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schreiberfoods-my.sharepoint.com/personal/richard_klik_schreiberfoods_com/Documents/Dokumenty/vymena kompresoru Schreiber akt 2024/E Soupis prací/"/>
    </mc:Choice>
  </mc:AlternateContent>
  <xr:revisionPtr revIDLastSave="0" documentId="8_{F5D6D393-7A0C-4EFE-B6C7-6023AA3AC15E}" xr6:coauthVersionLast="47" xr6:coauthVersionMax="47" xr10:uidLastSave="{00000000-0000-0000-0000-000000000000}"/>
  <bookViews>
    <workbookView xWindow="26" yWindow="13" windowWidth="24035" windowHeight="13405" tabRatio="500" activeTab="1" xr2:uid="{00000000-000D-0000-FFFF-FFFF00000000}"/>
  </bookViews>
  <sheets>
    <sheet name="Technologie SOUHRN" sheetId="1" r:id="rId1"/>
    <sheet name="Technologie SEZNAM STROJŮ" sheetId="2" r:id="rId2"/>
    <sheet name="Technologie SPECIFIKACE NH3" sheetId="3" r:id="rId3"/>
    <sheet name="Technologie SPECIFIKACE PRG" sheetId="4" r:id="rId4"/>
    <sheet name="Technologie SPECIFIKACE voda" sheetId="5" r:id="rId5"/>
    <sheet name="Elektro a MaR nový" sheetId="6" r:id="rId6"/>
  </sheets>
  <definedNames>
    <definedName name="_xlnm.Print_Titles" localSheetId="5">'Elektro a MaR nový'!$8:$8</definedName>
    <definedName name="_xlnm.Print_Titles" localSheetId="1">'Technologie SEZNAM STROJŮ'!$10:$11</definedName>
    <definedName name="_xlnm.Print_Titles" localSheetId="2">'Technologie SPECIFIKACE NH3'!$31:$31</definedName>
    <definedName name="_xlnm.Print_Titles" localSheetId="3">'Technologie SPECIFIKACE PRG'!$29:$30</definedName>
    <definedName name="_xlnm.Print_Titles" localSheetId="4">'Technologie SPECIFIKACE voda'!$29:$29</definedName>
    <definedName name="_xlnm.Print_Area" localSheetId="1">'Technologie SEZNAM STROJŮ'!$A$1:$K$272</definedName>
    <definedName name="_xlnm.Print_Area" localSheetId="0">'Technologie SOUHRN'!$A$1:$H$53</definedName>
    <definedName name="_xlnm.Print_Area" localSheetId="2">'Technologie SPECIFIKACE NH3'!$A$1:$I$115</definedName>
    <definedName name="_xlnm.Print_Area" localSheetId="3">'Technologie SPECIFIKACE PRG'!$A$1:$I$186</definedName>
    <definedName name="_xlnm.Print_Area" localSheetId="4">'Technologie SPECIFIKACE voda'!$A$1:$I$302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40" i="1" l="1"/>
  <c r="B109" i="6"/>
  <c r="G108" i="6"/>
  <c r="G107" i="6"/>
  <c r="G106" i="6"/>
  <c r="G105" i="6"/>
  <c r="G109" i="6" s="1"/>
  <c r="B103" i="6"/>
  <c r="G102" i="6"/>
  <c r="G101" i="6"/>
  <c r="G100" i="6"/>
  <c r="G99" i="6"/>
  <c r="G98" i="6"/>
  <c r="G97" i="6"/>
  <c r="G96" i="6"/>
  <c r="G95" i="6"/>
  <c r="G94" i="6"/>
  <c r="G93" i="6"/>
  <c r="G103" i="6" s="1"/>
  <c r="B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B67" i="6"/>
  <c r="G66" i="6"/>
  <c r="G65" i="6"/>
  <c r="G67" i="6" s="1"/>
  <c r="B63" i="6"/>
  <c r="G62" i="6"/>
  <c r="G61" i="6"/>
  <c r="G60" i="6"/>
  <c r="G63" i="6" s="1"/>
  <c r="B58" i="6"/>
  <c r="G57" i="6"/>
  <c r="G56" i="6"/>
  <c r="G55" i="6"/>
  <c r="G54" i="6"/>
  <c r="G53" i="6"/>
  <c r="G52" i="6"/>
  <c r="G51" i="6"/>
  <c r="G50" i="6"/>
  <c r="G58" i="6" s="1"/>
  <c r="G49" i="6"/>
  <c r="B47" i="6"/>
  <c r="G46" i="6"/>
  <c r="G45" i="6"/>
  <c r="G44" i="6"/>
  <c r="G43" i="6"/>
  <c r="G42" i="6"/>
  <c r="G41" i="6"/>
  <c r="G47" i="6" s="1"/>
  <c r="B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38" i="6" s="1"/>
  <c r="G23" i="6"/>
  <c r="G22" i="6"/>
  <c r="G21" i="6"/>
  <c r="G20" i="6"/>
  <c r="G19" i="6"/>
  <c r="G18" i="6"/>
  <c r="G17" i="6"/>
  <c r="B14" i="6"/>
  <c r="G13" i="6"/>
  <c r="G12" i="6"/>
  <c r="G11" i="6"/>
  <c r="A11" i="6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G10" i="6"/>
  <c r="C2" i="6"/>
  <c r="I295" i="5"/>
  <c r="H295" i="5"/>
  <c r="I293" i="5"/>
  <c r="H293" i="5"/>
  <c r="I292" i="5"/>
  <c r="H292" i="5"/>
  <c r="I291" i="5"/>
  <c r="H291" i="5"/>
  <c r="I290" i="5"/>
  <c r="H290" i="5"/>
  <c r="I289" i="5"/>
  <c r="H289" i="5"/>
  <c r="I288" i="5"/>
  <c r="H288" i="5"/>
  <c r="I286" i="5"/>
  <c r="H286" i="5"/>
  <c r="I285" i="5"/>
  <c r="H285" i="5"/>
  <c r="I284" i="5"/>
  <c r="H284" i="5"/>
  <c r="I283" i="5"/>
  <c r="H283" i="5"/>
  <c r="I282" i="5"/>
  <c r="H282" i="5"/>
  <c r="I281" i="5"/>
  <c r="H281" i="5"/>
  <c r="I279" i="5"/>
  <c r="H279" i="5"/>
  <c r="I277" i="5"/>
  <c r="H277" i="5"/>
  <c r="I275" i="5"/>
  <c r="H275" i="5"/>
  <c r="I273" i="5"/>
  <c r="H273" i="5"/>
  <c r="I271" i="5"/>
  <c r="H271" i="5"/>
  <c r="H267" i="5"/>
  <c r="E267" i="5"/>
  <c r="I267" i="5" s="1"/>
  <c r="E266" i="5"/>
  <c r="I266" i="5" s="1"/>
  <c r="I264" i="5"/>
  <c r="H264" i="5"/>
  <c r="E263" i="5"/>
  <c r="I261" i="5"/>
  <c r="H261" i="5"/>
  <c r="H260" i="5"/>
  <c r="E260" i="5"/>
  <c r="I260" i="5" s="1"/>
  <c r="I251" i="5"/>
  <c r="F245" i="5"/>
  <c r="I240" i="5"/>
  <c r="H240" i="5"/>
  <c r="I237" i="5"/>
  <c r="H237" i="5"/>
  <c r="I234" i="5"/>
  <c r="H234" i="5"/>
  <c r="I231" i="5"/>
  <c r="H231" i="5"/>
  <c r="I228" i="5"/>
  <c r="H228" i="5"/>
  <c r="I225" i="5"/>
  <c r="E225" i="5"/>
  <c r="H225" i="5" s="1"/>
  <c r="E224" i="5"/>
  <c r="I224" i="5" s="1"/>
  <c r="E222" i="5"/>
  <c r="E226" i="5" s="1"/>
  <c r="I214" i="5"/>
  <c r="H214" i="5"/>
  <c r="J212" i="5"/>
  <c r="J211" i="5"/>
  <c r="J209" i="5" s="1"/>
  <c r="J210" i="5"/>
  <c r="I209" i="5"/>
  <c r="H209" i="5"/>
  <c r="J201" i="5"/>
  <c r="I201" i="5"/>
  <c r="H201" i="5"/>
  <c r="J196" i="5"/>
  <c r="J195" i="5"/>
  <c r="J194" i="5"/>
  <c r="J193" i="5"/>
  <c r="I193" i="5"/>
  <c r="H193" i="5"/>
  <c r="J190" i="5"/>
  <c r="J189" i="5"/>
  <c r="J188" i="5"/>
  <c r="J187" i="5"/>
  <c r="I187" i="5"/>
  <c r="H187" i="5"/>
  <c r="J184" i="5"/>
  <c r="J183" i="5"/>
  <c r="J182" i="5"/>
  <c r="J181" i="5" s="1"/>
  <c r="I181" i="5"/>
  <c r="H181" i="5"/>
  <c r="J178" i="5"/>
  <c r="J177" i="5"/>
  <c r="J175" i="5" s="1"/>
  <c r="J176" i="5"/>
  <c r="I175" i="5"/>
  <c r="H175" i="5"/>
  <c r="I171" i="5"/>
  <c r="H171" i="5"/>
  <c r="H168" i="5"/>
  <c r="E168" i="5"/>
  <c r="I168" i="5" s="1"/>
  <c r="I167" i="5"/>
  <c r="H167" i="5"/>
  <c r="I166" i="5"/>
  <c r="H166" i="5"/>
  <c r="I165" i="5"/>
  <c r="H165" i="5"/>
  <c r="I162" i="5"/>
  <c r="H162" i="5"/>
  <c r="I161" i="5"/>
  <c r="H161" i="5"/>
  <c r="I158" i="5"/>
  <c r="H158" i="5"/>
  <c r="I157" i="5"/>
  <c r="H157" i="5"/>
  <c r="E157" i="5"/>
  <c r="H154" i="5"/>
  <c r="E154" i="5"/>
  <c r="I154" i="5" s="1"/>
  <c r="I153" i="5"/>
  <c r="H153" i="5"/>
  <c r="E153" i="5"/>
  <c r="I150" i="5"/>
  <c r="H150" i="5"/>
  <c r="I149" i="5"/>
  <c r="H149" i="5"/>
  <c r="I146" i="5"/>
  <c r="H146" i="5"/>
  <c r="I145" i="5"/>
  <c r="H145" i="5"/>
  <c r="E145" i="5"/>
  <c r="I144" i="5"/>
  <c r="H144" i="5"/>
  <c r="H143" i="5"/>
  <c r="E143" i="5"/>
  <c r="I143" i="5" s="1"/>
  <c r="I140" i="5"/>
  <c r="H140" i="5"/>
  <c r="I139" i="5"/>
  <c r="H139" i="5"/>
  <c r="I138" i="5"/>
  <c r="H138" i="5"/>
  <c r="E138" i="5"/>
  <c r="I137" i="5"/>
  <c r="H137" i="5"/>
  <c r="H136" i="5"/>
  <c r="E136" i="5"/>
  <c r="I136" i="5" s="1"/>
  <c r="I135" i="5"/>
  <c r="E135" i="5"/>
  <c r="H135" i="5" s="1"/>
  <c r="I132" i="5"/>
  <c r="H132" i="5"/>
  <c r="I131" i="5"/>
  <c r="H131" i="5"/>
  <c r="I130" i="5"/>
  <c r="H130" i="5"/>
  <c r="I127" i="5"/>
  <c r="H127" i="5"/>
  <c r="I126" i="5"/>
  <c r="H126" i="5"/>
  <c r="I123" i="5"/>
  <c r="H123" i="5"/>
  <c r="I120" i="5"/>
  <c r="H120" i="5"/>
  <c r="I119" i="5"/>
  <c r="H119" i="5"/>
  <c r="I118" i="5"/>
  <c r="H118" i="5"/>
  <c r="H117" i="5"/>
  <c r="E117" i="5"/>
  <c r="I117" i="5" s="1"/>
  <c r="I114" i="5"/>
  <c r="H114" i="5"/>
  <c r="I111" i="5"/>
  <c r="H111" i="5"/>
  <c r="I110" i="5"/>
  <c r="H110" i="5"/>
  <c r="I109" i="5"/>
  <c r="H109" i="5"/>
  <c r="I108" i="5"/>
  <c r="H108" i="5"/>
  <c r="I107" i="5"/>
  <c r="H107" i="5"/>
  <c r="I106" i="5"/>
  <c r="H106" i="5"/>
  <c r="I105" i="5"/>
  <c r="H105" i="5"/>
  <c r="I102" i="5"/>
  <c r="H102" i="5"/>
  <c r="I101" i="5"/>
  <c r="E101" i="5"/>
  <c r="H101" i="5" s="1"/>
  <c r="I100" i="5"/>
  <c r="H100" i="5"/>
  <c r="I99" i="5"/>
  <c r="H99" i="5"/>
  <c r="I98" i="5"/>
  <c r="H98" i="5"/>
  <c r="I95" i="5"/>
  <c r="H95" i="5"/>
  <c r="L92" i="5"/>
  <c r="J92" i="5" s="1"/>
  <c r="K92" i="5"/>
  <c r="E251" i="5" s="1"/>
  <c r="H251" i="5" s="1"/>
  <c r="I92" i="5"/>
  <c r="H92" i="5"/>
  <c r="L90" i="5"/>
  <c r="I90" i="5"/>
  <c r="H90" i="5"/>
  <c r="L89" i="5"/>
  <c r="K89" i="5" s="1"/>
  <c r="J89" i="5"/>
  <c r="I89" i="5"/>
  <c r="H89" i="5"/>
  <c r="N88" i="5"/>
  <c r="L88" i="5"/>
  <c r="K88" i="5"/>
  <c r="J88" i="5"/>
  <c r="I88" i="5"/>
  <c r="E88" i="5"/>
  <c r="H88" i="5" s="1"/>
  <c r="N87" i="5"/>
  <c r="E223" i="5" s="1"/>
  <c r="L87" i="5"/>
  <c r="K87" i="5"/>
  <c r="J87" i="5"/>
  <c r="I87" i="5"/>
  <c r="H87" i="5"/>
  <c r="N86" i="5"/>
  <c r="L86" i="5"/>
  <c r="K86" i="5" s="1"/>
  <c r="J86" i="5"/>
  <c r="I86" i="5"/>
  <c r="H86" i="5"/>
  <c r="N85" i="5"/>
  <c r="E221" i="5" s="1"/>
  <c r="L85" i="5"/>
  <c r="K85" i="5"/>
  <c r="J85" i="5"/>
  <c r="I85" i="5"/>
  <c r="H85" i="5"/>
  <c r="J83" i="5"/>
  <c r="I83" i="5"/>
  <c r="H83" i="5"/>
  <c r="J75" i="5"/>
  <c r="I75" i="5"/>
  <c r="H75" i="5"/>
  <c r="J68" i="5"/>
  <c r="I68" i="5"/>
  <c r="H68" i="5"/>
  <c r="I66" i="5"/>
  <c r="H66" i="5"/>
  <c r="I63" i="5"/>
  <c r="H63" i="5"/>
  <c r="I60" i="5"/>
  <c r="H60" i="5"/>
  <c r="I55" i="5"/>
  <c r="H55" i="5"/>
  <c r="I52" i="5"/>
  <c r="H52" i="5"/>
  <c r="I51" i="5"/>
  <c r="H51" i="5"/>
  <c r="I50" i="5"/>
  <c r="H50" i="5"/>
  <c r="I48" i="5"/>
  <c r="H48" i="5"/>
  <c r="E47" i="5"/>
  <c r="I46" i="5"/>
  <c r="H46" i="5"/>
  <c r="I45" i="5"/>
  <c r="H45" i="5"/>
  <c r="I44" i="5"/>
  <c r="H44" i="5"/>
  <c r="I43" i="5"/>
  <c r="H43" i="5"/>
  <c r="I41" i="5"/>
  <c r="H41" i="5"/>
  <c r="I40" i="5"/>
  <c r="H40" i="5"/>
  <c r="I39" i="5"/>
  <c r="H39" i="5"/>
  <c r="I38" i="5"/>
  <c r="H38" i="5"/>
  <c r="A38" i="5"/>
  <c r="I36" i="5"/>
  <c r="H36" i="5"/>
  <c r="A36" i="5"/>
  <c r="I35" i="5"/>
  <c r="H35" i="5"/>
  <c r="A35" i="5"/>
  <c r="I34" i="5"/>
  <c r="H34" i="5"/>
  <c r="E34" i="5"/>
  <c r="A34" i="5"/>
  <c r="I33" i="5"/>
  <c r="H33" i="5"/>
  <c r="C2" i="5"/>
  <c r="I180" i="4"/>
  <c r="H180" i="4"/>
  <c r="I178" i="4"/>
  <c r="H178" i="4"/>
  <c r="I176" i="4"/>
  <c r="H176" i="4"/>
  <c r="I174" i="4"/>
  <c r="H174" i="4"/>
  <c r="I172" i="4"/>
  <c r="H172" i="4"/>
  <c r="I170" i="4"/>
  <c r="H170" i="4"/>
  <c r="I168" i="4"/>
  <c r="H168" i="4"/>
  <c r="I166" i="4"/>
  <c r="H166" i="4"/>
  <c r="I164" i="4"/>
  <c r="H164" i="4"/>
  <c r="I162" i="4"/>
  <c r="I146" i="4"/>
  <c r="H146" i="4"/>
  <c r="I143" i="4"/>
  <c r="H143" i="4"/>
  <c r="I140" i="4"/>
  <c r="H140" i="4"/>
  <c r="I139" i="4"/>
  <c r="H139" i="4"/>
  <c r="I138" i="4"/>
  <c r="H138" i="4"/>
  <c r="I137" i="4"/>
  <c r="H137" i="4"/>
  <c r="I136" i="4"/>
  <c r="H136" i="4"/>
  <c r="I130" i="4"/>
  <c r="H130" i="4"/>
  <c r="I124" i="4"/>
  <c r="H124" i="4"/>
  <c r="I116" i="4"/>
  <c r="H116" i="4"/>
  <c r="I110" i="4"/>
  <c r="H110" i="4"/>
  <c r="I104" i="4"/>
  <c r="H104" i="4"/>
  <c r="I100" i="4"/>
  <c r="H100" i="4"/>
  <c r="I99" i="4"/>
  <c r="H99" i="4"/>
  <c r="I96" i="4"/>
  <c r="H96" i="4"/>
  <c r="I95" i="4"/>
  <c r="H95" i="4"/>
  <c r="I94" i="4"/>
  <c r="H94" i="4"/>
  <c r="I91" i="4"/>
  <c r="H91" i="4"/>
  <c r="I90" i="4"/>
  <c r="H90" i="4"/>
  <c r="I87" i="4"/>
  <c r="H87" i="4"/>
  <c r="I84" i="4"/>
  <c r="H84" i="4"/>
  <c r="I83" i="4"/>
  <c r="H83" i="4"/>
  <c r="I82" i="4"/>
  <c r="H82" i="4"/>
  <c r="I79" i="4"/>
  <c r="H79" i="4"/>
  <c r="I78" i="4"/>
  <c r="H78" i="4"/>
  <c r="I77" i="4"/>
  <c r="H77" i="4"/>
  <c r="M74" i="4"/>
  <c r="L74" i="4"/>
  <c r="K74" i="4"/>
  <c r="K75" i="4" s="1"/>
  <c r="I74" i="4"/>
  <c r="H74" i="4"/>
  <c r="M73" i="4"/>
  <c r="L73" i="4"/>
  <c r="K73" i="4"/>
  <c r="I73" i="4"/>
  <c r="H73" i="4"/>
  <c r="M72" i="4"/>
  <c r="L72" i="4"/>
  <c r="K72" i="4"/>
  <c r="I72" i="4"/>
  <c r="H72" i="4"/>
  <c r="I64" i="4"/>
  <c r="H64" i="4"/>
  <c r="I57" i="4"/>
  <c r="H57" i="4"/>
  <c r="I55" i="4"/>
  <c r="H55" i="4"/>
  <c r="I52" i="4"/>
  <c r="H52" i="4"/>
  <c r="I44" i="4"/>
  <c r="H44" i="4"/>
  <c r="I40" i="4"/>
  <c r="H40" i="4"/>
  <c r="I39" i="4"/>
  <c r="H39" i="4"/>
  <c r="I38" i="4"/>
  <c r="H38" i="4"/>
  <c r="A38" i="4"/>
  <c r="I35" i="4"/>
  <c r="H35" i="4"/>
  <c r="I34" i="4"/>
  <c r="H34" i="4"/>
  <c r="A34" i="4"/>
  <c r="A35" i="4" s="1"/>
  <c r="I33" i="4"/>
  <c r="H33" i="4"/>
  <c r="C2" i="4"/>
  <c r="I110" i="3"/>
  <c r="H110" i="3"/>
  <c r="I109" i="3"/>
  <c r="H109" i="3"/>
  <c r="I108" i="3"/>
  <c r="H108" i="3"/>
  <c r="I107" i="3"/>
  <c r="H107" i="3"/>
  <c r="I106" i="3"/>
  <c r="H106" i="3"/>
  <c r="I102" i="3"/>
  <c r="H102" i="3"/>
  <c r="I101" i="3"/>
  <c r="H101" i="3"/>
  <c r="I100" i="3"/>
  <c r="H100" i="3"/>
  <c r="I99" i="3"/>
  <c r="H99" i="3"/>
  <c r="I93" i="3"/>
  <c r="H93" i="3"/>
  <c r="I77" i="3"/>
  <c r="H77" i="3"/>
  <c r="I76" i="3"/>
  <c r="H76" i="3"/>
  <c r="I75" i="3"/>
  <c r="H75" i="3"/>
  <c r="I74" i="3"/>
  <c r="H74" i="3"/>
  <c r="I73" i="3"/>
  <c r="H73" i="3"/>
  <c r="I67" i="3"/>
  <c r="H67" i="3"/>
  <c r="I64" i="3"/>
  <c r="H64" i="3"/>
  <c r="I63" i="3"/>
  <c r="H63" i="3"/>
  <c r="I62" i="3"/>
  <c r="H62" i="3"/>
  <c r="I61" i="3"/>
  <c r="H61" i="3"/>
  <c r="I58" i="3"/>
  <c r="H58" i="3"/>
  <c r="I57" i="3"/>
  <c r="H57" i="3"/>
  <c r="I56" i="3"/>
  <c r="H56" i="3"/>
  <c r="M53" i="3"/>
  <c r="L53" i="3"/>
  <c r="K53" i="3"/>
  <c r="I53" i="3"/>
  <c r="H53" i="3"/>
  <c r="M52" i="3"/>
  <c r="L52" i="3"/>
  <c r="L54" i="3" s="1"/>
  <c r="E89" i="3" s="1"/>
  <c r="K52" i="3"/>
  <c r="I52" i="3"/>
  <c r="H52" i="3"/>
  <c r="M51" i="3"/>
  <c r="L51" i="3"/>
  <c r="K51" i="3"/>
  <c r="I51" i="3"/>
  <c r="H51" i="3"/>
  <c r="M50" i="3"/>
  <c r="K50" i="3" s="1"/>
  <c r="K54" i="3" s="1"/>
  <c r="L50" i="3"/>
  <c r="I50" i="3"/>
  <c r="H50" i="3"/>
  <c r="I40" i="3"/>
  <c r="H40" i="3"/>
  <c r="I37" i="3"/>
  <c r="H37" i="3"/>
  <c r="I36" i="3"/>
  <c r="H36" i="3"/>
  <c r="A36" i="3"/>
  <c r="A37" i="3" s="1"/>
  <c r="I34" i="3"/>
  <c r="H34" i="3"/>
  <c r="C2" i="3"/>
  <c r="K255" i="2"/>
  <c r="J255" i="2"/>
  <c r="K245" i="2"/>
  <c r="J245" i="2"/>
  <c r="K234" i="2"/>
  <c r="J234" i="2"/>
  <c r="K221" i="2"/>
  <c r="J221" i="2"/>
  <c r="K208" i="2"/>
  <c r="J208" i="2"/>
  <c r="K195" i="2"/>
  <c r="J195" i="2"/>
  <c r="K182" i="2"/>
  <c r="J182" i="2"/>
  <c r="K169" i="2"/>
  <c r="J169" i="2"/>
  <c r="K156" i="2"/>
  <c r="J156" i="2"/>
  <c r="K143" i="2"/>
  <c r="J143" i="2"/>
  <c r="K130" i="2"/>
  <c r="J130" i="2"/>
  <c r="K115" i="2"/>
  <c r="J115" i="2"/>
  <c r="K103" i="2"/>
  <c r="J103" i="2"/>
  <c r="K91" i="2"/>
  <c r="J91" i="2"/>
  <c r="K80" i="2"/>
  <c r="J80" i="2"/>
  <c r="K69" i="2"/>
  <c r="J69" i="2"/>
  <c r="K49" i="2"/>
  <c r="J49" i="2"/>
  <c r="K47" i="2"/>
  <c r="J47" i="2"/>
  <c r="K46" i="2"/>
  <c r="J46" i="2"/>
  <c r="K20" i="2"/>
  <c r="J20" i="2"/>
  <c r="K17" i="2"/>
  <c r="K16" i="2"/>
  <c r="K15" i="2"/>
  <c r="K14" i="2"/>
  <c r="K13" i="2"/>
  <c r="H35" i="1"/>
  <c r="H20" i="1"/>
  <c r="D5" i="1"/>
  <c r="D4" i="1"/>
  <c r="H89" i="3" l="1"/>
  <c r="H112" i="3" s="1"/>
  <c r="E85" i="3"/>
  <c r="I85" i="3" s="1"/>
  <c r="I89" i="3"/>
  <c r="I226" i="5"/>
  <c r="H226" i="5"/>
  <c r="H222" i="5"/>
  <c r="G91" i="6"/>
  <c r="I223" i="5"/>
  <c r="H223" i="5"/>
  <c r="I222" i="5"/>
  <c r="I263" i="5"/>
  <c r="H263" i="5"/>
  <c r="K90" i="5"/>
  <c r="K91" i="5" s="1"/>
  <c r="E245" i="5" s="1"/>
  <c r="J90" i="5"/>
  <c r="J93" i="5" s="1"/>
  <c r="A40" i="3"/>
  <c r="A50" i="3" s="1"/>
  <c r="A39" i="5"/>
  <c r="H224" i="5"/>
  <c r="I47" i="5"/>
  <c r="H47" i="5"/>
  <c r="I112" i="3"/>
  <c r="K257" i="2" s="1"/>
  <c r="L75" i="4"/>
  <c r="E155" i="4" s="1"/>
  <c r="I221" i="5"/>
  <c r="H221" i="5"/>
  <c r="H266" i="5"/>
  <c r="G14" i="6"/>
  <c r="E110" i="6" s="1"/>
  <c r="H10" i="1" s="1"/>
  <c r="E227" i="5"/>
  <c r="A39" i="4"/>
  <c r="E248" i="5" l="1"/>
  <c r="I245" i="5"/>
  <c r="I113" i="3"/>
  <c r="J257" i="2"/>
  <c r="I227" i="5"/>
  <c r="H227" i="5"/>
  <c r="E152" i="4"/>
  <c r="I155" i="4"/>
  <c r="H155" i="4"/>
  <c r="A40" i="5"/>
  <c r="A41" i="5" s="1"/>
  <c r="A51" i="3"/>
  <c r="A52" i="3"/>
  <c r="A53" i="3"/>
  <c r="A40" i="4"/>
  <c r="A44" i="4" s="1"/>
  <c r="A52" i="4" s="1"/>
  <c r="A55" i="4" l="1"/>
  <c r="A57" i="4" s="1"/>
  <c r="A64" i="4" s="1"/>
  <c r="A43" i="5"/>
  <c r="A56" i="3"/>
  <c r="I152" i="4"/>
  <c r="I183" i="4" s="1"/>
  <c r="K260" i="2" s="1"/>
  <c r="H152" i="4"/>
  <c r="H183" i="4" s="1"/>
  <c r="I248" i="5"/>
  <c r="I298" i="5" s="1"/>
  <c r="K263" i="2" s="1"/>
  <c r="H248" i="5"/>
  <c r="H298" i="5" s="1"/>
  <c r="A74" i="4" l="1"/>
  <c r="A72" i="4"/>
  <c r="A73" i="4"/>
  <c r="I299" i="5"/>
  <c r="J263" i="2"/>
  <c r="K268" i="2"/>
  <c r="A57" i="3"/>
  <c r="A58" i="3"/>
  <c r="I184" i="4"/>
  <c r="J260" i="2"/>
  <c r="A44" i="5"/>
  <c r="A45" i="5" s="1"/>
  <c r="A47" i="5" l="1"/>
  <c r="A61" i="3"/>
  <c r="A46" i="5"/>
  <c r="A48" i="5" s="1"/>
  <c r="J268" i="2"/>
  <c r="K269" i="2" s="1"/>
  <c r="H39" i="1" s="1"/>
  <c r="H42" i="1" s="1"/>
  <c r="H9" i="1"/>
  <c r="H12" i="1" s="1"/>
  <c r="A77" i="4"/>
  <c r="H50" i="1" l="1"/>
  <c r="A62" i="3"/>
  <c r="A63" i="3"/>
  <c r="A64" i="3" s="1"/>
  <c r="A51" i="5"/>
  <c r="A78" i="4"/>
  <c r="A50" i="5"/>
  <c r="A52" i="5" s="1"/>
  <c r="A67" i="3" l="1"/>
  <c r="A55" i="5"/>
  <c r="A60" i="5"/>
  <c r="A63" i="5" s="1"/>
  <c r="A66" i="5" s="1"/>
  <c r="A68" i="5" s="1"/>
  <c r="A73" i="3"/>
  <c r="A74" i="3" s="1"/>
  <c r="A79" i="4"/>
  <c r="A76" i="3" l="1"/>
  <c r="A77" i="3" s="1"/>
  <c r="A86" i="5"/>
  <c r="A75" i="5"/>
  <c r="A85" i="5"/>
  <c r="A82" i="4"/>
  <c r="A75" i="3"/>
  <c r="A85" i="3" s="1"/>
  <c r="A89" i="3" l="1"/>
  <c r="A93" i="3"/>
  <c r="A87" i="5"/>
  <c r="A88" i="5"/>
  <c r="A83" i="4"/>
  <c r="A84" i="4" s="1"/>
  <c r="A89" i="5" l="1"/>
  <c r="A98" i="5" s="1"/>
  <c r="A92" i="5"/>
  <c r="A95" i="5"/>
  <c r="A90" i="5"/>
  <c r="A87" i="4"/>
  <c r="A99" i="5" l="1"/>
  <c r="A101" i="5"/>
  <c r="A90" i="4"/>
  <c r="A100" i="5"/>
  <c r="A91" i="4" l="1"/>
  <c r="A102" i="5"/>
  <c r="A95" i="4"/>
  <c r="A94" i="4"/>
  <c r="A105" i="5" l="1"/>
  <c r="A96" i="4"/>
  <c r="A99" i="4"/>
  <c r="A106" i="5" l="1"/>
  <c r="A100" i="4"/>
  <c r="A107" i="5" l="1"/>
  <c r="A110" i="4"/>
  <c r="A116" i="4" s="1"/>
  <c r="A124" i="4" s="1"/>
  <c r="A104" i="4"/>
  <c r="A130" i="4" l="1"/>
  <c r="A108" i="5"/>
  <c r="A109" i="5" l="1"/>
  <c r="A136" i="4"/>
  <c r="A110" i="5" l="1"/>
  <c r="A111" i="5" s="1"/>
  <c r="A114" i="5" s="1"/>
  <c r="A117" i="5" s="1"/>
  <c r="A137" i="4"/>
  <c r="A138" i="4"/>
  <c r="A139" i="4" l="1"/>
  <c r="A143" i="4" s="1"/>
  <c r="A118" i="5"/>
  <c r="A140" i="4"/>
  <c r="A146" i="4" s="1"/>
  <c r="A152" i="4" l="1"/>
  <c r="A155" i="4" s="1"/>
  <c r="A162" i="4" s="1"/>
  <c r="A119" i="5"/>
  <c r="A164" i="4" l="1"/>
  <c r="A168" i="4" s="1"/>
  <c r="A166" i="4"/>
  <c r="A120" i="5"/>
  <c r="A123" i="5" l="1"/>
  <c r="A126" i="5"/>
  <c r="A127" i="5" s="1"/>
  <c r="A170" i="4"/>
  <c r="A172" i="4" s="1"/>
  <c r="A176" i="4" l="1"/>
  <c r="A178" i="4" s="1"/>
  <c r="A130" i="5"/>
  <c r="A174" i="4"/>
  <c r="A180" i="4" l="1"/>
  <c r="A131" i="5"/>
  <c r="A132" i="5" s="1"/>
  <c r="A135" i="5" s="1"/>
  <c r="A136" i="5" l="1"/>
  <c r="A137" i="5" l="1"/>
  <c r="A138" i="5" l="1"/>
  <c r="A139" i="5" l="1"/>
  <c r="A140" i="5" l="1"/>
  <c r="A143" i="5" s="1"/>
  <c r="A144" i="5" l="1"/>
  <c r="A145" i="5" l="1"/>
  <c r="A146" i="5" s="1"/>
  <c r="A149" i="5" s="1"/>
  <c r="A150" i="5" s="1"/>
  <c r="A153" i="5" s="1"/>
  <c r="A154" i="5" l="1"/>
  <c r="A157" i="5" l="1"/>
  <c r="A158" i="5" l="1"/>
  <c r="A161" i="5" l="1"/>
  <c r="A162" i="5"/>
  <c r="A166" i="5" l="1"/>
  <c r="A165" i="5"/>
  <c r="A167" i="5" l="1"/>
  <c r="A168" i="5"/>
  <c r="A171" i="5"/>
  <c r="A175" i="5" l="1"/>
  <c r="A181" i="5" l="1"/>
  <c r="A193" i="5" s="1"/>
  <c r="A187" i="5"/>
  <c r="A201" i="5" l="1"/>
  <c r="A209" i="5"/>
  <c r="A214" i="5" l="1"/>
  <c r="A222" i="5" l="1"/>
  <c r="A223" i="5" s="1"/>
  <c r="A221" i="5"/>
  <c r="A226" i="5" l="1"/>
  <c r="A224" i="5"/>
  <c r="A225" i="5"/>
  <c r="A227" i="5" l="1"/>
  <c r="A228" i="5" l="1"/>
  <c r="A231" i="5" s="1"/>
  <c r="A234" i="5" l="1"/>
  <c r="A237" i="5" l="1"/>
  <c r="A240" i="5"/>
  <c r="A245" i="5" s="1"/>
  <c r="A248" i="5" l="1"/>
  <c r="A251" i="5"/>
  <c r="A260" i="5" l="1"/>
  <c r="A261" i="5"/>
  <c r="A264" i="5" l="1"/>
  <c r="A263" i="5"/>
  <c r="A266" i="5" l="1"/>
  <c r="A267" i="5" l="1"/>
  <c r="A271" i="5" l="1"/>
  <c r="A273" i="5" l="1"/>
  <c r="A275" i="5" l="1"/>
  <c r="A277" i="5" l="1"/>
  <c r="A279" i="5" l="1"/>
  <c r="A281" i="5" l="1"/>
  <c r="A282" i="5" l="1"/>
  <c r="A283" i="5" l="1"/>
  <c r="A284" i="5" l="1"/>
  <c r="A285" i="5" s="1"/>
  <c r="A286" i="5" s="1"/>
  <c r="A288" i="5" s="1"/>
  <c r="A289" i="5" s="1"/>
  <c r="A290" i="5" s="1"/>
  <c r="A291" i="5" s="1"/>
  <c r="A292" i="5"/>
  <c r="A293" i="5" s="1"/>
  <c r="A295" i="5" s="1"/>
</calcChain>
</file>

<file path=xl/sharedStrings.xml><?xml version="1.0" encoding="utf-8"?>
<sst xmlns="http://schemas.openxmlformats.org/spreadsheetml/2006/main" count="1642" uniqueCount="808">
  <si>
    <t>Rekapitulace nákladů technologické části stavby</t>
  </si>
  <si>
    <t>Stavba:</t>
  </si>
  <si>
    <t>Místo stavby:</t>
  </si>
  <si>
    <t>1. Základní rozpočtové náklady</t>
  </si>
  <si>
    <t>1.1  PS 01 Strojně technologická část stavby</t>
  </si>
  <si>
    <t>1.2  PS 02 Část elektroinstalace a MaR</t>
  </si>
  <si>
    <t>Základní rozpočtové náklady celkem</t>
  </si>
  <si>
    <t>2. Vedlejší rozpočtové náklady</t>
  </si>
  <si>
    <t>2.1 Náklady spojené s umístěním stavby, zařízení staveniště, doprava zařízení, náklady na ubytování</t>
  </si>
  <si>
    <t>2.2 Kompletační činnost dodavatele</t>
  </si>
  <si>
    <t>2.3 Inženýrská činnost (vytýčení stáv. sítí)</t>
  </si>
  <si>
    <t>Vedlejší rozpočtové náklady celkem</t>
  </si>
  <si>
    <t>3. Poplatky skládka</t>
  </si>
  <si>
    <t>4. Ostatní náklady</t>
  </si>
  <si>
    <t>4.1 Montážní dokumentace zhotovitele - strojně technologická část</t>
  </si>
  <si>
    <t>4.2 Montážní dokumentace zhotovitele - elektroinstalace a MaR</t>
  </si>
  <si>
    <t>4.3 Komplexní a ostatní vyzkoušení - strojní</t>
  </si>
  <si>
    <t>4.4 Komplexní a ostatní vyzkoušení - elektro a MaR vč. revize</t>
  </si>
  <si>
    <t>4.5 Náklady na uvedení do provozu, zaškolení obsluhy</t>
  </si>
  <si>
    <t>4.6 Dokumentace skutečného provedení stavby - strojně technologická část</t>
  </si>
  <si>
    <t>4.7 Dokumentace skutečného provedení stavby - část elektroinstalace a MaR</t>
  </si>
  <si>
    <t>4.8 Úprava instrukční příručky chladicího zařízení</t>
  </si>
  <si>
    <t>Ostatní náklady celkem</t>
  </si>
  <si>
    <t>Rekapitulace technologické části stavby</t>
  </si>
  <si>
    <t>Klasifikace</t>
  </si>
  <si>
    <t xml:space="preserve">Kód </t>
  </si>
  <si>
    <t>Popis</t>
  </si>
  <si>
    <t>CZ-CC</t>
  </si>
  <si>
    <t>Budovy pro průmysl</t>
  </si>
  <si>
    <t>SKP</t>
  </si>
  <si>
    <t>29.12.91</t>
  </si>
  <si>
    <t>Strojně technologická část</t>
  </si>
  <si>
    <t>Průmyslové služby a práce na čerpadlech a kompresorech</t>
  </si>
  <si>
    <t>Celkové náklady (Kč bez DPH)</t>
  </si>
  <si>
    <t>vyplňuje uchazeč</t>
  </si>
  <si>
    <t>Datum:</t>
  </si>
  <si>
    <t>11/2024</t>
  </si>
  <si>
    <t>SOUPIS DODÁVEK A PRACÍ, technická specifikace</t>
  </si>
  <si>
    <t>Výměna kompresoru K101 vč. zpětného získávání tepla z oleje kompresoru</t>
  </si>
  <si>
    <t>Místo:</t>
  </si>
  <si>
    <t>Benešov, areál Schreiber s.r.o.</t>
  </si>
  <si>
    <t xml:space="preserve">Investor: </t>
  </si>
  <si>
    <t>Schreiber s.r.o.</t>
  </si>
  <si>
    <t>Část:</t>
  </si>
  <si>
    <t>strojně technologická</t>
  </si>
  <si>
    <t>Provozní soubor:</t>
  </si>
  <si>
    <t>1. SEZNAM STROJŮ A ZAŘÍZENÍ</t>
  </si>
  <si>
    <t>Pozn.: Uvedená typová uznačení představují minimální standard, lze nahradit ekvivalentním srovnatelným zařízením.</t>
  </si>
  <si>
    <t>pozice</t>
  </si>
  <si>
    <t>projekční označení</t>
  </si>
  <si>
    <t>název</t>
  </si>
  <si>
    <t>parametry</t>
  </si>
  <si>
    <t>m.j.</t>
  </si>
  <si>
    <t>počet m.j.</t>
  </si>
  <si>
    <t>dodávka</t>
  </si>
  <si>
    <t>montáž</t>
  </si>
  <si>
    <t xml:space="preserve">dodávka celkem </t>
  </si>
  <si>
    <t>montáž celkem</t>
  </si>
  <si>
    <t>Kč/m.j.</t>
  </si>
  <si>
    <t>Kč</t>
  </si>
  <si>
    <t>A)</t>
  </si>
  <si>
    <t>DEMONTÁŽE</t>
  </si>
  <si>
    <t>A1</t>
  </si>
  <si>
    <t>Demontáž čpavkového kompresoru M102 vč. likvidace odpadu</t>
  </si>
  <si>
    <t>cca 5 000 kg</t>
  </si>
  <si>
    <t>ks</t>
  </si>
  <si>
    <t>A2</t>
  </si>
  <si>
    <t>Demontáž čpavkového potrubí DN 125 vč. souvisejících armatur do šrotu</t>
  </si>
  <si>
    <t>bm</t>
  </si>
  <si>
    <t>A3</t>
  </si>
  <si>
    <t>Demontáž  potrubí DN 80 vč. souvisejících armatur do šrotu</t>
  </si>
  <si>
    <t>A4</t>
  </si>
  <si>
    <t>Demontáž potrubí DN 15 až 40 vč. souvisejících armatur do šrotu</t>
  </si>
  <si>
    <t>A5</t>
  </si>
  <si>
    <t>Roztřídění, odvoz a likvidace odpadů a vytěženého materiálu</t>
  </si>
  <si>
    <t>kpl.</t>
  </si>
  <si>
    <t>B)</t>
  </si>
  <si>
    <t>STROJE A ZAŘÍZENÍ</t>
  </si>
  <si>
    <t>B1</t>
  </si>
  <si>
    <t>M101</t>
  </si>
  <si>
    <t>Šroubový kompresor</t>
  </si>
  <si>
    <t>SAB 193L VSD</t>
  </si>
  <si>
    <t>provozní médium</t>
  </si>
  <si>
    <r>
      <rPr>
        <sz val="10"/>
        <rFont val="Arial CE"/>
        <family val="2"/>
        <charset val="238"/>
      </rPr>
      <t>NH</t>
    </r>
    <r>
      <rPr>
        <vertAlign val="subscript"/>
        <sz val="10"/>
        <rFont val="Arial CE"/>
        <family val="2"/>
        <charset val="238"/>
      </rPr>
      <t>3</t>
    </r>
  </si>
  <si>
    <t>Vypařovací teplota</t>
  </si>
  <si>
    <t>Kondenzační teplota</t>
  </si>
  <si>
    <t>Kondenzační výkon</t>
  </si>
  <si>
    <t>Elektromotor</t>
  </si>
  <si>
    <t>Příslušenství v dodávce kompresoru</t>
  </si>
  <si>
    <t>Uložení soustrojí na tlumicích patkách</t>
  </si>
  <si>
    <t>uzavírací ventil DN100 na výtlaku kompresoru</t>
  </si>
  <si>
    <t>zpětný ventil DN100 na výtlaku kompresoru</t>
  </si>
  <si>
    <t>Řídící jednotka:</t>
  </si>
  <si>
    <t>chladič oleje:</t>
  </si>
  <si>
    <t>chladicí výkon (max.)</t>
  </si>
  <si>
    <t>chladicí médium</t>
  </si>
  <si>
    <t>propylenglykol 40%</t>
  </si>
  <si>
    <t>teplota média vstup</t>
  </si>
  <si>
    <t>50 °C</t>
  </si>
  <si>
    <t>teplota média výstup</t>
  </si>
  <si>
    <t>60 °C</t>
  </si>
  <si>
    <t>průtok média</t>
  </si>
  <si>
    <t>tlaková ztráta</t>
  </si>
  <si>
    <t>B1.1</t>
  </si>
  <si>
    <t>Prvotní náplň oleje:</t>
  </si>
  <si>
    <r>
      <rPr>
        <sz val="10"/>
        <rFont val="Arial CE"/>
        <family val="2"/>
        <charset val="238"/>
      </rPr>
      <t xml:space="preserve">syntetický olej </t>
    </r>
    <r>
      <rPr>
        <sz val="10"/>
        <color theme="0"/>
        <rFont val="Arial CE"/>
        <charset val="238"/>
      </rPr>
      <t>S 68 356</t>
    </r>
  </si>
  <si>
    <t>l</t>
  </si>
  <si>
    <t>B1.2</t>
  </si>
  <si>
    <t>Uvedení kompresoru do provozu autorizovaným servisním technikem výrobce</t>
  </si>
  <si>
    <t>B2</t>
  </si>
  <si>
    <t>M102.3</t>
  </si>
  <si>
    <t>Vzduchový suchý chladič propylenglykolu</t>
  </si>
  <si>
    <t>GFHC FD 050.1/12-49</t>
  </si>
  <si>
    <t>M102.4</t>
  </si>
  <si>
    <t>typové označení</t>
  </si>
  <si>
    <t>Güntner GFVC FD 050.1/12-48</t>
  </si>
  <si>
    <t>chladicí výkon</t>
  </si>
  <si>
    <t>teplota okolního vzduchu max.</t>
  </si>
  <si>
    <t xml:space="preserve"> +35 °C</t>
  </si>
  <si>
    <t>teplota vstup</t>
  </si>
  <si>
    <t>teplota výstup</t>
  </si>
  <si>
    <t>průtok</t>
  </si>
  <si>
    <t>tlaková ztráta na straně chladicího média</t>
  </si>
  <si>
    <t>max. provozní tlak</t>
  </si>
  <si>
    <t>10 bar</t>
  </si>
  <si>
    <t>počet ventilátorů</t>
  </si>
  <si>
    <t>Elektromotor ventilátoru</t>
  </si>
  <si>
    <t>Hladina akustického tlaku ve vzdálenosti 10 m</t>
  </si>
  <si>
    <t>Hmotnost</t>
  </si>
  <si>
    <t>Provozní hmotnost</t>
  </si>
  <si>
    <t>Příslušenství v dodávce chladiče:</t>
  </si>
  <si>
    <t>4 x tlumič chvění</t>
  </si>
  <si>
    <t>odvzdušňovací a vypouštěcí kulový ventil G1/2"</t>
  </si>
  <si>
    <t>B3</t>
  </si>
  <si>
    <t>M102.5</t>
  </si>
  <si>
    <r>
      <rPr>
        <b/>
        <sz val="10"/>
        <rFont val="Arial CE"/>
        <family val="2"/>
        <charset val="238"/>
      </rPr>
      <t>Třícestný ventil s elektropohonem DN32 PN16, kv=16 m</t>
    </r>
    <r>
      <rPr>
        <b/>
        <vertAlign val="superscript"/>
        <sz val="10"/>
        <rFont val="Arial CE"/>
        <family val="2"/>
        <charset val="238"/>
      </rPr>
      <t>3</t>
    </r>
    <r>
      <rPr>
        <b/>
        <sz val="10"/>
        <rFont val="Arial CE"/>
        <family val="2"/>
        <charset val="238"/>
      </rPr>
      <t>/hod</t>
    </r>
  </si>
  <si>
    <t>pracovní médium</t>
  </si>
  <si>
    <t>propylenglykol 40 %</t>
  </si>
  <si>
    <t>typ ventilu</t>
  </si>
  <si>
    <t>ESBE VLA335 č 21201400</t>
  </si>
  <si>
    <t>připojení</t>
  </si>
  <si>
    <t>příruba DN32 PN16</t>
  </si>
  <si>
    <t>zdvih</t>
  </si>
  <si>
    <t>20 mm</t>
  </si>
  <si>
    <t>pracovní teplota</t>
  </si>
  <si>
    <t xml:space="preserve"> -20 až +130°C</t>
  </si>
  <si>
    <t>Tříbodový zdvihový elektopohon 230 V, 50 Hz</t>
  </si>
  <si>
    <t>typ pohonu</t>
  </si>
  <si>
    <t>ESBE ALF 261 č. 22100200</t>
  </si>
  <si>
    <t>doba chodu</t>
  </si>
  <si>
    <t>15 - 60 s</t>
  </si>
  <si>
    <t>Příslušenství:</t>
  </si>
  <si>
    <t>vysílač polohy 0-10 / 2-10 V</t>
  </si>
  <si>
    <t>B4</t>
  </si>
  <si>
    <t>V3</t>
  </si>
  <si>
    <t>Deskový protiproudý výměník okruhu chlazení oleje</t>
  </si>
  <si>
    <t>SONDEX S8A-IT10-46-TLA-LIQUID</t>
  </si>
  <si>
    <t>voda / propylenglykol 40%</t>
  </si>
  <si>
    <t>provozní přetlak</t>
  </si>
  <si>
    <t>max. 6 bar</t>
  </si>
  <si>
    <t>tepelný výkon</t>
  </si>
  <si>
    <t>teplota voda</t>
  </si>
  <si>
    <t xml:space="preserve"> +45/+55°C</t>
  </si>
  <si>
    <t>teplota propylenglykol</t>
  </si>
  <si>
    <t xml:space="preserve"> +60/+50°C</t>
  </si>
  <si>
    <t>tlaková ztráta teplá / studená strana</t>
  </si>
  <si>
    <t>provedení</t>
  </si>
  <si>
    <t>rozebiratelný výměník, mat. desek AISI 316</t>
  </si>
  <si>
    <t>připojení teplá / studená strana</t>
  </si>
  <si>
    <t>B5</t>
  </si>
  <si>
    <t>V4</t>
  </si>
  <si>
    <t>Deskový protiproudý výměník pro předehřev zpátečky topné vody</t>
  </si>
  <si>
    <t>SONDEX SL23-BR50-50-TLA-LIQUID</t>
  </si>
  <si>
    <t>voda / topná voda</t>
  </si>
  <si>
    <t>30 kW</t>
  </si>
  <si>
    <t xml:space="preserve"> +55/+45°C</t>
  </si>
  <si>
    <t>teplota topná voda</t>
  </si>
  <si>
    <t xml:space="preserve"> +40/+50°C</t>
  </si>
  <si>
    <t>0,17 / 0,16 bar</t>
  </si>
  <si>
    <t>pájený výměník, mat. desek AISI 316</t>
  </si>
  <si>
    <t>vnější závit 3/4" / 3/4"</t>
  </si>
  <si>
    <t>příslušenství</t>
  </si>
  <si>
    <t>tepelně izolační pouzdro z minerální vlny, 4x připojovací šroubení 3/4", mat. AISI 316</t>
  </si>
  <si>
    <t>B6</t>
  </si>
  <si>
    <t>V5</t>
  </si>
  <si>
    <t>Deskový protiproudý výměník pro předehřev napájecí vody</t>
  </si>
  <si>
    <t>SONDEX SL23-BR50-20-TL-LIQUID</t>
  </si>
  <si>
    <t>voda / napájecí voda</t>
  </si>
  <si>
    <t>20 kW</t>
  </si>
  <si>
    <t>teplota napájecí voda</t>
  </si>
  <si>
    <t xml:space="preserve"> +15/+35°C</t>
  </si>
  <si>
    <t>0,38 / 0,12 bar</t>
  </si>
  <si>
    <t>B7</t>
  </si>
  <si>
    <t>VYTÁPĚCÍ JEDNOTKA VODNÍ</t>
  </si>
  <si>
    <t>cirkulační, nástěnná, 2-trubka, vodní topení, včetně nástěnné žaluzie základní na výdechu, 2-ot., 3x400 V, provedení industry RAL 7000</t>
  </si>
  <si>
    <t>SAHARA MAXX HN32.UWARAB.BKD</t>
  </si>
  <si>
    <t>topné médium</t>
  </si>
  <si>
    <t>voda +55 / +45 °C</t>
  </si>
  <si>
    <t>topný výkon</t>
  </si>
  <si>
    <t>min. 20,75 kW</t>
  </si>
  <si>
    <t>teplota vzduchu</t>
  </si>
  <si>
    <t xml:space="preserve"> +20 / +33 °C</t>
  </si>
  <si>
    <t>tlaková ztráta výměníku</t>
  </si>
  <si>
    <t>6,2 kPa</t>
  </si>
  <si>
    <t>vnější závit 5/4"</t>
  </si>
  <si>
    <t>dosah teplého proudu vzduchu</t>
  </si>
  <si>
    <t>8,4 m</t>
  </si>
  <si>
    <t>hladina akustického tlaku ve vzdálenosti 5 m</t>
  </si>
  <si>
    <t>62 dB(A)</t>
  </si>
  <si>
    <t>elektromotor ventilátoru</t>
  </si>
  <si>
    <t>3x400 V, 50 Hz, 310 W</t>
  </si>
  <si>
    <t>hmotnost</t>
  </si>
  <si>
    <t>49 kg</t>
  </si>
  <si>
    <t>příslušenství:</t>
  </si>
  <si>
    <t>kompaktní závěs pro upevnění na stěnu, spojovací a upevňovací materiál</t>
  </si>
  <si>
    <t>B8</t>
  </si>
  <si>
    <t>M102.1</t>
  </si>
  <si>
    <t>Oběhové čerpadlo okruhu chlazení oleje</t>
  </si>
  <si>
    <t>M102.2</t>
  </si>
  <si>
    <t>KSB ETL 032-032-160 GG AV66D200112 BKSBIE3</t>
  </si>
  <si>
    <t>teplota média</t>
  </si>
  <si>
    <t xml:space="preserve"> +45°C</t>
  </si>
  <si>
    <t xml:space="preserve">Průtok </t>
  </si>
  <si>
    <t>Dopravní výška</t>
  </si>
  <si>
    <t>3x400 V, 50 Hz</t>
  </si>
  <si>
    <t>Regulace otáček</t>
  </si>
  <si>
    <t>ne</t>
  </si>
  <si>
    <t>Jmen. příkon</t>
  </si>
  <si>
    <t>Provedení</t>
  </si>
  <si>
    <t>in line, montážní poloha vertikální i horizontální</t>
  </si>
  <si>
    <t>Připojení</t>
  </si>
  <si>
    <t>B9</t>
  </si>
  <si>
    <t>M6</t>
  </si>
  <si>
    <t>Oběhové čerpadlo výměníku V1</t>
  </si>
  <si>
    <t>KSB ETL 032-032-160 GG AV11D200024 BKSBIE1</t>
  </si>
  <si>
    <t>topná voda</t>
  </si>
  <si>
    <r>
      <rPr>
        <sz val="10"/>
        <rFont val="Arial CE"/>
        <family val="2"/>
        <charset val="238"/>
      </rPr>
      <t>7,3 m</t>
    </r>
    <r>
      <rPr>
        <vertAlign val="superscript"/>
        <sz val="10"/>
        <rFont val="Arial CE"/>
        <family val="2"/>
        <charset val="238"/>
      </rPr>
      <t>3</t>
    </r>
    <r>
      <rPr>
        <sz val="10"/>
        <rFont val="Arial CE"/>
        <family val="2"/>
        <charset val="238"/>
      </rPr>
      <t>/h</t>
    </r>
  </si>
  <si>
    <t>5 m v.s.</t>
  </si>
  <si>
    <t>in line, montážní poloha do vertikálního i horizontálního potrubí</t>
  </si>
  <si>
    <t>B10</t>
  </si>
  <si>
    <t>M7</t>
  </si>
  <si>
    <t>Oběhové čerpadlo okruhu výměníku V4 vytápění HVB</t>
  </si>
  <si>
    <t>Calio 25-80</t>
  </si>
  <si>
    <t xml:space="preserve"> +55°C</t>
  </si>
  <si>
    <r>
      <rPr>
        <sz val="10"/>
        <rFont val="Arial CE"/>
        <family val="2"/>
        <charset val="238"/>
      </rPr>
      <t>2,62 m</t>
    </r>
    <r>
      <rPr>
        <vertAlign val="superscript"/>
        <sz val="10"/>
        <rFont val="Arial CE"/>
        <family val="2"/>
        <charset val="238"/>
      </rPr>
      <t>3</t>
    </r>
    <r>
      <rPr>
        <sz val="10"/>
        <rFont val="Arial CE"/>
        <family val="2"/>
        <charset val="238"/>
      </rPr>
      <t>/h</t>
    </r>
  </si>
  <si>
    <t>6,5 m v.s.</t>
  </si>
  <si>
    <t>1x230 V, 50 Hz</t>
  </si>
  <si>
    <t>ano - součást čerpadla</t>
  </si>
  <si>
    <t>in line, montážní poloha do vertikálního potrubí</t>
  </si>
  <si>
    <t>R 1"</t>
  </si>
  <si>
    <t>B11</t>
  </si>
  <si>
    <t>M8</t>
  </si>
  <si>
    <t>Oběhové čerpadlo okruhu vytápěcích jednotek</t>
  </si>
  <si>
    <t>CALIO PRO 40-90</t>
  </si>
  <si>
    <t>4,7 m v.s.</t>
  </si>
  <si>
    <t>ano</t>
  </si>
  <si>
    <t>0,25 kW</t>
  </si>
  <si>
    <t>in line, montážní poloha do vertikálního potrubí, integrovaná plynulá rgulace rozdílu tlaků, vč. izolačního pouzdra</t>
  </si>
  <si>
    <t>příruba DN40 PN16</t>
  </si>
  <si>
    <t>B12</t>
  </si>
  <si>
    <t>M13</t>
  </si>
  <si>
    <t>Oběhové čerpadlo okruhu výměníku V5</t>
  </si>
  <si>
    <r>
      <rPr>
        <sz val="10"/>
        <rFont val="Arial CE"/>
        <family val="2"/>
        <charset val="238"/>
      </rPr>
      <t>1,75 m</t>
    </r>
    <r>
      <rPr>
        <vertAlign val="superscript"/>
        <sz val="10"/>
        <rFont val="Arial CE"/>
        <family val="2"/>
        <charset val="238"/>
      </rPr>
      <t>3</t>
    </r>
    <r>
      <rPr>
        <sz val="10"/>
        <rFont val="Arial CE"/>
        <family val="2"/>
        <charset val="238"/>
      </rPr>
      <t>/h</t>
    </r>
  </si>
  <si>
    <t>B13</t>
  </si>
  <si>
    <t>M14</t>
  </si>
  <si>
    <t>Oběhové čerpadlo okruhu předehřevu napájecí vody</t>
  </si>
  <si>
    <t>Calio 25-60</t>
  </si>
  <si>
    <t>napájecí voda</t>
  </si>
  <si>
    <t xml:space="preserve"> +15 až +55 °C</t>
  </si>
  <si>
    <r>
      <rPr>
        <sz val="10"/>
        <rFont val="Arial CE"/>
        <family val="2"/>
        <charset val="238"/>
      </rPr>
      <t>0,9 m</t>
    </r>
    <r>
      <rPr>
        <vertAlign val="superscript"/>
        <sz val="10"/>
        <rFont val="Arial CE"/>
        <family val="2"/>
        <charset val="238"/>
      </rPr>
      <t>3</t>
    </r>
    <r>
      <rPr>
        <sz val="10"/>
        <rFont val="Arial CE"/>
        <family val="2"/>
        <charset val="238"/>
      </rPr>
      <t>/h</t>
    </r>
  </si>
  <si>
    <t>B14</t>
  </si>
  <si>
    <t>M15</t>
  </si>
  <si>
    <t>Oběhové čerpadlo okruhu výměníku V4 - předehřev vratné vody HVB</t>
  </si>
  <si>
    <t>3,5 m v.s.</t>
  </si>
  <si>
    <t>B15</t>
  </si>
  <si>
    <t>V1</t>
  </si>
  <si>
    <t>Typ / výrobce</t>
  </si>
  <si>
    <t>R1461 GIACCOMINI</t>
  </si>
  <si>
    <t>voda</t>
  </si>
  <si>
    <t>teplota vody</t>
  </si>
  <si>
    <t xml:space="preserve"> +45 / +55 °C</t>
  </si>
  <si>
    <t>provozní teplota</t>
  </si>
  <si>
    <t>0 až +110 °C</t>
  </si>
  <si>
    <t>Provozní přetlak</t>
  </si>
  <si>
    <t>kv</t>
  </si>
  <si>
    <t>automatický odvzdušňovací ventil G1/2"</t>
  </si>
  <si>
    <t>vypouštěcí ventil G1"</t>
  </si>
  <si>
    <t>tepelná izolace</t>
  </si>
  <si>
    <t>B16</t>
  </si>
  <si>
    <t>V2</t>
  </si>
  <si>
    <t>Membránová tlaková expanzní nádoba</t>
  </si>
  <si>
    <t>svařované provedení, vnější ochranný nátěr, nevyměnitelná membrána, výroba dle ČSN EN 13 831, schváleno dle ES 97/23/EG</t>
  </si>
  <si>
    <t>REFLEX NG25</t>
  </si>
  <si>
    <t>Max. provozní přetlak</t>
  </si>
  <si>
    <t>6 bar</t>
  </si>
  <si>
    <t>Pracovní médium</t>
  </si>
  <si>
    <t>Objem</t>
  </si>
  <si>
    <t>Příslušenství v dodávce nádoby:</t>
  </si>
  <si>
    <t>stěnová konzola pro upevnění nádoby</t>
  </si>
  <si>
    <t>Připojovací šroubení G3/4" pro expanzní nádoby vč. zajištění proti neúmyslnému uzavření s vypouštěním</t>
  </si>
  <si>
    <t>B17</t>
  </si>
  <si>
    <t>V1.1</t>
  </si>
  <si>
    <t>REFLEX NG35</t>
  </si>
  <si>
    <t>B18</t>
  </si>
  <si>
    <t>FIQ</t>
  </si>
  <si>
    <t>2)</t>
  </si>
  <si>
    <t>Armatury a potrubí připojení na čpavkový chladicí okruh</t>
  </si>
  <si>
    <t>viz část 2</t>
  </si>
  <si>
    <t>3)</t>
  </si>
  <si>
    <t>Armatury a potrubí okruhu chlazení oleje</t>
  </si>
  <si>
    <t>viz část 3</t>
  </si>
  <si>
    <t>4)</t>
  </si>
  <si>
    <t>Armatury a potrubí zařízení ZZT</t>
  </si>
  <si>
    <t>viz část 4</t>
  </si>
  <si>
    <t>viz část 5</t>
  </si>
  <si>
    <t xml:space="preserve">Dodávka </t>
  </si>
  <si>
    <t>Montáž</t>
  </si>
  <si>
    <t>CELKEM</t>
  </si>
  <si>
    <t>Dodávka a montáž celkem Kč bez DPH</t>
  </si>
  <si>
    <t>Pozn.:</t>
  </si>
  <si>
    <t>Všechny aparáty čpavkového okruhu musí být vodivě propojeny s potrubním systémem a uzemněny</t>
  </si>
  <si>
    <t>SPECIFIKACE ARMATUR, POTRUBÍ A MONTÁŽNÍHO MATERIÁLU</t>
  </si>
  <si>
    <t>Benešov</t>
  </si>
  <si>
    <t>potrubní rozvod čpavku</t>
  </si>
  <si>
    <t>2.</t>
  </si>
  <si>
    <t>připojení konpresoru na čpavkové potrubí</t>
  </si>
  <si>
    <t>Provozní parametry, technické standardy</t>
  </si>
  <si>
    <t>Provozní médium:</t>
  </si>
  <si>
    <t>čpavek</t>
  </si>
  <si>
    <t>Nejvyšší pracovní přetlak:</t>
  </si>
  <si>
    <t>16 bar - vysokotlaká část</t>
  </si>
  <si>
    <t>13 bar - nízkotlaká část</t>
  </si>
  <si>
    <t>Nejvyšší pracovní teplota:</t>
  </si>
  <si>
    <t>+43 °C - vysokotlaká část</t>
  </si>
  <si>
    <t>+85 °C - výtlačné potrubí kompresorů</t>
  </si>
  <si>
    <t>+32 °C - nízkotlaká část</t>
  </si>
  <si>
    <t>Minimální pracovní teplota:</t>
  </si>
  <si>
    <t>-10 °C - nízkotlaká část</t>
  </si>
  <si>
    <t>Shoda zařízení s:</t>
  </si>
  <si>
    <t>PED97/23/EC, ČSN EN 378-1 až 5 / 2008 a souvisejícími předpisy</t>
  </si>
  <si>
    <t>Dokumentace armatur:</t>
  </si>
  <si>
    <t xml:space="preserve"> - Prohlášení o shodě</t>
  </si>
  <si>
    <t>U pojistných armatur navíc:</t>
  </si>
  <si>
    <t>- Protokol o zkouškách pojistného ventilu podle vzoru v příloze C , článek C.l., ČSN EN ISO 4126-1</t>
  </si>
  <si>
    <t>- Osvědčení o pojistném ventilu podle vzoru v příloze C, článek C.2. ČSN EN ISO 4126-1</t>
  </si>
  <si>
    <t>Shoda potrubního rozvodu s:</t>
  </si>
  <si>
    <t>PED97/23/EC, ČSN EN 378-1 až 5 / 2008, ČSN EN 13 480-1 až 5 a souvisejícími předpisy</t>
  </si>
  <si>
    <t xml:space="preserve">Trubky ocelové bezešvé dle: </t>
  </si>
  <si>
    <t>ČSN EN 10 220, TDP ČSN EN 10 216-4</t>
  </si>
  <si>
    <t>Potrubní tvarovky dle:</t>
  </si>
  <si>
    <t>ČSN EN 10 253-2</t>
  </si>
  <si>
    <t>Materiál potrubí</t>
  </si>
  <si>
    <t>uhlíkatá ocel se zaručenými vlastnostmi při nízkých teplotách ČSN 41 1369 nebo ekvivalent, Reh&lt;=360 MPa, rázová práce min.23 J při min. prac. teplotě</t>
  </si>
  <si>
    <t>Dokumentace potrubních komponent:</t>
  </si>
  <si>
    <t>doklad prokazující shodu použitých částí potrubí s normami uvedenými ve specifikaci potrubí</t>
  </si>
  <si>
    <t>materiálový atest použitých komponent potrubí</t>
  </si>
  <si>
    <t>rozměr, popis</t>
  </si>
  <si>
    <t>C)</t>
  </si>
  <si>
    <t>RUČNĚ OVLÁDANÉ ARMATURY</t>
  </si>
  <si>
    <t>VENTIL PŘÍMÝ s krytkou - čpavek</t>
  </si>
  <si>
    <t>DN80 PN40, přivařovací provedení, SVA-ST 80 D STR CAP</t>
  </si>
  <si>
    <t>VENTIL ROHOVÝ s krytkou - čpavek</t>
  </si>
  <si>
    <t>DN150 PN40, přivařovací provedení, SVA-ST 150 D ANG CAP</t>
  </si>
  <si>
    <t>VENTIL ROHOVÝ jehlový - čpavek</t>
  </si>
  <si>
    <t xml:space="preserve">DN15/8 PN52, přivařovací nástavec DN15/závitové hrdlo s převlečnou maticí G1/2", SNV-ST G1/2-W1/2 L100, dodávka vč. převlečné matice a těsnění </t>
  </si>
  <si>
    <t>D)</t>
  </si>
  <si>
    <t>ELEKTRICKY OVLÁDANÉ A PŘÍMOČINNÉ ARMATURY</t>
  </si>
  <si>
    <t>Zpětný ventil - čpavek</t>
  </si>
  <si>
    <t xml:space="preserve">DN65 PN40, kompletní ventil vč. přírub a šroubových spojů, přivařovací provedení. Kv=75m3/h, NRVA 65 </t>
  </si>
  <si>
    <t>E)</t>
  </si>
  <si>
    <t>PŘÍSTROJE MaR - čpavek</t>
  </si>
  <si>
    <t>F)</t>
  </si>
  <si>
    <t>POTRUBÍ A PŘÍSLUŠENSTVÍ - čpavek</t>
  </si>
  <si>
    <t>Trubka ocelová bezešvá ČSN 425715.11, mat. 11 369.1, TDP ČSN 42 0250.12</t>
  </si>
  <si>
    <t>trubky otryskat, opatřit vnějším základovým nátěrem a zavíčkovat</t>
  </si>
  <si>
    <t>objem</t>
  </si>
  <si>
    <t>povrch</t>
  </si>
  <si>
    <t>vnitřní průměr</t>
  </si>
  <si>
    <t>TRUBKA</t>
  </si>
  <si>
    <t>42,4x2,6</t>
  </si>
  <si>
    <t>m</t>
  </si>
  <si>
    <t>88,9x3,6</t>
  </si>
  <si>
    <t>139,7x4,5</t>
  </si>
  <si>
    <t>168,3x5</t>
  </si>
  <si>
    <t>Oblouk trubkový 90°, R= 1,5 DN, mat. 11 369.1</t>
  </si>
  <si>
    <t>OBLOUK</t>
  </si>
  <si>
    <t>26,9x2,6</t>
  </si>
  <si>
    <t>Přechod trubkový ČSN 13 2380, PN 40, mat. 11 369.1</t>
  </si>
  <si>
    <t>PŘECHOD</t>
  </si>
  <si>
    <r>
      <rPr>
        <b/>
        <sz val="10"/>
        <rFont val="Arial CE"/>
        <family val="2"/>
        <charset val="238"/>
      </rPr>
      <t>42,4x26,9x2,6</t>
    </r>
    <r>
      <rPr>
        <sz val="10"/>
        <rFont val="Arial CE"/>
        <family val="2"/>
        <charset val="238"/>
      </rPr>
      <t xml:space="preserve"> (upravit dle dimenze pojistného ventilu na kompresoru)</t>
    </r>
  </si>
  <si>
    <t>114,3x88,9x4 mm</t>
  </si>
  <si>
    <t>168,3x139,7x5 mm</t>
  </si>
  <si>
    <t>88,9x76,1x3,6 mm</t>
  </si>
  <si>
    <t xml:space="preserve">Dno klenuté ON 13 1825, mat. 11 369.1, PN 40 </t>
  </si>
  <si>
    <t>DNO</t>
  </si>
  <si>
    <t>60,3x3,2</t>
  </si>
  <si>
    <t>G)</t>
  </si>
  <si>
    <t>ZÁVĚSY A KOTVENÍ POTRUBÍ - čpavek</t>
  </si>
  <si>
    <t>pozn.: oproti níže uvedené specifikaci lze použít po dohodě s investorem i jiný upevňovací systém</t>
  </si>
  <si>
    <t>Trubková objímka DN80</t>
  </si>
  <si>
    <t>MPN-S 3" B (M10) pozink.</t>
  </si>
  <si>
    <t>Trubková objímka DN32</t>
  </si>
  <si>
    <t>MPN-S 1 1/4"A (M10) pozink.</t>
  </si>
  <si>
    <t>závitová tyč M 10 pozink.</t>
  </si>
  <si>
    <t>Matice, uchycení závitových tyčí, montážní materiál - pozink.</t>
  </si>
  <si>
    <t>Konstrukce podpěr potrubí DN80 a DN32, celková hmotnost do cca 50 kg, materiál ocel tř. 11 + antikorozní nátěr do vnitřního prostředí</t>
  </si>
  <si>
    <t>H)</t>
  </si>
  <si>
    <t>OCELOVÉ KONSTRUKCE</t>
  </si>
  <si>
    <t>I)</t>
  </si>
  <si>
    <t>NÁTĚRY POTRUBÍ</t>
  </si>
  <si>
    <t>Příprava povrchu: ruční a mechanizované čištění St 2 dle ČSN ISO 8501</t>
  </si>
  <si>
    <r>
      <rPr>
        <b/>
        <sz val="10"/>
        <rFont val="Arial CE"/>
        <family val="2"/>
        <charset val="238"/>
      </rPr>
      <t>m</t>
    </r>
    <r>
      <rPr>
        <b/>
        <vertAlign val="superscript"/>
        <sz val="10"/>
        <rFont val="Arial CE"/>
        <family val="2"/>
        <charset val="238"/>
      </rPr>
      <t>2</t>
    </r>
  </si>
  <si>
    <t xml:space="preserve">Před čištěním budou odstraněny tlusté vrstvy rzi oklepáním. Budou odstraněny oleje, mastnoty </t>
  </si>
  <si>
    <t xml:space="preserve"> a nečistoty. Po ručním mechanizovaném čištění musí být odstraněn ulpělý prach a cizí látky.</t>
  </si>
  <si>
    <t>Nátěrový systém neizolovaného ocelového potrubí - čpavek</t>
  </si>
  <si>
    <t>nátěrový systém s dlouhou životností pro korozní agresivitu C3 dle ČSN EN ISO 12 944</t>
  </si>
  <si>
    <r>
      <rPr>
        <sz val="10"/>
        <rFont val="Arial CE"/>
        <family val="2"/>
        <charset val="238"/>
      </rPr>
      <t xml:space="preserve">silnovrstvý dvouvrstvý nátěr, celk. nom. suchá tloušťka 160 </t>
    </r>
    <r>
      <rPr>
        <sz val="10"/>
        <rFont val="Symbol"/>
        <family val="1"/>
        <charset val="2"/>
      </rPr>
      <t>m</t>
    </r>
    <r>
      <rPr>
        <sz val="10"/>
        <rFont val="Arial CE"/>
        <family val="2"/>
        <charset val="238"/>
      </rPr>
      <t xml:space="preserve">m, odstín dle stávajícího potrubí, teplotní odolnost do 90°C </t>
    </r>
  </si>
  <si>
    <t>Nátěrový systém izolovaného ocelového potrubí - čpavek</t>
  </si>
  <si>
    <r>
      <rPr>
        <sz val="10"/>
        <rFont val="Arial CE"/>
        <family val="2"/>
        <charset val="238"/>
      </rPr>
      <t xml:space="preserve">silnovrstvý dvouvrstvý nátěr na bázi epoxidových pryskyřic, celk. nom. suchá tloušťka 200 </t>
    </r>
    <r>
      <rPr>
        <sz val="10"/>
        <rFont val="Symbol"/>
        <family val="1"/>
        <charset val="2"/>
      </rPr>
      <t>m</t>
    </r>
    <r>
      <rPr>
        <sz val="10"/>
        <rFont val="Arial CE"/>
        <family val="2"/>
        <charset val="238"/>
      </rPr>
      <t xml:space="preserve">m, teplotní odolnost  pro teplotu -15°C </t>
    </r>
  </si>
  <si>
    <t>J)</t>
  </si>
  <si>
    <t>TEPELNÉ IZOLACE ČPAVKOVÉHO POTRUBÍ</t>
  </si>
  <si>
    <t>Tepelná izolace potrubí ve vnitřním prostředí na bázi syntetického kaučuku s uzavřenou buněčnou strukturou, teplota okolí +25°C, rel. vlhkost 75%,  teplota média -10°C.</t>
  </si>
  <si>
    <t>trubka DN150, průměr 168,5 mm</t>
  </si>
  <si>
    <t>trubka DN125, průměr 1133,9 mm</t>
  </si>
  <si>
    <t>rohový ventil DN150</t>
  </si>
  <si>
    <t>oprava izolace stávajícího ventilu DN125</t>
  </si>
  <si>
    <t>K)</t>
  </si>
  <si>
    <t>Ostatní</t>
  </si>
  <si>
    <t>Jeřábové práce, montážní mechanismy</t>
  </si>
  <si>
    <t>hod</t>
  </si>
  <si>
    <t>Pronájem, montáž a demontáž lešení pro práce na potrubí do výšky 5 m</t>
  </si>
  <si>
    <t>Provedení tlakové a těsnostní zkoušky dotčeného čpavkového potrubí</t>
  </si>
  <si>
    <t>RTG diagnostika svarů v rozsahu dle technické zprávy</t>
  </si>
  <si>
    <t>Evakuace a plnění potrubí plynným čpavkem</t>
  </si>
  <si>
    <t>potrubní rozvod propylenglykolu</t>
  </si>
  <si>
    <t>3.</t>
  </si>
  <si>
    <t>okruh chlazení oleje</t>
  </si>
  <si>
    <t>+70 °C</t>
  </si>
  <si>
    <t>-15 °C</t>
  </si>
  <si>
    <t>ČSN EN 378-1 až 5 a souvisejícími předpisy</t>
  </si>
  <si>
    <t>ČSN EN 378-1 až 5, ČSN EN 13 480-1 až 5 a souvisejícími předpisy</t>
  </si>
  <si>
    <t>ČSN EN 10 253-1</t>
  </si>
  <si>
    <t>Klapka uzavírací mezipřírubová, ovládání pákou, těleso se středícími oky, tvárná litina + PUR nátěr, talíř nerez, manžeta EPDM, DN65 PN16</t>
  </si>
  <si>
    <t>BOAX S</t>
  </si>
  <si>
    <t>Uzavírací a regulační měkce těsnící mezipřírubový ventil, těleso se středícími oky, tvárná litina + PUR nátěr, DN32 PN16</t>
  </si>
  <si>
    <t>BOA SUPERCOMPACT</t>
  </si>
  <si>
    <t>Kulový kohout s páčkou, vnitřní závit, nerez</t>
  </si>
  <si>
    <t>G 1/2" / PN16</t>
  </si>
  <si>
    <t>Zpětná klapka mezipřírubová DN65 PN16, provedení s pružinou, nerez 1.4541, kv = 63</t>
  </si>
  <si>
    <t>AVL typ BZK L-02 PN6-40</t>
  </si>
  <si>
    <t>Přírubový filtr , těleso litina + syntetický nátěr, síto nerez DN65 PN16</t>
  </si>
  <si>
    <t>Pojistný ventil G1/2", 83 kW, otevírací přetlak 6 bar, těleso litina, příp. nerez</t>
  </si>
  <si>
    <t>PŘÍSTROJE MaR, místní měření</t>
  </si>
  <si>
    <t>Sestava snímače tlaku (PIC)</t>
  </si>
  <si>
    <t>1 ks ventil tlakoměrový zkušební AN13 7517 druh B s nátrubkovou přípojkou,             mat 17 246</t>
  </si>
  <si>
    <t>1 ks přípojka tlakoměrová nátrubková přechodová M20x1,5 / G1/2" ČSN 13 7520, mat. 17 246</t>
  </si>
  <si>
    <t>1 ks nástavec přivařovací M20x1,5L, ČSN 13 7528, mat. 17 246</t>
  </si>
  <si>
    <t>2 ks těsnění 20 ploché ČSN 13 7540, hliník</t>
  </si>
  <si>
    <t>montáž snímače tlaku v dodávce MaR</t>
  </si>
  <si>
    <t>Příprava pro průtokový spínač (FC)</t>
  </si>
  <si>
    <t>Přivařovací nátrubek vnitřní závit G3/4", mat. ocel tř. 11</t>
  </si>
  <si>
    <t>Příprava pro snímač teploty (TIC)</t>
  </si>
  <si>
    <t>Přivařovací nátrubek vnitřní závit Rp1/2", mat. ocel tř. 11</t>
  </si>
  <si>
    <t>Sestava tlakoměru</t>
  </si>
  <si>
    <t>Tlakoměr průměr 100 mm,  0 .. +600 kPa, spodní připojení M 20x1,5, médium propylenglykol +60°C</t>
  </si>
  <si>
    <t>kulový kohout G1/2" vnitřní závit, páka, nerezové provedení</t>
  </si>
  <si>
    <t>přípojka tlakoměrová přechodová G1/2" / M20x1,5 , mat. 17 246</t>
  </si>
  <si>
    <t>nátrubek přivařovací vnější závit R 1/2", mat. 1.4301</t>
  </si>
  <si>
    <t>Těsnění  20 ČSN 13 7540.1, hliník</t>
  </si>
  <si>
    <t>Sestava teploměru</t>
  </si>
  <si>
    <t>bimetalový teploměr s jímkou, průměr 100 mm</t>
  </si>
  <si>
    <t>zadní připojení, délka stonku 100 mm, jímka nerez, připojovací závit G 1/2 "</t>
  </si>
  <si>
    <t>Rozsah stupnice:</t>
  </si>
  <si>
    <t>0 až +100 °C</t>
  </si>
  <si>
    <t>POTRUBÍ A PŘÍSLUŠENSTVÍ - propylenglykol</t>
  </si>
  <si>
    <t>trubka ocelová bezešvá</t>
  </si>
  <si>
    <t>76,1x3,2</t>
  </si>
  <si>
    <t>Oblouk trubkový 90°, R= 1,5 DN</t>
  </si>
  <si>
    <t>Přechod trubkový centrický ČSN 13 2380, PN 40</t>
  </si>
  <si>
    <t>76,1x60,3x3,2</t>
  </si>
  <si>
    <t>76,1x48,3x3,2</t>
  </si>
  <si>
    <t>76,1x42,4x3,2</t>
  </si>
  <si>
    <t>Odbočka T90°</t>
  </si>
  <si>
    <t>76,1x76,1x 3,2 mm</t>
  </si>
  <si>
    <t>Příruba přivařovací s krkem typ 11, ČSN EN 1092-1</t>
  </si>
  <si>
    <t>DN65 PN16</t>
  </si>
  <si>
    <t>DN32 PN16</t>
  </si>
  <si>
    <t>Nátrubek přivařovací, vnější závit dle DIN 2999</t>
  </si>
  <si>
    <t>R 1/2"</t>
  </si>
  <si>
    <t>R 3/4"</t>
  </si>
  <si>
    <t>R 5/4"</t>
  </si>
  <si>
    <t>šroubení, vnější / vnitřní závit, mat. temperovaná litina, vč. těsnění</t>
  </si>
  <si>
    <t>přírubový spoj</t>
  </si>
  <si>
    <t>šrouby dle DIN 931, matice dle DIN 934, podložky dle DIN 125-1, mat. 8.8, těsnění dle ČSN EN 1514-1, pryž s kovovou vložkou</t>
  </si>
  <si>
    <t>4 x šroub M16-65, DIN 931</t>
  </si>
  <si>
    <t>4 x matice M16, DIN 934</t>
  </si>
  <si>
    <t>8 x podložka M16, DIN 125-1A</t>
  </si>
  <si>
    <t>1 x těsnění DN65 PN16</t>
  </si>
  <si>
    <t>DN40 PN16</t>
  </si>
  <si>
    <t>1 x těsnění DN40 PN16</t>
  </si>
  <si>
    <t>4 x šroub M16-60, DIN 931</t>
  </si>
  <si>
    <t>1 x těsnění DN32 PN16</t>
  </si>
  <si>
    <t>přírubový spoj mezipřírubové klapky</t>
  </si>
  <si>
    <t>závitové tyče dle DIN 976-1A, matice dle DIN 934, podložky dle DIN 125-1, mat. 8.8, těsnění G-STdle ČSN EN 1514-1, pryž s kovovou vložkou</t>
  </si>
  <si>
    <t>4 x závitová tyč M16 (délka dle typu klapky)</t>
  </si>
  <si>
    <t>8 x matice M16, DIN 934</t>
  </si>
  <si>
    <t>2 x těsnění DN65 PN16 (pouze u zpětné klapky)</t>
  </si>
  <si>
    <t>Závitové fitinky + drobný materiál mimo specifikaci</t>
  </si>
  <si>
    <t>(šrouby, matice, těsnění)</t>
  </si>
  <si>
    <t>ZÁVĚSY A KOTVENÍ POTRUBÍ - propylenglykol</t>
  </si>
  <si>
    <t>Trubková objímka DN65</t>
  </si>
  <si>
    <t>Konstrukce podpěr potrubí DN65 a DN32, celková hmotnost do cca 200 kg, materiál ocel tř. 11 + pozink., příp. antikorozní nátěr</t>
  </si>
  <si>
    <t>Konstrukce podpěry čerpadel propylenglykolu</t>
  </si>
  <si>
    <t>Svařenec válcovaných ocelových profilů opatřených antikorozním nátěrovým systémem. Dodávka vč. chemických kotev a upevňovacího materiálu čerpadel. Materiál ocel tř. 11.</t>
  </si>
  <si>
    <t>Konstrukce podpěry patek vzduchového chladiče propylenglykolu</t>
  </si>
  <si>
    <t xml:space="preserve">Svařenec válcovaných ocelových profilů opatřených antikorozním nátěrovým systémem. Dodávka vč. chemických kotev a upevňovacího materiálu patek chladiče. Materiál ocel tř. 11. </t>
  </si>
  <si>
    <t>Před čištěním budou odstraněny tlusté vrstvy rzi oklepáním. Budou odstraněny oleje, mastnoty a nečistoty. Po ručním mechanizovaném čištění musí být odstraněn ulpělý prach a cizí látky.</t>
  </si>
  <si>
    <t>Nátěrový systém neizolovaného ocelového potrubí - propylenglykol</t>
  </si>
  <si>
    <t xml:space="preserve">Nátěrový systém s dlouhou životností pro korozní agresivitu C3 dle ČSN EN ISO 12 944 silnovrstvý dvouvrstvý nátěr, celk. nom. suchá tloušťka 160 mm, odstín dle stávajícího potrubí, teplotní odolnost do 80°C </t>
  </si>
  <si>
    <t>TEPELNÉ IZOLACE</t>
  </si>
  <si>
    <t>Nejsou</t>
  </si>
  <si>
    <t>OSTATNÍ</t>
  </si>
  <si>
    <t>Montážní a zvedací mechanismy, přenosné  lešení do výšky 4 m</t>
  </si>
  <si>
    <t>Osazení chladiče na střeše velína, provedení dle přiloženého výkresu vč. dodávky betonových dlaždic, nerezových chem. kotev a asfaltového natavovacího střešního pásu</t>
  </si>
  <si>
    <t>Označení potrubí a armatur dle ČSN 13 0072</t>
  </si>
  <si>
    <t>sada</t>
  </si>
  <si>
    <t>Proplach potrubí před napuštěním</t>
  </si>
  <si>
    <t>Náplň nemrznoucího média (propylenglykol 40% obj. + voda + inhibitory koroze)</t>
  </si>
  <si>
    <t>Těsnostní a tlaková zkouška</t>
  </si>
  <si>
    <t>Revize tlakové nádoby (expanzní nádoba 25 l)</t>
  </si>
  <si>
    <t>Zhotovení prostupu pro potrubí DN65 v obvodové stěně strojovny chlazení</t>
  </si>
  <si>
    <t>Protipožární ucpávka prostupu potrubí DN65 v obvodové stěně strojovny chlazení</t>
  </si>
  <si>
    <t>Úklid staveniště</t>
  </si>
  <si>
    <t>potrubní rozvody topné vody</t>
  </si>
  <si>
    <t>4.</t>
  </si>
  <si>
    <t>vodní okruhy ZZT</t>
  </si>
  <si>
    <t>+60 °C</t>
  </si>
  <si>
    <t>+5 °C</t>
  </si>
  <si>
    <t>uhlíkatá ocel, nerezová ocel</t>
  </si>
  <si>
    <t>Klapka uzavírací mezipřírubová, ovládání pákou, těleso se středícími oky, tvárná litina + PUR nátěr, talíř nerez, manžeta EPDM, DN100 PN16</t>
  </si>
  <si>
    <t>Automatický odvzdušňovací ventil, vnější závit, mosaz</t>
  </si>
  <si>
    <t>G1/2" PN16</t>
  </si>
  <si>
    <t>Vyvažovací ventil</t>
  </si>
  <si>
    <t>DN25 PN16, kv = 8,7</t>
  </si>
  <si>
    <t>Pojistný ventil</t>
  </si>
  <si>
    <t>DN15, otevírací přetlak 6 bar, těleso litina, příp. nerez</t>
  </si>
  <si>
    <t>Zpětný ventil, vnitřní závit, mosaz</t>
  </si>
  <si>
    <t>DN50 PN16, kv = 48</t>
  </si>
  <si>
    <t>DN32 PN16, kv = 18</t>
  </si>
  <si>
    <t>DN25 PN16, kv = 10,5</t>
  </si>
  <si>
    <t>DN20 PN16, kv = 8</t>
  </si>
  <si>
    <t>Kulový kohout s páčkou, vnitřní závit, mosaz</t>
  </si>
  <si>
    <t>DN50 PN16, kv = 220</t>
  </si>
  <si>
    <t>DN40 PN16, kv = 160</t>
  </si>
  <si>
    <t>DN32 PN16, kv = 105</t>
  </si>
  <si>
    <t>DN25 PN16, kv = 62</t>
  </si>
  <si>
    <t>DN15 PN16, kv = 16</t>
  </si>
  <si>
    <t>Závitový filtr, vnitřní závit, mosaz</t>
  </si>
  <si>
    <t>DN50 PN16, kv = 34</t>
  </si>
  <si>
    <t>DN40 PN16, kv = 21</t>
  </si>
  <si>
    <t>DN32 PN16, kv = 15</t>
  </si>
  <si>
    <r>
      <rPr>
        <b/>
        <sz val="10"/>
        <rFont val="Arial CE"/>
        <family val="2"/>
        <charset val="238"/>
      </rPr>
      <t xml:space="preserve">Kulový kohout s elektropohonem, vnitřní závit, mosaz
</t>
    </r>
    <r>
      <rPr>
        <sz val="10"/>
        <rFont val="Arial CE"/>
        <charset val="238"/>
      </rPr>
      <t>napájení 230 V, 50Hz,
koncové spínače polohy,
max. provozní teplota média +60°C</t>
    </r>
  </si>
  <si>
    <t>PŘÍSTROJE MaR, místní měření - voda</t>
  </si>
  <si>
    <t>Příprava pro snímač hladiny (LC)</t>
  </si>
  <si>
    <t>Přivařovací nátrubek vnější závit Rp1/2", mat. nerez</t>
  </si>
  <si>
    <t>Tlakoměr průměr 100 mm,  0 .. +600 kPa, spodní připojení M 20x1,5, médium voda +60°C</t>
  </si>
  <si>
    <t>POTRUBÍ A PŘÍSLUŠENSTVÍ - voda</t>
  </si>
  <si>
    <t xml:space="preserve">Rozdělovač (sběrač) DN100 délka 1,84 m, mat. ocel tř. 11
</t>
  </si>
  <si>
    <t>tr. 114,3 x 4 vč. zaslepovacích den, závitových hrdel 2 x DN50, 1 x DN40, 1 x DN32, 1 x DN15, manometrického nástavce M20x1,5L, nátrubku s vnitřním závitem G1/2" pro připojení teploměru, přivařovacího hrdla DN65 pro připojení navazujícího potrubí. Dodávka včetně antikorozního nátěru, tepelné izolace a oplechování. Provedení dle výkresové dokumentace.</t>
  </si>
  <si>
    <t>S</t>
  </si>
  <si>
    <t>Obvod*délka</t>
  </si>
  <si>
    <t>počet podpěr</t>
  </si>
  <si>
    <t>DN50</t>
  </si>
  <si>
    <t>60,3x2,9</t>
  </si>
  <si>
    <t>48,3x2,6</t>
  </si>
  <si>
    <t>DN40</t>
  </si>
  <si>
    <t>DN32</t>
  </si>
  <si>
    <t>DN20</t>
  </si>
  <si>
    <t>21,3x2,6</t>
  </si>
  <si>
    <t>DN15</t>
  </si>
  <si>
    <t>trubka nerezová</t>
  </si>
  <si>
    <t>33,7x2</t>
  </si>
  <si>
    <t>mat. nerez</t>
  </si>
  <si>
    <t>mat. ocel tř.11</t>
  </si>
  <si>
    <t>60,3x42,4x3</t>
  </si>
  <si>
    <t>Redukce DN50/32</t>
  </si>
  <si>
    <t>48,3x42,4x2,5</t>
  </si>
  <si>
    <t>Redukce DN40/32</t>
  </si>
  <si>
    <t>48,3x33,7x2,5</t>
  </si>
  <si>
    <t>Redukce DN40/25</t>
  </si>
  <si>
    <t>48,3x26,9x2,5</t>
  </si>
  <si>
    <t>Redukce DN40/20</t>
  </si>
  <si>
    <t>42,4x33,7x2,5</t>
  </si>
  <si>
    <t>Redukce DN32/25</t>
  </si>
  <si>
    <t>42,4x26,9x2,5</t>
  </si>
  <si>
    <t>Redukce DN32/20</t>
  </si>
  <si>
    <t>33,7x26,9x2,5</t>
  </si>
  <si>
    <t>Redukce DN25/20</t>
  </si>
  <si>
    <t>Redukce centrická ČSN EN 10 253-3</t>
  </si>
  <si>
    <t>33,7x26,9x2</t>
  </si>
  <si>
    <t>DN50 PN16</t>
  </si>
  <si>
    <t xml:space="preserve">Závitová příruba, ČSN EN 1092-1 </t>
  </si>
  <si>
    <t>DN50/G2" PN16</t>
  </si>
  <si>
    <t>Příruba plochá přivařovací, ČSN EN 1092-1</t>
  </si>
  <si>
    <t>DN25 PN16</t>
  </si>
  <si>
    <t>DN100 PN16</t>
  </si>
  <si>
    <t>R 6/4"</t>
  </si>
  <si>
    <t>R 2"</t>
  </si>
  <si>
    <t>R/Rp 6/4"</t>
  </si>
  <si>
    <t>R/Rp 5/4"</t>
  </si>
  <si>
    <t>R/Rp 1"</t>
  </si>
  <si>
    <t>R/Rp 2"</t>
  </si>
  <si>
    <t>šroubení, vnější / vnitřní závit, mat. nerez, vč. těsnění</t>
  </si>
  <si>
    <t>R/Rp 3/4"</t>
  </si>
  <si>
    <t>šroubení, vnitřní závit, mat. temperovaná litina, vč. těsnění</t>
  </si>
  <si>
    <t>šroubení, vnitřní závit, mat. nerez, vč. těsnění</t>
  </si>
  <si>
    <t>vsuvka, vnější / vnější závit, mat. nerez</t>
  </si>
  <si>
    <t>1"</t>
  </si>
  <si>
    <t>3/4"</t>
  </si>
  <si>
    <t>vsuvka, vnější závit, mat. temperovaná litina, pozink.</t>
  </si>
  <si>
    <t>5/4"</t>
  </si>
  <si>
    <t>6/4"</t>
  </si>
  <si>
    <t>2"</t>
  </si>
  <si>
    <t>Zátka se čtyřhranem, vnější závit, temperovaná litina, pozink</t>
  </si>
  <si>
    <t>šrouby dle DIN 931, matice dle DIN 934, podložky dle DIN 125-1, mat. 8.8, těsnění dle ČSN EN 1514-1, klingerit</t>
  </si>
  <si>
    <t>1 x těsnění DN50 PN16</t>
  </si>
  <si>
    <t>šrouby dle ČSN EN 24 014, matice dle ČSN EN 24 032, podložky dle ČSN 02 1702, mat. A2, těsnění dle ČSN EN 1514-1, klingerit</t>
  </si>
  <si>
    <t>4 x šroub M16, ČSN EN 24 014, mat. A2, (nerez)</t>
  </si>
  <si>
    <t>4 x matice M16, ČSN EN 24 032, mat. A2, (nerez)</t>
  </si>
  <si>
    <t>8 x podložka M16 ČSN 02 1702, mat. A2 (nerez)</t>
  </si>
  <si>
    <t>1 x těsnění DN25 PN16 (pryž s kovovou vložkou)</t>
  </si>
  <si>
    <t>závitové tyče dle DIN 976-1A, matice dle DIN 934, podložky dle DIN 125-1, mat. 8.8</t>
  </si>
  <si>
    <t>16 x podložka M16, DIN 125-1A</t>
  </si>
  <si>
    <t>ZÁVĚSY A KOTVENÍ POTRUBÍ - voda</t>
  </si>
  <si>
    <t>Trubková objímka s rychlouzávěrem a vnitřní pryžovou vložkou EPDM, upevňovací matice M10, s povrchovou úpravou pozink.</t>
  </si>
  <si>
    <t>DN65</t>
  </si>
  <si>
    <t>Konstrukce podpěr potrubí DN20, DN32, DN40 a DN50, celková hmotnost do cca 200 kg, materiál ocel tř. 11 + pozink., příp. antikorozní nátěr</t>
  </si>
  <si>
    <t>Podpěra deskového výměníku V3</t>
  </si>
  <si>
    <t>Svařenec z válcovaných ocelových profilů opatřených antikorozním nátěrovým systémem. Dodávka vč. chemických kotev a upevňovacího materiálu. Materiál ocel tř. 11.</t>
  </si>
  <si>
    <t>Podpěra deskového výměníku V4, V5</t>
  </si>
  <si>
    <t>Podpěra rozdělovače a sběrače</t>
  </si>
  <si>
    <t>Svařenec z válcovaných ocelových profilů opatřených antikorozním nátěrovým systémem. Dodávka vč. chemických kotev, potrubních objímek  a upevňovacího materiálu. Materiál ocel tř. 11.</t>
  </si>
  <si>
    <t>Podpěra rozdělovače V1</t>
  </si>
  <si>
    <t>Nátěrový systém izolovaného ocelového potrubí - topná voda</t>
  </si>
  <si>
    <t xml:space="preserve">Dvouvrstvý syntetický nátěr o celk. doporuč. nom. suché tloušťce 80 μm </t>
  </si>
  <si>
    <t>Pasivace nerezového potrubí</t>
  </si>
  <si>
    <r>
      <rPr>
        <sz val="10"/>
        <rFont val="Arial CE"/>
        <family val="2"/>
        <charset val="238"/>
      </rPr>
      <t>Pro izolaci budou použita k</t>
    </r>
    <r>
      <rPr>
        <sz val="10"/>
        <color rgb="FF333333"/>
        <rFont val="Arial CE"/>
        <family val="2"/>
        <charset val="238"/>
      </rPr>
      <t xml:space="preserve">ašírovaná potrubní izolační pouzdra z kamenné vlny (minerální plsti) pojené organickou pryskyřicí. Pouzdra jsou vyrobena z jednoho nebo více segmentů, se zámkem zamezujícím ztrátě tepla v podélném spoji. Jsou opatřena povrchovou úpravou z hliníkové fólie vyztužené mřížkou ze skleněných vláken.
</t>
    </r>
    <r>
      <rPr>
        <b/>
        <sz val="10"/>
        <color rgb="FF333333"/>
        <rFont val="Arial CE"/>
        <family val="2"/>
        <charset val="238"/>
      </rPr>
      <t xml:space="preserve">Rozsah pracovních teplot:   +15 až +250 °C
Tepelná vodivost:   0,037 W/mK (při teplotě +60°C)
Požární vlastnosti:   nesnadno hořlavé, označení B dle ČSN 73 0862
</t>
    </r>
    <r>
      <rPr>
        <sz val="10"/>
        <color rgb="FF333333"/>
        <rFont val="Arial CE"/>
        <family val="2"/>
        <charset val="238"/>
      </rPr>
      <t xml:space="preserve">
</t>
    </r>
  </si>
  <si>
    <t>Pracovní podmínky</t>
  </si>
  <si>
    <t>Okolní teplota</t>
  </si>
  <si>
    <t xml:space="preserve"> +20°C</t>
  </si>
  <si>
    <t>Teplota média</t>
  </si>
  <si>
    <t xml:space="preserve"> +60°C</t>
  </si>
  <si>
    <t>Relativní vlhkost</t>
  </si>
  <si>
    <t>max. 60 %</t>
  </si>
  <si>
    <t>Potrubí předehřevu vratné vody</t>
  </si>
  <si>
    <t>tr. 48,3, tl. pouzdra 40 mm</t>
  </si>
  <si>
    <t>Dodávka a montáž tepelné izolace potrubního rozvodu včetně kolen a tvarovek</t>
  </si>
  <si>
    <t>tr. 42,4, tl. pouzdra 40 mm</t>
  </si>
  <si>
    <t>Potrubí předehřevu prostoru kotelny</t>
  </si>
  <si>
    <t>tr. 60,3, tl. pouzdra 40 mm</t>
  </si>
  <si>
    <t>tr. 76,1 tl. pouzdra 40 mm</t>
  </si>
  <si>
    <t>Potrubí pro předehřev napájecí vody</t>
  </si>
  <si>
    <t>tr. 33,7, tl. pouzdra 30 mm</t>
  </si>
  <si>
    <t>Provedení tlakové a těsnostní zkoušky</t>
  </si>
  <si>
    <t>Revize tlakové nádoby (expanzní nádoba 35 l)</t>
  </si>
  <si>
    <t>Zhotovení prostupu pro potrubí DN32 v obvodové stěně strojovny chlazení</t>
  </si>
  <si>
    <t>Zhotovení prostupu pro potrubí DN40 v obvodové stěně strojovny chlazení a výměníkové stanice</t>
  </si>
  <si>
    <t>Zhotovení prostupu pro potrubí DN50 v obvodové stěně strojovny chlazení</t>
  </si>
  <si>
    <t>Zhotovení prostupu pro potrubí DN32 v obvodové stěně kotelny</t>
  </si>
  <si>
    <t>Zhotovení prostupu pro potrubí DN50 v obvodové stěně kotelny</t>
  </si>
  <si>
    <t>Zhotovení prostupu pro potrubí DN40 do/z podzemního kanálu</t>
  </si>
  <si>
    <t>Protipožární ucpávka prostupu potrubí DN32 v obvodové stěně strojovny chlazení</t>
  </si>
  <si>
    <t>Protipožární ucpávka prostupu potrubí DN40 v obvodové stěně strojovny chlazení</t>
  </si>
  <si>
    <t>Protipožární ucpávka prostupu potrubí DN50 v obvodové stěně strojovny chlazení</t>
  </si>
  <si>
    <t>Protipožární ucpávka prostupu potrubí DN32 v obvodové stěně kotelny</t>
  </si>
  <si>
    <t>Protipožární ucpávka prostupu potrubí DN50 v obvodové stěně kotelny</t>
  </si>
  <si>
    <t>Protipožární ucpávka prostupu potrubí DN40 do/z podzemního kanálu</t>
  </si>
  <si>
    <t>SOUPIS DODÁVEK A PRACÍ</t>
  </si>
  <si>
    <t>Elektroinstalace a MaR</t>
  </si>
  <si>
    <t>Položka</t>
  </si>
  <si>
    <t>mj</t>
  </si>
  <si>
    <t>počet</t>
  </si>
  <si>
    <t>Kč bez DPH</t>
  </si>
  <si>
    <t>Rozvaděč RK101</t>
  </si>
  <si>
    <t>Skříňový rozvaděč RK101  600x2000x400 (ŠxVxH)</t>
  </si>
  <si>
    <t>kpl</t>
  </si>
  <si>
    <t>Skříňový rozvaděč DT101  800x1000x400 (ŠxVxH)</t>
  </si>
  <si>
    <t>Úprava napájecího pole pro RK100 (vč. odpojení při II. Stupni detekce NH3)</t>
  </si>
  <si>
    <t>Úprava napájecího pole pro DT101 (vč. odpojení při II. Stupni detekce NH3)</t>
  </si>
  <si>
    <t>PLC</t>
  </si>
  <si>
    <t xml:space="preserve">Simatic </t>
  </si>
  <si>
    <t>Montážní lišta 830mm</t>
  </si>
  <si>
    <t>Siemens</t>
  </si>
  <si>
    <t>Zdroj SIMATIC PM1507/1AC/24VDC/8A</t>
  </si>
  <si>
    <t>Napájení 24V=, S7-1500, PS 25W 24V DC</t>
  </si>
  <si>
    <t>CPU 1511F-1PN, 450KB prog, 1,5MB Data</t>
  </si>
  <si>
    <t>SIMATIC S7 Memory Card, 256 MB</t>
  </si>
  <si>
    <t>S7-1500, DQ 16x24VDC/0.5A BA</t>
  </si>
  <si>
    <t>S7-1500, DI 16x24VDC BA</t>
  </si>
  <si>
    <t>S7-1500, AI 8xU/I HS</t>
  </si>
  <si>
    <t>CONNECTING CABLE S7 SHIELDED 2.0M</t>
  </si>
  <si>
    <t>Front Conn. Mod. (Analog 4X8E/A) S7-1500</t>
  </si>
  <si>
    <t>TERM. BL. TPAI W/O LED SCREWTERM.S7-1500</t>
  </si>
  <si>
    <t>Shielding Terminal  S7-1500 Periphery</t>
  </si>
  <si>
    <t>S7-1500, AQ 4xU/I ST</t>
  </si>
  <si>
    <t>CONNECTING CABLE S7 SHIELDED 1.0M</t>
  </si>
  <si>
    <t>S7-1500, CM PTP RS422/485 BA</t>
  </si>
  <si>
    <t>S7 conn. cable, RS422/485, 5M</t>
  </si>
  <si>
    <t>Průmyslový Profinet  switch, 5-port</t>
  </si>
  <si>
    <t>Rozvaděč DT101</t>
  </si>
  <si>
    <t>Příprava software, koordinační práce</t>
  </si>
  <si>
    <t>Aplikační software PLC</t>
  </si>
  <si>
    <t>db</t>
  </si>
  <si>
    <t>Aplikační software panel</t>
  </si>
  <si>
    <t>Aplikační software – SCADA</t>
  </si>
  <si>
    <t>Navýšení licence SCADA</t>
  </si>
  <si>
    <t>Zaškolení obsluhy a vypracování návodů</t>
  </si>
  <si>
    <t>Periferie</t>
  </si>
  <si>
    <t>Snímač tlaku v systému, G1/2 / 4...20mA  / 0...6bar</t>
  </si>
  <si>
    <t>Snímač tlaku v napájecí nádrži, G1/2 / 4...20mA  / 0...1bar</t>
  </si>
  <si>
    <t>Snímač teploty prostorový, / 4...20mA / -50...50°C</t>
  </si>
  <si>
    <t xml:space="preserve">Spínač průtoku kalorimetricky, G1/2 </t>
  </si>
  <si>
    <t xml:space="preserve">Snímač teploty s jímkou, G1/2 / 4...20mA / 0...100°C </t>
  </si>
  <si>
    <r>
      <rPr>
        <sz val="8"/>
        <rFont val="Arial"/>
        <family val="2"/>
        <charset val="1"/>
      </rPr>
      <t xml:space="preserve">Měřič tepla – </t>
    </r>
    <r>
      <rPr>
        <sz val="8"/>
        <color rgb="FFFF0000"/>
        <rFont val="Arial"/>
        <family val="2"/>
        <charset val="1"/>
      </rPr>
      <t>Dodávku a montáž zajišťuje technologie</t>
    </r>
  </si>
  <si>
    <r>
      <rPr>
        <sz val="8"/>
        <rFont val="Arial"/>
        <family val="2"/>
        <charset val="1"/>
      </rPr>
      <t xml:space="preserve">Návarek pro tlakové čidla - </t>
    </r>
    <r>
      <rPr>
        <sz val="8"/>
        <color rgb="FFFF0000"/>
        <rFont val="Arial"/>
        <family val="2"/>
        <charset val="1"/>
      </rPr>
      <t>Montáž zajišťuje technologie</t>
    </r>
  </si>
  <si>
    <r>
      <rPr>
        <sz val="8"/>
        <rFont val="Arial"/>
        <family val="2"/>
        <charset val="1"/>
      </rPr>
      <t xml:space="preserve">Návarek pro teplotní čidla - </t>
    </r>
    <r>
      <rPr>
        <sz val="8"/>
        <color rgb="FFFF0000"/>
        <rFont val="Arial"/>
        <family val="2"/>
        <charset val="1"/>
      </rPr>
      <t>Montáž zajišťuje technologie</t>
    </r>
  </si>
  <si>
    <r>
      <rPr>
        <sz val="8"/>
        <rFont val="Arial"/>
        <family val="2"/>
        <charset val="1"/>
      </rPr>
      <t xml:space="preserve">Návarek pro čidla průtoku - </t>
    </r>
    <r>
      <rPr>
        <sz val="8"/>
        <color rgb="FFFF0000"/>
        <rFont val="Arial"/>
        <family val="2"/>
        <charset val="1"/>
      </rPr>
      <t>Montáž zajišťuje technologie</t>
    </r>
  </si>
  <si>
    <t>Pohony, motory, Frekvenční měniče</t>
  </si>
  <si>
    <t xml:space="preserve">Frekvenční měnič pro kompresor K101 (269kW) </t>
  </si>
  <si>
    <t>Frekvenční měnič pro chladič (1,5kW)</t>
  </si>
  <si>
    <r>
      <rPr>
        <sz val="8"/>
        <rFont val="Arial"/>
        <family val="2"/>
        <charset val="1"/>
      </rPr>
      <t xml:space="preserve">Pohon ventilu M102.5, 230 V AC, tříbodové řízení  - </t>
    </r>
    <r>
      <rPr>
        <sz val="8"/>
        <color rgb="FFFF0000"/>
        <rFont val="Arial"/>
        <family val="2"/>
        <charset val="1"/>
      </rPr>
      <t>Dodávka technologie</t>
    </r>
  </si>
  <si>
    <t>Požární ucpávky</t>
  </si>
  <si>
    <r>
      <rPr>
        <sz val="8"/>
        <rFont val="Arial"/>
        <family val="2"/>
        <charset val="238"/>
      </rPr>
      <t xml:space="preserve">Požární ucpávka EI60, </t>
    </r>
    <r>
      <rPr>
        <sz val="8"/>
        <rFont val="Arial"/>
        <family val="2"/>
      </rPr>
      <t>ø60</t>
    </r>
  </si>
  <si>
    <r>
      <rPr>
        <sz val="8"/>
        <rFont val="Arial"/>
        <family val="2"/>
        <charset val="238"/>
      </rPr>
      <t xml:space="preserve">Požární ucpávka EI60, </t>
    </r>
    <r>
      <rPr>
        <sz val="8"/>
        <rFont val="Arial"/>
        <family val="2"/>
      </rPr>
      <t>ø40</t>
    </r>
  </si>
  <si>
    <t>Montážní materiál</t>
  </si>
  <si>
    <t>Silový kabel NSGAFOU 1x240</t>
  </si>
  <si>
    <t>Silový kabel 2YSLCYK 4x70</t>
  </si>
  <si>
    <t>Silový kabel 2YSLCYK 4x1,5</t>
  </si>
  <si>
    <t>Silový kabel CYKY-J 3x1,5</t>
  </si>
  <si>
    <t>Silový kabel CYKY-J 5x1,5</t>
  </si>
  <si>
    <t>Silový kabel CYKY-J 5x10</t>
  </si>
  <si>
    <t>Silový kabel slaněný CMSM 2x1,5</t>
  </si>
  <si>
    <t>Silový kabel slaněný CMSM 3x1,5</t>
  </si>
  <si>
    <t>Silový kabel slaněný CMSM 4x1,5</t>
  </si>
  <si>
    <t>Silový kabel slaněný CMSM 12x1</t>
  </si>
  <si>
    <t>Stíněný kabel JY(st)Y 2x2x0,8</t>
  </si>
  <si>
    <t>Stíněný kabel JY(st)Y 4x2x0,8</t>
  </si>
  <si>
    <t>Vodič, CYA zž., 10</t>
  </si>
  <si>
    <t>Vodič, CYA zž., 6</t>
  </si>
  <si>
    <t>Komunikační kabel Profinet, zelený</t>
  </si>
  <si>
    <t>Drátěný žlab 300x100, ŽZ, vč. příslušenství</t>
  </si>
  <si>
    <t>Drátěný žlab 50x50, ŽZ, včt. příslušenství</t>
  </si>
  <si>
    <t>Trubka elektrikářská, plast., pevná, 25, včt. příchytek</t>
  </si>
  <si>
    <t>Trubka elektrikářská, plast., ohebná, 25, včt. příchytek</t>
  </si>
  <si>
    <t>Montážní profily, včt. příslušenství</t>
  </si>
  <si>
    <t>Závitové tyče, M8, nerez, včt. spoj. matic</t>
  </si>
  <si>
    <t>Drobný montážní materiál (pásky, šrouby, hmoždinky, ...)</t>
  </si>
  <si>
    <t>Trubka elektrikářská, plast., pevná, D25, včt. příchytek</t>
  </si>
  <si>
    <t>Trubka elektrikářská, plast., ohebná, D25, včt. příchytek</t>
  </si>
  <si>
    <t>Pokládka kabelů do připravených tras - d &gt; 25mm2</t>
  </si>
  <si>
    <t>Pokládka kabelů do připravených tras - d &lt; 25mm2</t>
  </si>
  <si>
    <t>Osazení a zapojení rozvaděče (pole)</t>
  </si>
  <si>
    <t>Zapojení ost. spotřebičů</t>
  </si>
  <si>
    <t>Pospojování</t>
  </si>
  <si>
    <t>Ostatní práce</t>
  </si>
  <si>
    <t>Šéfmontáž a koordinace</t>
  </si>
  <si>
    <t>Lešení</t>
  </si>
  <si>
    <t>Plošiny – pronájem</t>
  </si>
  <si>
    <t>den</t>
  </si>
  <si>
    <t>Zřízení a úklid staveniště</t>
  </si>
  <si>
    <t>Celkem</t>
  </si>
  <si>
    <t>max 90 dB(A)</t>
  </si>
  <si>
    <r>
      <t>jednotka</t>
    </r>
    <r>
      <rPr>
        <sz val="10"/>
        <rFont val="Arial CE"/>
        <charset val="238"/>
      </rPr>
      <t xml:space="preserve"> vč. komunikačních rozhraní Modbus, Profibus DP, Sequence Bus</t>
    </r>
  </si>
  <si>
    <t>min 3,3</t>
  </si>
  <si>
    <t>Schreiber Czech, Benešov</t>
  </si>
  <si>
    <t>5. Servis  dodaného  zařízení po dobu záruky</t>
  </si>
  <si>
    <t>5.2  Servis po dobu záruky bez ceny oleje a bez revize pojistných ventilů (pozn: předpoklad 8.760 mth/rok)</t>
  </si>
  <si>
    <t>5.1  Servis po 25.000 mth dle výrobcem předepsaného seznamu úkonů vč. revize</t>
  </si>
  <si>
    <r>
      <t>zdvojené pojistné ventily na se střídacím ventilem na každé tlakové nádobě, která je součástí kompresoru s </t>
    </r>
    <r>
      <rPr>
        <b/>
        <sz val="10"/>
        <rFont val="Arial CE"/>
        <family val="2"/>
        <charset val="238"/>
      </rPr>
      <t>otevíracím přetlakem minimálně 16 bar</t>
    </r>
  </si>
  <si>
    <r>
      <t>Softtware</t>
    </r>
    <r>
      <rPr>
        <b/>
        <sz val="10"/>
        <color rgb="FFFFFF00"/>
        <rFont val="Arial"/>
        <family val="2"/>
      </rPr>
      <t xml:space="preserve"> (pro info: dosud pro Schreiber zajišťovala firma SIDAT)</t>
    </r>
  </si>
  <si>
    <t>Doplnění ovladani technologie do stavajiciho systemu Wonderware 2014 R2</t>
  </si>
  <si>
    <t>min 750 kW</t>
  </si>
  <si>
    <t>-14°C</t>
  </si>
  <si>
    <t>+33°C</t>
  </si>
  <si>
    <t>3x400 V, IP23, IE3, výkonová rezerva min. 15%</t>
  </si>
  <si>
    <t>max 0,7 bar</t>
  </si>
  <si>
    <t>plochá příruba s přivařovací protipřírubou</t>
  </si>
  <si>
    <t>dle vybraného kompresoru</t>
  </si>
  <si>
    <t>max 0,5 bar / max 0,5 bar</t>
  </si>
  <si>
    <t>příruby</t>
  </si>
  <si>
    <t>dle chladiče oleje kompresoru</t>
  </si>
  <si>
    <t>max 15 m kap. sl.</t>
  </si>
  <si>
    <t>Termohydraulický rozdělovač přírubový</t>
  </si>
  <si>
    <t>4 x příruba</t>
  </si>
  <si>
    <r>
      <t>Sestava měření tepla DN50 PN16, provozní měřidlo, provedení pro montáž průtokoměru na potrubí topné vody +55 °C
-</t>
    </r>
    <r>
      <rPr>
        <sz val="10"/>
        <rFont val="Arial CE"/>
        <charset val="238"/>
      </rPr>
      <t xml:space="preserve"> indukční průtokoměr v přírubovém provedení DN50, napájení 230 V, 50 Hz, 
- 2 x párovaný snímač teploty pro ocelové potrubí DN50 vč. přivařovacího návarku,
- kalorimetrické počitadlo, napájení 230 V, 50 Hz, výstup Modbus,
- propojovací kabely</t>
    </r>
  </si>
  <si>
    <t>dle objemu okruhu chlazení oleje</t>
  </si>
  <si>
    <t>min 50 l</t>
  </si>
  <si>
    <t>dle výpočtu kompresoru</t>
  </si>
  <si>
    <t>dle výkonu chladiče</t>
  </si>
  <si>
    <t>max. 0,3 m kap. sl.</t>
  </si>
  <si>
    <t>dle vybraného kompresoru pro -14°C/+33°C</t>
  </si>
  <si>
    <t>plynulá regulace výkonu změnou otáček frekvenčním měničem (FM v dodávce elektro) a šoupátkem</t>
  </si>
  <si>
    <r>
      <rPr>
        <sz val="10"/>
        <rFont val="Arial CE"/>
        <charset val="238"/>
      </rPr>
      <t>50 °C</t>
    </r>
  </si>
  <si>
    <t>Chladicí výkon odpovídající -14°C/+33°C</t>
  </si>
  <si>
    <t>Chladicí výkon odpovídající -10°C/+35°C</t>
  </si>
  <si>
    <t>min 890 kW</t>
  </si>
  <si>
    <t>-10°C</t>
  </si>
  <si>
    <r>
      <t xml:space="preserve">COP </t>
    </r>
    <r>
      <rPr>
        <sz val="8"/>
        <rFont val="Arial"/>
        <family val="2"/>
      </rPr>
      <t>(při dané vypařovací teplotě -14°C a kondenzační teplotě +33°C)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</si>
</sst>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&quot; Kč&quot;_-;\-* #,##0.00&quot; Kč&quot;_-;_-* \-??&quot; Kč&quot;_-;_-@_-"/>
    <numFmt numFmtId="165" formatCode="_-* #,##0.00\ _K_č_-;\-* #,##0.00\ _K_č_-;_-* \-??\ _K_č_-;_-@_-"/>
    <numFmt numFmtId="166" formatCode="_-* #,##0\ _K_č_-;\-* #,##0\ _K_č_-;_-* &quot;- &quot;_K_č_-;_-@_-"/>
    <numFmt numFmtId="167" formatCode="#,##0.00\ [$Kč-405];[Red]\-#,##0.00\ [$Kč-405]"/>
    <numFmt numFmtId="168" formatCode="#,##0.00\ [$Kč-405];[Red]\-#,##0.00\ [$Kč-405];[Red]0.00\ [$Kč-405]"/>
    <numFmt numFmtId="169" formatCode="#,##0;[Red]\-#,##0;[Red]0"/>
  </numFmts>
  <fonts count="59" x14ac:knownFonts="1">
    <font>
      <sz val="10"/>
      <name val="Arial CE"/>
      <charset val="238"/>
    </font>
    <font>
      <u/>
      <sz val="8"/>
      <color theme="10"/>
      <name val="Trebuchet MS"/>
      <family val="2"/>
      <charset val="238"/>
    </font>
    <font>
      <u/>
      <sz val="11"/>
      <color theme="10"/>
      <name val="Calibri"/>
      <family val="2"/>
      <charset val="1"/>
    </font>
    <font>
      <sz val="10"/>
      <name val="Arial CE"/>
      <family val="2"/>
      <charset val="238"/>
    </font>
    <font>
      <sz val="8"/>
      <name val="Trebuchet MS"/>
      <family val="2"/>
      <charset val="238"/>
    </font>
    <font>
      <sz val="11"/>
      <name val="Calibri"/>
      <family val="2"/>
      <charset val="1"/>
    </font>
    <font>
      <sz val="14"/>
      <name val="Arial CE"/>
      <family val="2"/>
      <charset val="238"/>
    </font>
    <font>
      <b/>
      <sz val="14"/>
      <color rgb="FF0000FF"/>
      <name val="Arial CE"/>
      <family val="2"/>
      <charset val="238"/>
    </font>
    <font>
      <sz val="14"/>
      <color rgb="FF0000FF"/>
      <name val="Arial CE"/>
      <family val="2"/>
      <charset val="238"/>
    </font>
    <font>
      <b/>
      <u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color rgb="FF0000FF"/>
      <name val="Arial CE"/>
      <family val="2"/>
      <charset val="238"/>
    </font>
    <font>
      <b/>
      <sz val="12"/>
      <color rgb="FF000000"/>
      <name val="Arial CE"/>
      <family val="2"/>
      <charset val="238"/>
    </font>
    <font>
      <b/>
      <sz val="10"/>
      <color rgb="FF0000FF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"/>
      <family val="2"/>
      <charset val="1"/>
    </font>
    <font>
      <sz val="10"/>
      <color rgb="FFFF0000"/>
      <name val="Arial CE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00FF"/>
      <name val="Arial CE"/>
      <family val="2"/>
      <charset val="238"/>
    </font>
    <font>
      <b/>
      <sz val="20"/>
      <name val="Arial CE"/>
      <family val="2"/>
      <charset val="238"/>
    </font>
    <font>
      <b/>
      <sz val="14"/>
      <name val="Arial CE"/>
      <family val="2"/>
      <charset val="238"/>
    </font>
    <font>
      <b/>
      <sz val="16"/>
      <name val="Arial CE"/>
      <family val="2"/>
      <charset val="238"/>
    </font>
    <font>
      <sz val="12"/>
      <name val="Arial"/>
      <family val="2"/>
      <charset val="1"/>
    </font>
    <font>
      <b/>
      <sz val="10"/>
      <color theme="0"/>
      <name val="Arial CE"/>
      <family val="2"/>
      <charset val="238"/>
    </font>
    <font>
      <vertAlign val="subscript"/>
      <sz val="10"/>
      <name val="Arial CE"/>
      <family val="2"/>
      <charset val="238"/>
    </font>
    <font>
      <b/>
      <sz val="10"/>
      <name val="Arial"/>
      <family val="2"/>
      <charset val="1"/>
    </font>
    <font>
      <sz val="10"/>
      <color theme="0"/>
      <name val="Arial CE"/>
      <charset val="238"/>
    </font>
    <font>
      <b/>
      <sz val="10"/>
      <name val="Arial"/>
      <family val="2"/>
      <charset val="238"/>
    </font>
    <font>
      <i/>
      <sz val="10"/>
      <name val="Arial CE"/>
      <family val="2"/>
      <charset val="238"/>
    </font>
    <font>
      <vertAlign val="superscript"/>
      <sz val="10"/>
      <name val="Arial CE"/>
      <family val="2"/>
      <charset val="238"/>
    </font>
    <font>
      <sz val="10"/>
      <color theme="0"/>
      <name val="Arial CE"/>
      <family val="2"/>
      <charset val="238"/>
    </font>
    <font>
      <b/>
      <vertAlign val="superscript"/>
      <sz val="10"/>
      <name val="Arial CE"/>
      <family val="2"/>
      <charset val="238"/>
    </font>
    <font>
      <b/>
      <sz val="11"/>
      <name val="Arial"/>
      <family val="2"/>
      <charset val="1"/>
    </font>
    <font>
      <b/>
      <sz val="10"/>
      <color rgb="FF000000"/>
      <name val="Arial CE"/>
      <family val="2"/>
      <charset val="238"/>
    </font>
    <font>
      <sz val="10"/>
      <color rgb="FF000000"/>
      <name val="Arial CE"/>
      <family val="2"/>
      <charset val="238"/>
    </font>
    <font>
      <b/>
      <u/>
      <sz val="10"/>
      <name val="Arial CE"/>
      <family val="2"/>
      <charset val="238"/>
    </font>
    <font>
      <b/>
      <sz val="10"/>
      <color rgb="FF000080"/>
      <name val="Arial CE"/>
      <family val="2"/>
      <charset val="238"/>
    </font>
    <font>
      <sz val="10"/>
      <name val="Symbol"/>
      <family val="1"/>
      <charset val="2"/>
    </font>
    <font>
      <b/>
      <sz val="10"/>
      <name val="Arial CE"/>
      <charset val="238"/>
    </font>
    <font>
      <sz val="10"/>
      <color rgb="FF333333"/>
      <name val="Arial CE"/>
      <family val="2"/>
      <charset val="238"/>
    </font>
    <font>
      <b/>
      <sz val="10"/>
      <color rgb="FF333333"/>
      <name val="Arial CE"/>
      <family val="2"/>
      <charset val="238"/>
    </font>
    <font>
      <b/>
      <sz val="10"/>
      <color rgb="FF302F2F"/>
      <name val="Arial CE"/>
      <family val="2"/>
      <charset val="238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i/>
      <sz val="8"/>
      <name val="Arial CE"/>
      <family val="2"/>
      <charset val="238"/>
    </font>
    <font>
      <i/>
      <sz val="6"/>
      <name val="Arial"/>
      <family val="2"/>
      <charset val="1"/>
    </font>
    <font>
      <sz val="8"/>
      <name val="Arial"/>
      <family val="2"/>
      <charset val="238"/>
    </font>
    <font>
      <sz val="8"/>
      <color rgb="FFFF0000"/>
      <name val="Arial"/>
      <family val="2"/>
      <charset val="1"/>
    </font>
    <font>
      <sz val="8"/>
      <name val="Arial"/>
      <family val="2"/>
    </font>
    <font>
      <b/>
      <sz val="14"/>
      <color rgb="FFFFFFFF"/>
      <name val="Arial"/>
      <family val="2"/>
      <charset val="1"/>
    </font>
    <font>
      <sz val="14"/>
      <color rgb="FFFFFFFF"/>
      <name val="Arial"/>
      <family val="2"/>
      <charset val="1"/>
    </font>
    <font>
      <sz val="10"/>
      <name val="Arial CE"/>
      <charset val="238"/>
    </font>
    <font>
      <strike/>
      <sz val="10"/>
      <color rgb="FFFF0000"/>
      <name val="Cambria"/>
      <family val="1"/>
    </font>
    <font>
      <sz val="10"/>
      <color rgb="FFFF0000"/>
      <name val="Arial CE"/>
      <charset val="238"/>
    </font>
    <font>
      <b/>
      <sz val="10"/>
      <color theme="0"/>
      <name val="Arial"/>
      <family val="2"/>
      <charset val="1"/>
    </font>
    <font>
      <b/>
      <sz val="10"/>
      <color rgb="FFFFFF00"/>
      <name val="Arial"/>
      <family val="2"/>
    </font>
    <font>
      <sz val="10"/>
      <color theme="8" tint="0.59999389629810485"/>
      <name val="Arial CE"/>
      <charset val="238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0F0F0"/>
        <bgColor rgb="FFEBF1DE"/>
      </patternFill>
    </fill>
    <fill>
      <patternFill patternType="solid">
        <fgColor theme="6" tint="0.79989013336588644"/>
        <bgColor rgb="FFF0F0F0"/>
      </patternFill>
    </fill>
    <fill>
      <patternFill patternType="solid">
        <fgColor rgb="FFFFFFFF"/>
        <bgColor rgb="FFF0F0F0"/>
      </patternFill>
    </fill>
    <fill>
      <patternFill patternType="solid">
        <fgColor rgb="FFC0C0C0"/>
        <bgColor rgb="FFCCCCFF"/>
      </patternFill>
    </fill>
    <fill>
      <patternFill patternType="solid">
        <fgColor rgb="FF000000"/>
        <bgColor rgb="FF003300"/>
      </patternFill>
    </fill>
    <fill>
      <patternFill patternType="solid">
        <fgColor rgb="FFFF950E"/>
        <bgColor rgb="FFFF6600"/>
      </patternFill>
    </fill>
  </fills>
  <borders count="4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3">
    <xf numFmtId="0" fontId="0" fillId="0" borderId="0"/>
    <xf numFmtId="164" fontId="52" fillId="0" borderId="0" applyBorder="0" applyProtection="0"/>
    <xf numFmtId="0" fontId="1" fillId="0" borderId="0" applyBorder="0" applyProtection="0"/>
    <xf numFmtId="0" fontId="2" fillId="0" borderId="0" applyBorder="0" applyProtection="0"/>
    <xf numFmtId="164" fontId="52" fillId="0" borderId="0" applyBorder="0" applyProtection="0"/>
    <xf numFmtId="164" fontId="52" fillId="0" borderId="0" applyBorder="0" applyProtection="0"/>
    <xf numFmtId="164" fontId="52" fillId="0" borderId="0" applyBorder="0" applyProtection="0"/>
    <xf numFmtId="164" fontId="52" fillId="0" borderId="0" applyBorder="0" applyProtection="0"/>
    <xf numFmtId="164" fontId="52" fillId="0" borderId="0" applyBorder="0" applyProtection="0"/>
    <xf numFmtId="164" fontId="52" fillId="0" borderId="0" applyBorder="0" applyProtection="0"/>
    <xf numFmtId="164" fontId="52" fillId="0" borderId="0" applyBorder="0" applyProtection="0"/>
    <xf numFmtId="164" fontId="52" fillId="0" borderId="0" applyBorder="0" applyProtection="0"/>
    <xf numFmtId="164" fontId="52" fillId="0" borderId="0" applyBorder="0" applyProtection="0"/>
    <xf numFmtId="164" fontId="52" fillId="0" borderId="0" applyBorder="0" applyProtection="0"/>
    <xf numFmtId="0" fontId="3" fillId="0" borderId="0"/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</cellStyleXfs>
  <cellXfs count="414">
    <xf numFmtId="0" fontId="0" fillId="0" borderId="0" xfId="0"/>
    <xf numFmtId="0" fontId="10" fillId="0" borderId="0" xfId="0" applyFont="1" applyAlignment="1">
      <alignment horizontal="left" vertical="top" wrapText="1"/>
    </xf>
    <xf numFmtId="0" fontId="3" fillId="4" borderId="13" xfId="0" applyFont="1" applyFill="1" applyBorder="1" applyAlignment="1">
      <alignment vertical="top" wrapText="1"/>
    </xf>
    <xf numFmtId="0" fontId="10" fillId="0" borderId="13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65" fontId="0" fillId="0" borderId="0" xfId="0" applyNumberFormat="1"/>
    <xf numFmtId="0" fontId="10" fillId="0" borderId="0" xfId="0" applyFont="1"/>
    <xf numFmtId="0" fontId="10" fillId="0" borderId="0" xfId="0" applyFont="1" applyAlignment="1">
      <alignment horizontal="left"/>
    </xf>
    <xf numFmtId="0" fontId="12" fillId="0" borderId="0" xfId="0" applyFont="1"/>
    <xf numFmtId="166" fontId="0" fillId="0" borderId="0" xfId="0" applyNumberFormat="1"/>
    <xf numFmtId="0" fontId="13" fillId="0" borderId="0" xfId="0" applyFont="1"/>
    <xf numFmtId="0" fontId="10" fillId="0" borderId="1" xfId="0" applyFont="1" applyBorder="1"/>
    <xf numFmtId="0" fontId="0" fillId="0" borderId="2" xfId="0" applyBorder="1"/>
    <xf numFmtId="166" fontId="0" fillId="0" borderId="3" xfId="0" applyNumberFormat="1" applyBorder="1"/>
    <xf numFmtId="0" fontId="0" fillId="0" borderId="4" xfId="0" applyBorder="1"/>
    <xf numFmtId="3" fontId="52" fillId="0" borderId="5" xfId="1" applyNumberFormat="1" applyBorder="1" applyProtection="1"/>
    <xf numFmtId="0" fontId="3" fillId="0" borderId="4" xfId="0" applyFont="1" applyBorder="1"/>
    <xf numFmtId="0" fontId="0" fillId="0" borderId="6" xfId="0" applyBorder="1"/>
    <xf numFmtId="0" fontId="0" fillId="0" borderId="7" xfId="0" applyBorder="1"/>
    <xf numFmtId="3" fontId="3" fillId="0" borderId="5" xfId="1" applyNumberFormat="1" applyFont="1" applyBorder="1" applyProtection="1"/>
    <xf numFmtId="0" fontId="10" fillId="0" borderId="6" xfId="0" applyFont="1" applyBorder="1"/>
    <xf numFmtId="0" fontId="10" fillId="0" borderId="7" xfId="0" applyFont="1" applyBorder="1"/>
    <xf numFmtId="3" fontId="14" fillId="2" borderId="8" xfId="1" applyNumberFormat="1" applyFont="1" applyFill="1" applyBorder="1" applyProtection="1"/>
    <xf numFmtId="3" fontId="3" fillId="0" borderId="0" xfId="1" applyNumberFormat="1" applyFont="1" applyBorder="1" applyProtection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3" fontId="3" fillId="0" borderId="3" xfId="1" applyNumberFormat="1" applyFont="1" applyBorder="1" applyProtection="1"/>
    <xf numFmtId="3" fontId="3" fillId="3" borderId="5" xfId="1" applyNumberFormat="1" applyFont="1" applyFill="1" applyBorder="1" applyAlignment="1" applyProtection="1">
      <alignment vertical="top"/>
    </xf>
    <xf numFmtId="3" fontId="3" fillId="3" borderId="0" xfId="1" applyNumberFormat="1" applyFont="1" applyFill="1" applyBorder="1" applyAlignment="1" applyProtection="1">
      <alignment vertical="top"/>
    </xf>
    <xf numFmtId="0" fontId="0" fillId="0" borderId="0" xfId="0" applyAlignment="1">
      <alignment horizontal="center" vertical="top"/>
    </xf>
    <xf numFmtId="3" fontId="0" fillId="3" borderId="0" xfId="0" applyNumberFormat="1" applyFill="1"/>
    <xf numFmtId="3" fontId="0" fillId="0" borderId="9" xfId="0" applyNumberFormat="1" applyBorder="1"/>
    <xf numFmtId="3" fontId="0" fillId="0" borderId="0" xfId="0" applyNumberFormat="1"/>
    <xf numFmtId="0" fontId="10" fillId="0" borderId="10" xfId="0" applyFont="1" applyBorder="1"/>
    <xf numFmtId="0" fontId="0" fillId="0" borderId="11" xfId="0" applyBorder="1"/>
    <xf numFmtId="0" fontId="0" fillId="0" borderId="12" xfId="0" applyBorder="1"/>
    <xf numFmtId="0" fontId="0" fillId="0" borderId="1" xfId="0" applyBorder="1"/>
    <xf numFmtId="3" fontId="0" fillId="0" borderId="3" xfId="0" applyNumberFormat="1" applyBorder="1"/>
    <xf numFmtId="3" fontId="0" fillId="3" borderId="0" xfId="0" applyNumberFormat="1" applyFill="1" applyAlignment="1">
      <alignment horizontal="center"/>
    </xf>
    <xf numFmtId="3" fontId="0" fillId="0" borderId="5" xfId="0" applyNumberFormat="1" applyBorder="1"/>
    <xf numFmtId="0" fontId="0" fillId="0" borderId="13" xfId="0" applyBorder="1"/>
    <xf numFmtId="0" fontId="0" fillId="0" borderId="10" xfId="0" applyBorder="1"/>
    <xf numFmtId="0" fontId="15" fillId="0" borderId="0" xfId="0" applyFont="1" applyAlignment="1">
      <alignment vertical="top" wrapText="1"/>
    </xf>
    <xf numFmtId="0" fontId="15" fillId="0" borderId="10" xfId="0" applyFont="1" applyBorder="1" applyAlignment="1">
      <alignment vertical="top"/>
    </xf>
    <xf numFmtId="0" fontId="16" fillId="0" borderId="11" xfId="0" applyFont="1" applyBorder="1"/>
    <xf numFmtId="0" fontId="0" fillId="0" borderId="14" xfId="0" applyBorder="1"/>
    <xf numFmtId="49" fontId="0" fillId="0" borderId="14" xfId="0" applyNumberFormat="1" applyBorder="1"/>
    <xf numFmtId="0" fontId="17" fillId="0" borderId="15" xfId="0" applyFont="1" applyBorder="1" applyAlignment="1">
      <alignment vertical="top"/>
    </xf>
    <xf numFmtId="0" fontId="0" fillId="0" borderId="5" xfId="0" applyBorder="1"/>
    <xf numFmtId="0" fontId="0" fillId="0" borderId="16" xfId="0" applyBorder="1"/>
    <xf numFmtId="49" fontId="0" fillId="0" borderId="16" xfId="0" applyNumberFormat="1" applyBorder="1"/>
    <xf numFmtId="0" fontId="17" fillId="0" borderId="17" xfId="0" applyFont="1" applyBorder="1" applyAlignment="1">
      <alignment vertical="top"/>
    </xf>
    <xf numFmtId="0" fontId="18" fillId="0" borderId="0" xfId="0" applyFont="1" applyAlignment="1">
      <alignment vertical="top"/>
    </xf>
    <xf numFmtId="0" fontId="0" fillId="0" borderId="18" xfId="0" applyBorder="1"/>
    <xf numFmtId="0" fontId="13" fillId="0" borderId="18" xfId="0" applyFont="1" applyBorder="1"/>
    <xf numFmtId="0" fontId="13" fillId="0" borderId="7" xfId="0" applyFont="1" applyBorder="1"/>
    <xf numFmtId="0" fontId="19" fillId="0" borderId="7" xfId="0" applyFont="1" applyBorder="1"/>
    <xf numFmtId="0" fontId="0" fillId="3" borderId="0" xfId="0" applyFill="1"/>
    <xf numFmtId="0" fontId="3" fillId="0" borderId="0" xfId="0" applyFont="1"/>
    <xf numFmtId="49" fontId="0" fillId="0" borderId="0" xfId="0" applyNumberFormat="1"/>
    <xf numFmtId="49" fontId="3" fillId="0" borderId="0" xfId="0" applyNumberFormat="1" applyFont="1"/>
    <xf numFmtId="0" fontId="20" fillId="0" borderId="0" xfId="0" applyFont="1"/>
    <xf numFmtId="0" fontId="21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10" fillId="4" borderId="19" xfId="0" applyFont="1" applyFill="1" applyBorder="1" applyAlignment="1">
      <alignment horizontal="center" vertical="top"/>
    </xf>
    <xf numFmtId="0" fontId="10" fillId="0" borderId="20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left" vertical="top"/>
    </xf>
    <xf numFmtId="0" fontId="10" fillId="0" borderId="22" xfId="0" applyFont="1" applyBorder="1" applyAlignment="1">
      <alignment horizontal="left" vertical="top"/>
    </xf>
    <xf numFmtId="0" fontId="10" fillId="0" borderId="20" xfId="0" applyFont="1" applyBorder="1" applyAlignment="1">
      <alignment horizontal="center" vertical="top"/>
    </xf>
    <xf numFmtId="0" fontId="10" fillId="0" borderId="23" xfId="0" applyFont="1" applyBorder="1" applyAlignment="1">
      <alignment horizontal="center" vertical="top"/>
    </xf>
    <xf numFmtId="0" fontId="10" fillId="4" borderId="24" xfId="0" applyFont="1" applyFill="1" applyBorder="1" applyAlignment="1">
      <alignment horizontal="center" vertical="top"/>
    </xf>
    <xf numFmtId="0" fontId="10" fillId="0" borderId="24" xfId="0" applyFont="1" applyBorder="1" applyAlignment="1">
      <alignment horizontal="left" vertical="top" wrapText="1"/>
    </xf>
    <xf numFmtId="0" fontId="10" fillId="0" borderId="25" xfId="0" applyFont="1" applyBorder="1" applyAlignment="1">
      <alignment horizontal="left" vertical="top" wrapText="1"/>
    </xf>
    <xf numFmtId="0" fontId="10" fillId="4" borderId="26" xfId="0" applyFont="1" applyFill="1" applyBorder="1" applyAlignment="1">
      <alignment horizontal="center" vertical="top"/>
    </xf>
    <xf numFmtId="0" fontId="10" fillId="4" borderId="27" xfId="0" applyFont="1" applyFill="1" applyBorder="1" applyAlignment="1">
      <alignment horizontal="center" vertical="top"/>
    </xf>
    <xf numFmtId="0" fontId="10" fillId="4" borderId="28" xfId="0" applyFont="1" applyFill="1" applyBorder="1" applyAlignment="1">
      <alignment vertical="top"/>
    </xf>
    <xf numFmtId="0" fontId="10" fillId="4" borderId="29" xfId="0" applyFont="1" applyFill="1" applyBorder="1" applyAlignment="1">
      <alignment vertical="top"/>
    </xf>
    <xf numFmtId="0" fontId="10" fillId="4" borderId="30" xfId="0" applyFont="1" applyFill="1" applyBorder="1" applyAlignment="1">
      <alignment horizontal="center" vertical="top"/>
    </xf>
    <xf numFmtId="0" fontId="10" fillId="4" borderId="31" xfId="0" applyFont="1" applyFill="1" applyBorder="1" applyAlignment="1">
      <alignment horizontal="center" vertical="top"/>
    </xf>
    <xf numFmtId="0" fontId="10" fillId="4" borderId="32" xfId="0" applyFont="1" applyFill="1" applyBorder="1" applyAlignment="1">
      <alignment horizontal="center" vertical="top"/>
    </xf>
    <xf numFmtId="0" fontId="21" fillId="0" borderId="24" xfId="0" applyFont="1" applyBorder="1" applyAlignment="1">
      <alignment horizontal="center" vertical="top"/>
    </xf>
    <xf numFmtId="0" fontId="21" fillId="0" borderId="24" xfId="0" applyFont="1" applyBorder="1" applyAlignment="1">
      <alignment horizontal="left" vertical="top"/>
    </xf>
    <xf numFmtId="0" fontId="21" fillId="0" borderId="24" xfId="0" applyFont="1" applyBorder="1" applyAlignment="1">
      <alignment vertical="top"/>
    </xf>
    <xf numFmtId="0" fontId="23" fillId="0" borderId="24" xfId="0" applyFont="1" applyBorder="1" applyAlignment="1">
      <alignment vertical="top"/>
    </xf>
    <xf numFmtId="0" fontId="10" fillId="0" borderId="24" xfId="0" applyFont="1" applyBorder="1" applyAlignment="1">
      <alignment horizontal="center" vertical="top"/>
    </xf>
    <xf numFmtId="0" fontId="10" fillId="4" borderId="33" xfId="0" applyFont="1" applyFill="1" applyBorder="1" applyAlignment="1">
      <alignment horizontal="center" vertical="top"/>
    </xf>
    <xf numFmtId="0" fontId="0" fillId="0" borderId="20" xfId="0" applyBorder="1" applyAlignment="1">
      <alignment vertical="top"/>
    </xf>
    <xf numFmtId="0" fontId="0" fillId="0" borderId="33" xfId="0" applyBorder="1" applyAlignment="1">
      <alignment vertical="top"/>
    </xf>
    <xf numFmtId="0" fontId="10" fillId="4" borderId="13" xfId="0" applyFont="1" applyFill="1" applyBorder="1" applyAlignment="1">
      <alignment horizontal="center" vertical="top"/>
    </xf>
    <xf numFmtId="0" fontId="3" fillId="0" borderId="13" xfId="0" applyFont="1" applyBorder="1" applyAlignment="1">
      <alignment vertical="top"/>
    </xf>
    <xf numFmtId="0" fontId="10" fillId="0" borderId="13" xfId="0" applyFont="1" applyBorder="1" applyAlignment="1">
      <alignment horizontal="center" vertical="top"/>
    </xf>
    <xf numFmtId="0" fontId="10" fillId="0" borderId="9" xfId="0" applyFont="1" applyBorder="1" applyAlignment="1">
      <alignment horizontal="center" vertical="top"/>
    </xf>
    <xf numFmtId="3" fontId="0" fillId="3" borderId="13" xfId="0" applyNumberFormat="1" applyFill="1" applyBorder="1" applyAlignment="1">
      <alignment horizontal="right" vertical="top"/>
    </xf>
    <xf numFmtId="3" fontId="0" fillId="0" borderId="13" xfId="0" applyNumberFormat="1" applyBorder="1" applyAlignment="1">
      <alignment vertical="top"/>
    </xf>
    <xf numFmtId="0" fontId="0" fillId="0" borderId="12" xfId="0" applyBorder="1" applyAlignment="1">
      <alignment vertical="top"/>
    </xf>
    <xf numFmtId="3" fontId="0" fillId="3" borderId="13" xfId="0" applyNumberFormat="1" applyFill="1" applyBorder="1" applyAlignment="1">
      <alignment vertical="top"/>
    </xf>
    <xf numFmtId="0" fontId="21" fillId="0" borderId="13" xfId="0" applyFont="1" applyBorder="1" applyAlignment="1">
      <alignment horizontal="center" vertical="top"/>
    </xf>
    <xf numFmtId="0" fontId="21" fillId="0" borderId="13" xfId="0" applyFont="1" applyBorder="1" applyAlignment="1">
      <alignment horizontal="left" vertical="top"/>
    </xf>
    <xf numFmtId="0" fontId="21" fillId="0" borderId="13" xfId="0" applyFont="1" applyBorder="1" applyAlignment="1">
      <alignment vertical="top"/>
    </xf>
    <xf numFmtId="0" fontId="0" fillId="0" borderId="13" xfId="0" applyBorder="1" applyAlignment="1">
      <alignment vertical="top"/>
    </xf>
    <xf numFmtId="3" fontId="0" fillId="3" borderId="11" xfId="0" applyNumberFormat="1" applyFill="1" applyBorder="1" applyAlignment="1">
      <alignment vertical="top"/>
    </xf>
    <xf numFmtId="3" fontId="0" fillId="0" borderId="11" xfId="0" applyNumberFormat="1" applyBorder="1" applyAlignment="1">
      <alignment vertical="top"/>
    </xf>
    <xf numFmtId="3" fontId="0" fillId="0" borderId="12" xfId="0" applyNumberFormat="1" applyBorder="1" applyAlignment="1">
      <alignment vertical="top"/>
    </xf>
    <xf numFmtId="0" fontId="10" fillId="0" borderId="13" xfId="0" applyFont="1" applyBorder="1" applyAlignment="1">
      <alignment vertical="top"/>
    </xf>
    <xf numFmtId="0" fontId="24" fillId="0" borderId="13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49" fontId="15" fillId="0" borderId="0" xfId="0" applyNumberFormat="1" applyFont="1" applyAlignment="1">
      <alignment vertical="top"/>
    </xf>
    <xf numFmtId="49" fontId="3" fillId="0" borderId="0" xfId="0" applyNumberFormat="1" applyFont="1" applyAlignment="1">
      <alignment vertical="top"/>
    </xf>
    <xf numFmtId="49" fontId="15" fillId="0" borderId="0" xfId="0" applyNumberFormat="1" applyFont="1" applyAlignment="1">
      <alignment vertical="top" wrapText="1"/>
    </xf>
    <xf numFmtId="49" fontId="26" fillId="0" borderId="0" xfId="0" applyNumberFormat="1" applyFont="1" applyAlignment="1">
      <alignment vertical="top"/>
    </xf>
    <xf numFmtId="0" fontId="3" fillId="0" borderId="0" xfId="0" applyFont="1" applyAlignment="1">
      <alignment vertical="top" wrapText="1"/>
    </xf>
    <xf numFmtId="49" fontId="17" fillId="0" borderId="13" xfId="0" applyNumberFormat="1" applyFont="1" applyBorder="1" applyAlignment="1">
      <alignment vertical="top"/>
    </xf>
    <xf numFmtId="49" fontId="28" fillId="0" borderId="0" xfId="0" applyNumberFormat="1" applyFont="1" applyAlignment="1">
      <alignment vertical="top"/>
    </xf>
    <xf numFmtId="0" fontId="29" fillId="0" borderId="0" xfId="0" applyFont="1" applyAlignment="1">
      <alignment horizontal="center" vertical="top"/>
    </xf>
    <xf numFmtId="0" fontId="29" fillId="0" borderId="16" xfId="0" applyFont="1" applyBorder="1" applyAlignment="1">
      <alignment vertical="top"/>
    </xf>
    <xf numFmtId="49" fontId="17" fillId="0" borderId="0" xfId="0" applyNumberFormat="1" applyFont="1" applyAlignment="1">
      <alignment vertical="top"/>
    </xf>
    <xf numFmtId="0" fontId="0" fillId="0" borderId="9" xfId="0" applyBorder="1" applyAlignment="1">
      <alignment vertical="top"/>
    </xf>
    <xf numFmtId="49" fontId="3" fillId="0" borderId="13" xfId="0" applyNumberFormat="1" applyFont="1" applyBorder="1" applyAlignment="1">
      <alignment vertical="top"/>
    </xf>
    <xf numFmtId="0" fontId="10" fillId="0" borderId="13" xfId="0" applyFont="1" applyBorder="1" applyAlignment="1">
      <alignment horizontal="left" vertical="top"/>
    </xf>
    <xf numFmtId="0" fontId="31" fillId="0" borderId="0" xfId="0" applyFont="1" applyAlignment="1">
      <alignment vertical="top"/>
    </xf>
    <xf numFmtId="0" fontId="0" fillId="0" borderId="13" xfId="0" applyBorder="1" applyAlignment="1">
      <alignment horizontal="left" vertical="top"/>
    </xf>
    <xf numFmtId="0" fontId="27" fillId="0" borderId="13" xfId="0" applyFont="1" applyBorder="1" applyAlignment="1">
      <alignment vertical="top"/>
    </xf>
    <xf numFmtId="0" fontId="31" fillId="0" borderId="13" xfId="0" applyFont="1" applyBorder="1" applyAlignment="1">
      <alignment vertical="top"/>
    </xf>
    <xf numFmtId="49" fontId="15" fillId="0" borderId="13" xfId="0" applyNumberFormat="1" applyFont="1" applyBorder="1" applyAlignment="1">
      <alignment vertical="top"/>
    </xf>
    <xf numFmtId="0" fontId="27" fillId="0" borderId="0" xfId="0" applyFont="1" applyAlignment="1">
      <alignment vertical="top"/>
    </xf>
    <xf numFmtId="3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3" fillId="0" borderId="10" xfId="0" applyFon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0" xfId="0" applyBorder="1" applyAlignment="1">
      <alignment vertical="top"/>
    </xf>
    <xf numFmtId="0" fontId="10" fillId="0" borderId="10" xfId="0" applyFont="1" applyBorder="1" applyAlignment="1">
      <alignment horizontal="center" vertical="top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horizontal="right" vertical="top"/>
    </xf>
    <xf numFmtId="0" fontId="10" fillId="0" borderId="10" xfId="0" applyFont="1" applyBorder="1" applyAlignment="1">
      <alignment horizontal="left" vertical="top"/>
    </xf>
    <xf numFmtId="0" fontId="10" fillId="0" borderId="11" xfId="0" applyFont="1" applyBorder="1" applyAlignment="1">
      <alignment vertical="top"/>
    </xf>
    <xf numFmtId="0" fontId="10" fillId="0" borderId="11" xfId="0" applyFont="1" applyBorder="1" applyAlignment="1">
      <alignment horizontal="center" vertical="top"/>
    </xf>
    <xf numFmtId="0" fontId="10" fillId="0" borderId="11" xfId="0" applyFont="1" applyBorder="1" applyAlignment="1">
      <alignment horizontal="right" vertical="top"/>
    </xf>
    <xf numFmtId="3" fontId="3" fillId="0" borderId="13" xfId="0" applyNumberFormat="1" applyFont="1" applyBorder="1" applyAlignment="1">
      <alignment vertical="top"/>
    </xf>
    <xf numFmtId="3" fontId="3" fillId="0" borderId="0" xfId="0" applyNumberFormat="1" applyFont="1"/>
    <xf numFmtId="3" fontId="10" fillId="0" borderId="0" xfId="0" applyNumberFormat="1" applyFont="1" applyAlignment="1">
      <alignment horizontal="center"/>
    </xf>
    <xf numFmtId="3" fontId="3" fillId="0" borderId="11" xfId="0" applyNumberFormat="1" applyFont="1" applyBorder="1" applyAlignment="1">
      <alignment vertical="top"/>
    </xf>
    <xf numFmtId="3" fontId="10" fillId="0" borderId="0" xfId="0" applyNumberFormat="1" applyFont="1"/>
    <xf numFmtId="3" fontId="10" fillId="0" borderId="4" xfId="0" applyNumberFormat="1" applyFont="1" applyBorder="1" applyAlignment="1">
      <alignment horizontal="center"/>
    </xf>
    <xf numFmtId="49" fontId="33" fillId="0" borderId="0" xfId="0" applyNumberFormat="1" applyFont="1"/>
    <xf numFmtId="0" fontId="10" fillId="0" borderId="13" xfId="0" applyFont="1" applyBorder="1" applyAlignment="1">
      <alignment horizontal="center"/>
    </xf>
    <xf numFmtId="0" fontId="10" fillId="0" borderId="13" xfId="0" applyFont="1" applyBorder="1"/>
    <xf numFmtId="0" fontId="10" fillId="0" borderId="13" xfId="0" applyFont="1" applyBorder="1" applyAlignment="1">
      <alignment horizontal="right"/>
    </xf>
    <xf numFmtId="0" fontId="22" fillId="0" borderId="0" xfId="0" applyFont="1" applyAlignment="1">
      <alignment horizontal="right"/>
    </xf>
    <xf numFmtId="0" fontId="34" fillId="0" borderId="21" xfId="0" applyFont="1" applyBorder="1" applyAlignment="1">
      <alignment horizontal="left"/>
    </xf>
    <xf numFmtId="0" fontId="35" fillId="0" borderId="20" xfId="0" applyFont="1" applyBorder="1"/>
    <xf numFmtId="49" fontId="34" fillId="0" borderId="20" xfId="0" applyNumberFormat="1" applyFont="1" applyBorder="1"/>
    <xf numFmtId="0" fontId="10" fillId="0" borderId="20" xfId="0" applyFont="1" applyBorder="1" applyAlignment="1">
      <alignment horizontal="center"/>
    </xf>
    <xf numFmtId="0" fontId="10" fillId="0" borderId="34" xfId="0" applyFont="1" applyBorder="1" applyAlignment="1">
      <alignment horizontal="right"/>
    </xf>
    <xf numFmtId="0" fontId="34" fillId="0" borderId="35" xfId="0" applyFont="1" applyBorder="1" applyAlignment="1">
      <alignment horizontal="left"/>
    </xf>
    <xf numFmtId="0" fontId="35" fillId="0" borderId="0" xfId="0" applyFont="1"/>
    <xf numFmtId="49" fontId="34" fillId="0" borderId="0" xfId="0" applyNumberFormat="1" applyFont="1"/>
    <xf numFmtId="0" fontId="10" fillId="0" borderId="36" xfId="0" applyFont="1" applyBorder="1" applyAlignment="1">
      <alignment horizontal="right"/>
    </xf>
    <xf numFmtId="0" fontId="36" fillId="0" borderId="35" xfId="0" applyFont="1" applyBorder="1"/>
    <xf numFmtId="0" fontId="10" fillId="0" borderId="35" xfId="0" applyFont="1" applyBorder="1"/>
    <xf numFmtId="0" fontId="10" fillId="0" borderId="35" xfId="0" applyFont="1" applyBorder="1" applyAlignment="1">
      <alignment vertical="top"/>
    </xf>
    <xf numFmtId="0" fontId="0" fillId="0" borderId="36" xfId="0" applyBorder="1"/>
    <xf numFmtId="0" fontId="35" fillId="0" borderId="0" xfId="0" applyFont="1" applyAlignment="1">
      <alignment vertical="top"/>
    </xf>
    <xf numFmtId="49" fontId="34" fillId="0" borderId="0" xfId="0" applyNumberFormat="1" applyFont="1" applyAlignment="1">
      <alignment wrapText="1"/>
    </xf>
    <xf numFmtId="49" fontId="34" fillId="0" borderId="0" xfId="0" applyNumberFormat="1" applyFont="1" applyAlignment="1">
      <alignment vertical="top"/>
    </xf>
    <xf numFmtId="49" fontId="15" fillId="0" borderId="35" xfId="0" applyNumberFormat="1" applyFont="1" applyBorder="1" applyAlignment="1">
      <alignment vertical="top"/>
    </xf>
    <xf numFmtId="49" fontId="0" fillId="0" borderId="0" xfId="0" applyNumberFormat="1" applyAlignment="1">
      <alignment horizontal="left" vertical="top" wrapText="1"/>
    </xf>
    <xf numFmtId="0" fontId="10" fillId="0" borderId="28" xfId="0" applyFont="1" applyBorder="1"/>
    <xf numFmtId="49" fontId="15" fillId="0" borderId="27" xfId="0" applyNumberFormat="1" applyFont="1" applyBorder="1"/>
    <xf numFmtId="49" fontId="0" fillId="0" borderId="27" xfId="0" applyNumberFormat="1" applyBorder="1" applyAlignment="1">
      <alignment horizontal="left" vertical="top"/>
    </xf>
    <xf numFmtId="0" fontId="10" fillId="0" borderId="27" xfId="0" applyFont="1" applyBorder="1" applyAlignment="1">
      <alignment horizontal="center"/>
    </xf>
    <xf numFmtId="0" fontId="10" fillId="0" borderId="37" xfId="0" applyFont="1" applyBorder="1" applyAlignment="1">
      <alignment horizontal="right"/>
    </xf>
    <xf numFmtId="49" fontId="15" fillId="0" borderId="0" xfId="0" applyNumberFormat="1" applyFont="1"/>
    <xf numFmtId="49" fontId="0" fillId="0" borderId="0" xfId="0" applyNumberFormat="1" applyAlignment="1">
      <alignment horizontal="left" vertical="top"/>
    </xf>
    <xf numFmtId="0" fontId="10" fillId="4" borderId="19" xfId="0" applyFont="1" applyFill="1" applyBorder="1" applyAlignment="1">
      <alignment horizontal="center"/>
    </xf>
    <xf numFmtId="0" fontId="10" fillId="4" borderId="22" xfId="0" applyFont="1" applyFill="1" applyBorder="1"/>
    <xf numFmtId="0" fontId="10" fillId="4" borderId="22" xfId="0" applyFont="1" applyFill="1" applyBorder="1" applyAlignment="1">
      <alignment horizontal="center"/>
    </xf>
    <xf numFmtId="0" fontId="10" fillId="4" borderId="39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4" borderId="26" xfId="0" applyFont="1" applyFill="1" applyBorder="1" applyAlignment="1">
      <alignment horizontal="center"/>
    </xf>
    <xf numFmtId="0" fontId="10" fillId="4" borderId="29" xfId="0" applyFont="1" applyFill="1" applyBorder="1"/>
    <xf numFmtId="0" fontId="10" fillId="4" borderId="29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10" fillId="4" borderId="41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32" xfId="0" applyFont="1" applyFill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/>
    </xf>
    <xf numFmtId="0" fontId="21" fillId="0" borderId="18" xfId="0" applyFont="1" applyBorder="1"/>
    <xf numFmtId="0" fontId="10" fillId="4" borderId="18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right"/>
    </xf>
    <xf numFmtId="0" fontId="10" fillId="4" borderId="42" xfId="0" applyFont="1" applyFill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0" fontId="10" fillId="4" borderId="13" xfId="0" applyFont="1" applyFill="1" applyBorder="1"/>
    <xf numFmtId="0" fontId="3" fillId="4" borderId="13" xfId="0" applyFont="1" applyFill="1" applyBorder="1"/>
    <xf numFmtId="0" fontId="10" fillId="4" borderId="13" xfId="0" applyFont="1" applyFill="1" applyBorder="1" applyAlignment="1">
      <alignment horizontal="center"/>
    </xf>
    <xf numFmtId="3" fontId="3" fillId="0" borderId="13" xfId="0" applyNumberFormat="1" applyFont="1" applyBorder="1"/>
    <xf numFmtId="1" fontId="37" fillId="0" borderId="13" xfId="0" applyNumberFormat="1" applyFont="1" applyBorder="1" applyAlignment="1">
      <alignment horizontal="center"/>
    </xf>
    <xf numFmtId="0" fontId="37" fillId="4" borderId="13" xfId="0" applyFont="1" applyFill="1" applyBorder="1"/>
    <xf numFmtId="0" fontId="37" fillId="4" borderId="13" xfId="0" applyFont="1" applyFill="1" applyBorder="1" applyAlignment="1">
      <alignment horizontal="center"/>
    </xf>
    <xf numFmtId="3" fontId="3" fillId="3" borderId="13" xfId="0" applyNumberFormat="1" applyFont="1" applyFill="1" applyBorder="1"/>
    <xf numFmtId="3" fontId="0" fillId="3" borderId="13" xfId="0" applyNumberFormat="1" applyFill="1" applyBorder="1"/>
    <xf numFmtId="1" fontId="3" fillId="4" borderId="13" xfId="0" applyNumberFormat="1" applyFont="1" applyFill="1" applyBorder="1" applyAlignment="1">
      <alignment horizontal="center"/>
    </xf>
    <xf numFmtId="1" fontId="3" fillId="4" borderId="13" xfId="0" applyNumberFormat="1" applyFont="1" applyFill="1" applyBorder="1" applyAlignment="1">
      <alignment horizontal="center" vertical="top"/>
    </xf>
    <xf numFmtId="0" fontId="10" fillId="4" borderId="13" xfId="0" applyFont="1" applyFill="1" applyBorder="1" applyAlignment="1">
      <alignment vertical="top"/>
    </xf>
    <xf numFmtId="3" fontId="3" fillId="0" borderId="0" xfId="0" applyNumberFormat="1" applyFont="1" applyAlignment="1">
      <alignment vertical="top"/>
    </xf>
    <xf numFmtId="0" fontId="21" fillId="0" borderId="13" xfId="0" applyFont="1" applyBorder="1" applyAlignment="1">
      <alignment horizontal="center"/>
    </xf>
    <xf numFmtId="0" fontId="21" fillId="0" borderId="13" xfId="0" applyFont="1" applyBorder="1" applyAlignment="1">
      <alignment horizontal="left"/>
    </xf>
    <xf numFmtId="0" fontId="20" fillId="0" borderId="13" xfId="0" applyFont="1" applyBorder="1"/>
    <xf numFmtId="0" fontId="22" fillId="0" borderId="13" xfId="0" applyFont="1" applyBorder="1" applyAlignment="1">
      <alignment horizontal="center"/>
    </xf>
    <xf numFmtId="0" fontId="10" fillId="0" borderId="13" xfId="0" applyFont="1" applyBorder="1" applyAlignment="1">
      <alignment vertical="center"/>
    </xf>
    <xf numFmtId="3" fontId="3" fillId="0" borderId="10" xfId="0" applyNumberFormat="1" applyFont="1" applyBorder="1"/>
    <xf numFmtId="3" fontId="3" fillId="0" borderId="16" xfId="0" applyNumberFormat="1" applyFont="1" applyBorder="1"/>
    <xf numFmtId="0" fontId="3" fillId="0" borderId="13" xfId="0" applyFont="1" applyBorder="1"/>
    <xf numFmtId="0" fontId="3" fillId="4" borderId="13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1" fillId="0" borderId="13" xfId="0" applyFont="1" applyBorder="1"/>
    <xf numFmtId="2" fontId="10" fillId="0" borderId="13" xfId="0" applyNumberFormat="1" applyFont="1" applyBorder="1" applyAlignment="1">
      <alignment horizontal="center"/>
    </xf>
    <xf numFmtId="0" fontId="3" fillId="4" borderId="10" xfId="0" applyFont="1" applyFill="1" applyBorder="1" applyAlignment="1">
      <alignment wrapText="1"/>
    </xf>
    <xf numFmtId="0" fontId="0" fillId="0" borderId="12" xfId="0" applyBorder="1" applyAlignment="1">
      <alignment wrapText="1"/>
    </xf>
    <xf numFmtId="3" fontId="0" fillId="0" borderId="13" xfId="0" applyNumberFormat="1" applyBorder="1"/>
    <xf numFmtId="0" fontId="3" fillId="3" borderId="13" xfId="0" applyFont="1" applyFill="1" applyBorder="1"/>
    <xf numFmtId="0" fontId="10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1" xfId="0" applyFont="1" applyBorder="1"/>
    <xf numFmtId="0" fontId="10" fillId="0" borderId="11" xfId="0" applyFont="1" applyBorder="1" applyAlignment="1">
      <alignment horizontal="center"/>
    </xf>
    <xf numFmtId="0" fontId="10" fillId="0" borderId="11" xfId="0" applyFont="1" applyBorder="1" applyAlignment="1">
      <alignment horizontal="right"/>
    </xf>
    <xf numFmtId="0" fontId="3" fillId="0" borderId="11" xfId="0" applyFont="1" applyBorder="1"/>
    <xf numFmtId="3" fontId="10" fillId="0" borderId="13" xfId="0" applyNumberFormat="1" applyFont="1" applyBorder="1" applyAlignment="1">
      <alignment horizontal="center"/>
    </xf>
    <xf numFmtId="0" fontId="10" fillId="0" borderId="0" xfId="0" applyFont="1" applyAlignment="1">
      <alignment horizontal="left" vertical="top"/>
    </xf>
    <xf numFmtId="0" fontId="10" fillId="4" borderId="20" xfId="0" applyFont="1" applyFill="1" applyBorder="1" applyAlignment="1">
      <alignment horizontal="center"/>
    </xf>
    <xf numFmtId="0" fontId="10" fillId="4" borderId="43" xfId="0" applyFont="1" applyFill="1" applyBorder="1" applyAlignment="1">
      <alignment horizontal="center" vertical="top"/>
    </xf>
    <xf numFmtId="0" fontId="10" fillId="4" borderId="27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4" borderId="24" xfId="0" applyFont="1" applyFill="1" applyBorder="1" applyAlignment="1">
      <alignment horizontal="center"/>
    </xf>
    <xf numFmtId="0" fontId="10" fillId="4" borderId="33" xfId="0" applyFont="1" applyFill="1" applyBorder="1" applyAlignment="1">
      <alignment horizontal="center"/>
    </xf>
    <xf numFmtId="1" fontId="3" fillId="0" borderId="13" xfId="0" applyNumberFormat="1" applyFont="1" applyBorder="1" applyAlignment="1">
      <alignment horizontal="center" vertical="top"/>
    </xf>
    <xf numFmtId="3" fontId="0" fillId="0" borderId="13" xfId="0" applyNumberFormat="1" applyBorder="1" applyAlignment="1">
      <alignment horizontal="right" vertical="top"/>
    </xf>
    <xf numFmtId="3" fontId="0" fillId="0" borderId="0" xfId="0" applyNumberFormat="1" applyAlignment="1">
      <alignment horizontal="right" vertical="top"/>
    </xf>
    <xf numFmtId="0" fontId="10" fillId="0" borderId="13" xfId="22" applyFont="1" applyBorder="1"/>
    <xf numFmtId="3" fontId="0" fillId="0" borderId="13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0" fontId="10" fillId="0" borderId="13" xfId="22" applyFont="1" applyBorder="1" applyAlignment="1">
      <alignment horizontal="center"/>
    </xf>
    <xf numFmtId="3" fontId="0" fillId="3" borderId="13" xfId="0" applyNumberFormat="1" applyFill="1" applyBorder="1" applyAlignment="1">
      <alignment horizontal="right"/>
    </xf>
    <xf numFmtId="3" fontId="22" fillId="3" borderId="13" xfId="0" applyNumberFormat="1" applyFont="1" applyFill="1" applyBorder="1" applyAlignment="1">
      <alignment horizontal="right"/>
    </xf>
    <xf numFmtId="0" fontId="31" fillId="4" borderId="13" xfId="0" applyFont="1" applyFill="1" applyBorder="1" applyAlignment="1">
      <alignment horizontal="left" vertical="top"/>
    </xf>
    <xf numFmtId="3" fontId="10" fillId="3" borderId="13" xfId="22" applyNumberFormat="1" applyFont="1" applyFill="1" applyBorder="1" applyAlignment="1">
      <alignment horizontal="right"/>
    </xf>
    <xf numFmtId="0" fontId="14" fillId="0" borderId="13" xfId="0" applyFont="1" applyBorder="1" applyAlignment="1">
      <alignment horizontal="center"/>
    </xf>
    <xf numFmtId="0" fontId="14" fillId="4" borderId="13" xfId="0" applyFont="1" applyFill="1" applyBorder="1"/>
    <xf numFmtId="0" fontId="14" fillId="0" borderId="13" xfId="0" applyFont="1" applyBorder="1"/>
    <xf numFmtId="0" fontId="10" fillId="0" borderId="13" xfId="22" applyFont="1" applyBorder="1" applyAlignment="1">
      <alignment horizontal="right"/>
    </xf>
    <xf numFmtId="3" fontId="16" fillId="3" borderId="13" xfId="0" applyNumberFormat="1" applyFont="1" applyFill="1" applyBorder="1" applyAlignment="1">
      <alignment horizontal="right"/>
    </xf>
    <xf numFmtId="3" fontId="3" fillId="3" borderId="13" xfId="0" applyNumberFormat="1" applyFont="1" applyFill="1" applyBorder="1" applyAlignment="1">
      <alignment horizontal="right"/>
    </xf>
    <xf numFmtId="0" fontId="23" fillId="0" borderId="4" xfId="0" applyFont="1" applyBorder="1"/>
    <xf numFmtId="3" fontId="10" fillId="3" borderId="13" xfId="0" applyNumberFormat="1" applyFont="1" applyFill="1" applyBorder="1" applyAlignment="1">
      <alignment horizontal="right"/>
    </xf>
    <xf numFmtId="3" fontId="10" fillId="0" borderId="13" xfId="0" applyNumberFormat="1" applyFont="1" applyBorder="1" applyAlignment="1">
      <alignment horizontal="right"/>
    </xf>
    <xf numFmtId="3" fontId="10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15" fillId="0" borderId="5" xfId="0" applyFont="1" applyBorder="1"/>
    <xf numFmtId="0" fontId="3" fillId="0" borderId="6" xfId="0" applyFont="1" applyBorder="1"/>
    <xf numFmtId="0" fontId="15" fillId="0" borderId="9" xfId="0" applyFont="1" applyBorder="1"/>
    <xf numFmtId="0" fontId="10" fillId="0" borderId="18" xfId="0" applyFont="1" applyBorder="1" applyAlignment="1">
      <alignment horizontal="center"/>
    </xf>
    <xf numFmtId="0" fontId="0" fillId="3" borderId="13" xfId="0" applyFill="1" applyBorder="1" applyAlignment="1">
      <alignment horizontal="right"/>
    </xf>
    <xf numFmtId="0" fontId="0" fillId="3" borderId="13" xfId="0" applyFill="1" applyBorder="1"/>
    <xf numFmtId="0" fontId="10" fillId="3" borderId="13" xfId="0" applyFont="1" applyFill="1" applyBorder="1"/>
    <xf numFmtId="0" fontId="10" fillId="4" borderId="0" xfId="0" applyFont="1" applyFill="1"/>
    <xf numFmtId="0" fontId="10" fillId="0" borderId="1" xfId="0" applyFont="1" applyBorder="1" applyAlignment="1">
      <alignment horizontal="left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right"/>
    </xf>
    <xf numFmtId="0" fontId="3" fillId="0" borderId="2" xfId="0" applyFont="1" applyBorder="1"/>
    <xf numFmtId="3" fontId="10" fillId="0" borderId="13" xfId="0" applyNumberFormat="1" applyFont="1" applyBorder="1"/>
    <xf numFmtId="49" fontId="28" fillId="0" borderId="35" xfId="0" applyNumberFormat="1" applyFont="1" applyBorder="1" applyAlignment="1">
      <alignment vertical="top"/>
    </xf>
    <xf numFmtId="0" fontId="10" fillId="0" borderId="24" xfId="0" applyFont="1" applyBorder="1" applyAlignment="1">
      <alignment horizontal="center" wrapText="1"/>
    </xf>
    <xf numFmtId="0" fontId="10" fillId="0" borderId="25" xfId="0" applyFont="1" applyBorder="1" applyAlignment="1">
      <alignment horizontal="center" wrapText="1"/>
    </xf>
    <xf numFmtId="0" fontId="10" fillId="0" borderId="13" xfId="22" applyFont="1" applyBorder="1" applyAlignment="1">
      <alignment wrapText="1"/>
    </xf>
    <xf numFmtId="0" fontId="10" fillId="0" borderId="13" xfId="22" applyFont="1" applyBorder="1" applyAlignment="1">
      <alignment vertical="top" wrapText="1"/>
    </xf>
    <xf numFmtId="0" fontId="3" fillId="0" borderId="13" xfId="22" applyBorder="1" applyAlignment="1">
      <alignment horizontal="left" vertical="top" wrapText="1"/>
    </xf>
    <xf numFmtId="0" fontId="3" fillId="0" borderId="16" xfId="0" applyFont="1" applyBorder="1"/>
    <xf numFmtId="0" fontId="3" fillId="0" borderId="0" xfId="0" applyFont="1" applyAlignment="1">
      <alignment horizontal="center"/>
    </xf>
    <xf numFmtId="0" fontId="3" fillId="0" borderId="12" xfId="0" applyFont="1" applyBorder="1"/>
    <xf numFmtId="0" fontId="3" fillId="0" borderId="5" xfId="0" applyFont="1" applyBorder="1"/>
    <xf numFmtId="0" fontId="0" fillId="0" borderId="13" xfId="0" applyBorder="1" applyAlignment="1">
      <alignment horizontal="left"/>
    </xf>
    <xf numFmtId="0" fontId="10" fillId="0" borderId="13" xfId="0" applyFont="1" applyBorder="1" applyAlignment="1">
      <alignment horizontal="left"/>
    </xf>
    <xf numFmtId="0" fontId="0" fillId="0" borderId="13" xfId="0" applyBorder="1" applyAlignment="1">
      <alignment horizontal="left" vertical="center"/>
    </xf>
    <xf numFmtId="0" fontId="10" fillId="0" borderId="4" xfId="0" applyFont="1" applyBorder="1"/>
    <xf numFmtId="0" fontId="0" fillId="0" borderId="12" xfId="0" applyBorder="1" applyAlignment="1">
      <alignment horizontal="left" vertical="center"/>
    </xf>
    <xf numFmtId="0" fontId="10" fillId="0" borderId="12" xfId="0" applyFont="1" applyBorder="1" applyAlignment="1">
      <alignment horizontal="center"/>
    </xf>
    <xf numFmtId="0" fontId="23" fillId="0" borderId="13" xfId="0" applyFont="1" applyBorder="1"/>
    <xf numFmtId="0" fontId="3" fillId="0" borderId="0" xfId="0" applyFont="1" applyAlignment="1">
      <alignment horizontal="right" vertical="top"/>
    </xf>
    <xf numFmtId="0" fontId="3" fillId="0" borderId="4" xfId="0" applyFont="1" applyBorder="1" applyAlignment="1">
      <alignment vertical="top"/>
    </xf>
    <xf numFmtId="0" fontId="15" fillId="0" borderId="5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15" fillId="0" borderId="9" xfId="0" applyFont="1" applyBorder="1" applyAlignment="1">
      <alignment vertical="top"/>
    </xf>
    <xf numFmtId="0" fontId="10" fillId="0" borderId="1" xfId="0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3" fontId="10" fillId="0" borderId="13" xfId="0" applyNumberFormat="1" applyFont="1" applyBorder="1" applyAlignment="1">
      <alignment horizontal="right" vertical="top"/>
    </xf>
    <xf numFmtId="1" fontId="3" fillId="4" borderId="10" xfId="0" applyNumberFormat="1" applyFont="1" applyFill="1" applyBorder="1" applyAlignment="1">
      <alignment horizontal="center" vertical="top"/>
    </xf>
    <xf numFmtId="0" fontId="3" fillId="0" borderId="4" xfId="21" applyBorder="1"/>
    <xf numFmtId="0" fontId="3" fillId="0" borderId="6" xfId="21" applyBorder="1"/>
    <xf numFmtId="0" fontId="10" fillId="0" borderId="18" xfId="0" applyFont="1" applyBorder="1"/>
    <xf numFmtId="0" fontId="10" fillId="0" borderId="10" xfId="0" applyFont="1" applyBorder="1" applyAlignment="1">
      <alignment vertical="top" wrapText="1"/>
    </xf>
    <xf numFmtId="0" fontId="10" fillId="0" borderId="13" xfId="0" applyFont="1" applyBorder="1" applyAlignment="1">
      <alignment horizontal="center" vertical="center"/>
    </xf>
    <xf numFmtId="0" fontId="10" fillId="4" borderId="10" xfId="0" applyFont="1" applyFill="1" applyBorder="1" applyAlignment="1">
      <alignment vertical="top" wrapText="1"/>
    </xf>
    <xf numFmtId="0" fontId="3" fillId="4" borderId="10" xfId="0" applyFont="1" applyFill="1" applyBorder="1" applyAlignment="1">
      <alignment vertical="top" wrapText="1"/>
    </xf>
    <xf numFmtId="49" fontId="10" fillId="0" borderId="13" xfId="0" applyNumberFormat="1" applyFont="1" applyBorder="1" applyAlignment="1">
      <alignment horizontal="left" vertical="top"/>
    </xf>
    <xf numFmtId="0" fontId="10" fillId="0" borderId="13" xfId="22" applyFont="1" applyBorder="1" applyAlignment="1">
      <alignment horizontal="left" vertical="top" wrapText="1"/>
    </xf>
    <xf numFmtId="0" fontId="0" fillId="0" borderId="13" xfId="0" applyBorder="1" applyAlignment="1">
      <alignment wrapText="1"/>
    </xf>
    <xf numFmtId="0" fontId="42" fillId="0" borderId="13" xfId="0" applyFont="1" applyBorder="1" applyAlignment="1">
      <alignment horizontal="center" vertical="top" wrapText="1"/>
    </xf>
    <xf numFmtId="0" fontId="10" fillId="0" borderId="13" xfId="0" applyFont="1" applyBorder="1" applyAlignment="1">
      <alignment wrapText="1"/>
    </xf>
    <xf numFmtId="0" fontId="42" fillId="0" borderId="13" xfId="0" applyFont="1" applyBorder="1" applyAlignment="1">
      <alignment horizontal="center" vertical="center" wrapText="1"/>
    </xf>
    <xf numFmtId="0" fontId="36" fillId="0" borderId="13" xfId="0" applyFont="1" applyBorder="1"/>
    <xf numFmtId="1" fontId="3" fillId="4" borderId="0" xfId="0" applyNumberFormat="1" applyFont="1" applyFill="1" applyAlignment="1">
      <alignment horizontal="center" vertical="top"/>
    </xf>
    <xf numFmtId="1" fontId="3" fillId="4" borderId="14" xfId="0" applyNumberFormat="1" applyFont="1" applyFill="1" applyBorder="1" applyAlignment="1">
      <alignment horizontal="center" vertical="top"/>
    </xf>
    <xf numFmtId="0" fontId="10" fillId="4" borderId="14" xfId="0" applyFont="1" applyFill="1" applyBorder="1"/>
    <xf numFmtId="0" fontId="10" fillId="4" borderId="14" xfId="0" applyFont="1" applyFill="1" applyBorder="1" applyAlignment="1">
      <alignment horizontal="center"/>
    </xf>
    <xf numFmtId="0" fontId="10" fillId="4" borderId="11" xfId="0" applyFont="1" applyFill="1" applyBorder="1"/>
    <xf numFmtId="0" fontId="10" fillId="4" borderId="11" xfId="0" applyFont="1" applyFill="1" applyBorder="1" applyAlignment="1">
      <alignment horizontal="center"/>
    </xf>
    <xf numFmtId="3" fontId="3" fillId="0" borderId="11" xfId="0" applyNumberFormat="1" applyFont="1" applyBorder="1"/>
    <xf numFmtId="3" fontId="3" fillId="0" borderId="12" xfId="0" applyNumberFormat="1" applyFont="1" applyBorder="1"/>
    <xf numFmtId="1" fontId="3" fillId="4" borderId="18" xfId="0" applyNumberFormat="1" applyFont="1" applyFill="1" applyBorder="1" applyAlignment="1">
      <alignment horizontal="center" vertical="top"/>
    </xf>
    <xf numFmtId="0" fontId="10" fillId="4" borderId="18" xfId="0" applyFont="1" applyFill="1" applyBorder="1"/>
    <xf numFmtId="3" fontId="3" fillId="0" borderId="18" xfId="0" applyNumberFormat="1" applyFont="1" applyBorder="1"/>
    <xf numFmtId="3" fontId="3" fillId="0" borderId="14" xfId="0" applyNumberFormat="1" applyFont="1" applyBorder="1"/>
    <xf numFmtId="1" fontId="3" fillId="4" borderId="1" xfId="0" applyNumberFormat="1" applyFont="1" applyFill="1" applyBorder="1" applyAlignment="1">
      <alignment horizontal="center" vertical="top"/>
    </xf>
    <xf numFmtId="3" fontId="0" fillId="0" borderId="11" xfId="0" applyNumberFormat="1" applyBorder="1" applyAlignment="1">
      <alignment horizontal="right"/>
    </xf>
    <xf numFmtId="3" fontId="0" fillId="0" borderId="12" xfId="0" applyNumberFormat="1" applyBorder="1" applyAlignment="1">
      <alignment horizontal="right"/>
    </xf>
    <xf numFmtId="0" fontId="10" fillId="0" borderId="7" xfId="0" applyFont="1" applyBorder="1" applyAlignment="1">
      <alignment horizontal="center"/>
    </xf>
    <xf numFmtId="0" fontId="10" fillId="0" borderId="7" xfId="0" applyFont="1" applyBorder="1" applyAlignment="1">
      <alignment horizontal="right"/>
    </xf>
    <xf numFmtId="0" fontId="3" fillId="0" borderId="9" xfId="0" applyFont="1" applyBorder="1"/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6" fillId="3" borderId="0" xfId="0" applyFont="1" applyFill="1"/>
    <xf numFmtId="0" fontId="10" fillId="5" borderId="3" xfId="0" applyFont="1" applyFill="1" applyBorder="1"/>
    <xf numFmtId="0" fontId="10" fillId="5" borderId="14" xfId="0" applyFont="1" applyFill="1" applyBorder="1" applyAlignment="1">
      <alignment horizontal="center"/>
    </xf>
    <xf numFmtId="167" fontId="10" fillId="5" borderId="14" xfId="0" applyNumberFormat="1" applyFont="1" applyFill="1" applyBorder="1" applyAlignment="1">
      <alignment horizontal="center"/>
    </xf>
    <xf numFmtId="0" fontId="26" fillId="6" borderId="13" xfId="0" applyFont="1" applyFill="1" applyBorder="1"/>
    <xf numFmtId="0" fontId="43" fillId="6" borderId="13" xfId="0" applyFont="1" applyFill="1" applyBorder="1" applyAlignment="1">
      <alignment horizontal="center"/>
    </xf>
    <xf numFmtId="0" fontId="43" fillId="6" borderId="13" xfId="0" applyFont="1" applyFill="1" applyBorder="1"/>
    <xf numFmtId="168" fontId="43" fillId="6" borderId="13" xfId="0" applyNumberFormat="1" applyFont="1" applyFill="1" applyBorder="1"/>
    <xf numFmtId="0" fontId="0" fillId="0" borderId="13" xfId="0" applyBorder="1" applyAlignment="1">
      <alignment horizontal="center" vertical="center"/>
    </xf>
    <xf numFmtId="0" fontId="44" fillId="0" borderId="13" xfId="0" applyFont="1" applyBorder="1" applyAlignment="1">
      <alignment wrapText="1"/>
    </xf>
    <xf numFmtId="0" fontId="44" fillId="0" borderId="13" xfId="0" applyFont="1" applyBorder="1" applyAlignment="1">
      <alignment horizontal="center" vertical="center"/>
    </xf>
    <xf numFmtId="169" fontId="44" fillId="0" borderId="13" xfId="0" applyNumberFormat="1" applyFont="1" applyBorder="1" applyAlignment="1">
      <alignment horizontal="center" vertical="center"/>
    </xf>
    <xf numFmtId="168" fontId="44" fillId="0" borderId="13" xfId="0" applyNumberFormat="1" applyFont="1" applyBorder="1" applyAlignment="1">
      <alignment horizontal="right"/>
    </xf>
    <xf numFmtId="168" fontId="44" fillId="0" borderId="13" xfId="0" applyNumberFormat="1" applyFont="1" applyBorder="1"/>
    <xf numFmtId="0" fontId="43" fillId="7" borderId="13" xfId="0" applyFont="1" applyFill="1" applyBorder="1"/>
    <xf numFmtId="0" fontId="44" fillId="7" borderId="13" xfId="0" applyFont="1" applyFill="1" applyBorder="1" applyAlignment="1">
      <alignment horizontal="center"/>
    </xf>
    <xf numFmtId="168" fontId="44" fillId="7" borderId="13" xfId="0" applyNumberFormat="1" applyFont="1" applyFill="1" applyBorder="1"/>
    <xf numFmtId="168" fontId="43" fillId="7" borderId="13" xfId="0" applyNumberFormat="1" applyFont="1" applyFill="1" applyBorder="1"/>
    <xf numFmtId="0" fontId="45" fillId="0" borderId="13" xfId="0" applyFont="1" applyBorder="1" applyAlignment="1">
      <alignment horizontal="center"/>
    </xf>
    <xf numFmtId="0" fontId="46" fillId="0" borderId="13" xfId="0" applyFont="1" applyBorder="1" applyAlignment="1">
      <alignment wrapText="1"/>
    </xf>
    <xf numFmtId="0" fontId="47" fillId="0" borderId="13" xfId="0" applyFont="1" applyBorder="1" applyAlignment="1">
      <alignment wrapText="1"/>
    </xf>
    <xf numFmtId="0" fontId="44" fillId="0" borderId="13" xfId="0" applyFont="1" applyBorder="1"/>
    <xf numFmtId="0" fontId="44" fillId="0" borderId="13" xfId="0" applyFont="1" applyBorder="1" applyAlignment="1">
      <alignment horizontal="center"/>
    </xf>
    <xf numFmtId="167" fontId="45" fillId="0" borderId="13" xfId="0" applyNumberFormat="1" applyFont="1" applyBorder="1" applyAlignment="1">
      <alignment horizontal="right"/>
    </xf>
    <xf numFmtId="169" fontId="44" fillId="0" borderId="13" xfId="0" applyNumberFormat="1" applyFont="1" applyBorder="1" applyAlignment="1">
      <alignment horizontal="center"/>
    </xf>
    <xf numFmtId="0" fontId="47" fillId="0" borderId="13" xfId="0" applyFont="1" applyBorder="1" applyAlignment="1">
      <alignment vertical="center" wrapText="1"/>
    </xf>
    <xf numFmtId="168" fontId="44" fillId="0" borderId="13" xfId="0" applyNumberFormat="1" applyFont="1" applyBorder="1" applyAlignment="1">
      <alignment horizontal="right" vertical="center"/>
    </xf>
    <xf numFmtId="0" fontId="43" fillId="7" borderId="46" xfId="0" applyFont="1" applyFill="1" applyBorder="1"/>
    <xf numFmtId="0" fontId="44" fillId="7" borderId="46" xfId="0" applyFont="1" applyFill="1" applyBorder="1" applyAlignment="1">
      <alignment horizontal="center"/>
    </xf>
    <xf numFmtId="168" fontId="44" fillId="7" borderId="46" xfId="0" applyNumberFormat="1" applyFont="1" applyFill="1" applyBorder="1"/>
    <xf numFmtId="168" fontId="43" fillId="7" borderId="46" xfId="0" applyNumberFormat="1" applyFont="1" applyFill="1" applyBorder="1"/>
    <xf numFmtId="0" fontId="50" fillId="6" borderId="45" xfId="0" applyFont="1" applyFill="1" applyBorder="1"/>
    <xf numFmtId="0" fontId="51" fillId="6" borderId="45" xfId="0" applyFont="1" applyFill="1" applyBorder="1" applyAlignment="1">
      <alignment horizontal="center"/>
    </xf>
    <xf numFmtId="49" fontId="53" fillId="0" borderId="0" xfId="0" applyNumberFormat="1" applyFont="1" applyAlignment="1">
      <alignment vertical="top"/>
    </xf>
    <xf numFmtId="49" fontId="53" fillId="0" borderId="0" xfId="0" applyNumberFormat="1" applyFont="1" applyAlignment="1">
      <alignment vertical="top" wrapText="1"/>
    </xf>
    <xf numFmtId="49" fontId="0" fillId="0" borderId="13" xfId="0" applyNumberFormat="1" applyBorder="1" applyAlignment="1">
      <alignment vertical="top" wrapText="1"/>
    </xf>
    <xf numFmtId="0" fontId="55" fillId="6" borderId="13" xfId="0" applyFont="1" applyFill="1" applyBorder="1"/>
    <xf numFmtId="0" fontId="55" fillId="6" borderId="45" xfId="0" applyFont="1" applyFill="1" applyBorder="1"/>
    <xf numFmtId="0" fontId="48" fillId="0" borderId="13" xfId="0" applyFont="1" applyBorder="1" applyAlignment="1">
      <alignment wrapText="1"/>
    </xf>
    <xf numFmtId="0" fontId="57" fillId="0" borderId="13" xfId="0" applyFont="1" applyBorder="1" applyAlignment="1">
      <alignment vertical="top"/>
    </xf>
    <xf numFmtId="49" fontId="57" fillId="0" borderId="13" xfId="0" applyNumberFormat="1" applyFont="1" applyBorder="1" applyAlignment="1">
      <alignment vertical="top"/>
    </xf>
    <xf numFmtId="0" fontId="54" fillId="0" borderId="13" xfId="0" applyFont="1" applyBorder="1" applyAlignment="1">
      <alignment vertical="top"/>
    </xf>
    <xf numFmtId="49" fontId="58" fillId="0" borderId="0" xfId="0" applyNumberFormat="1" applyFont="1" applyAlignment="1">
      <alignment vertical="top"/>
    </xf>
    <xf numFmtId="0" fontId="11" fillId="0" borderId="0" xfId="0" applyFont="1" applyAlignment="1">
      <alignment wrapText="1"/>
    </xf>
    <xf numFmtId="0" fontId="0" fillId="0" borderId="4" xfId="0" applyBorder="1" applyAlignment="1">
      <alignment vertical="top" wrapText="1"/>
    </xf>
    <xf numFmtId="0" fontId="3" fillId="0" borderId="4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10" fillId="0" borderId="13" xfId="0" applyFont="1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10" fillId="4" borderId="38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wrapText="1"/>
    </xf>
    <xf numFmtId="0" fontId="10" fillId="0" borderId="0" xfId="0" applyFont="1" applyAlignment="1">
      <alignment vertical="top" wrapText="1"/>
    </xf>
    <xf numFmtId="0" fontId="28" fillId="0" borderId="14" xfId="0" applyFont="1" applyBorder="1" applyAlignment="1">
      <alignment horizontal="justify"/>
    </xf>
    <xf numFmtId="0" fontId="10" fillId="4" borderId="13" xfId="0" applyFont="1" applyFill="1" applyBorder="1" applyAlignment="1">
      <alignment vertical="top" wrapText="1"/>
    </xf>
    <xf numFmtId="0" fontId="3" fillId="4" borderId="13" xfId="0" applyFont="1" applyFill="1" applyBorder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3" fillId="0" borderId="13" xfId="22" applyBorder="1" applyAlignment="1">
      <alignment vertical="top" wrapText="1"/>
    </xf>
    <xf numFmtId="0" fontId="28" fillId="0" borderId="14" xfId="0" applyFont="1" applyBorder="1" applyAlignment="1">
      <alignment horizontal="justify" vertical="top"/>
    </xf>
    <xf numFmtId="0" fontId="39" fillId="0" borderId="13" xfId="0" applyFont="1" applyBorder="1" applyAlignment="1">
      <alignment horizontal="left" vertical="top" wrapText="1"/>
    </xf>
    <xf numFmtId="0" fontId="17" fillId="0" borderId="13" xfId="0" applyFont="1" applyBorder="1" applyAlignment="1">
      <alignment vertical="top" wrapText="1"/>
    </xf>
    <xf numFmtId="0" fontId="3" fillId="0" borderId="13" xfId="0" applyFont="1" applyBorder="1" applyAlignment="1">
      <alignment horizontal="left" vertical="top" wrapText="1"/>
    </xf>
    <xf numFmtId="168" fontId="51" fillId="6" borderId="45" xfId="0" applyNumberFormat="1" applyFont="1" applyFill="1" applyBorder="1" applyAlignment="1">
      <alignment horizontal="right" vertical="center"/>
    </xf>
    <xf numFmtId="49" fontId="15" fillId="0" borderId="1" xfId="0" applyNumberFormat="1" applyFont="1" applyBorder="1" applyAlignment="1">
      <alignment vertical="top"/>
    </xf>
    <xf numFmtId="49" fontId="3" fillId="0" borderId="3" xfId="0" applyNumberFormat="1" applyFont="1" applyBorder="1" applyAlignment="1">
      <alignment vertical="top"/>
    </xf>
    <xf numFmtId="49" fontId="15" fillId="0" borderId="4" xfId="0" applyNumberFormat="1" applyFont="1" applyBorder="1" applyAlignment="1">
      <alignment vertical="top"/>
    </xf>
    <xf numFmtId="49" fontId="3" fillId="0" borderId="5" xfId="0" applyNumberFormat="1" applyFont="1" applyBorder="1" applyAlignment="1">
      <alignment vertical="top"/>
    </xf>
    <xf numFmtId="49" fontId="15" fillId="0" borderId="6" xfId="0" applyNumberFormat="1" applyFont="1" applyBorder="1" applyAlignment="1">
      <alignment vertical="top"/>
    </xf>
    <xf numFmtId="49" fontId="3" fillId="0" borderId="9" xfId="0" applyNumberFormat="1" applyFont="1" applyBorder="1" applyAlignment="1">
      <alignment vertical="top"/>
    </xf>
  </cellXfs>
  <cellStyles count="23">
    <cellStyle name="Hypertextový odkaz 2" xfId="2" xr:uid="{00000000-0005-0000-0000-000006000000}"/>
    <cellStyle name="Hypertextový odkaz 3" xfId="3" xr:uid="{00000000-0005-0000-0000-000007000000}"/>
    <cellStyle name="Měna" xfId="1" builtinId="4"/>
    <cellStyle name="Měna 2" xfId="4" xr:uid="{00000000-0005-0000-0000-000008000000}"/>
    <cellStyle name="Měna 2 2" xfId="5" xr:uid="{00000000-0005-0000-0000-000009000000}"/>
    <cellStyle name="Měna 3" xfId="6" xr:uid="{00000000-0005-0000-0000-00000A000000}"/>
    <cellStyle name="Měna 4" xfId="7" xr:uid="{00000000-0005-0000-0000-00000B000000}"/>
    <cellStyle name="Měna 5" xfId="8" xr:uid="{00000000-0005-0000-0000-00000C000000}"/>
    <cellStyle name="Měna 6" xfId="9" xr:uid="{00000000-0005-0000-0000-00000D000000}"/>
    <cellStyle name="měny 2 2" xfId="10" xr:uid="{00000000-0005-0000-0000-00000E000000}"/>
    <cellStyle name="měny 2 2 2" xfId="11" xr:uid="{00000000-0005-0000-0000-00000F000000}"/>
    <cellStyle name="měny 3" xfId="12" xr:uid="{00000000-0005-0000-0000-000010000000}"/>
    <cellStyle name="měny 3 2" xfId="13" xr:uid="{00000000-0005-0000-0000-000011000000}"/>
    <cellStyle name="Normální" xfId="0" builtinId="0"/>
    <cellStyle name="normální 2" xfId="14" xr:uid="{00000000-0005-0000-0000-000012000000}"/>
    <cellStyle name="Normální 2 2" xfId="15" xr:uid="{00000000-0005-0000-0000-000013000000}"/>
    <cellStyle name="Normální 2 2 2" xfId="16" xr:uid="{00000000-0005-0000-0000-000014000000}"/>
    <cellStyle name="Normální 3" xfId="17" xr:uid="{00000000-0005-0000-0000-000015000000}"/>
    <cellStyle name="normální 4" xfId="18" xr:uid="{00000000-0005-0000-0000-000016000000}"/>
    <cellStyle name="normální 4 2" xfId="19" xr:uid="{00000000-0005-0000-0000-000017000000}"/>
    <cellStyle name="Normální 5" xfId="20" xr:uid="{00000000-0005-0000-0000-000018000000}"/>
    <cellStyle name="normální_List1" xfId="21" xr:uid="{00000000-0005-0000-0000-000019000000}"/>
    <cellStyle name="normální_RR05A28 - 02 - SPECIFIKACE MATERIÁLU" xfId="22" xr:uid="{00000000-0005-0000-0000-00001A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F0F0F0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50E"/>
      <rgbColor rgb="FFFF6600"/>
      <rgbColor rgb="FF666699"/>
      <rgbColor rgb="FF969696"/>
      <rgbColor rgb="FF003366"/>
      <rgbColor rgb="FF339966"/>
      <rgbColor rgb="FF003300"/>
      <rgbColor rgb="FF302F2F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53"/>
  <sheetViews>
    <sheetView topLeftCell="A7" zoomScaleNormal="100" workbookViewId="0">
      <selection activeCell="H17" sqref="H17"/>
    </sheetView>
  </sheetViews>
  <sheetFormatPr defaultColWidth="8.625" defaultRowHeight="12.45" x14ac:dyDescent="0.2"/>
  <cols>
    <col min="1" max="1" width="2.375" customWidth="1"/>
    <col min="7" max="7" width="23.875" customWidth="1"/>
    <col min="8" max="8" width="21" customWidth="1"/>
  </cols>
  <sheetData>
    <row r="1" spans="2:10" ht="17.7" x14ac:dyDescent="0.3">
      <c r="B1" s="6"/>
      <c r="D1" s="7"/>
      <c r="E1" s="7"/>
      <c r="F1" s="8"/>
      <c r="G1" s="8"/>
      <c r="H1" s="8"/>
      <c r="I1" s="6"/>
    </row>
    <row r="2" spans="2:10" ht="15.05" x14ac:dyDescent="0.25">
      <c r="B2" s="9" t="s">
        <v>0</v>
      </c>
      <c r="H2" s="10"/>
    </row>
    <row r="3" spans="2:10" ht="13.1" x14ac:dyDescent="0.25">
      <c r="B3" s="11"/>
      <c r="C3" s="11"/>
      <c r="H3" s="10"/>
    </row>
    <row r="4" spans="2:10" ht="29.3" customHeight="1" x14ac:dyDescent="0.25">
      <c r="B4" s="12" t="s">
        <v>1</v>
      </c>
      <c r="D4" s="388" t="str">
        <f>'Technologie SEZNAM STROJŮ'!C3</f>
        <v>Výměna kompresoru K101 vč. zpětného získávání tepla z oleje kompresoru</v>
      </c>
      <c r="E4" s="388"/>
      <c r="F4" s="388"/>
      <c r="G4" s="388"/>
      <c r="H4" s="388"/>
    </row>
    <row r="5" spans="2:10" ht="15.05" x14ac:dyDescent="0.25">
      <c r="B5" s="12" t="s">
        <v>2</v>
      </c>
      <c r="D5" s="13" t="str">
        <f>'Technologie SEZNAM STROJŮ'!C4</f>
        <v>Benešov, areál Schreiber s.r.o.</v>
      </c>
      <c r="H5" s="14"/>
    </row>
    <row r="6" spans="2:10" ht="13.1" x14ac:dyDescent="0.25">
      <c r="B6" s="12"/>
      <c r="D6" s="15"/>
      <c r="H6" s="14"/>
    </row>
    <row r="7" spans="2:10" ht="13.1" x14ac:dyDescent="0.25">
      <c r="B7" s="11" t="s">
        <v>3</v>
      </c>
      <c r="H7" s="14"/>
    </row>
    <row r="8" spans="2:10" ht="13.1" x14ac:dyDescent="0.25">
      <c r="B8" s="16"/>
      <c r="C8" s="17"/>
      <c r="D8" s="17"/>
      <c r="E8" s="17"/>
      <c r="F8" s="17"/>
      <c r="G8" s="17"/>
      <c r="H8" s="18"/>
    </row>
    <row r="9" spans="2:10" x14ac:dyDescent="0.2">
      <c r="B9" s="19" t="s">
        <v>4</v>
      </c>
      <c r="H9" s="20">
        <f>SUM('Technologie SEZNAM STROJŮ'!J13:K263)</f>
        <v>0</v>
      </c>
    </row>
    <row r="10" spans="2:10" x14ac:dyDescent="0.2">
      <c r="B10" s="21" t="s">
        <v>5</v>
      </c>
      <c r="H10" s="20">
        <f>'Elektro a MaR nový'!E110</f>
        <v>0</v>
      </c>
    </row>
    <row r="11" spans="2:10" x14ac:dyDescent="0.2">
      <c r="B11" s="22"/>
      <c r="C11" s="23"/>
      <c r="D11" s="23"/>
      <c r="E11" s="23"/>
      <c r="F11" s="23"/>
      <c r="G11" s="23"/>
      <c r="H11" s="24"/>
    </row>
    <row r="12" spans="2:10" ht="15.05" x14ac:dyDescent="0.25">
      <c r="B12" s="25" t="s">
        <v>6</v>
      </c>
      <c r="C12" s="26"/>
      <c r="D12" s="26"/>
      <c r="E12" s="26"/>
      <c r="F12" s="26"/>
      <c r="G12" s="26"/>
      <c r="H12" s="27">
        <f>SUM(H9:H10)</f>
        <v>0</v>
      </c>
    </row>
    <row r="13" spans="2:10" x14ac:dyDescent="0.2">
      <c r="H13" s="28"/>
      <c r="J13" s="29"/>
    </row>
    <row r="14" spans="2:10" ht="13.1" x14ac:dyDescent="0.25">
      <c r="B14" s="11" t="s">
        <v>7</v>
      </c>
      <c r="H14" s="28"/>
      <c r="I14" s="30"/>
      <c r="J14" s="29"/>
    </row>
    <row r="15" spans="2:10" ht="13.1" x14ac:dyDescent="0.25">
      <c r="B15" s="16"/>
      <c r="C15" s="17"/>
      <c r="D15" s="17"/>
      <c r="E15" s="17"/>
      <c r="F15" s="17"/>
      <c r="G15" s="17"/>
      <c r="H15" s="31"/>
      <c r="I15" s="30"/>
      <c r="J15" s="29"/>
    </row>
    <row r="16" spans="2:10" ht="29.95" customHeight="1" x14ac:dyDescent="0.2">
      <c r="B16" s="389" t="s">
        <v>8</v>
      </c>
      <c r="C16" s="389"/>
      <c r="D16" s="389"/>
      <c r="E16" s="389"/>
      <c r="F16" s="389"/>
      <c r="G16" s="389"/>
      <c r="H16" s="32">
        <v>0</v>
      </c>
      <c r="I16" s="33"/>
      <c r="J16" s="34"/>
    </row>
    <row r="17" spans="2:10" x14ac:dyDescent="0.2">
      <c r="B17" s="19" t="s">
        <v>9</v>
      </c>
      <c r="H17" s="32">
        <v>0</v>
      </c>
      <c r="I17" s="35"/>
      <c r="J17" s="29"/>
    </row>
    <row r="18" spans="2:10" x14ac:dyDescent="0.2">
      <c r="B18" s="19" t="s">
        <v>10</v>
      </c>
      <c r="H18" s="32">
        <v>0</v>
      </c>
      <c r="I18" s="35"/>
      <c r="J18" s="29"/>
    </row>
    <row r="19" spans="2:10" x14ac:dyDescent="0.2">
      <c r="B19" s="22"/>
      <c r="C19" s="23"/>
      <c r="D19" s="23"/>
      <c r="E19" s="23"/>
      <c r="F19" s="23"/>
      <c r="G19" s="23"/>
      <c r="H19" s="36"/>
      <c r="I19" s="30"/>
      <c r="J19" s="29"/>
    </row>
    <row r="20" spans="2:10" ht="15.05" x14ac:dyDescent="0.25">
      <c r="B20" s="25" t="s">
        <v>11</v>
      </c>
      <c r="C20" s="26"/>
      <c r="D20" s="26"/>
      <c r="E20" s="26"/>
      <c r="F20" s="26"/>
      <c r="G20" s="26"/>
      <c r="H20" s="27">
        <f>SUM(H16:H18)</f>
        <v>0</v>
      </c>
      <c r="I20" s="30"/>
      <c r="J20" s="29"/>
    </row>
    <row r="21" spans="2:10" x14ac:dyDescent="0.2">
      <c r="H21" s="37"/>
      <c r="I21" s="30"/>
      <c r="J21" s="29"/>
    </row>
    <row r="22" spans="2:10" ht="15.05" x14ac:dyDescent="0.25">
      <c r="B22" s="38" t="s">
        <v>12</v>
      </c>
      <c r="C22" s="39"/>
      <c r="D22" s="39"/>
      <c r="E22" s="39"/>
      <c r="F22" s="39"/>
      <c r="G22" s="40"/>
      <c r="H22" s="27">
        <v>0</v>
      </c>
      <c r="I22" s="30"/>
      <c r="J22" s="29"/>
    </row>
    <row r="23" spans="2:10" x14ac:dyDescent="0.2">
      <c r="H23" s="37"/>
      <c r="I23" s="30"/>
      <c r="J23" s="29"/>
    </row>
    <row r="24" spans="2:10" ht="13.1" x14ac:dyDescent="0.25">
      <c r="B24" s="11" t="s">
        <v>13</v>
      </c>
      <c r="H24" s="37"/>
      <c r="I24" s="30"/>
      <c r="J24" s="29"/>
    </row>
    <row r="25" spans="2:10" x14ac:dyDescent="0.2">
      <c r="B25" s="41"/>
      <c r="C25" s="17"/>
      <c r="D25" s="17"/>
      <c r="E25" s="17"/>
      <c r="F25" s="17"/>
      <c r="G25" s="17"/>
      <c r="H25" s="42"/>
      <c r="I25" s="30"/>
      <c r="J25" s="29"/>
    </row>
    <row r="26" spans="2:10" x14ac:dyDescent="0.2">
      <c r="B26" s="21" t="s">
        <v>14</v>
      </c>
      <c r="H26" s="32">
        <v>0</v>
      </c>
      <c r="I26" s="43"/>
      <c r="J26" s="29"/>
    </row>
    <row r="27" spans="2:10" x14ac:dyDescent="0.2">
      <c r="B27" s="21" t="s">
        <v>15</v>
      </c>
      <c r="H27" s="32">
        <v>0</v>
      </c>
      <c r="I27" s="43"/>
      <c r="J27" s="29"/>
    </row>
    <row r="28" spans="2:10" x14ac:dyDescent="0.2">
      <c r="B28" s="19" t="s">
        <v>16</v>
      </c>
      <c r="H28" s="32">
        <v>0</v>
      </c>
      <c r="I28" s="43"/>
      <c r="J28" s="29"/>
    </row>
    <row r="29" spans="2:10" x14ac:dyDescent="0.2">
      <c r="B29" s="19" t="s">
        <v>17</v>
      </c>
      <c r="H29" s="32">
        <v>0</v>
      </c>
      <c r="I29" s="43"/>
      <c r="J29" s="29"/>
    </row>
    <row r="30" spans="2:10" x14ac:dyDescent="0.2">
      <c r="B30" s="21" t="s">
        <v>18</v>
      </c>
      <c r="H30" s="32">
        <v>0</v>
      </c>
      <c r="I30" s="43"/>
      <c r="J30" s="29"/>
    </row>
    <row r="31" spans="2:10" x14ac:dyDescent="0.2">
      <c r="B31" s="21" t="s">
        <v>19</v>
      </c>
      <c r="H31" s="32">
        <v>0</v>
      </c>
      <c r="I31" s="43"/>
      <c r="J31" s="29"/>
    </row>
    <row r="32" spans="2:10" x14ac:dyDescent="0.2">
      <c r="B32" s="21" t="s">
        <v>20</v>
      </c>
      <c r="H32" s="32">
        <v>0</v>
      </c>
      <c r="I32" s="43"/>
      <c r="J32" s="29"/>
    </row>
    <row r="33" spans="2:10" x14ac:dyDescent="0.2">
      <c r="B33" s="21" t="s">
        <v>21</v>
      </c>
      <c r="H33" s="32">
        <v>0</v>
      </c>
      <c r="I33" s="43"/>
      <c r="J33" s="29"/>
    </row>
    <row r="34" spans="2:10" x14ac:dyDescent="0.2">
      <c r="B34" s="22"/>
      <c r="C34" s="23"/>
      <c r="D34" s="23"/>
      <c r="E34" s="23"/>
      <c r="F34" s="23"/>
      <c r="G34" s="23"/>
      <c r="H34" s="44"/>
      <c r="I34" s="30"/>
      <c r="J34" s="29"/>
    </row>
    <row r="35" spans="2:10" ht="15.05" x14ac:dyDescent="0.25">
      <c r="B35" s="25" t="s">
        <v>22</v>
      </c>
      <c r="C35" s="26"/>
      <c r="D35" s="26"/>
      <c r="E35" s="26"/>
      <c r="F35" s="26"/>
      <c r="G35" s="26"/>
      <c r="H35" s="27">
        <f>SUM(H26:H33)</f>
        <v>0</v>
      </c>
    </row>
    <row r="36" spans="2:10" ht="13.75" thickTop="1" x14ac:dyDescent="0.25">
      <c r="B36" s="11"/>
      <c r="C36" s="11"/>
      <c r="D36" s="11"/>
      <c r="E36" s="11"/>
      <c r="F36" s="11"/>
      <c r="G36" s="11"/>
      <c r="H36" s="11"/>
    </row>
    <row r="37" spans="2:10" ht="13.1" x14ac:dyDescent="0.25">
      <c r="B37" s="11" t="s">
        <v>775</v>
      </c>
      <c r="H37" s="14"/>
    </row>
    <row r="38" spans="2:10" ht="13.1" x14ac:dyDescent="0.25">
      <c r="B38" s="16"/>
      <c r="C38" s="17"/>
      <c r="D38" s="17"/>
      <c r="E38" s="17"/>
      <c r="F38" s="17"/>
      <c r="G38" s="17"/>
      <c r="H38" s="18"/>
    </row>
    <row r="39" spans="2:10" x14ac:dyDescent="0.2">
      <c r="B39" s="19" t="s">
        <v>777</v>
      </c>
      <c r="H39" s="20">
        <f>SUM('Technologie SEZNAM STROJŮ'!J45:K293)</f>
        <v>0</v>
      </c>
    </row>
    <row r="40" spans="2:10" ht="25.55" customHeight="1" x14ac:dyDescent="0.2">
      <c r="B40" s="390" t="s">
        <v>776</v>
      </c>
      <c r="C40" s="391"/>
      <c r="D40" s="391"/>
      <c r="E40" s="391"/>
      <c r="F40" s="391"/>
      <c r="G40" s="391"/>
      <c r="H40" s="20">
        <f>'Elektro a MaR nový'!E140</f>
        <v>0</v>
      </c>
    </row>
    <row r="41" spans="2:10" ht="13.1" thickBot="1" x14ac:dyDescent="0.25">
      <c r="B41" s="22"/>
      <c r="C41" s="23"/>
      <c r="D41" s="23"/>
      <c r="E41" s="23"/>
      <c r="F41" s="23"/>
      <c r="G41" s="23"/>
      <c r="H41" s="24"/>
    </row>
    <row r="42" spans="2:10" ht="16.399999999999999" thickTop="1" thickBot="1" x14ac:dyDescent="0.3">
      <c r="B42" s="25" t="s">
        <v>6</v>
      </c>
      <c r="C42" s="26"/>
      <c r="D42" s="26"/>
      <c r="E42" s="26"/>
      <c r="F42" s="26"/>
      <c r="G42" s="26"/>
      <c r="H42" s="27">
        <f>SUM(H39:H40)</f>
        <v>0</v>
      </c>
    </row>
    <row r="43" spans="2:10" ht="13.75" thickTop="1" x14ac:dyDescent="0.25">
      <c r="B43" s="11"/>
      <c r="C43" s="11"/>
      <c r="D43" s="11"/>
      <c r="E43" s="11"/>
      <c r="F43" s="11"/>
      <c r="G43" s="11"/>
      <c r="H43" s="11"/>
    </row>
    <row r="44" spans="2:10" ht="13.1" x14ac:dyDescent="0.25">
      <c r="B44" s="11" t="s">
        <v>23</v>
      </c>
      <c r="I44" s="37"/>
    </row>
    <row r="45" spans="2:10" x14ac:dyDescent="0.2">
      <c r="B45" s="45" t="s">
        <v>24</v>
      </c>
      <c r="C45" s="46" t="s">
        <v>25</v>
      </c>
      <c r="D45" s="46" t="s">
        <v>26</v>
      </c>
      <c r="E45" s="39"/>
      <c r="F45" s="39"/>
      <c r="G45" s="39"/>
      <c r="H45" s="40"/>
      <c r="I45" s="37"/>
    </row>
    <row r="46" spans="2:10" x14ac:dyDescent="0.2">
      <c r="B46" s="45" t="s">
        <v>27</v>
      </c>
      <c r="C46" s="47">
        <v>125111</v>
      </c>
      <c r="D46" s="48" t="s">
        <v>28</v>
      </c>
      <c r="E46" s="49"/>
      <c r="F46" s="39"/>
      <c r="G46" s="39"/>
      <c r="H46" s="40"/>
      <c r="I46" s="37"/>
    </row>
    <row r="47" spans="2:10" x14ac:dyDescent="0.2">
      <c r="B47" s="50" t="s">
        <v>29</v>
      </c>
      <c r="C47" s="51" t="s">
        <v>30</v>
      </c>
      <c r="D47" s="52" t="s">
        <v>31</v>
      </c>
      <c r="H47" s="53"/>
    </row>
    <row r="48" spans="2:10" x14ac:dyDescent="0.2">
      <c r="B48" s="54"/>
      <c r="C48" s="55"/>
      <c r="D48" s="56" t="s">
        <v>32</v>
      </c>
      <c r="H48" s="53"/>
    </row>
    <row r="49" spans="2:9" ht="13.1" thickBot="1" x14ac:dyDescent="0.25">
      <c r="B49" s="54"/>
      <c r="C49" s="55"/>
      <c r="D49" s="57"/>
      <c r="H49" s="53"/>
    </row>
    <row r="50" spans="2:9" ht="16.399999999999999" thickTop="1" thickBot="1" x14ac:dyDescent="0.3">
      <c r="B50" s="58"/>
      <c r="C50" s="59"/>
      <c r="D50" s="26" t="s">
        <v>33</v>
      </c>
      <c r="E50" s="60"/>
      <c r="F50" s="61"/>
      <c r="G50" s="61"/>
      <c r="H50" s="27">
        <f>H42+H35+H22+H20+H12</f>
        <v>0</v>
      </c>
    </row>
    <row r="51" spans="2:9" ht="13.1" thickTop="1" x14ac:dyDescent="0.2">
      <c r="I51" s="37"/>
    </row>
    <row r="52" spans="2:9" x14ac:dyDescent="0.2">
      <c r="B52" s="62"/>
      <c r="C52" s="63" t="s">
        <v>34</v>
      </c>
      <c r="I52" s="37"/>
    </row>
    <row r="53" spans="2:9" x14ac:dyDescent="0.2">
      <c r="B53" t="s">
        <v>35</v>
      </c>
      <c r="D53" s="64"/>
      <c r="F53" s="65" t="s">
        <v>36</v>
      </c>
    </row>
  </sheetData>
  <mergeCells count="3">
    <mergeCell ref="D4:H4"/>
    <mergeCell ref="B16:G16"/>
    <mergeCell ref="B40:G40"/>
  </mergeCells>
  <pageMargins left="0.70833333333333304" right="0.70833333333333304" top="0.78749999999999998" bottom="0.78749999999999998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72"/>
  <sheetViews>
    <sheetView tabSelected="1" topLeftCell="A9" zoomScaleNormal="100" workbookViewId="0">
      <selection activeCell="G27" sqref="G27"/>
    </sheetView>
  </sheetViews>
  <sheetFormatPr defaultColWidth="8.625" defaultRowHeight="12.45" x14ac:dyDescent="0.2"/>
  <cols>
    <col min="3" max="3" width="48.5" customWidth="1"/>
    <col min="4" max="4" width="46" customWidth="1"/>
    <col min="6" max="6" width="18.375" customWidth="1"/>
    <col min="7" max="8" width="13.375" customWidth="1"/>
    <col min="11" max="12" width="10.375" customWidth="1"/>
    <col min="13" max="13" width="34.625" customWidth="1"/>
  </cols>
  <sheetData>
    <row r="1" spans="1:13" ht="25.55" x14ac:dyDescent="0.4">
      <c r="A1" s="66" t="s">
        <v>37</v>
      </c>
      <c r="B1" s="11"/>
      <c r="C1" s="67"/>
      <c r="D1" s="68"/>
      <c r="E1" s="68"/>
      <c r="F1" s="68"/>
      <c r="G1" s="69"/>
      <c r="H1" s="68"/>
      <c r="I1" s="68"/>
    </row>
    <row r="2" spans="1:13" ht="15.05" x14ac:dyDescent="0.25">
      <c r="A2" s="70"/>
      <c r="B2" s="11"/>
      <c r="C2" s="11"/>
      <c r="D2" s="68"/>
      <c r="E2" s="68"/>
      <c r="F2" s="68"/>
      <c r="G2" s="69"/>
      <c r="H2" s="68"/>
      <c r="I2" s="68"/>
    </row>
    <row r="3" spans="1:13" ht="13.1" x14ac:dyDescent="0.25">
      <c r="A3" s="12" t="s">
        <v>1</v>
      </c>
      <c r="B3" s="11"/>
      <c r="C3" s="11" t="s">
        <v>38</v>
      </c>
      <c r="D3" s="68"/>
      <c r="E3" s="68"/>
      <c r="F3" s="68"/>
      <c r="G3" s="69"/>
      <c r="H3" s="68"/>
      <c r="I3" s="68"/>
    </row>
    <row r="4" spans="1:13" ht="13.1" x14ac:dyDescent="0.25">
      <c r="A4" s="12" t="s">
        <v>39</v>
      </c>
      <c r="B4" s="11"/>
      <c r="C4" s="11" t="s">
        <v>40</v>
      </c>
      <c r="D4" s="68"/>
      <c r="E4" s="68"/>
      <c r="F4" s="68"/>
      <c r="G4" s="69"/>
      <c r="H4" s="68"/>
      <c r="I4" s="68"/>
    </row>
    <row r="5" spans="1:13" ht="13.1" x14ac:dyDescent="0.25">
      <c r="A5" s="12" t="s">
        <v>41</v>
      </c>
      <c r="B5" s="11"/>
      <c r="C5" s="11" t="s">
        <v>42</v>
      </c>
      <c r="D5" s="68"/>
      <c r="E5" s="68"/>
      <c r="F5" s="68"/>
      <c r="G5" s="69"/>
      <c r="H5" s="68"/>
      <c r="I5" s="68"/>
    </row>
    <row r="6" spans="1:13" ht="13.1" x14ac:dyDescent="0.25">
      <c r="A6" s="12" t="s">
        <v>43</v>
      </c>
      <c r="B6" s="11"/>
      <c r="C6" s="11" t="s">
        <v>44</v>
      </c>
      <c r="D6" s="68"/>
      <c r="E6" s="68"/>
      <c r="F6" s="68"/>
      <c r="G6" s="69"/>
      <c r="H6" s="68"/>
      <c r="I6" s="68"/>
    </row>
    <row r="7" spans="1:13" ht="13.1" x14ac:dyDescent="0.25">
      <c r="A7" s="12" t="s">
        <v>45</v>
      </c>
      <c r="B7" s="11"/>
      <c r="C7" s="11"/>
      <c r="D7" s="68"/>
      <c r="E7" s="68"/>
      <c r="F7" s="68"/>
      <c r="G7" s="69"/>
      <c r="H7" s="68"/>
      <c r="I7" s="68"/>
    </row>
    <row r="8" spans="1:13" ht="25.55" x14ac:dyDescent="0.4">
      <c r="A8" s="71" t="s">
        <v>46</v>
      </c>
      <c r="B8" s="66"/>
      <c r="C8" s="66"/>
      <c r="D8" s="66"/>
      <c r="E8" s="66"/>
      <c r="F8" s="72"/>
      <c r="G8" s="72"/>
      <c r="H8" s="66"/>
      <c r="I8" s="72"/>
      <c r="J8" s="66"/>
      <c r="K8" s="72"/>
      <c r="L8" s="72"/>
    </row>
    <row r="9" spans="1:13" ht="13.1" x14ac:dyDescent="0.25">
      <c r="A9" s="12" t="s">
        <v>47</v>
      </c>
      <c r="B9" s="63"/>
      <c r="C9" s="63"/>
      <c r="D9" s="63"/>
      <c r="F9" s="68"/>
      <c r="G9" s="68"/>
      <c r="H9" s="73"/>
      <c r="I9" s="73"/>
    </row>
    <row r="10" spans="1:13" ht="25.55" customHeight="1" x14ac:dyDescent="0.2">
      <c r="A10" s="74" t="s">
        <v>48</v>
      </c>
      <c r="B10" s="75" t="s">
        <v>49</v>
      </c>
      <c r="C10" s="76" t="s">
        <v>50</v>
      </c>
      <c r="D10" s="77" t="s">
        <v>51</v>
      </c>
      <c r="E10" s="78" t="s">
        <v>52</v>
      </c>
      <c r="F10" s="79" t="s">
        <v>53</v>
      </c>
      <c r="G10" s="78" t="s">
        <v>54</v>
      </c>
      <c r="H10" s="80" t="s">
        <v>54</v>
      </c>
      <c r="I10" s="80" t="s">
        <v>55</v>
      </c>
      <c r="J10" s="81" t="s">
        <v>56</v>
      </c>
      <c r="K10" s="82" t="s">
        <v>57</v>
      </c>
      <c r="L10" s="1"/>
    </row>
    <row r="11" spans="1:13" ht="13.1" x14ac:dyDescent="0.25">
      <c r="A11" s="83"/>
      <c r="B11" s="84"/>
      <c r="C11" s="85"/>
      <c r="D11" s="86"/>
      <c r="E11" s="84"/>
      <c r="F11" s="87"/>
      <c r="G11" s="84"/>
      <c r="H11" s="88" t="s">
        <v>58</v>
      </c>
      <c r="I11" s="88" t="s">
        <v>58</v>
      </c>
      <c r="J11" s="88" t="s">
        <v>59</v>
      </c>
      <c r="K11" s="89" t="s">
        <v>59</v>
      </c>
      <c r="L11" s="73"/>
    </row>
    <row r="12" spans="1:13" ht="17.7" x14ac:dyDescent="0.2">
      <c r="A12" s="90" t="s">
        <v>60</v>
      </c>
      <c r="B12" s="91" t="s">
        <v>61</v>
      </c>
      <c r="C12" s="92"/>
      <c r="D12" s="93"/>
      <c r="E12" s="94"/>
      <c r="F12" s="94"/>
      <c r="G12" s="95"/>
      <c r="H12" s="96"/>
      <c r="I12" s="96"/>
      <c r="J12" s="96"/>
      <c r="K12" s="97"/>
      <c r="M12" s="37"/>
    </row>
    <row r="13" spans="1:13" ht="24.9" x14ac:dyDescent="0.2">
      <c r="A13" s="98" t="s">
        <v>62</v>
      </c>
      <c r="B13" s="98"/>
      <c r="C13" s="5" t="s">
        <v>63</v>
      </c>
      <c r="D13" s="99" t="s">
        <v>64</v>
      </c>
      <c r="E13" s="100" t="s">
        <v>65</v>
      </c>
      <c r="F13" s="100">
        <v>1</v>
      </c>
      <c r="G13" s="101"/>
      <c r="H13" s="102"/>
      <c r="I13" s="102">
        <v>0</v>
      </c>
      <c r="J13" s="103"/>
      <c r="K13" s="103">
        <f>F13*I13</f>
        <v>0</v>
      </c>
      <c r="L13" s="37"/>
    </row>
    <row r="14" spans="1:13" ht="24.9" x14ac:dyDescent="0.2">
      <c r="A14" s="98" t="s">
        <v>66</v>
      </c>
      <c r="B14" s="98"/>
      <c r="C14" s="5" t="s">
        <v>67</v>
      </c>
      <c r="D14" s="99"/>
      <c r="E14" s="100" t="s">
        <v>68</v>
      </c>
      <c r="F14" s="100">
        <v>2</v>
      </c>
      <c r="G14" s="101"/>
      <c r="H14" s="102"/>
      <c r="I14" s="102">
        <v>0</v>
      </c>
      <c r="J14" s="103"/>
      <c r="K14" s="103">
        <f>F14*I14</f>
        <v>0</v>
      </c>
      <c r="L14" s="37"/>
    </row>
    <row r="15" spans="1:13" ht="24.9" x14ac:dyDescent="0.2">
      <c r="A15" s="98" t="s">
        <v>69</v>
      </c>
      <c r="B15" s="98"/>
      <c r="C15" s="5" t="s">
        <v>70</v>
      </c>
      <c r="D15" s="99"/>
      <c r="E15" s="100" t="s">
        <v>68</v>
      </c>
      <c r="F15" s="100">
        <v>2</v>
      </c>
      <c r="G15" s="101"/>
      <c r="H15" s="102"/>
      <c r="I15" s="102">
        <v>0</v>
      </c>
      <c r="J15" s="103"/>
      <c r="K15" s="103">
        <f>F15*I15</f>
        <v>0</v>
      </c>
      <c r="L15" s="37"/>
    </row>
    <row r="16" spans="1:13" ht="24.9" x14ac:dyDescent="0.2">
      <c r="A16" s="98" t="s">
        <v>71</v>
      </c>
      <c r="B16" s="98"/>
      <c r="C16" s="5" t="s">
        <v>72</v>
      </c>
      <c r="D16" s="99"/>
      <c r="E16" s="100" t="s">
        <v>68</v>
      </c>
      <c r="F16" s="100">
        <v>12</v>
      </c>
      <c r="G16" s="101"/>
      <c r="H16" s="102"/>
      <c r="I16" s="102">
        <v>0</v>
      </c>
      <c r="J16" s="103"/>
      <c r="K16" s="103">
        <f>F16*I16</f>
        <v>0</v>
      </c>
      <c r="L16" s="37"/>
    </row>
    <row r="17" spans="1:13" ht="24.9" x14ac:dyDescent="0.2">
      <c r="A17" s="98" t="s">
        <v>73</v>
      </c>
      <c r="B17" s="98"/>
      <c r="C17" s="5" t="s">
        <v>74</v>
      </c>
      <c r="D17" s="99"/>
      <c r="E17" s="100" t="s">
        <v>75</v>
      </c>
      <c r="F17" s="100">
        <v>1</v>
      </c>
      <c r="G17" s="101"/>
      <c r="H17" s="102"/>
      <c r="I17" s="102">
        <v>0</v>
      </c>
      <c r="J17" s="103"/>
      <c r="K17" s="103">
        <f>F17*I17</f>
        <v>0</v>
      </c>
      <c r="L17" s="37"/>
    </row>
    <row r="18" spans="1:13" ht="13.1" x14ac:dyDescent="0.2">
      <c r="A18" s="98"/>
      <c r="B18" s="98"/>
      <c r="C18" s="3"/>
      <c r="D18" s="99"/>
      <c r="E18" s="100"/>
      <c r="F18" s="100"/>
      <c r="G18" s="104"/>
      <c r="H18" s="105"/>
      <c r="I18" s="105"/>
      <c r="J18" s="103"/>
      <c r="K18" s="103"/>
      <c r="L18" s="37"/>
    </row>
    <row r="19" spans="1:13" ht="17.7" x14ac:dyDescent="0.2">
      <c r="A19" s="106" t="s">
        <v>76</v>
      </c>
      <c r="B19" s="107" t="s">
        <v>77</v>
      </c>
      <c r="C19" s="108"/>
      <c r="D19" s="109"/>
      <c r="E19" s="109"/>
      <c r="F19" s="109"/>
      <c r="G19" s="104"/>
      <c r="H19" s="110"/>
      <c r="I19" s="110"/>
      <c r="J19" s="111"/>
      <c r="K19" s="112"/>
      <c r="L19" s="37"/>
    </row>
    <row r="20" spans="1:13" ht="13.1" x14ac:dyDescent="0.2">
      <c r="A20" s="100" t="s">
        <v>78</v>
      </c>
      <c r="B20" s="100" t="s">
        <v>79</v>
      </c>
      <c r="C20" s="113" t="s">
        <v>80</v>
      </c>
      <c r="D20" s="114" t="s">
        <v>81</v>
      </c>
      <c r="E20" s="100" t="s">
        <v>65</v>
      </c>
      <c r="F20" s="100">
        <v>1</v>
      </c>
      <c r="G20" s="115"/>
      <c r="H20" s="105">
        <v>0</v>
      </c>
      <c r="I20" s="102">
        <v>0</v>
      </c>
      <c r="J20" s="103">
        <f>H20*F20</f>
        <v>0</v>
      </c>
      <c r="K20" s="103">
        <f>F20*I20</f>
        <v>0</v>
      </c>
      <c r="L20" s="37"/>
    </row>
    <row r="21" spans="1:13" ht="15.05" customHeight="1" x14ac:dyDescent="0.2">
      <c r="A21" s="100"/>
      <c r="B21" s="100"/>
      <c r="C21" s="387" t="s">
        <v>801</v>
      </c>
      <c r="D21" s="117"/>
      <c r="E21" s="109"/>
      <c r="F21" s="109"/>
      <c r="G21" s="104"/>
      <c r="H21" s="105"/>
      <c r="I21" s="105"/>
      <c r="J21" s="103"/>
      <c r="K21" s="103"/>
      <c r="L21" s="37"/>
    </row>
    <row r="22" spans="1:13" ht="16.399999999999999" x14ac:dyDescent="0.2">
      <c r="A22" s="109"/>
      <c r="B22" s="109"/>
      <c r="C22" s="116" t="s">
        <v>82</v>
      </c>
      <c r="D22" s="117" t="s">
        <v>83</v>
      </c>
      <c r="E22" s="384"/>
      <c r="F22" s="384"/>
      <c r="G22" s="104"/>
      <c r="H22" s="105"/>
      <c r="I22" s="105"/>
      <c r="J22" s="103"/>
      <c r="K22" s="103"/>
      <c r="L22" s="37"/>
    </row>
    <row r="23" spans="1:13" x14ac:dyDescent="0.2">
      <c r="A23" s="109"/>
      <c r="B23" s="109"/>
      <c r="C23" s="408" t="s">
        <v>84</v>
      </c>
      <c r="D23" s="409" t="s">
        <v>782</v>
      </c>
      <c r="E23" s="384"/>
      <c r="F23" s="385"/>
      <c r="G23" s="104"/>
      <c r="H23" s="105"/>
      <c r="I23" s="105"/>
      <c r="J23" s="103"/>
      <c r="K23" s="103"/>
      <c r="L23" s="37"/>
      <c r="M23" s="378"/>
    </row>
    <row r="24" spans="1:13" x14ac:dyDescent="0.2">
      <c r="A24" s="109"/>
      <c r="B24" s="109"/>
      <c r="C24" s="410" t="s">
        <v>85</v>
      </c>
      <c r="D24" s="411" t="s">
        <v>783</v>
      </c>
      <c r="E24" s="384"/>
      <c r="F24" s="385"/>
      <c r="G24" s="104"/>
      <c r="H24" s="105"/>
      <c r="I24" s="105"/>
      <c r="J24" s="103"/>
      <c r="K24" s="103"/>
      <c r="L24" s="37"/>
      <c r="M24" s="378"/>
    </row>
    <row r="25" spans="1:13" x14ac:dyDescent="0.2">
      <c r="A25" s="109"/>
      <c r="B25" s="109"/>
      <c r="C25" s="412" t="s">
        <v>803</v>
      </c>
      <c r="D25" s="413" t="s">
        <v>781</v>
      </c>
      <c r="E25" s="384"/>
      <c r="F25" s="384"/>
      <c r="G25" s="104"/>
      <c r="H25" s="105"/>
      <c r="I25" s="105"/>
      <c r="J25" s="103"/>
      <c r="K25" s="103"/>
      <c r="L25" s="37"/>
      <c r="M25" s="378"/>
    </row>
    <row r="26" spans="1:13" x14ac:dyDescent="0.2">
      <c r="A26" s="109"/>
      <c r="B26" s="109"/>
      <c r="C26" s="408" t="s">
        <v>84</v>
      </c>
      <c r="D26" s="409" t="s">
        <v>806</v>
      </c>
      <c r="E26" s="384"/>
      <c r="F26" s="384"/>
      <c r="G26" s="104"/>
      <c r="H26" s="105"/>
      <c r="I26" s="105"/>
      <c r="J26" s="103"/>
      <c r="K26" s="103"/>
      <c r="L26" s="37"/>
      <c r="M26" s="378"/>
    </row>
    <row r="27" spans="1:13" x14ac:dyDescent="0.2">
      <c r="A27" s="109"/>
      <c r="B27" s="109"/>
      <c r="C27" s="410" t="s">
        <v>85</v>
      </c>
      <c r="D27" s="411" t="s">
        <v>783</v>
      </c>
      <c r="E27" s="384"/>
      <c r="F27" s="384"/>
      <c r="G27" s="104"/>
      <c r="H27" s="105"/>
      <c r="I27" s="105"/>
      <c r="J27" s="103"/>
      <c r="K27" s="103"/>
      <c r="L27" s="37"/>
      <c r="M27" s="378"/>
    </row>
    <row r="28" spans="1:13" x14ac:dyDescent="0.2">
      <c r="A28" s="109"/>
      <c r="B28" s="109"/>
      <c r="C28" s="412" t="s">
        <v>804</v>
      </c>
      <c r="D28" s="413" t="s">
        <v>805</v>
      </c>
      <c r="E28" s="384"/>
      <c r="F28" s="384"/>
      <c r="G28" s="104"/>
      <c r="H28" s="105"/>
      <c r="I28" s="105"/>
      <c r="J28" s="103"/>
      <c r="K28" s="103"/>
      <c r="L28" s="37"/>
      <c r="M28" s="378"/>
    </row>
    <row r="29" spans="1:13" x14ac:dyDescent="0.2">
      <c r="A29" s="109"/>
      <c r="B29" s="109"/>
      <c r="C29" s="116" t="s">
        <v>86</v>
      </c>
      <c r="D29" s="117"/>
      <c r="E29" s="384"/>
      <c r="F29" s="384"/>
      <c r="G29" s="104"/>
      <c r="H29" s="105"/>
      <c r="I29" s="105"/>
      <c r="J29" s="103"/>
      <c r="K29" s="103"/>
      <c r="L29" s="37"/>
      <c r="M29" s="378"/>
    </row>
    <row r="30" spans="1:13" x14ac:dyDescent="0.2">
      <c r="A30" s="109"/>
      <c r="B30" s="109"/>
      <c r="C30" s="116" t="s">
        <v>807</v>
      </c>
      <c r="D30" s="116" t="s">
        <v>773</v>
      </c>
      <c r="E30" s="384"/>
      <c r="F30" s="384"/>
      <c r="G30" s="104"/>
      <c r="H30" s="105"/>
      <c r="I30" s="105"/>
      <c r="J30" s="103"/>
      <c r="K30" s="103"/>
      <c r="L30" s="37"/>
      <c r="M30" s="378"/>
    </row>
    <row r="31" spans="1:13" ht="13.75" customHeight="1" x14ac:dyDescent="0.2">
      <c r="A31" s="109"/>
      <c r="B31" s="109"/>
      <c r="C31" s="116" t="s">
        <v>87</v>
      </c>
      <c r="D31" s="118" t="s">
        <v>784</v>
      </c>
      <c r="E31" s="384"/>
      <c r="F31" s="384"/>
      <c r="G31" s="104"/>
      <c r="H31" s="105"/>
      <c r="I31" s="105"/>
      <c r="J31" s="103"/>
      <c r="K31" s="103"/>
      <c r="L31" s="37"/>
      <c r="M31" s="379"/>
    </row>
    <row r="32" spans="1:13" ht="13.1" x14ac:dyDescent="0.2">
      <c r="A32" s="109"/>
      <c r="B32" s="109"/>
      <c r="C32" s="119" t="s">
        <v>88</v>
      </c>
      <c r="D32" s="116"/>
      <c r="E32" s="109"/>
      <c r="F32" s="109"/>
      <c r="G32" s="104"/>
      <c r="H32" s="105"/>
      <c r="I32" s="105"/>
      <c r="J32" s="103"/>
      <c r="K32" s="103"/>
      <c r="L32" s="37"/>
    </row>
    <row r="33" spans="1:12" x14ac:dyDescent="0.2">
      <c r="A33" s="109"/>
      <c r="B33" s="109"/>
      <c r="C33" s="116" t="s">
        <v>89</v>
      </c>
      <c r="D33" s="116"/>
      <c r="E33" s="109"/>
      <c r="F33" s="109"/>
      <c r="G33" s="104"/>
      <c r="H33" s="105"/>
      <c r="I33" s="105"/>
      <c r="J33" s="103"/>
      <c r="K33" s="103"/>
      <c r="L33" s="37"/>
    </row>
    <row r="34" spans="1:12" x14ac:dyDescent="0.2">
      <c r="A34" s="109"/>
      <c r="B34" s="109"/>
      <c r="C34" s="116" t="s">
        <v>90</v>
      </c>
      <c r="D34" s="116"/>
      <c r="E34" s="109"/>
      <c r="F34" s="109"/>
      <c r="G34" s="104"/>
      <c r="H34" s="105"/>
      <c r="I34" s="105"/>
      <c r="J34" s="103"/>
      <c r="K34" s="103"/>
      <c r="L34" s="37"/>
    </row>
    <row r="35" spans="1:12" x14ac:dyDescent="0.2">
      <c r="A35" s="109"/>
      <c r="B35" s="109"/>
      <c r="C35" s="116" t="s">
        <v>91</v>
      </c>
      <c r="D35" s="116"/>
      <c r="E35" s="109"/>
      <c r="F35" s="109"/>
      <c r="G35" s="104"/>
      <c r="H35" s="105"/>
      <c r="I35" s="105"/>
      <c r="J35" s="103"/>
      <c r="K35" s="103"/>
      <c r="L35" s="37"/>
    </row>
    <row r="36" spans="1:12" ht="51.05" customHeight="1" x14ac:dyDescent="0.2">
      <c r="A36" s="109"/>
      <c r="B36" s="109"/>
      <c r="C36" s="120" t="s">
        <v>778</v>
      </c>
      <c r="D36" s="116"/>
      <c r="E36" s="109"/>
      <c r="F36" s="109"/>
      <c r="G36" s="104"/>
      <c r="H36" s="105"/>
      <c r="I36" s="105"/>
      <c r="J36" s="103"/>
      <c r="K36" s="103"/>
      <c r="L36" s="37"/>
    </row>
    <row r="37" spans="1:12" ht="25.55" customHeight="1" x14ac:dyDescent="0.2">
      <c r="A37" s="109"/>
      <c r="B37" s="109"/>
      <c r="C37" s="121" t="s">
        <v>92</v>
      </c>
      <c r="D37" s="380" t="s">
        <v>772</v>
      </c>
      <c r="E37" s="109"/>
      <c r="F37" s="109"/>
      <c r="G37" s="104"/>
      <c r="H37" s="105"/>
      <c r="I37" s="105"/>
      <c r="J37" s="103"/>
      <c r="K37" s="103"/>
      <c r="L37" s="37"/>
    </row>
    <row r="38" spans="1:12" ht="13.1" x14ac:dyDescent="0.2">
      <c r="A38" s="109"/>
      <c r="B38" s="100"/>
      <c r="C38" s="122" t="s">
        <v>93</v>
      </c>
      <c r="D38" s="133"/>
      <c r="E38" s="109"/>
      <c r="F38" s="109"/>
      <c r="G38" s="104"/>
      <c r="H38" s="105"/>
      <c r="I38" s="105"/>
      <c r="J38" s="103"/>
      <c r="K38" s="103"/>
      <c r="L38" s="37"/>
    </row>
    <row r="39" spans="1:12" ht="13.1" x14ac:dyDescent="0.2">
      <c r="A39" s="109"/>
      <c r="B39" s="100"/>
      <c r="C39" s="109" t="s">
        <v>94</v>
      </c>
      <c r="D39" s="109" t="s">
        <v>797</v>
      </c>
      <c r="E39" s="109"/>
      <c r="F39" s="109"/>
      <c r="G39" s="104"/>
      <c r="H39" s="105"/>
      <c r="I39" s="105"/>
      <c r="J39" s="103"/>
      <c r="K39" s="103"/>
      <c r="L39" s="37"/>
    </row>
    <row r="40" spans="1:12" x14ac:dyDescent="0.2">
      <c r="A40" s="109"/>
      <c r="B40" s="123"/>
      <c r="C40" s="124" t="s">
        <v>95</v>
      </c>
      <c r="D40" s="125" t="s">
        <v>96</v>
      </c>
      <c r="E40" s="109"/>
      <c r="F40" s="109"/>
      <c r="G40" s="104"/>
      <c r="H40" s="105"/>
      <c r="I40" s="105"/>
      <c r="J40" s="103"/>
      <c r="K40" s="103"/>
      <c r="L40" s="37"/>
    </row>
    <row r="41" spans="1:12" ht="13.1" x14ac:dyDescent="0.2">
      <c r="A41" s="109"/>
      <c r="B41" s="100"/>
      <c r="C41" s="99" t="s">
        <v>97</v>
      </c>
      <c r="D41" s="109" t="s">
        <v>802</v>
      </c>
      <c r="E41" s="109"/>
      <c r="F41" s="109"/>
      <c r="G41" s="104"/>
      <c r="H41" s="105"/>
      <c r="I41" s="105"/>
      <c r="J41" s="103"/>
      <c r="K41" s="103"/>
      <c r="L41" s="37"/>
    </row>
    <row r="42" spans="1:12" ht="13.1" x14ac:dyDescent="0.2">
      <c r="A42" s="109"/>
      <c r="B42" s="100"/>
      <c r="C42" s="99" t="s">
        <v>99</v>
      </c>
      <c r="D42" s="99" t="s">
        <v>100</v>
      </c>
      <c r="E42" s="109"/>
      <c r="F42" s="109"/>
      <c r="G42" s="104"/>
      <c r="H42" s="105"/>
      <c r="I42" s="105"/>
      <c r="J42" s="103"/>
      <c r="K42" s="103"/>
      <c r="L42" s="37"/>
    </row>
    <row r="43" spans="1:12" ht="13.1" x14ac:dyDescent="0.2">
      <c r="A43" s="109"/>
      <c r="B43" s="100"/>
      <c r="C43" s="99" t="s">
        <v>101</v>
      </c>
      <c r="D43" s="99" t="s">
        <v>798</v>
      </c>
      <c r="E43" s="109"/>
      <c r="F43" s="109"/>
      <c r="G43" s="104"/>
      <c r="H43" s="105"/>
      <c r="I43" s="105"/>
      <c r="J43" s="103"/>
      <c r="K43" s="103"/>
      <c r="L43" s="37"/>
    </row>
    <row r="44" spans="1:12" ht="13.1" x14ac:dyDescent="0.2">
      <c r="A44" s="109"/>
      <c r="B44" s="100"/>
      <c r="C44" s="109" t="s">
        <v>102</v>
      </c>
      <c r="D44" s="99" t="s">
        <v>799</v>
      </c>
      <c r="E44" s="109"/>
      <c r="F44" s="109"/>
      <c r="G44" s="104"/>
      <c r="H44" s="105"/>
      <c r="I44" s="105"/>
      <c r="J44" s="103"/>
      <c r="K44" s="103"/>
      <c r="L44" s="37"/>
    </row>
    <row r="45" spans="1:12" ht="13.1" x14ac:dyDescent="0.2">
      <c r="A45" s="109"/>
      <c r="B45" s="100"/>
      <c r="C45" s="109"/>
      <c r="D45" s="99"/>
      <c r="E45" s="109"/>
      <c r="F45" s="109"/>
      <c r="G45" s="126"/>
      <c r="H45" s="105"/>
      <c r="I45" s="105"/>
      <c r="J45" s="103"/>
      <c r="K45" s="103"/>
      <c r="L45" s="37"/>
    </row>
    <row r="46" spans="1:12" ht="13.1" x14ac:dyDescent="0.2">
      <c r="A46" s="100" t="s">
        <v>103</v>
      </c>
      <c r="B46" s="100"/>
      <c r="C46" s="99" t="s">
        <v>104</v>
      </c>
      <c r="D46" s="127" t="s">
        <v>105</v>
      </c>
      <c r="E46" s="100" t="s">
        <v>65</v>
      </c>
      <c r="F46" s="100">
        <v>1</v>
      </c>
      <c r="G46" s="115"/>
      <c r="H46" s="102">
        <v>0</v>
      </c>
      <c r="I46" s="102">
        <v>0</v>
      </c>
      <c r="J46" s="103">
        <f>H46*F46</f>
        <v>0</v>
      </c>
      <c r="K46" s="103">
        <f>F46*I46</f>
        <v>0</v>
      </c>
      <c r="L46" s="37"/>
    </row>
    <row r="47" spans="1:12" ht="13.1" x14ac:dyDescent="0.2">
      <c r="A47" s="100" t="s">
        <v>107</v>
      </c>
      <c r="B47" s="100"/>
      <c r="C47" s="99" t="s">
        <v>108</v>
      </c>
      <c r="D47" s="99"/>
      <c r="E47" s="100" t="s">
        <v>65</v>
      </c>
      <c r="F47" s="100">
        <v>1</v>
      </c>
      <c r="G47" s="115"/>
      <c r="H47" s="102">
        <v>0</v>
      </c>
      <c r="I47" s="102">
        <v>0</v>
      </c>
      <c r="J47" s="103">
        <f>H47*F47</f>
        <v>0</v>
      </c>
      <c r="K47" s="103">
        <f>F47*I47</f>
        <v>0</v>
      </c>
      <c r="L47" s="37"/>
    </row>
    <row r="48" spans="1:12" ht="13.1" x14ac:dyDescent="0.2">
      <c r="A48" s="109"/>
      <c r="B48" s="128"/>
      <c r="C48" s="109"/>
      <c r="D48" s="113"/>
      <c r="E48" s="109"/>
      <c r="F48" s="109"/>
      <c r="G48" s="104"/>
      <c r="H48" s="105"/>
      <c r="I48" s="105"/>
      <c r="J48" s="103"/>
      <c r="K48" s="103"/>
      <c r="L48" s="37"/>
    </row>
    <row r="49" spans="1:12" ht="13.1" x14ac:dyDescent="0.2">
      <c r="A49" s="100" t="s">
        <v>109</v>
      </c>
      <c r="B49" s="100" t="s">
        <v>110</v>
      </c>
      <c r="C49" s="113" t="s">
        <v>111</v>
      </c>
      <c r="D49" s="114" t="s">
        <v>112</v>
      </c>
      <c r="E49" s="100" t="s">
        <v>65</v>
      </c>
      <c r="F49" s="100">
        <v>1</v>
      </c>
      <c r="G49" s="115"/>
      <c r="H49" s="102">
        <v>0</v>
      </c>
      <c r="I49" s="102">
        <v>0</v>
      </c>
      <c r="J49" s="103">
        <f>H49*F49</f>
        <v>0</v>
      </c>
      <c r="K49" s="103">
        <f>F49*I49</f>
        <v>0</v>
      </c>
      <c r="L49" s="37"/>
    </row>
    <row r="50" spans="1:12" ht="13.1" x14ac:dyDescent="0.2">
      <c r="A50" s="100"/>
      <c r="B50" s="100" t="s">
        <v>113</v>
      </c>
      <c r="C50" s="99" t="s">
        <v>114</v>
      </c>
      <c r="D50" s="129" t="s">
        <v>115</v>
      </c>
      <c r="E50" s="100"/>
      <c r="F50" s="100"/>
      <c r="G50" s="115"/>
      <c r="H50" s="105"/>
      <c r="I50" s="105"/>
      <c r="J50" s="103"/>
      <c r="K50" s="103"/>
      <c r="L50" s="37"/>
    </row>
    <row r="51" spans="1:12" ht="13.1" x14ac:dyDescent="0.2">
      <c r="A51" s="109"/>
      <c r="B51" s="100"/>
      <c r="C51" s="116" t="s">
        <v>82</v>
      </c>
      <c r="D51" s="109" t="s">
        <v>96</v>
      </c>
      <c r="E51" s="109"/>
      <c r="F51" s="109"/>
      <c r="G51" s="104"/>
      <c r="H51" s="105"/>
      <c r="I51" s="105"/>
      <c r="J51" s="103"/>
      <c r="K51" s="103"/>
      <c r="L51" s="37"/>
    </row>
    <row r="52" spans="1:12" ht="13.1" x14ac:dyDescent="0.2">
      <c r="A52" s="109"/>
      <c r="B52" s="100"/>
      <c r="C52" s="109" t="s">
        <v>116</v>
      </c>
      <c r="D52" s="99" t="s">
        <v>800</v>
      </c>
      <c r="E52" s="386"/>
      <c r="F52" s="109"/>
      <c r="G52" s="104"/>
      <c r="H52" s="105"/>
      <c r="I52" s="105"/>
      <c r="J52" s="103"/>
      <c r="K52" s="103"/>
      <c r="L52" s="37"/>
    </row>
    <row r="53" spans="1:12" ht="13.1" x14ac:dyDescent="0.2">
      <c r="A53" s="109"/>
      <c r="B53" s="100"/>
      <c r="C53" s="109" t="s">
        <v>117</v>
      </c>
      <c r="D53" s="99" t="s">
        <v>118</v>
      </c>
      <c r="E53" s="109"/>
      <c r="F53" s="109"/>
      <c r="G53" s="104"/>
      <c r="H53" s="105"/>
      <c r="I53" s="105"/>
      <c r="J53" s="103"/>
      <c r="K53" s="103"/>
      <c r="L53" s="37"/>
    </row>
    <row r="54" spans="1:12" ht="13.1" x14ac:dyDescent="0.2">
      <c r="A54" s="109"/>
      <c r="B54" s="128"/>
      <c r="C54" s="109" t="s">
        <v>119</v>
      </c>
      <c r="D54" s="99" t="s">
        <v>100</v>
      </c>
      <c r="E54" s="109"/>
      <c r="F54" s="109"/>
      <c r="G54" s="104"/>
      <c r="H54" s="105"/>
      <c r="I54" s="105"/>
      <c r="J54" s="103"/>
      <c r="K54" s="103"/>
      <c r="L54" s="37"/>
    </row>
    <row r="55" spans="1:12" ht="13.1" x14ac:dyDescent="0.2">
      <c r="A55" s="109"/>
      <c r="B55" s="128"/>
      <c r="C55" s="109" t="s">
        <v>120</v>
      </c>
      <c r="D55" s="99" t="s">
        <v>98</v>
      </c>
      <c r="E55" s="109"/>
      <c r="F55" s="109"/>
      <c r="G55" s="104"/>
      <c r="H55" s="105"/>
      <c r="I55" s="105"/>
      <c r="J55" s="103"/>
      <c r="K55" s="103"/>
      <c r="L55" s="37"/>
    </row>
    <row r="56" spans="1:12" ht="13.1" x14ac:dyDescent="0.2">
      <c r="A56" s="109"/>
      <c r="B56" s="128"/>
      <c r="C56" s="109" t="s">
        <v>121</v>
      </c>
      <c r="D56" s="99"/>
      <c r="E56" s="109"/>
      <c r="F56" s="109"/>
      <c r="G56" s="104"/>
      <c r="H56" s="105"/>
      <c r="I56" s="105"/>
      <c r="J56" s="103"/>
      <c r="K56" s="103"/>
      <c r="L56" s="37"/>
    </row>
    <row r="57" spans="1:12" ht="13.1" x14ac:dyDescent="0.2">
      <c r="A57" s="109"/>
      <c r="B57" s="128"/>
      <c r="C57" s="109" t="s">
        <v>122</v>
      </c>
      <c r="D57" s="99" t="s">
        <v>785</v>
      </c>
      <c r="E57" s="109"/>
      <c r="F57" s="109"/>
      <c r="G57" s="104"/>
      <c r="H57" s="105"/>
      <c r="I57" s="105"/>
      <c r="J57" s="103"/>
      <c r="K57" s="103"/>
      <c r="L57" s="37"/>
    </row>
    <row r="58" spans="1:12" ht="13.1" x14ac:dyDescent="0.2">
      <c r="A58" s="109"/>
      <c r="B58" s="128"/>
      <c r="C58" s="109" t="s">
        <v>123</v>
      </c>
      <c r="D58" s="99" t="s">
        <v>124</v>
      </c>
      <c r="E58" s="109"/>
      <c r="F58" s="109"/>
      <c r="G58" s="104"/>
      <c r="H58" s="105"/>
      <c r="I58" s="105"/>
      <c r="J58" s="103"/>
      <c r="K58" s="103"/>
      <c r="L58" s="37"/>
    </row>
    <row r="59" spans="1:12" ht="13.1" x14ac:dyDescent="0.2">
      <c r="A59" s="109"/>
      <c r="B59" s="128"/>
      <c r="C59" s="109" t="s">
        <v>125</v>
      </c>
      <c r="D59" s="130"/>
      <c r="E59" s="109"/>
      <c r="F59" s="109"/>
      <c r="G59" s="104"/>
      <c r="H59" s="105"/>
      <c r="I59" s="105"/>
      <c r="J59" s="103"/>
      <c r="K59" s="103"/>
      <c r="L59" s="37"/>
    </row>
    <row r="60" spans="1:12" ht="13.1" x14ac:dyDescent="0.2">
      <c r="A60" s="109"/>
      <c r="B60" s="128"/>
      <c r="C60" s="116" t="s">
        <v>126</v>
      </c>
      <c r="D60" s="118"/>
      <c r="E60" s="109"/>
      <c r="F60" s="109"/>
      <c r="G60" s="104"/>
      <c r="H60" s="105"/>
      <c r="I60" s="105"/>
      <c r="J60" s="103"/>
      <c r="K60" s="103"/>
      <c r="L60" s="37"/>
    </row>
    <row r="61" spans="1:12" ht="13.1" x14ac:dyDescent="0.2">
      <c r="A61" s="109"/>
      <c r="B61" s="128"/>
      <c r="C61" s="109" t="s">
        <v>127</v>
      </c>
      <c r="D61" s="109" t="s">
        <v>771</v>
      </c>
      <c r="E61" s="109"/>
      <c r="F61" s="109"/>
      <c r="G61" s="104"/>
      <c r="H61" s="105"/>
      <c r="I61" s="105"/>
      <c r="J61" s="103"/>
      <c r="K61" s="103"/>
      <c r="L61" s="37"/>
    </row>
    <row r="62" spans="1:12" ht="13.1" x14ac:dyDescent="0.2">
      <c r="A62" s="109"/>
      <c r="B62" s="128"/>
      <c r="C62" s="109" t="s">
        <v>128</v>
      </c>
      <c r="D62" s="109"/>
      <c r="E62" s="109"/>
      <c r="F62" s="109"/>
      <c r="G62" s="104"/>
      <c r="H62" s="105"/>
      <c r="I62" s="105"/>
      <c r="J62" s="103"/>
      <c r="K62" s="103"/>
      <c r="L62" s="37"/>
    </row>
    <row r="63" spans="1:12" ht="13.1" x14ac:dyDescent="0.2">
      <c r="A63" s="109"/>
      <c r="B63" s="128"/>
      <c r="C63" s="109" t="s">
        <v>129</v>
      </c>
      <c r="D63" s="109"/>
      <c r="E63" s="109"/>
      <c r="F63" s="109"/>
      <c r="G63" s="104"/>
      <c r="H63" s="105"/>
      <c r="I63" s="105"/>
      <c r="J63" s="103"/>
      <c r="K63" s="103"/>
      <c r="L63" s="37"/>
    </row>
    <row r="64" spans="1:12" ht="13.1" x14ac:dyDescent="0.2">
      <c r="A64" s="109"/>
      <c r="B64" s="128"/>
      <c r="C64" s="113" t="s">
        <v>130</v>
      </c>
      <c r="D64" s="113"/>
      <c r="E64" s="109"/>
      <c r="F64" s="109"/>
      <c r="G64" s="104"/>
      <c r="H64" s="105"/>
      <c r="I64" s="105"/>
      <c r="J64" s="103"/>
      <c r="K64" s="103"/>
      <c r="L64" s="37"/>
    </row>
    <row r="65" spans="1:12" ht="13.1" x14ac:dyDescent="0.2">
      <c r="A65" s="109"/>
      <c r="B65" s="128"/>
      <c r="C65" s="109" t="s">
        <v>131</v>
      </c>
      <c r="D65" s="113"/>
      <c r="E65" s="109"/>
      <c r="F65" s="109"/>
      <c r="G65" s="104"/>
      <c r="H65" s="105"/>
      <c r="I65" s="105"/>
      <c r="J65" s="103"/>
      <c r="K65" s="103"/>
      <c r="L65" s="37"/>
    </row>
    <row r="66" spans="1:12" ht="13.1" x14ac:dyDescent="0.2">
      <c r="A66" s="109"/>
      <c r="B66" s="128"/>
      <c r="C66" s="109" t="s">
        <v>132</v>
      </c>
      <c r="D66" s="113"/>
      <c r="E66" s="109"/>
      <c r="F66" s="109"/>
      <c r="G66" s="104"/>
      <c r="H66" s="105"/>
      <c r="I66" s="105"/>
      <c r="J66" s="103"/>
      <c r="K66" s="103"/>
      <c r="L66" s="37"/>
    </row>
    <row r="67" spans="1:12" ht="13.1" x14ac:dyDescent="0.2">
      <c r="A67" s="109"/>
      <c r="B67" s="128"/>
      <c r="C67" s="109" t="s">
        <v>786</v>
      </c>
      <c r="D67" s="113"/>
      <c r="E67" s="109"/>
      <c r="F67" s="109"/>
      <c r="G67" s="104"/>
      <c r="H67" s="105"/>
      <c r="I67" s="105"/>
      <c r="J67" s="103"/>
      <c r="K67" s="103"/>
      <c r="L67" s="37"/>
    </row>
    <row r="68" spans="1:12" ht="13.1" x14ac:dyDescent="0.2">
      <c r="A68" s="109"/>
      <c r="B68" s="128"/>
      <c r="C68" s="109"/>
      <c r="D68" s="113"/>
      <c r="E68" s="109"/>
      <c r="F68" s="109"/>
      <c r="G68" s="104"/>
      <c r="H68" s="105"/>
      <c r="I68" s="105"/>
      <c r="J68" s="103"/>
      <c r="K68" s="103"/>
      <c r="L68" s="37"/>
    </row>
    <row r="69" spans="1:12" ht="15.05" x14ac:dyDescent="0.2">
      <c r="A69" s="100" t="s">
        <v>133</v>
      </c>
      <c r="B69" s="100" t="s">
        <v>134</v>
      </c>
      <c r="C69" s="113" t="s">
        <v>135</v>
      </c>
      <c r="D69" s="113"/>
      <c r="E69" s="100" t="s">
        <v>65</v>
      </c>
      <c r="F69" s="100">
        <v>1</v>
      </c>
      <c r="G69" s="115"/>
      <c r="H69" s="102">
        <v>0</v>
      </c>
      <c r="I69" s="102">
        <v>0</v>
      </c>
      <c r="J69" s="103">
        <f>H69*F69</f>
        <v>0</v>
      </c>
      <c r="K69" s="103">
        <f>F69*I69</f>
        <v>0</v>
      </c>
      <c r="L69" s="37"/>
    </row>
    <row r="70" spans="1:12" ht="13.1" x14ac:dyDescent="0.2">
      <c r="A70" s="100"/>
      <c r="B70" s="100"/>
      <c r="C70" s="109" t="s">
        <v>136</v>
      </c>
      <c r="D70" s="109" t="s">
        <v>137</v>
      </c>
      <c r="E70" s="100"/>
      <c r="F70" s="100"/>
      <c r="G70" s="115"/>
      <c r="H70" s="105"/>
      <c r="I70" s="105"/>
      <c r="J70" s="103"/>
      <c r="K70" s="103"/>
      <c r="L70" s="37"/>
    </row>
    <row r="71" spans="1:12" ht="13.1" x14ac:dyDescent="0.2">
      <c r="A71" s="109"/>
      <c r="B71" s="128"/>
      <c r="C71" s="109" t="s">
        <v>138</v>
      </c>
      <c r="D71" s="131" t="s">
        <v>139</v>
      </c>
      <c r="E71" s="109"/>
      <c r="F71" s="109"/>
      <c r="G71" s="104"/>
      <c r="H71" s="105"/>
      <c r="I71" s="105"/>
      <c r="J71" s="103"/>
      <c r="K71" s="103"/>
      <c r="L71" s="37"/>
    </row>
    <row r="72" spans="1:12" ht="13.1" x14ac:dyDescent="0.2">
      <c r="A72" s="109"/>
      <c r="B72" s="128"/>
      <c r="C72" s="109" t="s">
        <v>140</v>
      </c>
      <c r="D72" s="109" t="s">
        <v>141</v>
      </c>
      <c r="E72" s="109"/>
      <c r="F72" s="109"/>
      <c r="G72" s="104"/>
      <c r="H72" s="105"/>
      <c r="I72" s="105"/>
      <c r="J72" s="103"/>
      <c r="K72" s="103"/>
      <c r="L72" s="37"/>
    </row>
    <row r="73" spans="1:12" ht="13.1" x14ac:dyDescent="0.2">
      <c r="A73" s="109"/>
      <c r="B73" s="128"/>
      <c r="C73" s="109" t="s">
        <v>142</v>
      </c>
      <c r="D73" s="109" t="s">
        <v>143</v>
      </c>
      <c r="E73" s="109"/>
      <c r="F73" s="109"/>
      <c r="G73" s="104"/>
      <c r="H73" s="105"/>
      <c r="I73" s="105"/>
      <c r="J73" s="103"/>
      <c r="K73" s="103"/>
      <c r="L73" s="37"/>
    </row>
    <row r="74" spans="1:12" ht="13.1" x14ac:dyDescent="0.2">
      <c r="A74" s="109"/>
      <c r="B74" s="128"/>
      <c r="C74" s="109" t="s">
        <v>144</v>
      </c>
      <c r="D74" s="109" t="s">
        <v>145</v>
      </c>
      <c r="E74" s="109"/>
      <c r="F74" s="109"/>
      <c r="G74" s="104"/>
      <c r="H74" s="105"/>
      <c r="I74" s="105"/>
      <c r="J74" s="103"/>
      <c r="K74" s="103"/>
      <c r="L74" s="37"/>
    </row>
    <row r="75" spans="1:12" ht="13.1" x14ac:dyDescent="0.2">
      <c r="A75" s="109"/>
      <c r="B75" s="128"/>
      <c r="C75" s="109" t="s">
        <v>146</v>
      </c>
      <c r="D75" s="109"/>
      <c r="E75" s="109"/>
      <c r="F75" s="109"/>
      <c r="G75" s="104"/>
      <c r="H75" s="105"/>
      <c r="I75" s="105"/>
      <c r="J75" s="103"/>
      <c r="K75" s="103"/>
      <c r="L75" s="37"/>
    </row>
    <row r="76" spans="1:12" ht="13.1" x14ac:dyDescent="0.2">
      <c r="A76" s="109"/>
      <c r="B76" s="128"/>
      <c r="C76" s="109" t="s">
        <v>147</v>
      </c>
      <c r="D76" s="132" t="s">
        <v>148</v>
      </c>
      <c r="E76" s="109"/>
      <c r="F76" s="109"/>
      <c r="G76" s="104"/>
      <c r="H76" s="105"/>
      <c r="I76" s="105"/>
      <c r="J76" s="103"/>
      <c r="K76" s="103"/>
      <c r="L76" s="37"/>
    </row>
    <row r="77" spans="1:12" ht="15.75" customHeight="1" x14ac:dyDescent="0.2">
      <c r="A77" s="109"/>
      <c r="B77" s="100"/>
      <c r="C77" s="109" t="s">
        <v>149</v>
      </c>
      <c r="D77" s="99" t="s">
        <v>150</v>
      </c>
      <c r="E77" s="109"/>
      <c r="F77" s="109"/>
      <c r="G77" s="104"/>
      <c r="H77" s="105"/>
      <c r="I77" s="105"/>
      <c r="J77" s="103"/>
      <c r="K77" s="103"/>
      <c r="L77" s="37"/>
    </row>
    <row r="78" spans="1:12" ht="15.75" customHeight="1" x14ac:dyDescent="0.2">
      <c r="A78" s="109"/>
      <c r="B78" s="100"/>
      <c r="C78" s="109" t="s">
        <v>151</v>
      </c>
      <c r="D78" s="109" t="s">
        <v>152</v>
      </c>
      <c r="E78" s="109"/>
      <c r="F78" s="109"/>
      <c r="G78" s="104"/>
      <c r="H78" s="105"/>
      <c r="I78" s="105"/>
      <c r="J78" s="103"/>
      <c r="K78" s="103"/>
      <c r="L78" s="37"/>
    </row>
    <row r="79" spans="1:12" ht="15.75" customHeight="1" x14ac:dyDescent="0.2">
      <c r="A79" s="109"/>
      <c r="B79" s="100"/>
      <c r="C79" s="109"/>
      <c r="D79" s="109"/>
      <c r="E79" s="109"/>
      <c r="F79" s="109"/>
      <c r="G79" s="104"/>
      <c r="H79" s="105"/>
      <c r="I79" s="105"/>
      <c r="J79" s="103"/>
      <c r="K79" s="103"/>
      <c r="L79" s="37"/>
    </row>
    <row r="80" spans="1:12" ht="15.75" customHeight="1" x14ac:dyDescent="0.2">
      <c r="A80" s="100" t="s">
        <v>153</v>
      </c>
      <c r="B80" s="100" t="s">
        <v>154</v>
      </c>
      <c r="C80" s="113" t="s">
        <v>155</v>
      </c>
      <c r="D80" s="113"/>
      <c r="E80" s="100" t="s">
        <v>65</v>
      </c>
      <c r="F80" s="100">
        <v>1</v>
      </c>
      <c r="G80" s="115"/>
      <c r="H80" s="102">
        <v>0</v>
      </c>
      <c r="I80" s="102">
        <v>0</v>
      </c>
      <c r="J80" s="103">
        <f>H80*F80</f>
        <v>0</v>
      </c>
      <c r="K80" s="103">
        <f>F80*I80</f>
        <v>0</v>
      </c>
      <c r="L80" s="37"/>
    </row>
    <row r="81" spans="1:12" ht="15.75" customHeight="1" x14ac:dyDescent="0.2">
      <c r="A81" s="100"/>
      <c r="B81" s="100"/>
      <c r="C81" s="99" t="s">
        <v>114</v>
      </c>
      <c r="D81" s="132" t="s">
        <v>156</v>
      </c>
      <c r="E81" s="100"/>
      <c r="F81" s="100"/>
      <c r="G81" s="115"/>
      <c r="H81" s="105"/>
      <c r="I81" s="105"/>
      <c r="J81" s="103"/>
      <c r="K81" s="103"/>
      <c r="L81" s="37"/>
    </row>
    <row r="82" spans="1:12" ht="15.75" customHeight="1" x14ac:dyDescent="0.2">
      <c r="A82" s="109"/>
      <c r="B82" s="100"/>
      <c r="C82" s="133" t="s">
        <v>82</v>
      </c>
      <c r="D82" s="109" t="s">
        <v>157</v>
      </c>
      <c r="E82" s="109"/>
      <c r="F82" s="109"/>
      <c r="G82" s="104"/>
      <c r="H82" s="105"/>
      <c r="I82" s="105"/>
      <c r="J82" s="103"/>
      <c r="K82" s="103"/>
      <c r="L82" s="37"/>
    </row>
    <row r="83" spans="1:12" ht="15.75" customHeight="1" x14ac:dyDescent="0.2">
      <c r="A83" s="109"/>
      <c r="B83" s="100"/>
      <c r="C83" s="116" t="s">
        <v>158</v>
      </c>
      <c r="D83" s="99" t="s">
        <v>159</v>
      </c>
      <c r="E83" s="109"/>
      <c r="F83" s="109"/>
      <c r="G83" s="104"/>
      <c r="H83" s="105"/>
      <c r="I83" s="105"/>
      <c r="J83" s="103"/>
      <c r="K83" s="103"/>
      <c r="L83" s="37"/>
    </row>
    <row r="84" spans="1:12" ht="15.75" customHeight="1" x14ac:dyDescent="0.2">
      <c r="A84" s="109"/>
      <c r="B84" s="100"/>
      <c r="C84" s="109" t="s">
        <v>160</v>
      </c>
      <c r="D84" s="99" t="s">
        <v>787</v>
      </c>
      <c r="E84" s="109"/>
      <c r="F84" s="109"/>
      <c r="G84" s="104"/>
      <c r="H84" s="105"/>
      <c r="I84" s="105"/>
      <c r="J84" s="103"/>
      <c r="K84" s="103"/>
      <c r="L84" s="37"/>
    </row>
    <row r="85" spans="1:12" ht="15.75" customHeight="1" x14ac:dyDescent="0.2">
      <c r="A85" s="109"/>
      <c r="B85" s="100"/>
      <c r="C85" s="99" t="s">
        <v>161</v>
      </c>
      <c r="D85" s="99" t="s">
        <v>162</v>
      </c>
      <c r="E85" s="109"/>
      <c r="F85" s="109"/>
      <c r="G85" s="104"/>
      <c r="H85" s="105"/>
      <c r="I85" s="105"/>
      <c r="J85" s="103"/>
      <c r="K85" s="103"/>
      <c r="L85" s="37"/>
    </row>
    <row r="86" spans="1:12" ht="15.75" customHeight="1" x14ac:dyDescent="0.2">
      <c r="A86" s="109"/>
      <c r="B86" s="100"/>
      <c r="C86" s="99" t="s">
        <v>163</v>
      </c>
      <c r="D86" s="99" t="s">
        <v>164</v>
      </c>
      <c r="E86" s="109"/>
      <c r="F86" s="109"/>
      <c r="G86" s="104"/>
      <c r="H86" s="105"/>
      <c r="I86" s="105"/>
      <c r="J86" s="103"/>
      <c r="K86" s="103"/>
      <c r="L86" s="37"/>
    </row>
    <row r="87" spans="1:12" ht="15.75" customHeight="1" x14ac:dyDescent="0.2">
      <c r="A87" s="109"/>
      <c r="B87" s="100"/>
      <c r="C87" s="99" t="s">
        <v>165</v>
      </c>
      <c r="D87" s="99" t="s">
        <v>788</v>
      </c>
      <c r="E87" s="109"/>
      <c r="F87" s="109"/>
      <c r="G87" s="104"/>
      <c r="H87" s="105"/>
      <c r="I87" s="105"/>
      <c r="J87" s="103"/>
      <c r="K87" s="103"/>
      <c r="L87" s="37"/>
    </row>
    <row r="88" spans="1:12" ht="16.399999999999999" customHeight="1" x14ac:dyDescent="0.2">
      <c r="A88" s="109"/>
      <c r="B88" s="100"/>
      <c r="C88" s="4" t="s">
        <v>166</v>
      </c>
      <c r="D88" s="4" t="s">
        <v>167</v>
      </c>
      <c r="E88" s="109"/>
      <c r="F88" s="109"/>
      <c r="G88" s="104"/>
      <c r="H88" s="105"/>
      <c r="I88" s="105"/>
      <c r="J88" s="103"/>
      <c r="K88" s="103"/>
      <c r="L88" s="37"/>
    </row>
    <row r="89" spans="1:12" ht="15.75" customHeight="1" x14ac:dyDescent="0.2">
      <c r="A89" s="109"/>
      <c r="B89" s="100"/>
      <c r="C89" s="99" t="s">
        <v>168</v>
      </c>
      <c r="D89" s="99" t="s">
        <v>789</v>
      </c>
      <c r="E89" s="109"/>
      <c r="F89" s="109"/>
      <c r="G89" s="104"/>
      <c r="H89" s="105"/>
      <c r="I89" s="105"/>
      <c r="J89" s="103"/>
      <c r="K89" s="103"/>
      <c r="L89" s="37"/>
    </row>
    <row r="90" spans="1:12" ht="15.75" customHeight="1" x14ac:dyDescent="0.2">
      <c r="A90" s="109"/>
      <c r="B90" s="100"/>
      <c r="C90" s="109"/>
      <c r="D90" s="109"/>
      <c r="E90" s="109"/>
      <c r="F90" s="109"/>
      <c r="G90" s="104"/>
      <c r="H90" s="105"/>
      <c r="I90" s="105"/>
      <c r="J90" s="103"/>
      <c r="K90" s="103"/>
      <c r="L90" s="37"/>
    </row>
    <row r="91" spans="1:12" ht="15.75" customHeight="1" x14ac:dyDescent="0.2">
      <c r="A91" s="100" t="s">
        <v>169</v>
      </c>
      <c r="B91" s="100" t="s">
        <v>170</v>
      </c>
      <c r="C91" s="113" t="s">
        <v>171</v>
      </c>
      <c r="D91" s="113"/>
      <c r="E91" s="100" t="s">
        <v>65</v>
      </c>
      <c r="F91" s="100">
        <v>1</v>
      </c>
      <c r="G91" s="115"/>
      <c r="H91" s="102">
        <v>0</v>
      </c>
      <c r="I91" s="102">
        <v>0</v>
      </c>
      <c r="J91" s="103">
        <f>H91*F91</f>
        <v>0</v>
      </c>
      <c r="K91" s="103">
        <f>F91*I91</f>
        <v>0</v>
      </c>
      <c r="L91" s="37"/>
    </row>
    <row r="92" spans="1:12" ht="15.75" customHeight="1" x14ac:dyDescent="0.2">
      <c r="A92" s="100"/>
      <c r="B92" s="100"/>
      <c r="C92" s="99" t="s">
        <v>114</v>
      </c>
      <c r="D92" s="132" t="s">
        <v>172</v>
      </c>
      <c r="E92" s="100"/>
      <c r="F92" s="100"/>
      <c r="G92" s="115"/>
      <c r="H92" s="105"/>
      <c r="I92" s="105"/>
      <c r="J92" s="103"/>
      <c r="K92" s="103"/>
      <c r="L92" s="37"/>
    </row>
    <row r="93" spans="1:12" ht="15.75" customHeight="1" x14ac:dyDescent="0.2">
      <c r="A93" s="109"/>
      <c r="B93" s="100"/>
      <c r="C93" s="116" t="s">
        <v>82</v>
      </c>
      <c r="D93" s="99" t="s">
        <v>173</v>
      </c>
      <c r="E93" s="109"/>
      <c r="F93" s="109"/>
      <c r="G93" s="104"/>
      <c r="H93" s="105"/>
      <c r="I93" s="105"/>
      <c r="J93" s="103"/>
      <c r="K93" s="103"/>
      <c r="L93" s="37"/>
    </row>
    <row r="94" spans="1:12" ht="15.75" customHeight="1" x14ac:dyDescent="0.2">
      <c r="A94" s="109"/>
      <c r="B94" s="100"/>
      <c r="C94" s="116" t="s">
        <v>158</v>
      </c>
      <c r="D94" s="99" t="s">
        <v>159</v>
      </c>
      <c r="E94" s="109"/>
      <c r="F94" s="109"/>
      <c r="G94" s="104"/>
      <c r="H94" s="105"/>
      <c r="I94" s="105"/>
      <c r="J94" s="103"/>
      <c r="K94" s="103"/>
      <c r="L94" s="37"/>
    </row>
    <row r="95" spans="1:12" ht="15.75" customHeight="1" x14ac:dyDescent="0.2">
      <c r="A95" s="109"/>
      <c r="B95" s="100"/>
      <c r="C95" s="109" t="s">
        <v>160</v>
      </c>
      <c r="D95" s="99" t="s">
        <v>174</v>
      </c>
      <c r="E95" s="109"/>
      <c r="F95" s="109"/>
      <c r="G95" s="104"/>
      <c r="H95" s="105"/>
      <c r="I95" s="105"/>
      <c r="J95" s="103"/>
      <c r="K95" s="103"/>
      <c r="L95" s="37"/>
    </row>
    <row r="96" spans="1:12" ht="15.75" customHeight="1" x14ac:dyDescent="0.2">
      <c r="A96" s="109"/>
      <c r="B96" s="100"/>
      <c r="C96" s="99" t="s">
        <v>161</v>
      </c>
      <c r="D96" s="99" t="s">
        <v>175</v>
      </c>
      <c r="E96" s="109"/>
      <c r="F96" s="109"/>
      <c r="G96" s="104"/>
      <c r="H96" s="105"/>
      <c r="I96" s="105"/>
      <c r="J96" s="103"/>
      <c r="K96" s="103"/>
      <c r="L96" s="37"/>
    </row>
    <row r="97" spans="1:12" ht="15.75" customHeight="1" x14ac:dyDescent="0.2">
      <c r="A97" s="109"/>
      <c r="B97" s="100"/>
      <c r="C97" s="99" t="s">
        <v>176</v>
      </c>
      <c r="D97" s="99" t="s">
        <v>177</v>
      </c>
      <c r="E97" s="109"/>
      <c r="F97" s="109"/>
      <c r="G97" s="104"/>
      <c r="H97" s="105"/>
      <c r="I97" s="105"/>
      <c r="J97" s="103"/>
      <c r="K97" s="103"/>
      <c r="L97" s="37"/>
    </row>
    <row r="98" spans="1:12" ht="15.75" customHeight="1" x14ac:dyDescent="0.2">
      <c r="A98" s="109"/>
      <c r="B98" s="100"/>
      <c r="C98" s="99" t="s">
        <v>165</v>
      </c>
      <c r="D98" s="99" t="s">
        <v>178</v>
      </c>
      <c r="E98" s="109"/>
      <c r="F98" s="109"/>
      <c r="G98" s="104"/>
      <c r="H98" s="105"/>
      <c r="I98" s="105"/>
      <c r="J98" s="103"/>
      <c r="K98" s="103"/>
      <c r="L98" s="37"/>
    </row>
    <row r="99" spans="1:12" ht="15.75" customHeight="1" x14ac:dyDescent="0.2">
      <c r="A99" s="109"/>
      <c r="B99" s="100"/>
      <c r="C99" s="99" t="s">
        <v>166</v>
      </c>
      <c r="D99" s="99" t="s">
        <v>179</v>
      </c>
      <c r="E99" s="109"/>
      <c r="F99" s="109"/>
      <c r="G99" s="104"/>
      <c r="H99" s="105"/>
      <c r="I99" s="105"/>
      <c r="J99" s="103"/>
      <c r="K99" s="103"/>
      <c r="L99" s="37"/>
    </row>
    <row r="100" spans="1:12" ht="15.75" customHeight="1" x14ac:dyDescent="0.2">
      <c r="A100" s="109"/>
      <c r="B100" s="100"/>
      <c r="C100" s="99" t="s">
        <v>168</v>
      </c>
      <c r="D100" s="99" t="s">
        <v>180</v>
      </c>
      <c r="E100" s="109"/>
      <c r="F100" s="109"/>
      <c r="G100" s="104"/>
      <c r="H100" s="105"/>
      <c r="I100" s="105"/>
      <c r="J100" s="103"/>
      <c r="K100" s="103"/>
      <c r="L100" s="37"/>
    </row>
    <row r="101" spans="1:12" ht="42.05" customHeight="1" x14ac:dyDescent="0.2">
      <c r="A101" s="109"/>
      <c r="B101" s="100"/>
      <c r="C101" s="99" t="s">
        <v>181</v>
      </c>
      <c r="D101" s="4" t="s">
        <v>182</v>
      </c>
      <c r="E101" s="109"/>
      <c r="F101" s="109"/>
      <c r="G101" s="104"/>
      <c r="H101" s="105"/>
      <c r="I101" s="105"/>
      <c r="J101" s="103"/>
      <c r="K101" s="103"/>
      <c r="L101" s="37"/>
    </row>
    <row r="102" spans="1:12" ht="15.75" customHeight="1" x14ac:dyDescent="0.2">
      <c r="A102" s="109"/>
      <c r="B102" s="100"/>
      <c r="C102" s="109"/>
      <c r="D102" s="109"/>
      <c r="E102" s="109"/>
      <c r="F102" s="109"/>
      <c r="G102" s="104"/>
      <c r="H102" s="105"/>
      <c r="I102" s="105"/>
      <c r="J102" s="103"/>
      <c r="K102" s="103"/>
      <c r="L102" s="37"/>
    </row>
    <row r="103" spans="1:12" ht="15.75" customHeight="1" x14ac:dyDescent="0.2">
      <c r="A103" s="100" t="s">
        <v>183</v>
      </c>
      <c r="B103" s="100" t="s">
        <v>184</v>
      </c>
      <c r="C103" s="113" t="s">
        <v>185</v>
      </c>
      <c r="D103" s="113"/>
      <c r="E103" s="100" t="s">
        <v>65</v>
      </c>
      <c r="F103" s="100">
        <v>1</v>
      </c>
      <c r="G103" s="115"/>
      <c r="H103" s="102">
        <v>0</v>
      </c>
      <c r="I103" s="102">
        <v>0</v>
      </c>
      <c r="J103" s="103">
        <f>H103*F103</f>
        <v>0</v>
      </c>
      <c r="K103" s="103">
        <f>F103*I103</f>
        <v>0</v>
      </c>
      <c r="L103" s="37"/>
    </row>
    <row r="104" spans="1:12" ht="15.75" customHeight="1" x14ac:dyDescent="0.2">
      <c r="A104" s="100"/>
      <c r="B104" s="100"/>
      <c r="C104" s="99" t="s">
        <v>114</v>
      </c>
      <c r="D104" s="132" t="s">
        <v>186</v>
      </c>
      <c r="E104" s="100"/>
      <c r="F104" s="100"/>
      <c r="G104" s="115"/>
      <c r="H104" s="105"/>
      <c r="I104" s="105"/>
      <c r="J104" s="103"/>
      <c r="K104" s="103"/>
      <c r="L104" s="37"/>
    </row>
    <row r="105" spans="1:12" ht="15.75" customHeight="1" x14ac:dyDescent="0.2">
      <c r="A105" s="109"/>
      <c r="B105" s="100"/>
      <c r="C105" s="133" t="s">
        <v>82</v>
      </c>
      <c r="D105" s="99" t="s">
        <v>187</v>
      </c>
      <c r="E105" s="109"/>
      <c r="F105" s="109"/>
      <c r="G105" s="104"/>
      <c r="H105" s="105"/>
      <c r="I105" s="105"/>
      <c r="J105" s="103"/>
      <c r="K105" s="103"/>
      <c r="L105" s="37"/>
    </row>
    <row r="106" spans="1:12" ht="15.75" customHeight="1" x14ac:dyDescent="0.2">
      <c r="A106" s="109"/>
      <c r="B106" s="100"/>
      <c r="C106" s="116" t="s">
        <v>158</v>
      </c>
      <c r="D106" s="99" t="s">
        <v>159</v>
      </c>
      <c r="E106" s="109"/>
      <c r="F106" s="109"/>
      <c r="G106" s="104"/>
      <c r="H106" s="105"/>
      <c r="I106" s="105"/>
      <c r="J106" s="103"/>
      <c r="K106" s="103"/>
      <c r="L106" s="37"/>
    </row>
    <row r="107" spans="1:12" ht="15.75" customHeight="1" x14ac:dyDescent="0.2">
      <c r="A107" s="109"/>
      <c r="B107" s="100"/>
      <c r="C107" s="109" t="s">
        <v>160</v>
      </c>
      <c r="D107" s="99" t="s">
        <v>188</v>
      </c>
      <c r="E107" s="109"/>
      <c r="F107" s="109"/>
      <c r="G107" s="104"/>
      <c r="H107" s="105"/>
      <c r="I107" s="105"/>
      <c r="J107" s="103"/>
      <c r="K107" s="103"/>
      <c r="L107" s="37"/>
    </row>
    <row r="108" spans="1:12" ht="15.75" customHeight="1" x14ac:dyDescent="0.2">
      <c r="A108" s="109"/>
      <c r="B108" s="100"/>
      <c r="C108" s="99" t="s">
        <v>161</v>
      </c>
      <c r="D108" s="99" t="s">
        <v>175</v>
      </c>
      <c r="E108" s="109"/>
      <c r="F108" s="109"/>
      <c r="G108" s="104"/>
      <c r="H108" s="105"/>
      <c r="I108" s="105"/>
      <c r="J108" s="103"/>
      <c r="K108" s="103"/>
      <c r="L108" s="37"/>
    </row>
    <row r="109" spans="1:12" ht="15.75" customHeight="1" x14ac:dyDescent="0.2">
      <c r="A109" s="109"/>
      <c r="B109" s="100"/>
      <c r="C109" s="99" t="s">
        <v>189</v>
      </c>
      <c r="D109" s="99" t="s">
        <v>190</v>
      </c>
      <c r="E109" s="109"/>
      <c r="F109" s="109"/>
      <c r="G109" s="104"/>
      <c r="H109" s="105"/>
      <c r="I109" s="105"/>
      <c r="J109" s="103"/>
      <c r="K109" s="103"/>
      <c r="L109" s="37"/>
    </row>
    <row r="110" spans="1:12" ht="15.75" customHeight="1" x14ac:dyDescent="0.2">
      <c r="A110" s="109"/>
      <c r="B110" s="100"/>
      <c r="C110" s="99" t="s">
        <v>165</v>
      </c>
      <c r="D110" s="99" t="s">
        <v>191</v>
      </c>
      <c r="E110" s="109"/>
      <c r="F110" s="109"/>
      <c r="G110" s="104"/>
      <c r="H110" s="105"/>
      <c r="I110" s="105"/>
      <c r="J110" s="103"/>
      <c r="K110" s="103"/>
      <c r="L110" s="37"/>
    </row>
    <row r="111" spans="1:12" ht="15.75" customHeight="1" x14ac:dyDescent="0.2">
      <c r="A111" s="109"/>
      <c r="B111" s="100"/>
      <c r="C111" s="99" t="s">
        <v>166</v>
      </c>
      <c r="D111" s="99" t="s">
        <v>179</v>
      </c>
      <c r="E111" s="109"/>
      <c r="F111" s="109"/>
      <c r="G111" s="104"/>
      <c r="H111" s="105"/>
      <c r="I111" s="105"/>
      <c r="J111" s="103"/>
      <c r="K111" s="103"/>
      <c r="L111" s="37"/>
    </row>
    <row r="112" spans="1:12" ht="15.75" customHeight="1" x14ac:dyDescent="0.2">
      <c r="A112" s="109"/>
      <c r="B112" s="100"/>
      <c r="C112" s="99" t="s">
        <v>168</v>
      </c>
      <c r="D112" s="99" t="s">
        <v>180</v>
      </c>
      <c r="E112" s="109"/>
      <c r="F112" s="109"/>
      <c r="G112" s="104"/>
      <c r="H112" s="105"/>
      <c r="I112" s="105"/>
      <c r="J112" s="103"/>
      <c r="K112" s="103"/>
      <c r="L112" s="37"/>
    </row>
    <row r="113" spans="1:12" ht="49.6" customHeight="1" x14ac:dyDescent="0.2">
      <c r="A113" s="109"/>
      <c r="B113" s="100"/>
      <c r="C113" s="99" t="s">
        <v>181</v>
      </c>
      <c r="D113" s="4" t="s">
        <v>182</v>
      </c>
      <c r="E113" s="109"/>
      <c r="F113" s="109"/>
      <c r="G113" s="104"/>
      <c r="H113" s="105"/>
      <c r="I113" s="105"/>
      <c r="J113" s="103"/>
      <c r="K113" s="103"/>
      <c r="L113" s="37"/>
    </row>
    <row r="114" spans="1:12" ht="15.75" customHeight="1" x14ac:dyDescent="0.2">
      <c r="A114" s="109"/>
      <c r="B114" s="100"/>
      <c r="C114" s="109"/>
      <c r="D114" s="109"/>
      <c r="E114" s="109"/>
      <c r="F114" s="109"/>
      <c r="G114" s="104"/>
      <c r="H114" s="105"/>
      <c r="I114" s="105"/>
      <c r="J114" s="103"/>
      <c r="K114" s="103"/>
      <c r="L114" s="37"/>
    </row>
    <row r="115" spans="1:12" ht="15.75" customHeight="1" x14ac:dyDescent="0.2">
      <c r="A115" s="100" t="s">
        <v>192</v>
      </c>
      <c r="B115" s="100" t="s">
        <v>184</v>
      </c>
      <c r="C115" s="113" t="s">
        <v>193</v>
      </c>
      <c r="D115" s="113"/>
      <c r="E115" s="100" t="s">
        <v>65</v>
      </c>
      <c r="F115" s="100">
        <v>4</v>
      </c>
      <c r="G115" s="115"/>
      <c r="H115" s="102">
        <v>0</v>
      </c>
      <c r="I115" s="102">
        <v>0</v>
      </c>
      <c r="J115" s="103">
        <f>H115*F115</f>
        <v>0</v>
      </c>
      <c r="K115" s="103">
        <f>F115*I115</f>
        <v>0</v>
      </c>
      <c r="L115" s="37"/>
    </row>
    <row r="116" spans="1:12" ht="36" customHeight="1" x14ac:dyDescent="0.2">
      <c r="A116" s="109"/>
      <c r="B116" s="100"/>
      <c r="C116" s="393" t="s">
        <v>194</v>
      </c>
      <c r="D116" s="393"/>
      <c r="E116" s="109"/>
      <c r="F116" s="109"/>
      <c r="G116" s="104"/>
      <c r="H116" s="105"/>
      <c r="I116" s="105"/>
      <c r="J116" s="103"/>
      <c r="K116" s="103"/>
      <c r="L116" s="37"/>
    </row>
    <row r="117" spans="1:12" ht="15.75" customHeight="1" x14ac:dyDescent="0.2">
      <c r="A117" s="109"/>
      <c r="B117" s="100"/>
      <c r="C117" s="99" t="s">
        <v>114</v>
      </c>
      <c r="D117" s="132" t="s">
        <v>195</v>
      </c>
      <c r="E117" s="109"/>
      <c r="F117" s="109"/>
      <c r="G117" s="104"/>
      <c r="H117" s="105"/>
      <c r="I117" s="105"/>
      <c r="J117" s="103"/>
      <c r="K117" s="103"/>
      <c r="L117" s="37"/>
    </row>
    <row r="118" spans="1:12" ht="15.75" customHeight="1" x14ac:dyDescent="0.2">
      <c r="A118" s="109"/>
      <c r="B118" s="100"/>
      <c r="C118" s="116" t="s">
        <v>158</v>
      </c>
      <c r="D118" s="99" t="s">
        <v>159</v>
      </c>
      <c r="E118" s="109"/>
      <c r="F118" s="109"/>
      <c r="G118" s="104"/>
      <c r="H118" s="105"/>
      <c r="I118" s="105"/>
      <c r="J118" s="103"/>
      <c r="K118" s="103"/>
      <c r="L118" s="37"/>
    </row>
    <row r="119" spans="1:12" ht="15.75" customHeight="1" x14ac:dyDescent="0.2">
      <c r="A119" s="109"/>
      <c r="B119" s="100"/>
      <c r="C119" s="99" t="s">
        <v>196</v>
      </c>
      <c r="D119" s="99" t="s">
        <v>197</v>
      </c>
      <c r="E119" s="109"/>
      <c r="F119" s="109"/>
      <c r="G119" s="126"/>
      <c r="H119" s="105"/>
      <c r="I119" s="105"/>
      <c r="J119" s="103"/>
      <c r="K119" s="103"/>
      <c r="L119" s="37"/>
    </row>
    <row r="120" spans="1:12" ht="15.75" customHeight="1" x14ac:dyDescent="0.2">
      <c r="A120" s="109"/>
      <c r="B120" s="100"/>
      <c r="C120" s="99" t="s">
        <v>198</v>
      </c>
      <c r="D120" s="99" t="s">
        <v>199</v>
      </c>
      <c r="E120" s="109"/>
      <c r="F120" s="109"/>
      <c r="G120" s="126"/>
      <c r="H120" s="105"/>
      <c r="I120" s="105"/>
      <c r="J120" s="103"/>
      <c r="K120" s="103"/>
      <c r="L120" s="37"/>
    </row>
    <row r="121" spans="1:12" ht="15.75" customHeight="1" x14ac:dyDescent="0.2">
      <c r="A121" s="109"/>
      <c r="B121" s="100"/>
      <c r="C121" s="99" t="s">
        <v>200</v>
      </c>
      <c r="D121" s="99" t="s">
        <v>201</v>
      </c>
      <c r="E121" s="109"/>
      <c r="F121" s="109"/>
      <c r="G121" s="126"/>
      <c r="H121" s="105"/>
      <c r="I121" s="105"/>
      <c r="J121" s="103"/>
      <c r="K121" s="103"/>
      <c r="L121" s="37"/>
    </row>
    <row r="122" spans="1:12" ht="15.75" customHeight="1" x14ac:dyDescent="0.2">
      <c r="A122" s="109"/>
      <c r="B122" s="100"/>
      <c r="C122" s="99" t="s">
        <v>202</v>
      </c>
      <c r="D122" s="99" t="s">
        <v>203</v>
      </c>
      <c r="E122" s="109"/>
      <c r="F122" s="109"/>
      <c r="G122" s="126"/>
      <c r="H122" s="105"/>
      <c r="I122" s="105"/>
      <c r="J122" s="103"/>
      <c r="K122" s="103"/>
      <c r="L122" s="37"/>
    </row>
    <row r="123" spans="1:12" ht="15.75" customHeight="1" x14ac:dyDescent="0.2">
      <c r="A123" s="109"/>
      <c r="B123" s="100"/>
      <c r="C123" s="99" t="s">
        <v>140</v>
      </c>
      <c r="D123" s="99" t="s">
        <v>204</v>
      </c>
      <c r="E123" s="109"/>
      <c r="F123" s="109"/>
      <c r="G123" s="126"/>
      <c r="H123" s="105"/>
      <c r="I123" s="105"/>
      <c r="J123" s="103"/>
      <c r="K123" s="103"/>
      <c r="L123" s="37"/>
    </row>
    <row r="124" spans="1:12" ht="15.75" customHeight="1" x14ac:dyDescent="0.2">
      <c r="A124" s="109"/>
      <c r="B124" s="100"/>
      <c r="C124" s="99" t="s">
        <v>205</v>
      </c>
      <c r="D124" s="99" t="s">
        <v>206</v>
      </c>
      <c r="E124" s="109"/>
      <c r="F124" s="109"/>
      <c r="G124" s="126"/>
      <c r="H124" s="105"/>
      <c r="I124" s="105"/>
      <c r="J124" s="103"/>
      <c r="K124" s="103"/>
      <c r="L124" s="37"/>
    </row>
    <row r="125" spans="1:12" ht="15.75" customHeight="1" x14ac:dyDescent="0.2">
      <c r="A125" s="109"/>
      <c r="B125" s="100"/>
      <c r="C125" s="99" t="s">
        <v>207</v>
      </c>
      <c r="D125" s="99" t="s">
        <v>208</v>
      </c>
      <c r="E125" s="109"/>
      <c r="F125" s="109"/>
      <c r="G125" s="126"/>
      <c r="H125" s="105"/>
      <c r="I125" s="105"/>
      <c r="J125" s="103"/>
      <c r="K125" s="103"/>
      <c r="L125" s="37"/>
    </row>
    <row r="126" spans="1:12" ht="15.75" customHeight="1" x14ac:dyDescent="0.2">
      <c r="A126" s="109"/>
      <c r="B126" s="100"/>
      <c r="C126" s="99" t="s">
        <v>209</v>
      </c>
      <c r="D126" s="99" t="s">
        <v>210</v>
      </c>
      <c r="E126" s="109"/>
      <c r="F126" s="109"/>
      <c r="G126" s="126"/>
      <c r="H126" s="105"/>
      <c r="I126" s="105"/>
      <c r="J126" s="103"/>
      <c r="K126" s="103"/>
      <c r="L126" s="37"/>
    </row>
    <row r="127" spans="1:12" ht="15.75" customHeight="1" x14ac:dyDescent="0.2">
      <c r="A127" s="109"/>
      <c r="B127" s="100"/>
      <c r="C127" s="99" t="s">
        <v>211</v>
      </c>
      <c r="D127" s="99" t="s">
        <v>212</v>
      </c>
      <c r="E127" s="109"/>
      <c r="F127" s="109"/>
      <c r="G127" s="126"/>
      <c r="H127" s="105"/>
      <c r="I127" s="105"/>
      <c r="J127" s="103"/>
      <c r="K127" s="103"/>
      <c r="L127" s="37"/>
    </row>
    <row r="128" spans="1:12" ht="45.85" customHeight="1" x14ac:dyDescent="0.2">
      <c r="A128" s="109"/>
      <c r="B128" s="100"/>
      <c r="C128" s="99" t="s">
        <v>213</v>
      </c>
      <c r="D128" s="4" t="s">
        <v>214</v>
      </c>
      <c r="E128" s="109"/>
      <c r="F128" s="109"/>
      <c r="G128" s="126"/>
      <c r="H128" s="105"/>
      <c r="I128" s="105"/>
      <c r="J128" s="103"/>
      <c r="K128" s="103"/>
      <c r="L128" s="37"/>
    </row>
    <row r="129" spans="1:12" ht="15.75" customHeight="1" x14ac:dyDescent="0.2">
      <c r="A129" s="109"/>
      <c r="B129" s="100"/>
      <c r="C129" s="109"/>
      <c r="D129" s="109"/>
      <c r="E129" s="109"/>
      <c r="F129" s="109"/>
      <c r="G129" s="126"/>
      <c r="H129" s="105"/>
      <c r="I129" s="105"/>
      <c r="J129" s="103"/>
      <c r="K129" s="103"/>
      <c r="L129" s="37"/>
    </row>
    <row r="130" spans="1:12" ht="15.75" customHeight="1" x14ac:dyDescent="0.2">
      <c r="A130" s="100" t="s">
        <v>215</v>
      </c>
      <c r="B130" s="100" t="s">
        <v>216</v>
      </c>
      <c r="C130" s="113" t="s">
        <v>217</v>
      </c>
      <c r="D130" s="113"/>
      <c r="E130" s="100" t="s">
        <v>65</v>
      </c>
      <c r="F130" s="100">
        <v>2</v>
      </c>
      <c r="G130" s="115"/>
      <c r="H130" s="102">
        <v>0</v>
      </c>
      <c r="I130" s="102">
        <v>0</v>
      </c>
      <c r="J130" s="103">
        <f>H130*F130</f>
        <v>0</v>
      </c>
      <c r="K130" s="103">
        <f>F130*I130</f>
        <v>0</v>
      </c>
      <c r="L130" s="37"/>
    </row>
    <row r="131" spans="1:12" ht="15.75" customHeight="1" x14ac:dyDescent="0.2">
      <c r="A131" s="109"/>
      <c r="B131" s="100" t="s">
        <v>218</v>
      </c>
      <c r="C131" s="99" t="s">
        <v>114</v>
      </c>
      <c r="D131" s="134" t="s">
        <v>219</v>
      </c>
      <c r="E131" s="109"/>
      <c r="F131" s="109"/>
      <c r="G131" s="104"/>
      <c r="H131" s="105"/>
      <c r="I131" s="105"/>
      <c r="J131" s="103"/>
      <c r="K131" s="103"/>
      <c r="L131" s="37"/>
    </row>
    <row r="132" spans="1:12" ht="15.75" customHeight="1" x14ac:dyDescent="0.2">
      <c r="A132" s="109"/>
      <c r="B132" s="100"/>
      <c r="C132" s="133" t="s">
        <v>82</v>
      </c>
      <c r="D132" s="109" t="s">
        <v>96</v>
      </c>
      <c r="E132" s="109"/>
      <c r="F132" s="109"/>
      <c r="G132" s="104"/>
      <c r="H132" s="105"/>
      <c r="I132" s="105"/>
      <c r="J132" s="103"/>
      <c r="K132" s="103"/>
      <c r="L132" s="37"/>
    </row>
    <row r="133" spans="1:12" ht="15.75" customHeight="1" x14ac:dyDescent="0.2">
      <c r="A133" s="109"/>
      <c r="B133" s="100"/>
      <c r="C133" s="116" t="s">
        <v>158</v>
      </c>
      <c r="D133" s="99" t="s">
        <v>159</v>
      </c>
      <c r="E133" s="109"/>
      <c r="F133" s="109"/>
      <c r="G133" s="104"/>
      <c r="H133" s="105"/>
      <c r="I133" s="105"/>
      <c r="J133" s="103"/>
      <c r="K133" s="103"/>
      <c r="L133" s="37"/>
    </row>
    <row r="134" spans="1:12" ht="15.75" customHeight="1" x14ac:dyDescent="0.2">
      <c r="A134" s="109"/>
      <c r="B134" s="100"/>
      <c r="C134" s="133" t="s">
        <v>220</v>
      </c>
      <c r="D134" s="109" t="s">
        <v>221</v>
      </c>
      <c r="E134" s="109"/>
      <c r="F134" s="109"/>
      <c r="G134" s="104"/>
      <c r="H134" s="105"/>
      <c r="I134" s="105"/>
      <c r="J134" s="103"/>
      <c r="K134" s="103"/>
      <c r="L134" s="37"/>
    </row>
    <row r="135" spans="1:12" ht="15.75" customHeight="1" x14ac:dyDescent="0.2">
      <c r="A135" s="109"/>
      <c r="B135" s="100"/>
      <c r="C135" s="109" t="s">
        <v>222</v>
      </c>
      <c r="D135" s="99" t="s">
        <v>790</v>
      </c>
      <c r="E135" s="109"/>
      <c r="F135" s="109"/>
      <c r="G135" s="104"/>
      <c r="H135" s="105"/>
      <c r="I135" s="105"/>
      <c r="J135" s="103"/>
      <c r="K135" s="103"/>
      <c r="L135" s="37"/>
    </row>
    <row r="136" spans="1:12" ht="15.75" customHeight="1" x14ac:dyDescent="0.2">
      <c r="A136" s="109"/>
      <c r="B136" s="100"/>
      <c r="C136" s="99" t="s">
        <v>223</v>
      </c>
      <c r="D136" s="99" t="s">
        <v>791</v>
      </c>
      <c r="E136" s="109"/>
      <c r="F136" s="109"/>
      <c r="G136" s="104"/>
      <c r="H136" s="105"/>
      <c r="I136" s="105"/>
      <c r="J136" s="103"/>
      <c r="K136" s="103"/>
      <c r="L136" s="37"/>
    </row>
    <row r="137" spans="1:12" ht="15.75" customHeight="1" x14ac:dyDescent="0.2">
      <c r="A137" s="109"/>
      <c r="B137" s="100"/>
      <c r="C137" s="99" t="s">
        <v>87</v>
      </c>
      <c r="D137" s="99" t="s">
        <v>224</v>
      </c>
      <c r="E137" s="109"/>
      <c r="F137" s="109"/>
      <c r="G137" s="104"/>
      <c r="H137" s="105"/>
      <c r="I137" s="105"/>
      <c r="J137" s="103"/>
      <c r="K137" s="103"/>
      <c r="L137" s="37"/>
    </row>
    <row r="138" spans="1:12" ht="15.75" customHeight="1" x14ac:dyDescent="0.2">
      <c r="A138" s="109"/>
      <c r="B138" s="100"/>
      <c r="C138" s="99" t="s">
        <v>225</v>
      </c>
      <c r="D138" s="99" t="s">
        <v>226</v>
      </c>
      <c r="E138" s="109"/>
      <c r="F138" s="109"/>
      <c r="G138" s="126"/>
      <c r="H138" s="105"/>
      <c r="I138" s="105"/>
      <c r="J138" s="103"/>
      <c r="K138" s="103"/>
      <c r="L138" s="37"/>
    </row>
    <row r="139" spans="1:12" ht="15.75" customHeight="1" x14ac:dyDescent="0.2">
      <c r="A139" s="109"/>
      <c r="B139" s="100"/>
      <c r="C139" s="99" t="s">
        <v>227</v>
      </c>
      <c r="D139" s="99"/>
      <c r="E139" s="109"/>
      <c r="F139" s="109"/>
      <c r="G139" s="126"/>
      <c r="H139" s="105"/>
      <c r="I139" s="105"/>
      <c r="J139" s="103"/>
      <c r="K139" s="103"/>
      <c r="L139" s="37"/>
    </row>
    <row r="140" spans="1:12" ht="33.049999999999997" customHeight="1" x14ac:dyDescent="0.2">
      <c r="A140" s="109"/>
      <c r="B140" s="100"/>
      <c r="C140" s="99" t="s">
        <v>228</v>
      </c>
      <c r="D140" s="4" t="s">
        <v>229</v>
      </c>
      <c r="E140" s="109"/>
      <c r="F140" s="109"/>
      <c r="G140" s="126"/>
      <c r="H140" s="105"/>
      <c r="I140" s="105"/>
      <c r="J140" s="103"/>
      <c r="K140" s="103"/>
      <c r="L140" s="37"/>
    </row>
    <row r="141" spans="1:12" ht="15.75" customHeight="1" x14ac:dyDescent="0.2">
      <c r="A141" s="109"/>
      <c r="B141" s="100"/>
      <c r="C141" s="99" t="s">
        <v>230</v>
      </c>
      <c r="D141" s="109"/>
      <c r="E141" s="109"/>
      <c r="F141" s="109"/>
      <c r="G141" s="126"/>
      <c r="H141" s="105"/>
      <c r="I141" s="105"/>
      <c r="J141" s="103"/>
      <c r="K141" s="103"/>
      <c r="L141" s="37"/>
    </row>
    <row r="142" spans="1:12" ht="15.75" customHeight="1" x14ac:dyDescent="0.2">
      <c r="A142" s="109"/>
      <c r="B142" s="100"/>
      <c r="C142" s="109"/>
      <c r="D142" s="109"/>
      <c r="E142" s="109"/>
      <c r="F142" s="109"/>
      <c r="G142" s="126"/>
      <c r="H142" s="105"/>
      <c r="I142" s="105"/>
      <c r="J142" s="103"/>
      <c r="K142" s="103"/>
      <c r="L142" s="37"/>
    </row>
    <row r="143" spans="1:12" ht="15.75" customHeight="1" x14ac:dyDescent="0.2">
      <c r="A143" s="100" t="s">
        <v>231</v>
      </c>
      <c r="B143" s="100" t="s">
        <v>232</v>
      </c>
      <c r="C143" s="113" t="s">
        <v>233</v>
      </c>
      <c r="D143" s="132" t="s">
        <v>234</v>
      </c>
      <c r="E143" s="100" t="s">
        <v>65</v>
      </c>
      <c r="F143" s="100">
        <v>1</v>
      </c>
      <c r="G143" s="115"/>
      <c r="H143" s="102">
        <v>0</v>
      </c>
      <c r="I143" s="105">
        <v>0</v>
      </c>
      <c r="J143" s="103">
        <f>H143*F143</f>
        <v>0</v>
      </c>
      <c r="K143" s="103">
        <f>F143*I143</f>
        <v>0</v>
      </c>
      <c r="L143" s="135"/>
    </row>
    <row r="144" spans="1:12" ht="15.75" customHeight="1" x14ac:dyDescent="0.2">
      <c r="A144" s="109"/>
      <c r="B144" s="100"/>
      <c r="C144" s="99" t="s">
        <v>114</v>
      </c>
      <c r="D144" s="136"/>
      <c r="E144" s="109"/>
      <c r="F144" s="109"/>
      <c r="G144" s="104"/>
      <c r="H144" s="105"/>
      <c r="I144" s="105"/>
      <c r="J144" s="103"/>
      <c r="K144" s="103"/>
      <c r="L144" s="37"/>
    </row>
    <row r="145" spans="1:12" ht="15.75" customHeight="1" x14ac:dyDescent="0.2">
      <c r="A145" s="109"/>
      <c r="B145" s="100"/>
      <c r="C145" s="133" t="s">
        <v>82</v>
      </c>
      <c r="D145" s="99" t="s">
        <v>235</v>
      </c>
      <c r="E145" s="109"/>
      <c r="F145" s="109"/>
      <c r="G145" s="104"/>
      <c r="H145" s="105"/>
      <c r="I145" s="105"/>
      <c r="J145" s="103"/>
      <c r="K145" s="103"/>
      <c r="L145" s="37"/>
    </row>
    <row r="146" spans="1:12" ht="15.75" customHeight="1" x14ac:dyDescent="0.2">
      <c r="A146" s="109"/>
      <c r="B146" s="100"/>
      <c r="C146" s="116" t="s">
        <v>158</v>
      </c>
      <c r="D146" s="99" t="s">
        <v>159</v>
      </c>
      <c r="E146" s="109"/>
      <c r="F146" s="109"/>
      <c r="G146" s="104"/>
      <c r="H146" s="105"/>
      <c r="I146" s="105"/>
      <c r="J146" s="103"/>
      <c r="K146" s="103"/>
      <c r="L146" s="37"/>
    </row>
    <row r="147" spans="1:12" ht="15.75" customHeight="1" x14ac:dyDescent="0.2">
      <c r="A147" s="109"/>
      <c r="B147" s="100"/>
      <c r="C147" s="133" t="s">
        <v>220</v>
      </c>
      <c r="D147" s="109" t="s">
        <v>221</v>
      </c>
      <c r="E147" s="109"/>
      <c r="F147" s="109"/>
      <c r="G147" s="104"/>
      <c r="H147" s="105"/>
      <c r="I147" s="105"/>
      <c r="J147" s="103"/>
      <c r="K147" s="103"/>
      <c r="L147" s="37"/>
    </row>
    <row r="148" spans="1:12" ht="15.75" customHeight="1" x14ac:dyDescent="0.2">
      <c r="A148" s="109"/>
      <c r="B148" s="100"/>
      <c r="C148" s="109" t="s">
        <v>222</v>
      </c>
      <c r="D148" s="99" t="s">
        <v>236</v>
      </c>
      <c r="E148" s="109"/>
      <c r="F148" s="109"/>
      <c r="G148" s="104"/>
      <c r="H148" s="105"/>
      <c r="I148" s="105"/>
      <c r="J148" s="103"/>
      <c r="K148" s="103"/>
      <c r="L148" s="37"/>
    </row>
    <row r="149" spans="1:12" ht="15.75" customHeight="1" x14ac:dyDescent="0.2">
      <c r="A149" s="109"/>
      <c r="B149" s="100"/>
      <c r="C149" s="99" t="s">
        <v>223</v>
      </c>
      <c r="D149" s="99" t="s">
        <v>237</v>
      </c>
      <c r="E149" s="109"/>
      <c r="F149" s="109"/>
      <c r="G149" s="104"/>
      <c r="H149" s="105"/>
      <c r="I149" s="105"/>
      <c r="J149" s="103"/>
      <c r="K149" s="103"/>
      <c r="L149" s="37"/>
    </row>
    <row r="150" spans="1:12" ht="15.75" customHeight="1" x14ac:dyDescent="0.2">
      <c r="A150" s="109"/>
      <c r="B150" s="100"/>
      <c r="C150" s="99" t="s">
        <v>87</v>
      </c>
      <c r="D150" s="99" t="s">
        <v>224</v>
      </c>
      <c r="E150" s="109"/>
      <c r="F150" s="109"/>
      <c r="G150" s="104"/>
      <c r="H150" s="105"/>
      <c r="I150" s="105"/>
      <c r="J150" s="103"/>
      <c r="K150" s="103"/>
      <c r="L150" s="37"/>
    </row>
    <row r="151" spans="1:12" ht="15.75" customHeight="1" x14ac:dyDescent="0.2">
      <c r="A151" s="109"/>
      <c r="B151" s="100"/>
      <c r="C151" s="99" t="s">
        <v>225</v>
      </c>
      <c r="D151" s="99" t="s">
        <v>226</v>
      </c>
      <c r="E151" s="109"/>
      <c r="F151" s="109"/>
      <c r="G151" s="104"/>
      <c r="H151" s="105"/>
      <c r="I151" s="105"/>
      <c r="J151" s="103"/>
      <c r="K151" s="103"/>
      <c r="L151" s="37"/>
    </row>
    <row r="152" spans="1:12" ht="15.75" customHeight="1" x14ac:dyDescent="0.2">
      <c r="A152" s="109"/>
      <c r="B152" s="100"/>
      <c r="C152" s="99" t="s">
        <v>227</v>
      </c>
      <c r="D152" s="99"/>
      <c r="E152" s="109"/>
      <c r="F152" s="109"/>
      <c r="G152" s="104"/>
      <c r="H152" s="105"/>
      <c r="I152" s="105"/>
      <c r="J152" s="103"/>
      <c r="K152" s="103"/>
      <c r="L152" s="37"/>
    </row>
    <row r="153" spans="1:12" ht="32.25" customHeight="1" x14ac:dyDescent="0.2">
      <c r="A153" s="109"/>
      <c r="B153" s="100"/>
      <c r="C153" s="99" t="s">
        <v>228</v>
      </c>
      <c r="D153" s="4" t="s">
        <v>238</v>
      </c>
      <c r="E153" s="109"/>
      <c r="F153" s="109"/>
      <c r="G153" s="104"/>
      <c r="H153" s="105"/>
      <c r="I153" s="105"/>
      <c r="J153" s="103"/>
      <c r="K153" s="103"/>
      <c r="L153" s="37"/>
    </row>
    <row r="154" spans="1:12" ht="15.75" customHeight="1" x14ac:dyDescent="0.2">
      <c r="A154" s="109"/>
      <c r="B154" s="100"/>
      <c r="C154" s="99" t="s">
        <v>230</v>
      </c>
      <c r="D154" s="109"/>
      <c r="E154" s="109"/>
      <c r="F154" s="109"/>
      <c r="G154" s="104"/>
      <c r="H154" s="105"/>
      <c r="I154" s="105"/>
      <c r="J154" s="103"/>
      <c r="K154" s="103"/>
      <c r="L154" s="37"/>
    </row>
    <row r="155" spans="1:12" ht="15.75" customHeight="1" x14ac:dyDescent="0.2">
      <c r="A155" s="109"/>
      <c r="B155" s="100"/>
      <c r="C155" s="99"/>
      <c r="D155" s="109"/>
      <c r="E155" s="109"/>
      <c r="F155" s="109"/>
      <c r="G155" s="104"/>
      <c r="H155" s="105"/>
      <c r="I155" s="105"/>
      <c r="J155" s="103"/>
      <c r="K155" s="103"/>
      <c r="L155" s="37"/>
    </row>
    <row r="156" spans="1:12" ht="15.75" customHeight="1" x14ac:dyDescent="0.2">
      <c r="A156" s="100" t="s">
        <v>239</v>
      </c>
      <c r="B156" s="100" t="s">
        <v>240</v>
      </c>
      <c r="C156" s="113" t="s">
        <v>241</v>
      </c>
      <c r="D156" s="113"/>
      <c r="E156" s="100" t="s">
        <v>65</v>
      </c>
      <c r="F156" s="100">
        <v>1</v>
      </c>
      <c r="G156" s="115"/>
      <c r="H156" s="102">
        <v>0</v>
      </c>
      <c r="I156" s="102">
        <v>0</v>
      </c>
      <c r="J156" s="103">
        <f>H156*F156</f>
        <v>0</v>
      </c>
      <c r="K156" s="103">
        <f>F156*I156</f>
        <v>0</v>
      </c>
      <c r="L156" s="37"/>
    </row>
    <row r="157" spans="1:12" ht="15.75" customHeight="1" x14ac:dyDescent="0.2">
      <c r="A157" s="109"/>
      <c r="B157" s="100"/>
      <c r="C157" s="99" t="s">
        <v>114</v>
      </c>
      <c r="D157" s="129" t="s">
        <v>242</v>
      </c>
      <c r="E157" s="109"/>
      <c r="F157" s="109"/>
      <c r="G157" s="104"/>
      <c r="H157" s="105"/>
      <c r="I157" s="105"/>
      <c r="J157" s="103"/>
      <c r="K157" s="103"/>
      <c r="L157" s="37"/>
    </row>
    <row r="158" spans="1:12" ht="15.75" customHeight="1" x14ac:dyDescent="0.2">
      <c r="A158" s="109"/>
      <c r="B158" s="100"/>
      <c r="C158" s="133" t="s">
        <v>82</v>
      </c>
      <c r="D158" s="99" t="s">
        <v>235</v>
      </c>
      <c r="E158" s="109"/>
      <c r="F158" s="109"/>
      <c r="G158" s="104"/>
      <c r="H158" s="105"/>
      <c r="I158" s="105"/>
      <c r="J158" s="103"/>
      <c r="K158" s="103"/>
      <c r="L158" s="37"/>
    </row>
    <row r="159" spans="1:12" ht="15.75" customHeight="1" x14ac:dyDescent="0.2">
      <c r="A159" s="109"/>
      <c r="B159" s="100"/>
      <c r="C159" s="116" t="s">
        <v>158</v>
      </c>
      <c r="D159" s="99" t="s">
        <v>159</v>
      </c>
      <c r="E159" s="109"/>
      <c r="F159" s="109"/>
      <c r="G159" s="104"/>
      <c r="H159" s="105"/>
      <c r="I159" s="105"/>
      <c r="J159" s="103"/>
      <c r="K159" s="103"/>
      <c r="L159" s="37"/>
    </row>
    <row r="160" spans="1:12" ht="15.75" customHeight="1" x14ac:dyDescent="0.2">
      <c r="A160" s="109"/>
      <c r="B160" s="100"/>
      <c r="C160" s="133" t="s">
        <v>220</v>
      </c>
      <c r="D160" s="99" t="s">
        <v>243</v>
      </c>
      <c r="E160" s="109"/>
      <c r="F160" s="109"/>
      <c r="G160" s="104"/>
      <c r="H160" s="105"/>
      <c r="I160" s="105"/>
      <c r="J160" s="103"/>
      <c r="K160" s="103"/>
      <c r="L160" s="37"/>
    </row>
    <row r="161" spans="1:12" ht="15.75" customHeight="1" x14ac:dyDescent="0.2">
      <c r="A161" s="109"/>
      <c r="B161" s="100"/>
      <c r="C161" s="109" t="s">
        <v>222</v>
      </c>
      <c r="D161" s="99" t="s">
        <v>244</v>
      </c>
      <c r="E161" s="109"/>
      <c r="F161" s="109"/>
      <c r="G161" s="104"/>
      <c r="H161" s="105"/>
      <c r="I161" s="105"/>
      <c r="J161" s="103"/>
      <c r="K161" s="103"/>
      <c r="L161" s="37"/>
    </row>
    <row r="162" spans="1:12" ht="15.75" customHeight="1" x14ac:dyDescent="0.2">
      <c r="A162" s="109"/>
      <c r="B162" s="100"/>
      <c r="C162" s="99" t="s">
        <v>223</v>
      </c>
      <c r="D162" s="99" t="s">
        <v>245</v>
      </c>
      <c r="E162" s="109"/>
      <c r="F162" s="109"/>
      <c r="G162" s="104"/>
      <c r="H162" s="105"/>
      <c r="I162" s="105"/>
      <c r="J162" s="103"/>
      <c r="K162" s="103"/>
      <c r="L162" s="37"/>
    </row>
    <row r="163" spans="1:12" ht="15.75" customHeight="1" x14ac:dyDescent="0.2">
      <c r="A163" s="109"/>
      <c r="B163" s="100"/>
      <c r="C163" s="99" t="s">
        <v>87</v>
      </c>
      <c r="D163" s="99" t="s">
        <v>246</v>
      </c>
      <c r="E163" s="109"/>
      <c r="F163" s="109"/>
      <c r="G163" s="104"/>
      <c r="H163" s="105"/>
      <c r="I163" s="105"/>
      <c r="J163" s="103"/>
      <c r="K163" s="103"/>
      <c r="L163" s="37"/>
    </row>
    <row r="164" spans="1:12" ht="15.75" customHeight="1" x14ac:dyDescent="0.2">
      <c r="A164" s="109"/>
      <c r="B164" s="100"/>
      <c r="C164" s="99" t="s">
        <v>225</v>
      </c>
      <c r="D164" s="99" t="s">
        <v>247</v>
      </c>
      <c r="E164" s="109"/>
      <c r="F164" s="109"/>
      <c r="G164" s="104"/>
      <c r="H164" s="105"/>
      <c r="I164" s="105"/>
      <c r="J164" s="103"/>
      <c r="K164" s="103"/>
      <c r="L164" s="37"/>
    </row>
    <row r="165" spans="1:12" ht="15.75" customHeight="1" x14ac:dyDescent="0.2">
      <c r="A165" s="109"/>
      <c r="B165" s="100"/>
      <c r="C165" s="99" t="s">
        <v>227</v>
      </c>
      <c r="D165" s="99"/>
      <c r="E165" s="109"/>
      <c r="F165" s="109"/>
      <c r="G165" s="104"/>
      <c r="H165" s="105"/>
      <c r="I165" s="105"/>
      <c r="J165" s="103"/>
      <c r="K165" s="103"/>
      <c r="L165" s="37"/>
    </row>
    <row r="166" spans="1:12" ht="31.6" customHeight="1" x14ac:dyDescent="0.2">
      <c r="A166" s="109"/>
      <c r="B166" s="100"/>
      <c r="C166" s="99" t="s">
        <v>228</v>
      </c>
      <c r="D166" s="4" t="s">
        <v>248</v>
      </c>
      <c r="E166" s="109"/>
      <c r="F166" s="109"/>
      <c r="G166" s="104"/>
      <c r="H166" s="105"/>
      <c r="I166" s="105"/>
      <c r="J166" s="103"/>
      <c r="K166" s="103"/>
      <c r="L166" s="37"/>
    </row>
    <row r="167" spans="1:12" ht="15.75" customHeight="1" x14ac:dyDescent="0.2">
      <c r="A167" s="109"/>
      <c r="B167" s="100"/>
      <c r="C167" s="99" t="s">
        <v>230</v>
      </c>
      <c r="D167" s="99" t="s">
        <v>249</v>
      </c>
      <c r="E167" s="109"/>
      <c r="F167" s="109"/>
      <c r="G167" s="104"/>
      <c r="H167" s="105"/>
      <c r="I167" s="105"/>
      <c r="J167" s="103"/>
      <c r="K167" s="103"/>
      <c r="L167" s="37"/>
    </row>
    <row r="168" spans="1:12" ht="15.75" customHeight="1" x14ac:dyDescent="0.2">
      <c r="A168" s="109"/>
      <c r="B168" s="100"/>
      <c r="C168" s="99"/>
      <c r="D168" s="109"/>
      <c r="E168" s="109"/>
      <c r="F168" s="109"/>
      <c r="G168" s="104"/>
      <c r="H168" s="105"/>
      <c r="I168" s="105"/>
      <c r="J168" s="103"/>
      <c r="K168" s="103"/>
      <c r="L168" s="37"/>
    </row>
    <row r="169" spans="1:12" ht="15.75" customHeight="1" x14ac:dyDescent="0.2">
      <c r="A169" s="100" t="s">
        <v>250</v>
      </c>
      <c r="B169" s="100" t="s">
        <v>251</v>
      </c>
      <c r="C169" s="113" t="s">
        <v>252</v>
      </c>
      <c r="D169" s="113"/>
      <c r="E169" s="100" t="s">
        <v>65</v>
      </c>
      <c r="F169" s="100">
        <v>1</v>
      </c>
      <c r="G169" s="115"/>
      <c r="H169" s="102">
        <v>0</v>
      </c>
      <c r="I169" s="102">
        <v>0</v>
      </c>
      <c r="J169" s="103">
        <f>H169*F169</f>
        <v>0</v>
      </c>
      <c r="K169" s="103">
        <f>F169*I169</f>
        <v>0</v>
      </c>
      <c r="L169" s="37"/>
    </row>
    <row r="170" spans="1:12" ht="15.75" customHeight="1" x14ac:dyDescent="0.2">
      <c r="A170" s="109"/>
      <c r="B170" s="100"/>
      <c r="C170" s="99" t="s">
        <v>114</v>
      </c>
      <c r="D170" s="129" t="s">
        <v>253</v>
      </c>
      <c r="E170" s="109"/>
      <c r="F170" s="109"/>
      <c r="G170" s="104"/>
      <c r="H170" s="105"/>
      <c r="I170" s="105"/>
      <c r="J170" s="103"/>
      <c r="K170" s="103"/>
      <c r="L170" s="37"/>
    </row>
    <row r="171" spans="1:12" ht="15.75" customHeight="1" x14ac:dyDescent="0.2">
      <c r="A171" s="109"/>
      <c r="B171" s="100"/>
      <c r="C171" s="133" t="s">
        <v>82</v>
      </c>
      <c r="D171" s="99" t="s">
        <v>235</v>
      </c>
      <c r="E171" s="109"/>
      <c r="F171" s="109"/>
      <c r="G171" s="104"/>
      <c r="H171" s="105"/>
      <c r="I171" s="105"/>
      <c r="J171" s="103"/>
      <c r="K171" s="103"/>
      <c r="L171" s="37"/>
    </row>
    <row r="172" spans="1:12" ht="15.75" customHeight="1" x14ac:dyDescent="0.2">
      <c r="A172" s="109"/>
      <c r="B172" s="100"/>
      <c r="C172" s="116" t="s">
        <v>158</v>
      </c>
      <c r="D172" s="99" t="s">
        <v>159</v>
      </c>
      <c r="E172" s="109"/>
      <c r="F172" s="109"/>
      <c r="G172" s="104"/>
      <c r="H172" s="105"/>
      <c r="I172" s="105"/>
      <c r="J172" s="103"/>
      <c r="K172" s="103"/>
      <c r="L172" s="37"/>
    </row>
    <row r="173" spans="1:12" ht="15.75" customHeight="1" x14ac:dyDescent="0.2">
      <c r="A173" s="109"/>
      <c r="B173" s="100"/>
      <c r="C173" s="133" t="s">
        <v>220</v>
      </c>
      <c r="D173" s="99" t="s">
        <v>243</v>
      </c>
      <c r="E173" s="109"/>
      <c r="F173" s="109"/>
      <c r="G173" s="104"/>
      <c r="H173" s="105"/>
      <c r="I173" s="105"/>
      <c r="J173" s="103"/>
      <c r="K173" s="103"/>
      <c r="L173" s="37"/>
    </row>
    <row r="174" spans="1:12" ht="15.75" customHeight="1" x14ac:dyDescent="0.2">
      <c r="A174" s="109"/>
      <c r="B174" s="100"/>
      <c r="C174" s="109" t="s">
        <v>222</v>
      </c>
      <c r="D174" s="99" t="s">
        <v>236</v>
      </c>
      <c r="E174" s="109"/>
      <c r="F174" s="109"/>
      <c r="G174" s="104"/>
      <c r="H174" s="105"/>
      <c r="I174" s="105"/>
      <c r="J174" s="103"/>
      <c r="K174" s="103"/>
      <c r="L174" s="37"/>
    </row>
    <row r="175" spans="1:12" ht="15.75" customHeight="1" x14ac:dyDescent="0.2">
      <c r="A175" s="109"/>
      <c r="B175" s="100"/>
      <c r="C175" s="99" t="s">
        <v>223</v>
      </c>
      <c r="D175" s="99" t="s">
        <v>254</v>
      </c>
      <c r="E175" s="109"/>
      <c r="F175" s="109"/>
      <c r="G175" s="104"/>
      <c r="H175" s="105"/>
      <c r="I175" s="105"/>
      <c r="J175" s="103"/>
      <c r="K175" s="103"/>
      <c r="L175" s="37"/>
    </row>
    <row r="176" spans="1:12" ht="15.75" customHeight="1" x14ac:dyDescent="0.2">
      <c r="A176" s="109"/>
      <c r="B176" s="100"/>
      <c r="C176" s="99" t="s">
        <v>87</v>
      </c>
      <c r="D176" s="99" t="s">
        <v>224</v>
      </c>
      <c r="E176" s="109"/>
      <c r="F176" s="109"/>
      <c r="G176" s="104"/>
      <c r="H176" s="105"/>
      <c r="I176" s="105"/>
      <c r="J176" s="103"/>
      <c r="K176" s="103"/>
      <c r="L176" s="37"/>
    </row>
    <row r="177" spans="1:12" ht="15.75" customHeight="1" x14ac:dyDescent="0.2">
      <c r="A177" s="109"/>
      <c r="B177" s="100"/>
      <c r="C177" s="99" t="s">
        <v>225</v>
      </c>
      <c r="D177" s="99" t="s">
        <v>255</v>
      </c>
      <c r="E177" s="109"/>
      <c r="F177" s="109"/>
      <c r="G177" s="104"/>
      <c r="H177" s="105"/>
      <c r="I177" s="105"/>
      <c r="J177" s="103"/>
      <c r="K177" s="103"/>
      <c r="L177" s="37"/>
    </row>
    <row r="178" spans="1:12" ht="15.75" customHeight="1" x14ac:dyDescent="0.2">
      <c r="A178" s="109"/>
      <c r="B178" s="100"/>
      <c r="C178" s="99" t="s">
        <v>227</v>
      </c>
      <c r="D178" s="99" t="s">
        <v>256</v>
      </c>
      <c r="E178" s="109"/>
      <c r="F178" s="109"/>
      <c r="G178" s="104"/>
      <c r="H178" s="105"/>
      <c r="I178" s="105"/>
      <c r="J178" s="103"/>
      <c r="K178" s="103"/>
      <c r="L178" s="37"/>
    </row>
    <row r="179" spans="1:12" ht="56.95" customHeight="1" x14ac:dyDescent="0.2">
      <c r="A179" s="109"/>
      <c r="B179" s="100"/>
      <c r="C179" s="99" t="s">
        <v>228</v>
      </c>
      <c r="D179" s="4" t="s">
        <v>257</v>
      </c>
      <c r="E179" s="109"/>
      <c r="F179" s="109"/>
      <c r="G179" s="104"/>
      <c r="H179" s="105"/>
      <c r="I179" s="105"/>
      <c r="J179" s="103"/>
      <c r="K179" s="103"/>
      <c r="L179" s="37"/>
    </row>
    <row r="180" spans="1:12" ht="15.75" customHeight="1" x14ac:dyDescent="0.2">
      <c r="A180" s="109"/>
      <c r="B180" s="100"/>
      <c r="C180" s="99" t="s">
        <v>230</v>
      </c>
      <c r="D180" s="99" t="s">
        <v>258</v>
      </c>
      <c r="E180" s="109"/>
      <c r="F180" s="109"/>
      <c r="G180" s="104"/>
      <c r="H180" s="105"/>
      <c r="I180" s="105"/>
      <c r="J180" s="103"/>
      <c r="K180" s="103"/>
      <c r="L180" s="37"/>
    </row>
    <row r="181" spans="1:12" ht="15.75" customHeight="1" x14ac:dyDescent="0.2">
      <c r="A181" s="109"/>
      <c r="B181" s="100"/>
      <c r="C181" s="99"/>
      <c r="D181" s="109"/>
      <c r="E181" s="109"/>
      <c r="F181" s="109"/>
      <c r="G181" s="104"/>
      <c r="H181" s="105"/>
      <c r="I181" s="105"/>
      <c r="J181" s="103"/>
      <c r="K181" s="103"/>
      <c r="L181" s="37"/>
    </row>
    <row r="182" spans="1:12" ht="15.75" customHeight="1" x14ac:dyDescent="0.2">
      <c r="A182" s="100" t="s">
        <v>259</v>
      </c>
      <c r="B182" s="100" t="s">
        <v>260</v>
      </c>
      <c r="C182" s="113" t="s">
        <v>261</v>
      </c>
      <c r="D182" s="113"/>
      <c r="E182" s="100" t="s">
        <v>65</v>
      </c>
      <c r="F182" s="100">
        <v>1</v>
      </c>
      <c r="G182" s="115"/>
      <c r="H182" s="102">
        <v>0</v>
      </c>
      <c r="I182" s="102">
        <v>0</v>
      </c>
      <c r="J182" s="103">
        <f>H182*F182</f>
        <v>0</v>
      </c>
      <c r="K182" s="103">
        <f>F182*I182</f>
        <v>0</v>
      </c>
      <c r="L182" s="37"/>
    </row>
    <row r="183" spans="1:12" ht="15.75" customHeight="1" x14ac:dyDescent="0.2">
      <c r="A183" s="109"/>
      <c r="B183" s="100"/>
      <c r="C183" s="99" t="s">
        <v>114</v>
      </c>
      <c r="D183" s="129" t="s">
        <v>242</v>
      </c>
      <c r="E183" s="109"/>
      <c r="F183" s="109"/>
      <c r="G183" s="104"/>
      <c r="H183" s="105"/>
      <c r="I183" s="105"/>
      <c r="J183" s="103"/>
      <c r="K183" s="103"/>
      <c r="L183" s="37"/>
    </row>
    <row r="184" spans="1:12" ht="15.75" customHeight="1" x14ac:dyDescent="0.2">
      <c r="A184" s="109"/>
      <c r="B184" s="100"/>
      <c r="C184" s="133" t="s">
        <v>82</v>
      </c>
      <c r="D184" s="99" t="s">
        <v>235</v>
      </c>
      <c r="E184" s="109"/>
      <c r="F184" s="109"/>
      <c r="G184" s="104"/>
      <c r="H184" s="105"/>
      <c r="I184" s="105"/>
      <c r="J184" s="103"/>
      <c r="K184" s="103"/>
      <c r="L184" s="37"/>
    </row>
    <row r="185" spans="1:12" ht="15.75" customHeight="1" x14ac:dyDescent="0.2">
      <c r="A185" s="109"/>
      <c r="B185" s="100"/>
      <c r="C185" s="116" t="s">
        <v>158</v>
      </c>
      <c r="D185" s="99" t="s">
        <v>159</v>
      </c>
      <c r="E185" s="109"/>
      <c r="F185" s="109"/>
      <c r="G185" s="104"/>
      <c r="H185" s="105"/>
      <c r="I185" s="105"/>
      <c r="J185" s="103"/>
      <c r="K185" s="103"/>
      <c r="L185" s="37"/>
    </row>
    <row r="186" spans="1:12" ht="15.75" customHeight="1" x14ac:dyDescent="0.2">
      <c r="A186" s="109"/>
      <c r="B186" s="100"/>
      <c r="C186" s="133" t="s">
        <v>220</v>
      </c>
      <c r="D186" s="99" t="s">
        <v>243</v>
      </c>
      <c r="E186" s="109"/>
      <c r="F186" s="109"/>
      <c r="G186" s="104"/>
      <c r="H186" s="105"/>
      <c r="I186" s="105"/>
      <c r="J186" s="103"/>
      <c r="K186" s="103"/>
      <c r="L186" s="37"/>
    </row>
    <row r="187" spans="1:12" ht="15.75" customHeight="1" x14ac:dyDescent="0.2">
      <c r="A187" s="109"/>
      <c r="B187" s="100"/>
      <c r="C187" s="109" t="s">
        <v>222</v>
      </c>
      <c r="D187" s="99" t="s">
        <v>262</v>
      </c>
      <c r="E187" s="109"/>
      <c r="F187" s="109"/>
      <c r="G187" s="104"/>
      <c r="H187" s="105"/>
      <c r="I187" s="105"/>
      <c r="J187" s="103"/>
      <c r="K187" s="103"/>
      <c r="L187" s="37"/>
    </row>
    <row r="188" spans="1:12" ht="15.75" customHeight="1" x14ac:dyDescent="0.2">
      <c r="A188" s="109"/>
      <c r="B188" s="100"/>
      <c r="C188" s="99" t="s">
        <v>223</v>
      </c>
      <c r="D188" s="99" t="s">
        <v>245</v>
      </c>
      <c r="E188" s="109"/>
      <c r="F188" s="109"/>
      <c r="G188" s="104"/>
      <c r="H188" s="105"/>
      <c r="I188" s="105"/>
      <c r="J188" s="103"/>
      <c r="K188" s="103"/>
      <c r="L188" s="37"/>
    </row>
    <row r="189" spans="1:12" ht="15.75" customHeight="1" x14ac:dyDescent="0.2">
      <c r="A189" s="109"/>
      <c r="B189" s="100"/>
      <c r="C189" s="99" t="s">
        <v>87</v>
      </c>
      <c r="D189" s="99" t="s">
        <v>246</v>
      </c>
      <c r="E189" s="109"/>
      <c r="F189" s="109"/>
      <c r="G189" s="104"/>
      <c r="H189" s="105"/>
      <c r="I189" s="105"/>
      <c r="J189" s="103"/>
      <c r="K189" s="103"/>
      <c r="L189" s="37"/>
    </row>
    <row r="190" spans="1:12" ht="15.75" customHeight="1" x14ac:dyDescent="0.2">
      <c r="A190" s="109"/>
      <c r="B190" s="100"/>
      <c r="C190" s="99" t="s">
        <v>225</v>
      </c>
      <c r="D190" s="99" t="s">
        <v>226</v>
      </c>
      <c r="E190" s="109"/>
      <c r="F190" s="109"/>
      <c r="G190" s="104"/>
      <c r="H190" s="105"/>
      <c r="I190" s="105"/>
      <c r="J190" s="103"/>
      <c r="K190" s="103"/>
      <c r="L190" s="37"/>
    </row>
    <row r="191" spans="1:12" ht="15.75" customHeight="1" x14ac:dyDescent="0.2">
      <c r="A191" s="109"/>
      <c r="B191" s="100"/>
      <c r="C191" s="99" t="s">
        <v>227</v>
      </c>
      <c r="D191" s="99"/>
      <c r="E191" s="109"/>
      <c r="F191" s="109"/>
      <c r="G191" s="104"/>
      <c r="H191" s="105"/>
      <c r="I191" s="105"/>
      <c r="J191" s="103"/>
      <c r="K191" s="103"/>
      <c r="L191" s="37"/>
    </row>
    <row r="192" spans="1:12" ht="31.6" customHeight="1" x14ac:dyDescent="0.2">
      <c r="A192" s="109"/>
      <c r="B192" s="100"/>
      <c r="C192" s="99" t="s">
        <v>228</v>
      </c>
      <c r="D192" s="4" t="s">
        <v>248</v>
      </c>
      <c r="E192" s="109"/>
      <c r="F192" s="109"/>
      <c r="G192" s="104"/>
      <c r="H192" s="105"/>
      <c r="I192" s="105"/>
      <c r="J192" s="103"/>
      <c r="K192" s="103"/>
      <c r="L192" s="37"/>
    </row>
    <row r="193" spans="1:12" ht="15.75" customHeight="1" x14ac:dyDescent="0.2">
      <c r="A193" s="109"/>
      <c r="B193" s="100"/>
      <c r="C193" s="99" t="s">
        <v>230</v>
      </c>
      <c r="D193" s="99" t="s">
        <v>249</v>
      </c>
      <c r="E193" s="109"/>
      <c r="F193" s="109"/>
      <c r="G193" s="104"/>
      <c r="H193" s="105"/>
      <c r="I193" s="105"/>
      <c r="J193" s="103"/>
      <c r="K193" s="103"/>
      <c r="L193" s="37"/>
    </row>
    <row r="194" spans="1:12" ht="15.75" customHeight="1" x14ac:dyDescent="0.2">
      <c r="A194" s="109"/>
      <c r="B194" s="100"/>
      <c r="C194" s="99"/>
      <c r="D194" s="109"/>
      <c r="E194" s="109"/>
      <c r="F194" s="109"/>
      <c r="G194" s="104"/>
      <c r="H194" s="105"/>
      <c r="I194" s="105"/>
      <c r="J194" s="103"/>
      <c r="K194" s="103"/>
      <c r="L194" s="37"/>
    </row>
    <row r="195" spans="1:12" ht="15.75" customHeight="1" x14ac:dyDescent="0.2">
      <c r="A195" s="100" t="s">
        <v>263</v>
      </c>
      <c r="B195" s="100" t="s">
        <v>264</v>
      </c>
      <c r="C195" s="113" t="s">
        <v>265</v>
      </c>
      <c r="D195" s="113"/>
      <c r="E195" s="100" t="s">
        <v>65</v>
      </c>
      <c r="F195" s="100">
        <v>1</v>
      </c>
      <c r="G195" s="115"/>
      <c r="H195" s="102">
        <v>0</v>
      </c>
      <c r="I195" s="102">
        <v>0</v>
      </c>
      <c r="J195" s="103">
        <f>H195*F195</f>
        <v>0</v>
      </c>
      <c r="K195" s="103">
        <f>F195*I195</f>
        <v>0</v>
      </c>
      <c r="L195" s="37"/>
    </row>
    <row r="196" spans="1:12" ht="15.75" customHeight="1" x14ac:dyDescent="0.2">
      <c r="A196" s="109"/>
      <c r="B196" s="100"/>
      <c r="C196" s="99" t="s">
        <v>114</v>
      </c>
      <c r="D196" s="129" t="s">
        <v>266</v>
      </c>
      <c r="E196" s="109"/>
      <c r="F196" s="109"/>
      <c r="G196" s="104"/>
      <c r="H196" s="105"/>
      <c r="I196" s="105"/>
      <c r="J196" s="103"/>
      <c r="K196" s="103"/>
      <c r="L196" s="37"/>
    </row>
    <row r="197" spans="1:12" ht="15.75" customHeight="1" x14ac:dyDescent="0.2">
      <c r="A197" s="109"/>
      <c r="B197" s="100"/>
      <c r="C197" s="133" t="s">
        <v>82</v>
      </c>
      <c r="D197" s="99" t="s">
        <v>267</v>
      </c>
      <c r="E197" s="109"/>
      <c r="F197" s="109"/>
      <c r="G197" s="104"/>
      <c r="H197" s="105"/>
      <c r="I197" s="105"/>
      <c r="J197" s="103"/>
      <c r="K197" s="103"/>
      <c r="L197" s="37"/>
    </row>
    <row r="198" spans="1:12" ht="15.75" customHeight="1" x14ac:dyDescent="0.2">
      <c r="A198" s="109"/>
      <c r="B198" s="100"/>
      <c r="C198" s="116" t="s">
        <v>158</v>
      </c>
      <c r="D198" s="99" t="s">
        <v>159</v>
      </c>
      <c r="E198" s="109"/>
      <c r="F198" s="109"/>
      <c r="G198" s="104"/>
      <c r="H198" s="105"/>
      <c r="I198" s="105"/>
      <c r="J198" s="103"/>
      <c r="K198" s="103"/>
      <c r="L198" s="37"/>
    </row>
    <row r="199" spans="1:12" ht="15.75" customHeight="1" x14ac:dyDescent="0.2">
      <c r="A199" s="109"/>
      <c r="B199" s="100"/>
      <c r="C199" s="133" t="s">
        <v>220</v>
      </c>
      <c r="D199" s="99" t="s">
        <v>268</v>
      </c>
      <c r="E199" s="109"/>
      <c r="F199" s="109"/>
      <c r="G199" s="104"/>
      <c r="H199" s="105"/>
      <c r="I199" s="105"/>
      <c r="J199" s="103"/>
      <c r="K199" s="103"/>
      <c r="L199" s="37"/>
    </row>
    <row r="200" spans="1:12" ht="15.75" customHeight="1" x14ac:dyDescent="0.2">
      <c r="A200" s="109"/>
      <c r="B200" s="100"/>
      <c r="C200" s="109" t="s">
        <v>222</v>
      </c>
      <c r="D200" s="99" t="s">
        <v>269</v>
      </c>
      <c r="E200" s="109"/>
      <c r="F200" s="109"/>
      <c r="G200" s="104"/>
      <c r="H200" s="105"/>
      <c r="I200" s="105"/>
      <c r="J200" s="103"/>
      <c r="K200" s="103"/>
      <c r="L200" s="37"/>
    </row>
    <row r="201" spans="1:12" ht="15.75" customHeight="1" x14ac:dyDescent="0.2">
      <c r="A201" s="109"/>
      <c r="B201" s="100"/>
      <c r="C201" s="99" t="s">
        <v>223</v>
      </c>
      <c r="D201" s="99" t="s">
        <v>237</v>
      </c>
      <c r="E201" s="109"/>
      <c r="F201" s="109"/>
      <c r="G201" s="104"/>
      <c r="H201" s="105"/>
      <c r="I201" s="105"/>
      <c r="J201" s="103"/>
      <c r="K201" s="103"/>
      <c r="L201" s="37"/>
    </row>
    <row r="202" spans="1:12" ht="15.75" customHeight="1" x14ac:dyDescent="0.2">
      <c r="A202" s="109"/>
      <c r="B202" s="100"/>
      <c r="C202" s="99" t="s">
        <v>87</v>
      </c>
      <c r="D202" s="99" t="s">
        <v>246</v>
      </c>
      <c r="E202" s="109"/>
      <c r="F202" s="109"/>
      <c r="G202" s="104"/>
      <c r="H202" s="105"/>
      <c r="I202" s="105"/>
      <c r="J202" s="103"/>
      <c r="K202" s="103"/>
      <c r="L202" s="37"/>
    </row>
    <row r="203" spans="1:12" ht="15.75" customHeight="1" x14ac:dyDescent="0.2">
      <c r="A203" s="109"/>
      <c r="B203" s="100"/>
      <c r="C203" s="99" t="s">
        <v>225</v>
      </c>
      <c r="D203" s="99" t="s">
        <v>226</v>
      </c>
      <c r="E203" s="109"/>
      <c r="F203" s="109"/>
      <c r="G203" s="104"/>
      <c r="H203" s="105"/>
      <c r="I203" s="105"/>
      <c r="J203" s="103"/>
      <c r="K203" s="103"/>
      <c r="L203" s="37"/>
    </row>
    <row r="204" spans="1:12" ht="15.75" customHeight="1" x14ac:dyDescent="0.2">
      <c r="A204" s="109"/>
      <c r="B204" s="100"/>
      <c r="C204" s="99" t="s">
        <v>227</v>
      </c>
      <c r="D204" s="99"/>
      <c r="E204" s="109"/>
      <c r="F204" s="109"/>
      <c r="G204" s="104"/>
      <c r="H204" s="105"/>
      <c r="I204" s="105"/>
      <c r="J204" s="103"/>
      <c r="K204" s="103"/>
      <c r="L204" s="37"/>
    </row>
    <row r="205" spans="1:12" ht="33.049999999999997" customHeight="1" x14ac:dyDescent="0.2">
      <c r="A205" s="109"/>
      <c r="B205" s="100"/>
      <c r="C205" s="99" t="s">
        <v>228</v>
      </c>
      <c r="D205" s="4" t="s">
        <v>238</v>
      </c>
      <c r="E205" s="109"/>
      <c r="F205" s="109"/>
      <c r="G205" s="104"/>
      <c r="H205" s="105"/>
      <c r="I205" s="105"/>
      <c r="J205" s="103"/>
      <c r="K205" s="103"/>
      <c r="L205" s="37"/>
    </row>
    <row r="206" spans="1:12" ht="15.75" customHeight="1" x14ac:dyDescent="0.2">
      <c r="A206" s="109"/>
      <c r="B206" s="100"/>
      <c r="C206" s="99" t="s">
        <v>230</v>
      </c>
      <c r="D206" s="99" t="s">
        <v>249</v>
      </c>
      <c r="E206" s="109"/>
      <c r="F206" s="109"/>
      <c r="G206" s="104"/>
      <c r="H206" s="105"/>
      <c r="I206" s="105"/>
      <c r="J206" s="103"/>
      <c r="K206" s="103"/>
      <c r="L206" s="37"/>
    </row>
    <row r="207" spans="1:12" ht="15.75" customHeight="1" x14ac:dyDescent="0.2">
      <c r="A207" s="109"/>
      <c r="B207" s="100"/>
      <c r="C207" s="99"/>
      <c r="D207" s="109"/>
      <c r="E207" s="109"/>
      <c r="F207" s="109"/>
      <c r="G207" s="104"/>
      <c r="H207" s="105"/>
      <c r="I207" s="105"/>
      <c r="J207" s="103"/>
      <c r="K207" s="103"/>
      <c r="L207" s="37"/>
    </row>
    <row r="208" spans="1:12" ht="15.75" customHeight="1" x14ac:dyDescent="0.2">
      <c r="A208" s="100" t="s">
        <v>270</v>
      </c>
      <c r="B208" s="100" t="s">
        <v>271</v>
      </c>
      <c r="C208" s="113" t="s">
        <v>272</v>
      </c>
      <c r="D208" s="113"/>
      <c r="E208" s="100" t="s">
        <v>65</v>
      </c>
      <c r="F208" s="100">
        <v>1</v>
      </c>
      <c r="G208" s="115"/>
      <c r="H208" s="102">
        <v>0</v>
      </c>
      <c r="I208" s="102">
        <v>0</v>
      </c>
      <c r="J208" s="103">
        <f>H208*F208</f>
        <v>0</v>
      </c>
      <c r="K208" s="103">
        <f>F208*I208</f>
        <v>0</v>
      </c>
      <c r="L208" s="37"/>
    </row>
    <row r="209" spans="1:12" ht="15.75" customHeight="1" x14ac:dyDescent="0.2">
      <c r="A209" s="109"/>
      <c r="B209" s="100"/>
      <c r="C209" s="99" t="s">
        <v>114</v>
      </c>
      <c r="D209" s="129" t="s">
        <v>266</v>
      </c>
      <c r="E209" s="109"/>
      <c r="F209" s="109"/>
      <c r="G209" s="104"/>
      <c r="H209" s="105"/>
      <c r="I209" s="105"/>
      <c r="J209" s="103"/>
      <c r="K209" s="103"/>
      <c r="L209" s="37"/>
    </row>
    <row r="210" spans="1:12" ht="15.75" customHeight="1" x14ac:dyDescent="0.2">
      <c r="A210" s="109"/>
      <c r="B210" s="100"/>
      <c r="C210" s="133" t="s">
        <v>82</v>
      </c>
      <c r="D210" s="99" t="s">
        <v>235</v>
      </c>
      <c r="E210" s="109"/>
      <c r="F210" s="109"/>
      <c r="G210" s="104"/>
      <c r="H210" s="105"/>
      <c r="I210" s="105"/>
      <c r="J210" s="103"/>
      <c r="K210" s="103"/>
      <c r="L210" s="37"/>
    </row>
    <row r="211" spans="1:12" ht="15.75" customHeight="1" x14ac:dyDescent="0.2">
      <c r="A211" s="109"/>
      <c r="B211" s="100"/>
      <c r="C211" s="116" t="s">
        <v>158</v>
      </c>
      <c r="D211" s="99" t="s">
        <v>159</v>
      </c>
      <c r="E211" s="109"/>
      <c r="F211" s="109"/>
      <c r="G211" s="104"/>
      <c r="H211" s="105"/>
      <c r="I211" s="105"/>
      <c r="J211" s="103"/>
      <c r="K211" s="103"/>
      <c r="L211" s="37"/>
    </row>
    <row r="212" spans="1:12" ht="15.75" customHeight="1" x14ac:dyDescent="0.2">
      <c r="A212" s="109"/>
      <c r="B212" s="100"/>
      <c r="C212" s="133" t="s">
        <v>220</v>
      </c>
      <c r="D212" s="99" t="s">
        <v>268</v>
      </c>
      <c r="E212" s="109"/>
      <c r="F212" s="109"/>
      <c r="G212" s="104"/>
      <c r="H212" s="105"/>
      <c r="I212" s="105"/>
      <c r="J212" s="103"/>
      <c r="K212" s="103"/>
      <c r="L212" s="37"/>
    </row>
    <row r="213" spans="1:12" ht="15.75" customHeight="1" x14ac:dyDescent="0.2">
      <c r="A213" s="109"/>
      <c r="B213" s="100"/>
      <c r="C213" s="109" t="s">
        <v>222</v>
      </c>
      <c r="D213" s="99" t="s">
        <v>244</v>
      </c>
      <c r="E213" s="109"/>
      <c r="F213" s="109"/>
      <c r="G213" s="104"/>
      <c r="H213" s="105"/>
      <c r="I213" s="105"/>
      <c r="J213" s="103"/>
      <c r="K213" s="103"/>
      <c r="L213" s="37"/>
    </row>
    <row r="214" spans="1:12" ht="15.75" customHeight="1" x14ac:dyDescent="0.2">
      <c r="A214" s="109"/>
      <c r="B214" s="100"/>
      <c r="C214" s="99" t="s">
        <v>223</v>
      </c>
      <c r="D214" s="99" t="s">
        <v>273</v>
      </c>
      <c r="E214" s="109"/>
      <c r="F214" s="109"/>
      <c r="G214" s="104"/>
      <c r="H214" s="105"/>
      <c r="I214" s="105"/>
      <c r="J214" s="103"/>
      <c r="K214" s="103"/>
      <c r="L214" s="37"/>
    </row>
    <row r="215" spans="1:12" ht="15.75" customHeight="1" x14ac:dyDescent="0.2">
      <c r="A215" s="109"/>
      <c r="B215" s="100"/>
      <c r="C215" s="99" t="s">
        <v>87</v>
      </c>
      <c r="D215" s="99" t="s">
        <v>246</v>
      </c>
      <c r="E215" s="109"/>
      <c r="F215" s="109"/>
      <c r="G215" s="104"/>
      <c r="H215" s="105"/>
      <c r="I215" s="105"/>
      <c r="J215" s="103"/>
      <c r="K215" s="103"/>
      <c r="L215" s="37"/>
    </row>
    <row r="216" spans="1:12" ht="15.75" customHeight="1" x14ac:dyDescent="0.2">
      <c r="A216" s="109"/>
      <c r="B216" s="100"/>
      <c r="C216" s="99" t="s">
        <v>225</v>
      </c>
      <c r="D216" s="99" t="s">
        <v>226</v>
      </c>
      <c r="E216" s="109"/>
      <c r="F216" s="109"/>
      <c r="G216" s="104"/>
      <c r="H216" s="105"/>
      <c r="I216" s="105"/>
      <c r="J216" s="103"/>
      <c r="K216" s="103"/>
      <c r="L216" s="37"/>
    </row>
    <row r="217" spans="1:12" ht="15.75" customHeight="1" x14ac:dyDescent="0.2">
      <c r="A217" s="109"/>
      <c r="B217" s="100"/>
      <c r="C217" s="99" t="s">
        <v>227</v>
      </c>
      <c r="D217" s="99"/>
      <c r="E217" s="109"/>
      <c r="F217" s="109"/>
      <c r="G217" s="104"/>
      <c r="H217" s="105"/>
      <c r="I217" s="105"/>
      <c r="J217" s="103"/>
      <c r="K217" s="103"/>
      <c r="L217" s="37"/>
    </row>
    <row r="218" spans="1:12" ht="31.6" customHeight="1" x14ac:dyDescent="0.2">
      <c r="A218" s="109"/>
      <c r="B218" s="100"/>
      <c r="C218" s="99" t="s">
        <v>228</v>
      </c>
      <c r="D218" s="4" t="s">
        <v>238</v>
      </c>
      <c r="E218" s="109"/>
      <c r="F218" s="109"/>
      <c r="G218" s="104"/>
      <c r="H218" s="105"/>
      <c r="I218" s="105"/>
      <c r="J218" s="103"/>
      <c r="K218" s="103"/>
      <c r="L218" s="37"/>
    </row>
    <row r="219" spans="1:12" ht="15.75" customHeight="1" x14ac:dyDescent="0.2">
      <c r="A219" s="109"/>
      <c r="B219" s="100"/>
      <c r="C219" s="99" t="s">
        <v>230</v>
      </c>
      <c r="D219" s="99" t="s">
        <v>249</v>
      </c>
      <c r="E219" s="109"/>
      <c r="F219" s="109"/>
      <c r="G219" s="104"/>
      <c r="H219" s="105"/>
      <c r="I219" s="105"/>
      <c r="J219" s="103"/>
      <c r="K219" s="103"/>
      <c r="L219" s="37"/>
    </row>
    <row r="220" spans="1:12" ht="15.75" customHeight="1" x14ac:dyDescent="0.2">
      <c r="A220" s="109"/>
      <c r="B220" s="100"/>
      <c r="C220" s="99"/>
      <c r="D220" s="109"/>
      <c r="E220" s="109"/>
      <c r="F220" s="109"/>
      <c r="G220" s="104"/>
      <c r="H220" s="105"/>
      <c r="I220" s="105"/>
      <c r="J220" s="103"/>
      <c r="K220" s="103"/>
      <c r="L220" s="37"/>
    </row>
    <row r="221" spans="1:12" ht="15.75" customHeight="1" x14ac:dyDescent="0.2">
      <c r="A221" s="100" t="s">
        <v>274</v>
      </c>
      <c r="B221" s="100" t="s">
        <v>275</v>
      </c>
      <c r="C221" s="113" t="s">
        <v>792</v>
      </c>
      <c r="D221" s="113"/>
      <c r="E221" s="100" t="s">
        <v>65</v>
      </c>
      <c r="F221" s="100">
        <v>1</v>
      </c>
      <c r="G221" s="115"/>
      <c r="H221" s="102">
        <v>0</v>
      </c>
      <c r="I221" s="102">
        <v>0</v>
      </c>
      <c r="J221" s="103">
        <f>H221*F221</f>
        <v>0</v>
      </c>
      <c r="K221" s="103">
        <f>F221*I221</f>
        <v>0</v>
      </c>
      <c r="L221" s="37"/>
    </row>
    <row r="222" spans="1:12" ht="15.75" customHeight="1" x14ac:dyDescent="0.2">
      <c r="A222" s="100"/>
      <c r="B222" s="100"/>
      <c r="C222" s="109" t="s">
        <v>276</v>
      </c>
      <c r="D222" s="131" t="s">
        <v>277</v>
      </c>
      <c r="E222" s="100"/>
      <c r="F222" s="100"/>
      <c r="G222" s="115"/>
      <c r="H222" s="105"/>
      <c r="I222" s="105"/>
      <c r="J222" s="103"/>
      <c r="K222" s="103"/>
      <c r="L222" s="37"/>
    </row>
    <row r="223" spans="1:12" ht="15.75" customHeight="1" x14ac:dyDescent="0.2">
      <c r="A223" s="109"/>
      <c r="B223" s="100"/>
      <c r="C223" s="109" t="s">
        <v>82</v>
      </c>
      <c r="D223" s="109" t="s">
        <v>278</v>
      </c>
      <c r="E223" s="109"/>
      <c r="F223" s="109"/>
      <c r="G223" s="104"/>
      <c r="H223" s="105"/>
      <c r="I223" s="105"/>
      <c r="J223" s="103"/>
      <c r="K223" s="103"/>
      <c r="L223" s="37"/>
    </row>
    <row r="224" spans="1:12" ht="15.75" customHeight="1" x14ac:dyDescent="0.2">
      <c r="A224" s="109"/>
      <c r="B224" s="100"/>
      <c r="C224" s="109" t="s">
        <v>279</v>
      </c>
      <c r="D224" s="109" t="s">
        <v>280</v>
      </c>
      <c r="E224" s="109"/>
      <c r="F224" s="109"/>
      <c r="G224" s="104"/>
      <c r="H224" s="105"/>
      <c r="I224" s="105"/>
      <c r="J224" s="103"/>
      <c r="K224" s="103"/>
      <c r="L224" s="37"/>
    </row>
    <row r="225" spans="1:12" ht="15.75" customHeight="1" x14ac:dyDescent="0.2">
      <c r="A225" s="109"/>
      <c r="B225" s="100"/>
      <c r="C225" s="109" t="s">
        <v>281</v>
      </c>
      <c r="D225" s="109" t="s">
        <v>282</v>
      </c>
      <c r="E225" s="109"/>
      <c r="F225" s="109"/>
      <c r="G225" s="104"/>
      <c r="H225" s="105"/>
      <c r="I225" s="105"/>
      <c r="J225" s="103"/>
      <c r="K225" s="103"/>
      <c r="L225" s="37"/>
    </row>
    <row r="226" spans="1:12" ht="15.75" customHeight="1" x14ac:dyDescent="0.2">
      <c r="A226" s="109"/>
      <c r="B226" s="100"/>
      <c r="C226" s="109" t="s">
        <v>283</v>
      </c>
      <c r="D226" s="99" t="s">
        <v>159</v>
      </c>
      <c r="E226" s="109"/>
      <c r="F226" s="109"/>
      <c r="G226" s="104"/>
      <c r="H226" s="105"/>
      <c r="I226" s="105"/>
      <c r="J226" s="103"/>
      <c r="K226" s="103"/>
      <c r="L226" s="37"/>
    </row>
    <row r="227" spans="1:12" ht="15.75" customHeight="1" x14ac:dyDescent="0.2">
      <c r="A227" s="109"/>
      <c r="B227" s="100"/>
      <c r="C227" s="109" t="s">
        <v>230</v>
      </c>
      <c r="D227" s="99" t="s">
        <v>793</v>
      </c>
      <c r="E227" s="109"/>
      <c r="F227" s="109"/>
      <c r="G227" s="104"/>
      <c r="H227" s="105"/>
      <c r="I227" s="105"/>
      <c r="J227" s="103"/>
      <c r="K227" s="103"/>
      <c r="L227" s="37"/>
    </row>
    <row r="228" spans="1:12" ht="15.75" customHeight="1" x14ac:dyDescent="0.2">
      <c r="A228" s="109"/>
      <c r="B228" s="100"/>
      <c r="C228" s="99" t="s">
        <v>284</v>
      </c>
      <c r="D228" s="99" t="s">
        <v>790</v>
      </c>
      <c r="E228" s="109"/>
      <c r="F228" s="109"/>
      <c r="G228" s="104"/>
      <c r="H228" s="105"/>
      <c r="I228" s="105"/>
      <c r="J228" s="103"/>
      <c r="K228" s="103"/>
      <c r="L228" s="37"/>
    </row>
    <row r="229" spans="1:12" ht="15.75" customHeight="1" x14ac:dyDescent="0.2">
      <c r="A229" s="109"/>
      <c r="B229" s="100"/>
      <c r="C229" s="113" t="s">
        <v>151</v>
      </c>
      <c r="D229" s="113"/>
      <c r="E229" s="109"/>
      <c r="F229" s="109"/>
      <c r="G229" s="104"/>
      <c r="H229" s="105"/>
      <c r="I229" s="105"/>
      <c r="J229" s="103"/>
      <c r="K229" s="103"/>
      <c r="L229" s="37"/>
    </row>
    <row r="230" spans="1:12" ht="15.75" customHeight="1" x14ac:dyDescent="0.2">
      <c r="A230" s="109"/>
      <c r="B230" s="100"/>
      <c r="C230" s="109" t="s">
        <v>285</v>
      </c>
      <c r="D230" s="113"/>
      <c r="E230" s="109"/>
      <c r="F230" s="109"/>
      <c r="G230" s="104"/>
      <c r="H230" s="105"/>
      <c r="I230" s="105"/>
      <c r="J230" s="103"/>
      <c r="K230" s="103"/>
      <c r="L230" s="37"/>
    </row>
    <row r="231" spans="1:12" ht="15.75" customHeight="1" x14ac:dyDescent="0.2">
      <c r="A231" s="109"/>
      <c r="B231" s="100"/>
      <c r="C231" s="109" t="s">
        <v>286</v>
      </c>
      <c r="D231" s="113"/>
      <c r="E231" s="109"/>
      <c r="F231" s="109"/>
      <c r="G231" s="104"/>
      <c r="H231" s="105"/>
      <c r="I231" s="105"/>
      <c r="J231" s="103"/>
      <c r="K231" s="103"/>
      <c r="L231" s="37"/>
    </row>
    <row r="232" spans="1:12" ht="15.75" customHeight="1" x14ac:dyDescent="0.2">
      <c r="A232" s="109"/>
      <c r="B232" s="100"/>
      <c r="C232" s="109" t="s">
        <v>287</v>
      </c>
      <c r="D232" s="113"/>
      <c r="E232" s="109"/>
      <c r="F232" s="109"/>
      <c r="G232" s="104"/>
      <c r="H232" s="105"/>
      <c r="I232" s="105"/>
      <c r="J232" s="103"/>
      <c r="K232" s="103"/>
      <c r="L232" s="37"/>
    </row>
    <row r="233" spans="1:12" ht="15.75" customHeight="1" x14ac:dyDescent="0.2">
      <c r="A233" s="109"/>
      <c r="B233" s="100"/>
      <c r="C233" s="99"/>
      <c r="D233" s="109"/>
      <c r="E233" s="109"/>
      <c r="F233" s="109"/>
      <c r="G233" s="104"/>
      <c r="H233" s="105"/>
      <c r="I233" s="105"/>
      <c r="J233" s="103"/>
      <c r="K233" s="103"/>
      <c r="L233" s="37"/>
    </row>
    <row r="234" spans="1:12" ht="15.75" customHeight="1" x14ac:dyDescent="0.2">
      <c r="A234" s="100" t="s">
        <v>288</v>
      </c>
      <c r="B234" s="100" t="s">
        <v>289</v>
      </c>
      <c r="C234" s="113" t="s">
        <v>290</v>
      </c>
      <c r="D234" s="113"/>
      <c r="E234" s="100" t="s">
        <v>65</v>
      </c>
      <c r="F234" s="100">
        <v>1</v>
      </c>
      <c r="G234" s="115"/>
      <c r="H234" s="102">
        <v>0</v>
      </c>
      <c r="I234" s="102">
        <v>0</v>
      </c>
      <c r="J234" s="103">
        <f>H234*F234</f>
        <v>0</v>
      </c>
      <c r="K234" s="103">
        <f>F234*I234</f>
        <v>0</v>
      </c>
      <c r="L234" s="37"/>
    </row>
    <row r="235" spans="1:12" ht="33.049999999999997" customHeight="1" x14ac:dyDescent="0.2">
      <c r="A235" s="100"/>
      <c r="B235" s="100"/>
      <c r="C235" s="393" t="s">
        <v>291</v>
      </c>
      <c r="D235" s="393"/>
      <c r="E235" s="100"/>
      <c r="F235" s="100"/>
      <c r="G235" s="115"/>
      <c r="H235" s="105"/>
      <c r="I235" s="105"/>
      <c r="J235" s="103"/>
      <c r="K235" s="103"/>
      <c r="L235" s="37"/>
    </row>
    <row r="236" spans="1:12" ht="15.75" customHeight="1" x14ac:dyDescent="0.2">
      <c r="A236" s="109"/>
      <c r="B236" s="100"/>
      <c r="C236" s="109" t="s">
        <v>276</v>
      </c>
      <c r="D236" s="131" t="s">
        <v>292</v>
      </c>
      <c r="E236" s="109"/>
      <c r="F236" s="109"/>
      <c r="G236" s="104"/>
      <c r="H236" s="105"/>
      <c r="I236" s="105"/>
      <c r="J236" s="103"/>
      <c r="K236" s="103"/>
      <c r="L236" s="37"/>
    </row>
    <row r="237" spans="1:12" ht="15.75" customHeight="1" x14ac:dyDescent="0.2">
      <c r="A237" s="109"/>
      <c r="B237" s="100"/>
      <c r="C237" s="109" t="s">
        <v>293</v>
      </c>
      <c r="D237" s="109" t="s">
        <v>294</v>
      </c>
      <c r="E237" s="109"/>
      <c r="F237" s="109"/>
      <c r="G237" s="104"/>
      <c r="H237" s="105"/>
      <c r="I237" s="105"/>
      <c r="J237" s="103"/>
      <c r="K237" s="103"/>
      <c r="L237" s="37"/>
    </row>
    <row r="238" spans="1:12" ht="15.75" customHeight="1" x14ac:dyDescent="0.2">
      <c r="A238" s="109"/>
      <c r="B238" s="100"/>
      <c r="C238" s="99" t="s">
        <v>295</v>
      </c>
      <c r="D238" s="99" t="s">
        <v>137</v>
      </c>
      <c r="E238" s="109"/>
      <c r="F238" s="109"/>
      <c r="G238" s="104"/>
      <c r="H238" s="105"/>
      <c r="I238" s="105"/>
      <c r="J238" s="103"/>
      <c r="K238" s="103"/>
      <c r="L238" s="37"/>
    </row>
    <row r="239" spans="1:12" ht="15.75" customHeight="1" x14ac:dyDescent="0.2">
      <c r="A239" s="109"/>
      <c r="B239" s="100"/>
      <c r="C239" s="109" t="s">
        <v>296</v>
      </c>
      <c r="D239" s="109" t="s">
        <v>795</v>
      </c>
      <c r="E239" s="109"/>
      <c r="F239" s="109"/>
      <c r="G239" s="104"/>
      <c r="H239" s="105"/>
      <c r="I239" s="105"/>
      <c r="J239" s="103"/>
      <c r="K239" s="103"/>
      <c r="L239" s="37"/>
    </row>
    <row r="240" spans="1:12" ht="15.75" customHeight="1" x14ac:dyDescent="0.2">
      <c r="A240" s="109"/>
      <c r="B240" s="100"/>
      <c r="C240" s="109" t="s">
        <v>128</v>
      </c>
      <c r="D240" s="109"/>
      <c r="E240" s="109"/>
      <c r="F240" s="109"/>
      <c r="G240" s="104"/>
      <c r="H240" s="105"/>
      <c r="I240" s="105"/>
      <c r="J240" s="103"/>
      <c r="K240" s="103"/>
      <c r="L240" s="37"/>
    </row>
    <row r="241" spans="1:12" ht="15.75" customHeight="1" x14ac:dyDescent="0.2">
      <c r="A241" s="109"/>
      <c r="B241" s="100"/>
      <c r="C241" s="113" t="s">
        <v>297</v>
      </c>
      <c r="D241" s="109"/>
      <c r="E241" s="109"/>
      <c r="F241" s="109"/>
      <c r="G241" s="104"/>
      <c r="H241" s="105"/>
      <c r="I241" s="105"/>
      <c r="J241" s="103"/>
      <c r="K241" s="103"/>
      <c r="L241" s="37"/>
    </row>
    <row r="242" spans="1:12" ht="15.75" customHeight="1" x14ac:dyDescent="0.2">
      <c r="A242" s="109"/>
      <c r="B242" s="100"/>
      <c r="C242" s="109" t="s">
        <v>298</v>
      </c>
      <c r="D242" s="109"/>
      <c r="E242" s="109"/>
      <c r="F242" s="109"/>
      <c r="G242" s="104"/>
      <c r="H242" s="105"/>
      <c r="I242" s="105"/>
      <c r="J242" s="103"/>
      <c r="K242" s="103"/>
      <c r="L242" s="37"/>
    </row>
    <row r="243" spans="1:12" ht="33.75" customHeight="1" x14ac:dyDescent="0.2">
      <c r="A243" s="109"/>
      <c r="B243" s="100"/>
      <c r="C243" s="394" t="s">
        <v>299</v>
      </c>
      <c r="D243" s="394"/>
      <c r="E243" s="109"/>
      <c r="F243" s="109"/>
      <c r="G243" s="104"/>
      <c r="H243" s="105"/>
      <c r="I243" s="105"/>
      <c r="J243" s="103"/>
      <c r="K243" s="103"/>
      <c r="L243" s="37"/>
    </row>
    <row r="244" spans="1:12" ht="15.75" customHeight="1" x14ac:dyDescent="0.2">
      <c r="A244" s="109"/>
      <c r="B244" s="100"/>
      <c r="C244" s="109"/>
      <c r="D244" s="113"/>
      <c r="E244" s="109"/>
      <c r="F244" s="109"/>
      <c r="G244" s="104"/>
      <c r="H244" s="105"/>
      <c r="I244" s="105"/>
      <c r="J244" s="103"/>
      <c r="K244" s="103"/>
      <c r="L244" s="37"/>
    </row>
    <row r="245" spans="1:12" ht="15.75" customHeight="1" x14ac:dyDescent="0.2">
      <c r="A245" s="100" t="s">
        <v>300</v>
      </c>
      <c r="B245" s="100" t="s">
        <v>301</v>
      </c>
      <c r="C245" s="113" t="s">
        <v>290</v>
      </c>
      <c r="D245" s="113"/>
      <c r="E245" s="100" t="s">
        <v>65</v>
      </c>
      <c r="F245" s="100">
        <v>1</v>
      </c>
      <c r="G245" s="115"/>
      <c r="H245" s="102">
        <v>0</v>
      </c>
      <c r="I245" s="102">
        <v>0</v>
      </c>
      <c r="J245" s="103">
        <f>H245*F245</f>
        <v>0</v>
      </c>
      <c r="K245" s="103">
        <f>F245*I245</f>
        <v>0</v>
      </c>
      <c r="L245" s="37"/>
    </row>
    <row r="246" spans="1:12" ht="15.75" customHeight="1" x14ac:dyDescent="0.2">
      <c r="A246" s="100"/>
      <c r="B246" s="100"/>
      <c r="C246" s="393" t="s">
        <v>291</v>
      </c>
      <c r="D246" s="393"/>
      <c r="E246" s="100"/>
      <c r="F246" s="100"/>
      <c r="G246" s="115"/>
      <c r="H246" s="103"/>
      <c r="I246" s="103"/>
      <c r="J246" s="103"/>
      <c r="K246" s="103"/>
      <c r="L246" s="37"/>
    </row>
    <row r="247" spans="1:12" ht="15.75" customHeight="1" x14ac:dyDescent="0.2">
      <c r="A247" s="109"/>
      <c r="B247" s="100"/>
      <c r="C247" s="109" t="s">
        <v>276</v>
      </c>
      <c r="D247" s="132" t="s">
        <v>302</v>
      </c>
      <c r="E247" s="109"/>
      <c r="F247" s="109"/>
      <c r="G247" s="104"/>
      <c r="H247" s="103"/>
      <c r="I247" s="103"/>
      <c r="J247" s="103"/>
      <c r="K247" s="103"/>
      <c r="L247" s="37"/>
    </row>
    <row r="248" spans="1:12" ht="15.75" customHeight="1" x14ac:dyDescent="0.2">
      <c r="A248" s="109"/>
      <c r="B248" s="100"/>
      <c r="C248" s="109" t="s">
        <v>293</v>
      </c>
      <c r="D248" s="99" t="s">
        <v>294</v>
      </c>
      <c r="E248" s="109"/>
      <c r="F248" s="109"/>
      <c r="G248" s="104"/>
      <c r="H248" s="103"/>
      <c r="I248" s="103"/>
      <c r="J248" s="103"/>
      <c r="K248" s="103"/>
      <c r="L248" s="37"/>
    </row>
    <row r="249" spans="1:12" ht="15.75" customHeight="1" x14ac:dyDescent="0.2">
      <c r="A249" s="109"/>
      <c r="B249" s="100"/>
      <c r="C249" s="99" t="s">
        <v>295</v>
      </c>
      <c r="D249" s="99" t="s">
        <v>235</v>
      </c>
      <c r="E249" s="109"/>
      <c r="F249" s="109"/>
      <c r="G249" s="104"/>
      <c r="H249" s="103"/>
      <c r="I249" s="103"/>
      <c r="J249" s="103"/>
      <c r="K249" s="103"/>
      <c r="L249" s="37"/>
    </row>
    <row r="250" spans="1:12" ht="15.75" customHeight="1" x14ac:dyDescent="0.2">
      <c r="A250" s="109"/>
      <c r="B250" s="100"/>
      <c r="C250" s="109" t="s">
        <v>296</v>
      </c>
      <c r="D250" s="99" t="s">
        <v>796</v>
      </c>
      <c r="E250" s="109"/>
      <c r="F250" s="109"/>
      <c r="G250" s="104"/>
      <c r="H250" s="103"/>
      <c r="I250" s="103"/>
      <c r="J250" s="103"/>
      <c r="K250" s="103"/>
      <c r="L250" s="37"/>
    </row>
    <row r="251" spans="1:12" ht="15.75" customHeight="1" x14ac:dyDescent="0.2">
      <c r="A251" s="109"/>
      <c r="B251" s="100"/>
      <c r="C251" s="109" t="s">
        <v>128</v>
      </c>
      <c r="D251" s="99"/>
      <c r="E251" s="109"/>
      <c r="F251" s="109"/>
      <c r="G251" s="104"/>
      <c r="H251" s="103"/>
      <c r="I251" s="103"/>
      <c r="J251" s="103"/>
      <c r="K251" s="103"/>
      <c r="L251" s="37"/>
    </row>
    <row r="252" spans="1:12" ht="15.75" customHeight="1" x14ac:dyDescent="0.2">
      <c r="A252" s="109"/>
      <c r="B252" s="100"/>
      <c r="C252" s="113" t="s">
        <v>297</v>
      </c>
      <c r="D252" s="109"/>
      <c r="E252" s="109"/>
      <c r="F252" s="109"/>
      <c r="G252" s="104"/>
      <c r="H252" s="103"/>
      <c r="I252" s="103"/>
      <c r="J252" s="103"/>
      <c r="K252" s="103"/>
      <c r="L252" s="37"/>
    </row>
    <row r="253" spans="1:12" ht="32.25" customHeight="1" x14ac:dyDescent="0.2">
      <c r="A253" s="109"/>
      <c r="B253" s="100"/>
      <c r="C253" s="394" t="s">
        <v>299</v>
      </c>
      <c r="D253" s="394"/>
      <c r="E253" s="109"/>
      <c r="F253" s="109"/>
      <c r="G253" s="104"/>
      <c r="H253" s="103"/>
      <c r="I253" s="103"/>
      <c r="J253" s="103"/>
      <c r="K253" s="103"/>
      <c r="L253" s="37"/>
    </row>
    <row r="254" spans="1:12" ht="13.1" x14ac:dyDescent="0.2">
      <c r="A254" s="109"/>
      <c r="B254" s="100"/>
      <c r="C254" s="137"/>
      <c r="D254" s="138"/>
      <c r="E254" s="109"/>
      <c r="F254" s="109"/>
      <c r="G254" s="104"/>
      <c r="H254" s="103"/>
      <c r="I254" s="103"/>
      <c r="J254" s="103"/>
      <c r="K254" s="103"/>
      <c r="L254" s="37"/>
    </row>
    <row r="255" spans="1:12" ht="79.55" customHeight="1" x14ac:dyDescent="0.2">
      <c r="A255" s="100" t="s">
        <v>303</v>
      </c>
      <c r="B255" s="100" t="s">
        <v>304</v>
      </c>
      <c r="C255" s="392" t="s">
        <v>794</v>
      </c>
      <c r="D255" s="392"/>
      <c r="E255" s="100" t="s">
        <v>65</v>
      </c>
      <c r="F255" s="100">
        <v>1</v>
      </c>
      <c r="G255" s="115"/>
      <c r="H255" s="102">
        <v>0</v>
      </c>
      <c r="I255" s="102">
        <v>0</v>
      </c>
      <c r="J255" s="103">
        <f>H255*F255</f>
        <v>0</v>
      </c>
      <c r="K255" s="103">
        <f>F255*I255</f>
        <v>0</v>
      </c>
      <c r="L255" s="37"/>
    </row>
    <row r="256" spans="1:12" ht="13.1" x14ac:dyDescent="0.2">
      <c r="A256" s="109"/>
      <c r="B256" s="100"/>
      <c r="C256" s="137"/>
      <c r="D256" s="138"/>
      <c r="E256" s="109"/>
      <c r="F256" s="109"/>
      <c r="G256" s="104"/>
      <c r="H256" s="103"/>
      <c r="I256" s="103"/>
      <c r="J256" s="103"/>
      <c r="K256" s="103"/>
      <c r="L256" s="37"/>
    </row>
    <row r="257" spans="1:14" ht="17.7" x14ac:dyDescent="0.2">
      <c r="A257" s="106" t="s">
        <v>305</v>
      </c>
      <c r="B257" s="107" t="s">
        <v>306</v>
      </c>
      <c r="C257" s="108"/>
      <c r="D257" s="109"/>
      <c r="E257" s="100" t="s">
        <v>75</v>
      </c>
      <c r="F257" s="100">
        <v>1</v>
      </c>
      <c r="G257" s="136"/>
      <c r="H257" s="103"/>
      <c r="I257" s="103"/>
      <c r="J257" s="103">
        <f>'Technologie SPECIFIKACE NH3'!H112</f>
        <v>0</v>
      </c>
      <c r="K257" s="103">
        <f>'Technologie SPECIFIKACE NH3'!I112</f>
        <v>0</v>
      </c>
      <c r="L257" s="37"/>
    </row>
    <row r="258" spans="1:14" x14ac:dyDescent="0.2">
      <c r="A258" s="109"/>
      <c r="B258" s="109"/>
      <c r="C258" s="109" t="s">
        <v>307</v>
      </c>
      <c r="D258" s="109"/>
      <c r="E258" s="109"/>
      <c r="F258" s="109"/>
      <c r="G258" s="136"/>
      <c r="H258" s="103"/>
      <c r="I258" s="103"/>
      <c r="J258" s="103"/>
      <c r="K258" s="103"/>
      <c r="L258" s="37"/>
    </row>
    <row r="259" spans="1:14" x14ac:dyDescent="0.2">
      <c r="A259" s="109"/>
      <c r="B259" s="109"/>
      <c r="C259" s="109"/>
      <c r="D259" s="109"/>
      <c r="E259" s="109"/>
      <c r="F259" s="109"/>
      <c r="G259" s="136"/>
      <c r="H259" s="103"/>
      <c r="I259" s="103"/>
      <c r="J259" s="103"/>
      <c r="K259" s="103"/>
      <c r="L259" s="37"/>
    </row>
    <row r="260" spans="1:14" ht="17.7" x14ac:dyDescent="0.2">
      <c r="A260" s="106" t="s">
        <v>308</v>
      </c>
      <c r="B260" s="107" t="s">
        <v>309</v>
      </c>
      <c r="C260" s="108"/>
      <c r="D260" s="109"/>
      <c r="E260" s="100" t="s">
        <v>75</v>
      </c>
      <c r="F260" s="100">
        <v>1</v>
      </c>
      <c r="G260" s="136"/>
      <c r="H260" s="103"/>
      <c r="I260" s="103"/>
      <c r="J260" s="103">
        <f>'Technologie SPECIFIKACE PRG'!H183</f>
        <v>0</v>
      </c>
      <c r="K260" s="103">
        <f>'Technologie SPECIFIKACE PRG'!I183</f>
        <v>0</v>
      </c>
      <c r="L260" s="37"/>
    </row>
    <row r="261" spans="1:14" x14ac:dyDescent="0.2">
      <c r="A261" s="109"/>
      <c r="B261" s="109"/>
      <c r="C261" s="109" t="s">
        <v>310</v>
      </c>
      <c r="D261" s="109"/>
      <c r="E261" s="109"/>
      <c r="F261" s="109"/>
      <c r="G261" s="136"/>
      <c r="H261" s="109"/>
      <c r="I261" s="109"/>
      <c r="J261" s="109"/>
      <c r="K261" s="109"/>
    </row>
    <row r="262" spans="1:14" x14ac:dyDescent="0.2">
      <c r="A262" s="109"/>
      <c r="B262" s="109"/>
      <c r="C262" s="109"/>
      <c r="D262" s="109"/>
      <c r="E262" s="109"/>
      <c r="F262" s="109"/>
      <c r="G262" s="136"/>
      <c r="H262" s="103"/>
      <c r="I262" s="103"/>
      <c r="J262" s="103"/>
      <c r="K262" s="103"/>
      <c r="L262" s="37"/>
    </row>
    <row r="263" spans="1:14" ht="17.7" x14ac:dyDescent="0.2">
      <c r="A263" s="106" t="s">
        <v>311</v>
      </c>
      <c r="B263" s="107" t="s">
        <v>312</v>
      </c>
      <c r="C263" s="108"/>
      <c r="D263" s="109"/>
      <c r="E263" s="100" t="s">
        <v>75</v>
      </c>
      <c r="F263" s="100">
        <v>1</v>
      </c>
      <c r="G263" s="136"/>
      <c r="H263" s="103"/>
      <c r="I263" s="103"/>
      <c r="J263" s="103">
        <f>'Technologie SPECIFIKACE voda'!H298</f>
        <v>0</v>
      </c>
      <c r="K263" s="103">
        <f>'Technologie SPECIFIKACE voda'!I298</f>
        <v>0</v>
      </c>
      <c r="L263" s="37"/>
    </row>
    <row r="264" spans="1:14" x14ac:dyDescent="0.2">
      <c r="A264" s="109"/>
      <c r="B264" s="109"/>
      <c r="C264" s="109" t="s">
        <v>313</v>
      </c>
      <c r="D264" s="109"/>
      <c r="E264" s="109"/>
      <c r="F264" s="109"/>
      <c r="G264" s="136"/>
      <c r="H264" s="109"/>
      <c r="I264" s="109"/>
      <c r="J264" s="109"/>
      <c r="K264" s="109"/>
    </row>
    <row r="265" spans="1:14" x14ac:dyDescent="0.2">
      <c r="A265" s="139"/>
      <c r="B265" s="136"/>
      <c r="C265" s="136"/>
      <c r="D265" s="136"/>
      <c r="E265" s="136"/>
      <c r="F265" s="136"/>
      <c r="G265" s="136"/>
      <c r="H265" s="136"/>
      <c r="I265" s="136"/>
      <c r="J265" s="109"/>
      <c r="K265" s="109"/>
    </row>
    <row r="266" spans="1:14" x14ac:dyDescent="0.2">
      <c r="A266" s="109"/>
      <c r="B266" s="109"/>
      <c r="C266" s="109" t="s">
        <v>314</v>
      </c>
      <c r="D266" s="109"/>
      <c r="E266" s="109"/>
      <c r="F266" s="109"/>
      <c r="G266" s="136"/>
      <c r="H266" s="109"/>
      <c r="I266" s="109"/>
      <c r="J266" s="109"/>
      <c r="K266" s="109"/>
    </row>
    <row r="267" spans="1:14" ht="13.1" x14ac:dyDescent="0.25">
      <c r="A267" s="140"/>
      <c r="B267" s="141"/>
      <c r="C267" s="141"/>
      <c r="D267" s="142"/>
      <c r="E267" s="142"/>
      <c r="F267" s="142"/>
      <c r="G267" s="143"/>
      <c r="H267" s="142"/>
      <c r="I267" s="142"/>
      <c r="J267" s="100" t="s">
        <v>315</v>
      </c>
      <c r="K267" s="100" t="s">
        <v>316</v>
      </c>
      <c r="L267" s="68"/>
      <c r="M267" s="68"/>
      <c r="N267" s="68"/>
    </row>
    <row r="268" spans="1:14" ht="13.1" x14ac:dyDescent="0.25">
      <c r="A268" s="144" t="s">
        <v>317</v>
      </c>
      <c r="B268" s="145"/>
      <c r="C268" s="145"/>
      <c r="D268" s="146"/>
      <c r="E268" s="146"/>
      <c r="F268" s="146"/>
      <c r="G268" s="147"/>
      <c r="H268" s="146"/>
      <c r="I268" s="146"/>
      <c r="J268" s="148">
        <f>SUM(J12:J265)</f>
        <v>0</v>
      </c>
      <c r="K268" s="148">
        <f>SUM(K12:K265)</f>
        <v>0</v>
      </c>
      <c r="L268" s="149"/>
      <c r="M268" s="150"/>
      <c r="N268" s="150"/>
    </row>
    <row r="269" spans="1:14" ht="13.1" x14ac:dyDescent="0.25">
      <c r="A269" s="144" t="s">
        <v>318</v>
      </c>
      <c r="B269" s="145"/>
      <c r="C269" s="145"/>
      <c r="D269" s="146"/>
      <c r="E269" s="146"/>
      <c r="F269" s="146"/>
      <c r="G269" s="147"/>
      <c r="H269" s="146"/>
      <c r="I269" s="146"/>
      <c r="J269" s="151"/>
      <c r="K269" s="103">
        <f>J268+K268</f>
        <v>0</v>
      </c>
      <c r="L269" s="37"/>
      <c r="M269" s="63"/>
      <c r="N269" s="150"/>
    </row>
    <row r="270" spans="1:14" ht="13.1" x14ac:dyDescent="0.25">
      <c r="A270" s="12"/>
      <c r="B270" s="11"/>
      <c r="C270" s="11"/>
      <c r="D270" s="68"/>
      <c r="E270" s="68"/>
      <c r="F270" s="68"/>
      <c r="G270" s="69"/>
      <c r="H270" s="68"/>
      <c r="I270" s="68"/>
      <c r="J270" s="63"/>
      <c r="K270" s="152"/>
      <c r="L270" s="152"/>
      <c r="M270" s="153"/>
      <c r="N270" s="150"/>
    </row>
    <row r="271" spans="1:14" ht="14.4" x14ac:dyDescent="0.25">
      <c r="A271" s="63" t="s">
        <v>319</v>
      </c>
      <c r="B271" s="154" t="s">
        <v>320</v>
      </c>
    </row>
    <row r="272" spans="1:14" x14ac:dyDescent="0.2">
      <c r="A272" s="63"/>
      <c r="B272" s="62"/>
      <c r="C272" s="63" t="s">
        <v>34</v>
      </c>
    </row>
  </sheetData>
  <mergeCells count="6">
    <mergeCell ref="C255:D255"/>
    <mergeCell ref="C116:D116"/>
    <mergeCell ref="C235:D235"/>
    <mergeCell ref="C243:D243"/>
    <mergeCell ref="C246:D246"/>
    <mergeCell ref="C253:D253"/>
  </mergeCells>
  <printOptions gridLines="1"/>
  <pageMargins left="0.78749999999999998" right="0.78749999999999998" top="0.98402777777777795" bottom="0.98402777777777795" header="0.511811023622047" footer="0.51180555555555596"/>
  <pageSetup paperSize="9" scale="89" orientation="landscape" horizontalDpi="300" verticalDpi="300" r:id="rId1"/>
  <headerFooter>
    <oddFooter>&amp;Clist: 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115"/>
  <sheetViews>
    <sheetView topLeftCell="A35" zoomScaleNormal="100" workbookViewId="0">
      <selection activeCell="B50" sqref="B50:H50"/>
    </sheetView>
  </sheetViews>
  <sheetFormatPr defaultColWidth="9.125" defaultRowHeight="13.1" x14ac:dyDescent="0.25"/>
  <cols>
    <col min="1" max="1" width="7.25" style="155" customWidth="1"/>
    <col min="2" max="2" width="33.25" style="156" customWidth="1"/>
    <col min="3" max="3" width="65.625" style="156" customWidth="1"/>
    <col min="4" max="4" width="4" style="155" customWidth="1"/>
    <col min="5" max="5" width="8" style="157" customWidth="1"/>
    <col min="6" max="6" width="9.125" style="63"/>
    <col min="7" max="7" width="9.625" style="63" customWidth="1"/>
    <col min="8" max="8" width="11" style="63" customWidth="1"/>
    <col min="9" max="10" width="11.875" style="63" customWidth="1"/>
    <col min="11" max="16384" width="9.125" style="63"/>
  </cols>
  <sheetData>
    <row r="1" spans="1:5" ht="15.05" x14ac:dyDescent="0.25">
      <c r="A1" s="70" t="s">
        <v>321</v>
      </c>
      <c r="B1" s="11"/>
      <c r="C1" s="11"/>
      <c r="D1" s="68"/>
      <c r="E1" s="69"/>
    </row>
    <row r="2" spans="1:5" x14ac:dyDescent="0.25">
      <c r="A2" s="12" t="s">
        <v>1</v>
      </c>
      <c r="B2" s="11"/>
      <c r="C2" s="11" t="str">
        <f>'Technologie SEZNAM STROJŮ'!C3</f>
        <v>Výměna kompresoru K101 vč. zpětného získávání tepla z oleje kompresoru</v>
      </c>
      <c r="D2" s="68"/>
      <c r="E2" s="69"/>
    </row>
    <row r="3" spans="1:5" x14ac:dyDescent="0.25">
      <c r="A3" s="12" t="s">
        <v>39</v>
      </c>
      <c r="B3" s="11"/>
      <c r="C3" s="11" t="s">
        <v>322</v>
      </c>
      <c r="D3" s="68"/>
      <c r="E3" s="69"/>
    </row>
    <row r="4" spans="1:5" x14ac:dyDescent="0.25">
      <c r="A4" s="12" t="s">
        <v>41</v>
      </c>
      <c r="B4" s="11"/>
      <c r="C4" s="11" t="s">
        <v>42</v>
      </c>
      <c r="D4" s="68"/>
      <c r="E4" s="69"/>
    </row>
    <row r="5" spans="1:5" x14ac:dyDescent="0.25">
      <c r="A5" s="12" t="s">
        <v>43</v>
      </c>
      <c r="B5" s="11"/>
      <c r="C5" s="11" t="s">
        <v>44</v>
      </c>
      <c r="D5" s="68"/>
      <c r="E5" s="69"/>
    </row>
    <row r="6" spans="1:5" x14ac:dyDescent="0.25">
      <c r="A6" s="12" t="s">
        <v>45</v>
      </c>
      <c r="B6" s="11"/>
      <c r="C6" s="11" t="s">
        <v>323</v>
      </c>
      <c r="D6" s="68"/>
      <c r="E6" s="69"/>
    </row>
    <row r="7" spans="1:5" x14ac:dyDescent="0.25">
      <c r="A7" s="11" t="s">
        <v>319</v>
      </c>
      <c r="B7" s="11"/>
      <c r="C7" s="11"/>
      <c r="D7" s="68"/>
      <c r="E7" s="69"/>
    </row>
    <row r="8" spans="1:5" customFormat="1" ht="29.95" customHeight="1" x14ac:dyDescent="0.4">
      <c r="A8" s="71" t="s">
        <v>324</v>
      </c>
      <c r="B8" s="71" t="s">
        <v>325</v>
      </c>
      <c r="C8" s="66"/>
      <c r="D8" s="72"/>
      <c r="E8" s="158"/>
    </row>
    <row r="9" spans="1:5" customFormat="1" ht="11.95" customHeight="1" x14ac:dyDescent="0.25">
      <c r="A9" s="63"/>
      <c r="B9" s="63"/>
      <c r="C9" s="63"/>
      <c r="D9" s="68"/>
      <c r="E9" s="69"/>
    </row>
    <row r="10" spans="1:5" customFormat="1" ht="14.25" customHeight="1" x14ac:dyDescent="0.25">
      <c r="A10" s="159" t="s">
        <v>326</v>
      </c>
      <c r="B10" s="160"/>
      <c r="C10" s="161"/>
      <c r="D10" s="162"/>
      <c r="E10" s="163"/>
    </row>
    <row r="11" spans="1:5" customFormat="1" ht="11.95" customHeight="1" x14ac:dyDescent="0.25">
      <c r="A11" s="164" t="s">
        <v>327</v>
      </c>
      <c r="B11" s="165"/>
      <c r="C11" s="166" t="s">
        <v>328</v>
      </c>
      <c r="D11" s="68"/>
      <c r="E11" s="167"/>
    </row>
    <row r="12" spans="1:5" customFormat="1" ht="11.95" customHeight="1" x14ac:dyDescent="0.25">
      <c r="A12" s="164" t="s">
        <v>329</v>
      </c>
      <c r="B12" s="165"/>
      <c r="C12" s="166" t="s">
        <v>330</v>
      </c>
      <c r="D12" s="68"/>
      <c r="E12" s="167"/>
    </row>
    <row r="13" spans="1:5" customFormat="1" ht="11.95" customHeight="1" x14ac:dyDescent="0.25">
      <c r="A13" s="164"/>
      <c r="B13" s="165"/>
      <c r="C13" s="166" t="s">
        <v>331</v>
      </c>
      <c r="D13" s="68"/>
      <c r="E13" s="167"/>
    </row>
    <row r="14" spans="1:5" customFormat="1" ht="11.95" customHeight="1" x14ac:dyDescent="0.25">
      <c r="A14" s="164" t="s">
        <v>332</v>
      </c>
      <c r="B14" s="165"/>
      <c r="C14" s="166" t="s">
        <v>333</v>
      </c>
      <c r="D14" s="68"/>
      <c r="E14" s="167"/>
    </row>
    <row r="15" spans="1:5" customFormat="1" ht="11.95" customHeight="1" x14ac:dyDescent="0.25">
      <c r="A15" s="164"/>
      <c r="B15" s="165"/>
      <c r="C15" s="166" t="s">
        <v>334</v>
      </c>
      <c r="D15" s="68"/>
      <c r="E15" s="167"/>
    </row>
    <row r="16" spans="1:5" customFormat="1" ht="11.95" customHeight="1" x14ac:dyDescent="0.25">
      <c r="A16" s="168"/>
      <c r="B16" s="11"/>
      <c r="C16" s="166" t="s">
        <v>335</v>
      </c>
      <c r="D16" s="68"/>
      <c r="E16" s="167"/>
    </row>
    <row r="17" spans="1:10" customFormat="1" ht="11.95" customHeight="1" x14ac:dyDescent="0.25">
      <c r="A17" s="169" t="s">
        <v>336</v>
      </c>
      <c r="B17" s="11"/>
      <c r="C17" s="166" t="s">
        <v>337</v>
      </c>
      <c r="D17" s="68"/>
      <c r="E17" s="167"/>
    </row>
    <row r="18" spans="1:10" customFormat="1" ht="13.6" customHeight="1" x14ac:dyDescent="0.25">
      <c r="A18" s="169" t="s">
        <v>338</v>
      </c>
      <c r="B18" s="11"/>
      <c r="C18" s="166" t="s">
        <v>339</v>
      </c>
      <c r="D18" s="68"/>
      <c r="E18" s="167"/>
    </row>
    <row r="19" spans="1:10" customFormat="1" ht="11.95" customHeight="1" x14ac:dyDescent="0.25">
      <c r="A19" s="169"/>
      <c r="B19" s="11"/>
      <c r="C19" s="166"/>
      <c r="D19" s="68"/>
      <c r="E19" s="167"/>
    </row>
    <row r="20" spans="1:10" customFormat="1" ht="15.05" customHeight="1" x14ac:dyDescent="0.25">
      <c r="A20" s="169" t="s">
        <v>340</v>
      </c>
      <c r="B20" s="11"/>
      <c r="C20" s="63" t="s">
        <v>341</v>
      </c>
      <c r="D20" s="68"/>
      <c r="E20" s="167"/>
    </row>
    <row r="21" spans="1:10" customFormat="1" ht="30.8" customHeight="1" x14ac:dyDescent="0.2">
      <c r="A21" s="170" t="s">
        <v>342</v>
      </c>
      <c r="B21" s="141"/>
      <c r="C21" s="118" t="s">
        <v>343</v>
      </c>
      <c r="E21" s="171"/>
    </row>
    <row r="22" spans="1:10" customFormat="1" ht="29.3" customHeight="1" x14ac:dyDescent="0.2">
      <c r="A22" s="170"/>
      <c r="B22" s="141"/>
      <c r="C22" s="118" t="s">
        <v>344</v>
      </c>
      <c r="E22" s="171"/>
    </row>
    <row r="23" spans="1:10" customFormat="1" ht="33.049999999999997" customHeight="1" x14ac:dyDescent="0.25">
      <c r="A23" s="170" t="s">
        <v>345</v>
      </c>
      <c r="B23" s="172"/>
      <c r="C23" s="173" t="s">
        <v>346</v>
      </c>
      <c r="D23" s="68"/>
      <c r="E23" s="167"/>
    </row>
    <row r="24" spans="1:10" customFormat="1" ht="20.3" customHeight="1" x14ac:dyDescent="0.25">
      <c r="A24" s="170" t="s">
        <v>347</v>
      </c>
      <c r="B24" s="172"/>
      <c r="C24" s="174" t="s">
        <v>348</v>
      </c>
      <c r="D24" s="68"/>
      <c r="E24" s="167"/>
    </row>
    <row r="25" spans="1:10" customFormat="1" ht="17.2" customHeight="1" x14ac:dyDescent="0.25">
      <c r="A25" s="170" t="s">
        <v>349</v>
      </c>
      <c r="B25" s="172"/>
      <c r="C25" s="166" t="s">
        <v>350</v>
      </c>
      <c r="D25" s="68"/>
      <c r="E25" s="167"/>
    </row>
    <row r="26" spans="1:10" customFormat="1" ht="45" customHeight="1" x14ac:dyDescent="0.25">
      <c r="A26" s="175" t="s">
        <v>351</v>
      </c>
      <c r="B26" s="116"/>
      <c r="C26" s="176" t="s">
        <v>352</v>
      </c>
      <c r="D26" s="68"/>
      <c r="E26" s="167"/>
    </row>
    <row r="27" spans="1:10" customFormat="1" ht="28.5" customHeight="1" x14ac:dyDescent="0.25">
      <c r="A27" s="170" t="s">
        <v>353</v>
      </c>
      <c r="B27" s="116"/>
      <c r="C27" s="176" t="s">
        <v>354</v>
      </c>
      <c r="D27" s="68"/>
      <c r="E27" s="167"/>
    </row>
    <row r="28" spans="1:10" customFormat="1" ht="21.8" customHeight="1" x14ac:dyDescent="0.25">
      <c r="A28" s="177"/>
      <c r="B28" s="178"/>
      <c r="C28" s="179" t="s">
        <v>355</v>
      </c>
      <c r="D28" s="180"/>
      <c r="E28" s="181"/>
    </row>
    <row r="29" spans="1:10" customFormat="1" ht="14.25" customHeight="1" x14ac:dyDescent="0.25">
      <c r="A29" s="11"/>
      <c r="B29" s="182"/>
      <c r="C29" s="183"/>
      <c r="D29" s="68"/>
      <c r="E29" s="69"/>
    </row>
    <row r="30" spans="1:10" customFormat="1" ht="18.850000000000001" customHeight="1" x14ac:dyDescent="0.25">
      <c r="A30" s="12" t="s">
        <v>47</v>
      </c>
      <c r="B30" s="12"/>
      <c r="C30" s="11"/>
      <c r="D30" s="68"/>
      <c r="E30" s="69"/>
    </row>
    <row r="31" spans="1:10" customFormat="1" ht="23.9" customHeight="1" x14ac:dyDescent="0.25">
      <c r="A31" s="184" t="s">
        <v>48</v>
      </c>
      <c r="B31" s="185" t="s">
        <v>50</v>
      </c>
      <c r="C31" s="185" t="s">
        <v>356</v>
      </c>
      <c r="D31" s="186" t="s">
        <v>52</v>
      </c>
      <c r="E31" s="395" t="s">
        <v>53</v>
      </c>
      <c r="F31" s="187" t="s">
        <v>54</v>
      </c>
      <c r="G31" s="188" t="s">
        <v>55</v>
      </c>
      <c r="H31" s="189" t="s">
        <v>56</v>
      </c>
      <c r="I31" s="190" t="s">
        <v>57</v>
      </c>
      <c r="J31" s="191"/>
    </row>
    <row r="32" spans="1:10" customFormat="1" ht="18.850000000000001" customHeight="1" x14ac:dyDescent="0.25">
      <c r="A32" s="192"/>
      <c r="B32" s="193"/>
      <c r="C32" s="193"/>
      <c r="D32" s="194"/>
      <c r="E32" s="395"/>
      <c r="F32" s="195" t="s">
        <v>58</v>
      </c>
      <c r="G32" s="196" t="s">
        <v>58</v>
      </c>
      <c r="H32" s="197" t="s">
        <v>59</v>
      </c>
      <c r="I32" s="198" t="s">
        <v>59</v>
      </c>
      <c r="J32" s="73"/>
    </row>
    <row r="33" spans="1:10" customFormat="1" ht="17.7" x14ac:dyDescent="0.3">
      <c r="A33" s="199" t="s">
        <v>357</v>
      </c>
      <c r="B33" s="200" t="s">
        <v>358</v>
      </c>
      <c r="C33" s="201"/>
      <c r="D33" s="202"/>
      <c r="E33" s="203"/>
      <c r="F33" s="73"/>
      <c r="G33" s="73"/>
      <c r="H33" s="73"/>
      <c r="I33" s="204"/>
      <c r="J33" s="73"/>
    </row>
    <row r="34" spans="1:10" customFormat="1" ht="11.95" customHeight="1" x14ac:dyDescent="0.25">
      <c r="A34" s="205">
        <v>1</v>
      </c>
      <c r="B34" s="206" t="s">
        <v>359</v>
      </c>
      <c r="C34" s="207" t="s">
        <v>360</v>
      </c>
      <c r="D34" s="208" t="s">
        <v>65</v>
      </c>
      <c r="E34" s="208">
        <v>1</v>
      </c>
      <c r="F34" s="102">
        <v>0</v>
      </c>
      <c r="G34" s="102">
        <v>0</v>
      </c>
      <c r="H34" s="209">
        <f>E34*F34</f>
        <v>0</v>
      </c>
      <c r="I34" s="209">
        <f>E34*G34</f>
        <v>0</v>
      </c>
      <c r="J34" s="149"/>
    </row>
    <row r="35" spans="1:10" ht="11.95" customHeight="1" x14ac:dyDescent="0.25">
      <c r="A35" s="210"/>
      <c r="B35" s="211"/>
      <c r="C35" s="211"/>
      <c r="D35" s="212"/>
      <c r="E35" s="212"/>
      <c r="F35" s="213"/>
      <c r="G35" s="214"/>
      <c r="H35" s="209"/>
      <c r="I35" s="209"/>
      <c r="J35" s="149"/>
    </row>
    <row r="36" spans="1:10" ht="11.95" customHeight="1" x14ac:dyDescent="0.25">
      <c r="A36" s="215">
        <f>MAX(A28:A34)+1</f>
        <v>2</v>
      </c>
      <c r="B36" s="206" t="s">
        <v>361</v>
      </c>
      <c r="C36" s="207" t="s">
        <v>362</v>
      </c>
      <c r="D36" s="208" t="s">
        <v>65</v>
      </c>
      <c r="E36" s="208">
        <v>1</v>
      </c>
      <c r="F36" s="102">
        <v>0</v>
      </c>
      <c r="G36" s="102">
        <v>0</v>
      </c>
      <c r="H36" s="209">
        <f>E36*F36</f>
        <v>0</v>
      </c>
      <c r="I36" s="209">
        <f>E36*G36</f>
        <v>0</v>
      </c>
      <c r="J36" s="149"/>
    </row>
    <row r="37" spans="1:10" ht="42.05" customHeight="1" x14ac:dyDescent="0.2">
      <c r="A37" s="216">
        <f>MAX(A30:A36)+1</f>
        <v>3</v>
      </c>
      <c r="B37" s="217" t="s">
        <v>363</v>
      </c>
      <c r="C37" s="2" t="s">
        <v>364</v>
      </c>
      <c r="D37" s="98" t="s">
        <v>65</v>
      </c>
      <c r="E37" s="98">
        <v>2</v>
      </c>
      <c r="F37" s="102">
        <v>0</v>
      </c>
      <c r="G37" s="102">
        <v>0</v>
      </c>
      <c r="H37" s="148">
        <f>E37*F37</f>
        <v>0</v>
      </c>
      <c r="I37" s="148">
        <f>E37*G37</f>
        <v>0</v>
      </c>
      <c r="J37" s="218"/>
    </row>
    <row r="38" spans="1:10" customFormat="1" ht="11.95" customHeight="1" x14ac:dyDescent="0.25">
      <c r="A38" s="155"/>
      <c r="B38" s="156"/>
      <c r="C38" s="156"/>
      <c r="D38" s="155"/>
      <c r="E38" s="155"/>
      <c r="F38" s="214"/>
      <c r="G38" s="214"/>
      <c r="H38" s="209"/>
      <c r="I38" s="209"/>
      <c r="J38" s="149"/>
    </row>
    <row r="39" spans="1:10" customFormat="1" ht="21.8" customHeight="1" x14ac:dyDescent="0.4">
      <c r="A39" s="219" t="s">
        <v>365</v>
      </c>
      <c r="B39" s="220" t="s">
        <v>366</v>
      </c>
      <c r="C39" s="221"/>
      <c r="D39" s="222"/>
      <c r="E39" s="222"/>
      <c r="F39" s="214"/>
      <c r="G39" s="214"/>
      <c r="H39" s="209"/>
      <c r="I39" s="209"/>
      <c r="J39" s="149"/>
    </row>
    <row r="40" spans="1:10" customFormat="1" ht="32.25" customHeight="1" x14ac:dyDescent="0.2">
      <c r="A40" s="216">
        <f>MAX(A33:A39)+1</f>
        <v>4</v>
      </c>
      <c r="B40" s="217" t="s">
        <v>367</v>
      </c>
      <c r="C40" s="2" t="s">
        <v>368</v>
      </c>
      <c r="D40" s="98" t="s">
        <v>65</v>
      </c>
      <c r="E40" s="98">
        <v>1</v>
      </c>
      <c r="F40" s="102">
        <v>0</v>
      </c>
      <c r="G40" s="102">
        <v>0</v>
      </c>
      <c r="H40" s="148">
        <f>E40*F40</f>
        <v>0</v>
      </c>
      <c r="I40" s="148">
        <f>E40*G40</f>
        <v>0</v>
      </c>
      <c r="J40" s="218"/>
    </row>
    <row r="41" spans="1:10" customFormat="1" ht="11.95" customHeight="1" x14ac:dyDescent="0.25">
      <c r="A41" s="208"/>
      <c r="B41" s="206"/>
      <c r="C41" s="206"/>
      <c r="D41" s="208"/>
      <c r="E41" s="208"/>
      <c r="F41" s="214"/>
      <c r="G41" s="214"/>
      <c r="H41" s="209"/>
      <c r="I41" s="209"/>
      <c r="J41" s="149"/>
    </row>
    <row r="42" spans="1:10" customFormat="1" ht="11.95" customHeight="1" x14ac:dyDescent="0.25">
      <c r="A42" s="208"/>
      <c r="B42" s="206"/>
      <c r="C42" s="206"/>
      <c r="D42" s="208"/>
      <c r="E42" s="208"/>
      <c r="F42" s="214"/>
      <c r="G42" s="214"/>
      <c r="H42" s="209"/>
      <c r="I42" s="209"/>
      <c r="J42" s="149"/>
    </row>
    <row r="43" spans="1:10" customFormat="1" ht="17.7" x14ac:dyDescent="0.3">
      <c r="A43" s="219" t="s">
        <v>369</v>
      </c>
      <c r="B43" s="220" t="s">
        <v>370</v>
      </c>
      <c r="C43" s="206"/>
      <c r="D43" s="208"/>
      <c r="E43" s="208"/>
      <c r="F43" s="214"/>
      <c r="G43" s="214"/>
      <c r="H43" s="209"/>
      <c r="I43" s="209"/>
      <c r="J43" s="149"/>
    </row>
    <row r="44" spans="1:10" customFormat="1" ht="11.95" customHeight="1" x14ac:dyDescent="0.3">
      <c r="A44" s="219"/>
      <c r="B44" s="220"/>
      <c r="C44" s="206"/>
      <c r="D44" s="208"/>
      <c r="E44" s="208"/>
      <c r="F44" s="214"/>
      <c r="G44" s="214"/>
      <c r="H44" s="209"/>
      <c r="I44" s="209"/>
      <c r="J44" s="149"/>
    </row>
    <row r="45" spans="1:10" customFormat="1" ht="17.7" x14ac:dyDescent="0.3">
      <c r="A45" s="219" t="s">
        <v>371</v>
      </c>
      <c r="B45" s="220" t="s">
        <v>372</v>
      </c>
      <c r="C45" s="206"/>
      <c r="D45" s="208"/>
      <c r="E45" s="208"/>
      <c r="F45" s="214"/>
      <c r="G45" s="214"/>
      <c r="H45" s="209"/>
      <c r="I45" s="209"/>
      <c r="J45" s="149"/>
    </row>
    <row r="46" spans="1:10" customFormat="1" ht="11.95" customHeight="1" x14ac:dyDescent="0.3">
      <c r="A46" s="219"/>
      <c r="B46" s="220"/>
      <c r="C46" s="206"/>
      <c r="D46" s="208"/>
      <c r="E46" s="208"/>
      <c r="F46" s="214"/>
      <c r="G46" s="214"/>
      <c r="H46" s="209"/>
      <c r="I46" s="209"/>
      <c r="J46" s="149"/>
    </row>
    <row r="47" spans="1:10" customFormat="1" ht="13.6" customHeight="1" x14ac:dyDescent="0.3">
      <c r="A47" s="219"/>
      <c r="B47" s="223" t="s">
        <v>373</v>
      </c>
      <c r="C47" s="206"/>
      <c r="D47" s="208"/>
      <c r="E47" s="208"/>
      <c r="F47" s="214"/>
      <c r="G47" s="214"/>
      <c r="H47" s="209"/>
      <c r="I47" s="209"/>
      <c r="J47" s="149"/>
    </row>
    <row r="48" spans="1:10" customFormat="1" ht="15.05" customHeight="1" x14ac:dyDescent="0.3">
      <c r="A48" s="219"/>
      <c r="B48" s="223" t="s">
        <v>374</v>
      </c>
      <c r="C48" s="206"/>
      <c r="D48" s="208"/>
      <c r="E48" s="208"/>
      <c r="F48" s="214"/>
      <c r="G48" s="214"/>
      <c r="H48" s="209"/>
      <c r="I48" s="224"/>
      <c r="J48" s="225"/>
    </row>
    <row r="49" spans="1:13" x14ac:dyDescent="0.25">
      <c r="E49" s="155"/>
      <c r="F49" s="213"/>
      <c r="G49" s="213"/>
      <c r="H49" s="209"/>
      <c r="I49" s="224"/>
      <c r="J49" s="225"/>
      <c r="K49" s="226" t="s">
        <v>375</v>
      </c>
      <c r="L49" s="226" t="s">
        <v>376</v>
      </c>
      <c r="M49" s="227" t="s">
        <v>377</v>
      </c>
    </row>
    <row r="50" spans="1:13" x14ac:dyDescent="0.25">
      <c r="A50" s="216">
        <f>MAX(A40:A49)+1</f>
        <v>5</v>
      </c>
      <c r="B50" s="156" t="s">
        <v>378</v>
      </c>
      <c r="C50" s="155" t="s">
        <v>379</v>
      </c>
      <c r="D50" s="155" t="s">
        <v>380</v>
      </c>
      <c r="E50" s="155">
        <v>6</v>
      </c>
      <c r="F50" s="102">
        <v>0</v>
      </c>
      <c r="G50" s="102">
        <v>0</v>
      </c>
      <c r="H50" s="209">
        <f>E50*F50</f>
        <v>0</v>
      </c>
      <c r="I50" s="224">
        <f>E50*G50</f>
        <v>0</v>
      </c>
      <c r="J50" s="225"/>
      <c r="K50" s="226">
        <f>(PI())*M50^2/4*E50</f>
        <v>6.5915012102028894E-3</v>
      </c>
      <c r="L50" s="226">
        <f>(PI())*0.0269*E50</f>
        <v>0.50705305428939262</v>
      </c>
      <c r="M50" s="228">
        <f>0.0426-2*0.0026</f>
        <v>3.7400000000000003E-2</v>
      </c>
    </row>
    <row r="51" spans="1:13" x14ac:dyDescent="0.25">
      <c r="A51" s="216">
        <f>MAX(A45:A50)+1</f>
        <v>6</v>
      </c>
      <c r="B51" s="156" t="s">
        <v>378</v>
      </c>
      <c r="C51" s="155" t="s">
        <v>381</v>
      </c>
      <c r="D51" s="155" t="s">
        <v>380</v>
      </c>
      <c r="E51" s="155">
        <v>6</v>
      </c>
      <c r="F51" s="102">
        <v>0</v>
      </c>
      <c r="G51" s="102">
        <v>0</v>
      </c>
      <c r="H51" s="209">
        <f>E51*F51</f>
        <v>0</v>
      </c>
      <c r="I51" s="224">
        <f>E51*G51</f>
        <v>0</v>
      </c>
      <c r="J51" s="225"/>
      <c r="K51" s="226">
        <f>(PI())*M51^2/4*E51</f>
        <v>3.1454678081279969E-2</v>
      </c>
      <c r="L51" s="226">
        <f>(PI())*0.0889*E51</f>
        <v>1.6757255214247957</v>
      </c>
      <c r="M51" s="228">
        <f>0.0889-2*0.0036</f>
        <v>8.1700000000000009E-2</v>
      </c>
    </row>
    <row r="52" spans="1:13" x14ac:dyDescent="0.25">
      <c r="A52" s="216">
        <f>MAX(A45:A51)+1</f>
        <v>7</v>
      </c>
      <c r="B52" s="156" t="s">
        <v>378</v>
      </c>
      <c r="C52" s="155" t="s">
        <v>382</v>
      </c>
      <c r="D52" s="155" t="s">
        <v>380</v>
      </c>
      <c r="E52" s="155">
        <v>2</v>
      </c>
      <c r="F52" s="102">
        <v>0</v>
      </c>
      <c r="G52" s="102">
        <v>0</v>
      </c>
      <c r="H52" s="209">
        <f>E52*F52</f>
        <v>0</v>
      </c>
      <c r="I52" s="224">
        <f>E52*G52</f>
        <v>0</v>
      </c>
      <c r="J52" s="225"/>
      <c r="K52" s="226">
        <f>(PI())*M52^2/4*E52</f>
        <v>2.6833112544510544E-2</v>
      </c>
      <c r="L52" s="226">
        <f>(PI())*0.1397*E52</f>
        <v>0.87776098741298814</v>
      </c>
      <c r="M52" s="228">
        <f>0.1397-2*0.0045</f>
        <v>0.13069999999999998</v>
      </c>
    </row>
    <row r="53" spans="1:13" x14ac:dyDescent="0.25">
      <c r="A53" s="216">
        <f>MAX(A45:A52)+1</f>
        <v>8</v>
      </c>
      <c r="B53" s="156" t="s">
        <v>378</v>
      </c>
      <c r="C53" s="155" t="s">
        <v>383</v>
      </c>
      <c r="D53" s="155" t="s">
        <v>380</v>
      </c>
      <c r="E53" s="155">
        <v>1</v>
      </c>
      <c r="F53" s="102">
        <v>0</v>
      </c>
      <c r="G53" s="102">
        <v>0</v>
      </c>
      <c r="H53" s="209">
        <f>E53*F53</f>
        <v>0</v>
      </c>
      <c r="I53" s="224">
        <f>E53*G53</f>
        <v>0</v>
      </c>
      <c r="J53" s="225"/>
      <c r="K53" s="226">
        <f>(PI())*M53^2/4*E53</f>
        <v>1.9681206182778684E-2</v>
      </c>
      <c r="L53" s="226">
        <f>(PI())*0.1683*E53</f>
        <v>0.5287300435991622</v>
      </c>
      <c r="M53" s="228">
        <f>0.1683-2*0.005</f>
        <v>0.1583</v>
      </c>
    </row>
    <row r="54" spans="1:13" customFormat="1" ht="11.95" customHeight="1" x14ac:dyDescent="0.25">
      <c r="A54" s="155"/>
      <c r="B54" s="156"/>
      <c r="C54" s="155"/>
      <c r="D54" s="155"/>
      <c r="E54" s="155"/>
      <c r="F54" s="213"/>
      <c r="G54" s="213"/>
      <c r="H54" s="209"/>
      <c r="I54" s="224"/>
      <c r="J54" s="225"/>
      <c r="K54" s="156">
        <f>SUM(K50:K53)</f>
        <v>8.4560498018772093E-2</v>
      </c>
      <c r="L54" s="156">
        <f>SUM(L50:L53)</f>
        <v>3.5892696067263383</v>
      </c>
    </row>
    <row r="55" spans="1:13" customFormat="1" ht="11.95" customHeight="1" x14ac:dyDescent="0.25">
      <c r="A55" s="155"/>
      <c r="B55" s="156" t="s">
        <v>384</v>
      </c>
      <c r="C55" s="155"/>
      <c r="D55" s="155"/>
      <c r="E55" s="155"/>
      <c r="F55" s="214"/>
      <c r="G55" s="214"/>
      <c r="H55" s="209"/>
      <c r="I55" s="224"/>
      <c r="J55" s="225"/>
    </row>
    <row r="56" spans="1:13" x14ac:dyDescent="0.25">
      <c r="A56" s="216">
        <f>MAX(A45:A55)+1</f>
        <v>9</v>
      </c>
      <c r="B56" s="156" t="s">
        <v>385</v>
      </c>
      <c r="C56" s="155" t="s">
        <v>386</v>
      </c>
      <c r="D56" s="155" t="s">
        <v>65</v>
      </c>
      <c r="E56" s="155">
        <v>2</v>
      </c>
      <c r="F56" s="102">
        <v>0</v>
      </c>
      <c r="G56" s="102">
        <v>0</v>
      </c>
      <c r="H56" s="209">
        <f>E56*F56</f>
        <v>0</v>
      </c>
      <c r="I56" s="224">
        <f>E56*G56</f>
        <v>0</v>
      </c>
      <c r="J56" s="225"/>
    </row>
    <row r="57" spans="1:13" x14ac:dyDescent="0.25">
      <c r="A57" s="216">
        <f>MAX(A45:A56)+1</f>
        <v>10</v>
      </c>
      <c r="B57" s="156" t="s">
        <v>385</v>
      </c>
      <c r="C57" s="155" t="s">
        <v>379</v>
      </c>
      <c r="D57" s="155" t="s">
        <v>65</v>
      </c>
      <c r="E57" s="155">
        <v>5</v>
      </c>
      <c r="F57" s="102">
        <v>0</v>
      </c>
      <c r="G57" s="102">
        <v>0</v>
      </c>
      <c r="H57" s="209">
        <f>E57*F57</f>
        <v>0</v>
      </c>
      <c r="I57" s="224">
        <f>E57*G57</f>
        <v>0</v>
      </c>
      <c r="J57" s="225"/>
    </row>
    <row r="58" spans="1:13" x14ac:dyDescent="0.25">
      <c r="A58" s="216">
        <f>MAX(A46:A57)+1</f>
        <v>11</v>
      </c>
      <c r="B58" s="156" t="s">
        <v>385</v>
      </c>
      <c r="C58" s="155" t="s">
        <v>381</v>
      </c>
      <c r="D58" s="155" t="s">
        <v>65</v>
      </c>
      <c r="E58" s="155">
        <v>3</v>
      </c>
      <c r="F58" s="102">
        <v>0</v>
      </c>
      <c r="G58" s="102">
        <v>0</v>
      </c>
      <c r="H58" s="209">
        <f>E58*F58</f>
        <v>0</v>
      </c>
      <c r="I58" s="209">
        <f>E58*G58</f>
        <v>0</v>
      </c>
      <c r="J58" s="149"/>
    </row>
    <row r="59" spans="1:13" x14ac:dyDescent="0.25">
      <c r="C59" s="155"/>
      <c r="E59" s="155"/>
      <c r="F59" s="213"/>
      <c r="G59" s="213"/>
      <c r="H59" s="209"/>
      <c r="I59" s="209"/>
      <c r="J59" s="149"/>
    </row>
    <row r="60" spans="1:13" x14ac:dyDescent="0.25">
      <c r="B60" s="156" t="s">
        <v>387</v>
      </c>
      <c r="E60" s="155"/>
      <c r="F60" s="213"/>
      <c r="G60" s="213"/>
      <c r="H60" s="209"/>
      <c r="I60" s="209"/>
      <c r="J60" s="149"/>
    </row>
    <row r="61" spans="1:13" x14ac:dyDescent="0.25">
      <c r="A61" s="216">
        <f>MAX(A49:A60)+1</f>
        <v>12</v>
      </c>
      <c r="B61" s="156" t="s">
        <v>388</v>
      </c>
      <c r="C61" s="155" t="s">
        <v>389</v>
      </c>
      <c r="D61" s="155" t="s">
        <v>65</v>
      </c>
      <c r="E61" s="155">
        <v>2</v>
      </c>
      <c r="F61" s="102">
        <v>0</v>
      </c>
      <c r="G61" s="102">
        <v>0</v>
      </c>
      <c r="H61" s="209">
        <f>E61*F61</f>
        <v>0</v>
      </c>
      <c r="I61" s="209">
        <f>E61*G61</f>
        <v>0</v>
      </c>
      <c r="J61" s="149"/>
    </row>
    <row r="62" spans="1:13" x14ac:dyDescent="0.25">
      <c r="A62" s="216">
        <f>MAX(A50:A61)+1</f>
        <v>13</v>
      </c>
      <c r="B62" s="156" t="s">
        <v>388</v>
      </c>
      <c r="C62" s="155" t="s">
        <v>390</v>
      </c>
      <c r="D62" s="155" t="s">
        <v>65</v>
      </c>
      <c r="E62" s="155">
        <v>1</v>
      </c>
      <c r="F62" s="102">
        <v>0</v>
      </c>
      <c r="G62" s="102">
        <v>0</v>
      </c>
      <c r="H62" s="209">
        <f>E62*F62</f>
        <v>0</v>
      </c>
      <c r="I62" s="209">
        <f>E62*G62</f>
        <v>0</v>
      </c>
      <c r="J62" s="149"/>
    </row>
    <row r="63" spans="1:13" x14ac:dyDescent="0.25">
      <c r="A63" s="216">
        <f>MAX(A51:A62)+1</f>
        <v>14</v>
      </c>
      <c r="B63" s="156" t="s">
        <v>388</v>
      </c>
      <c r="C63" s="155" t="s">
        <v>391</v>
      </c>
      <c r="D63" s="155" t="s">
        <v>65</v>
      </c>
      <c r="E63" s="155">
        <v>1</v>
      </c>
      <c r="F63" s="102">
        <v>0</v>
      </c>
      <c r="G63" s="102">
        <v>0</v>
      </c>
      <c r="H63" s="209">
        <f>E63*F63</f>
        <v>0</v>
      </c>
      <c r="I63" s="209">
        <f>E63*G63</f>
        <v>0</v>
      </c>
      <c r="J63" s="149"/>
    </row>
    <row r="64" spans="1:13" x14ac:dyDescent="0.25">
      <c r="A64" s="216">
        <f>MAX(A52:A63)+1</f>
        <v>15</v>
      </c>
      <c r="B64" s="156" t="s">
        <v>388</v>
      </c>
      <c r="C64" s="155" t="s">
        <v>392</v>
      </c>
      <c r="D64" s="155" t="s">
        <v>65</v>
      </c>
      <c r="E64" s="155">
        <v>2</v>
      </c>
      <c r="F64" s="102">
        <v>0</v>
      </c>
      <c r="G64" s="102">
        <v>0</v>
      </c>
      <c r="H64" s="209">
        <f>E64*F64</f>
        <v>0</v>
      </c>
      <c r="I64" s="209">
        <f>E64*G64</f>
        <v>0</v>
      </c>
      <c r="J64" s="149"/>
    </row>
    <row r="65" spans="1:10" x14ac:dyDescent="0.25">
      <c r="C65" s="155"/>
      <c r="E65" s="155"/>
      <c r="F65" s="213"/>
      <c r="G65" s="213"/>
      <c r="H65" s="209"/>
      <c r="I65" s="209"/>
      <c r="J65" s="149"/>
    </row>
    <row r="66" spans="1:10" x14ac:dyDescent="0.25">
      <c r="B66" s="156" t="s">
        <v>393</v>
      </c>
      <c r="E66" s="155"/>
      <c r="F66" s="213"/>
      <c r="G66" s="213"/>
      <c r="H66" s="209"/>
      <c r="I66" s="209"/>
      <c r="J66" s="149"/>
    </row>
    <row r="67" spans="1:10" x14ac:dyDescent="0.25">
      <c r="A67" s="216">
        <f>MAX(A55:A66)+1</f>
        <v>16</v>
      </c>
      <c r="B67" s="156" t="s">
        <v>394</v>
      </c>
      <c r="C67" s="155" t="s">
        <v>395</v>
      </c>
      <c r="D67" s="155" t="s">
        <v>65</v>
      </c>
      <c r="E67" s="155">
        <v>1</v>
      </c>
      <c r="F67" s="102">
        <v>0</v>
      </c>
      <c r="G67" s="102">
        <v>0</v>
      </c>
      <c r="H67" s="209">
        <f>E67*F67</f>
        <v>0</v>
      </c>
      <c r="I67" s="209">
        <f>E67*G67</f>
        <v>0</v>
      </c>
      <c r="J67" s="149"/>
    </row>
    <row r="68" spans="1:10" x14ac:dyDescent="0.25">
      <c r="E68" s="155"/>
      <c r="F68" s="213"/>
      <c r="G68" s="213"/>
      <c r="H68" s="209"/>
      <c r="I68" s="209"/>
      <c r="J68" s="149"/>
    </row>
    <row r="69" spans="1:10" x14ac:dyDescent="0.25">
      <c r="E69" s="155"/>
      <c r="F69" s="213"/>
      <c r="G69" s="213"/>
      <c r="H69" s="209"/>
      <c r="I69" s="209"/>
      <c r="J69" s="149"/>
    </row>
    <row r="70" spans="1:10" ht="17.7" x14ac:dyDescent="0.3">
      <c r="A70" s="219" t="s">
        <v>396</v>
      </c>
      <c r="B70" s="220" t="s">
        <v>397</v>
      </c>
      <c r="C70" s="226"/>
      <c r="E70" s="155"/>
      <c r="F70" s="213"/>
      <c r="G70" s="213"/>
      <c r="H70" s="209"/>
      <c r="I70" s="209"/>
      <c r="J70" s="149"/>
    </row>
    <row r="71" spans="1:10" x14ac:dyDescent="0.25">
      <c r="B71" s="226"/>
      <c r="C71" s="226"/>
      <c r="E71" s="155"/>
      <c r="F71" s="213"/>
      <c r="G71" s="213"/>
      <c r="H71" s="209"/>
      <c r="I71" s="209"/>
      <c r="J71" s="149"/>
    </row>
    <row r="72" spans="1:10" x14ac:dyDescent="0.25">
      <c r="B72" s="226" t="s">
        <v>398</v>
      </c>
      <c r="E72" s="155"/>
      <c r="F72" s="213"/>
      <c r="G72" s="213"/>
      <c r="H72" s="209"/>
      <c r="I72" s="209"/>
      <c r="J72" s="149"/>
    </row>
    <row r="73" spans="1:10" x14ac:dyDescent="0.25">
      <c r="A73" s="216">
        <f>MAX(A61:A72)+1</f>
        <v>17</v>
      </c>
      <c r="B73" s="156" t="s">
        <v>399</v>
      </c>
      <c r="C73" s="156" t="s">
        <v>400</v>
      </c>
      <c r="D73" s="155" t="s">
        <v>65</v>
      </c>
      <c r="E73" s="155">
        <v>2</v>
      </c>
      <c r="F73" s="102">
        <v>0</v>
      </c>
      <c r="G73" s="102">
        <v>0</v>
      </c>
      <c r="H73" s="209">
        <f>E73*F73</f>
        <v>0</v>
      </c>
      <c r="I73" s="209">
        <f>E73*G73</f>
        <v>0</v>
      </c>
      <c r="J73" s="149"/>
    </row>
    <row r="74" spans="1:10" x14ac:dyDescent="0.25">
      <c r="A74" s="216">
        <f>MAX(A62:A73)+1</f>
        <v>18</v>
      </c>
      <c r="B74" s="156" t="s">
        <v>401</v>
      </c>
      <c r="C74" s="156" t="s">
        <v>402</v>
      </c>
      <c r="D74" s="155" t="s">
        <v>65</v>
      </c>
      <c r="E74" s="155">
        <v>2</v>
      </c>
      <c r="F74" s="102">
        <v>0</v>
      </c>
      <c r="G74" s="102">
        <v>0</v>
      </c>
      <c r="H74" s="209">
        <f>E74*F74</f>
        <v>0</v>
      </c>
      <c r="I74" s="209">
        <f>E74*G74</f>
        <v>0</v>
      </c>
      <c r="J74" s="149"/>
    </row>
    <row r="75" spans="1:10" x14ac:dyDescent="0.25">
      <c r="A75" s="216">
        <f>MAX(A64:A74)+1</f>
        <v>19</v>
      </c>
      <c r="B75" s="156" t="s">
        <v>403</v>
      </c>
      <c r="C75" s="226"/>
      <c r="D75" s="155" t="s">
        <v>380</v>
      </c>
      <c r="E75" s="155">
        <v>2</v>
      </c>
      <c r="F75" s="102">
        <v>0</v>
      </c>
      <c r="G75" s="102">
        <v>0</v>
      </c>
      <c r="H75" s="209">
        <f>E75*F75</f>
        <v>0</v>
      </c>
      <c r="I75" s="209">
        <f>E75*G75</f>
        <v>0</v>
      </c>
      <c r="J75" s="149"/>
    </row>
    <row r="76" spans="1:10" x14ac:dyDescent="0.25">
      <c r="A76" s="216">
        <f>MAX(A65:A75)+1</f>
        <v>20</v>
      </c>
      <c r="B76" s="156" t="s">
        <v>404</v>
      </c>
      <c r="C76" s="226"/>
      <c r="D76" s="155" t="s">
        <v>75</v>
      </c>
      <c r="E76" s="155">
        <v>1</v>
      </c>
      <c r="F76" s="102">
        <v>0</v>
      </c>
      <c r="G76" s="102">
        <v>0</v>
      </c>
      <c r="H76" s="209">
        <f>E76*F76</f>
        <v>0</v>
      </c>
      <c r="I76" s="209">
        <f>E76*G76</f>
        <v>0</v>
      </c>
      <c r="J76" s="149"/>
    </row>
    <row r="77" spans="1:10" ht="27.85" customHeight="1" x14ac:dyDescent="0.2">
      <c r="A77" s="216">
        <f>MAX(A66:A76)+1</f>
        <v>21</v>
      </c>
      <c r="B77" s="392" t="s">
        <v>405</v>
      </c>
      <c r="C77" s="392"/>
      <c r="D77" s="100" t="s">
        <v>75</v>
      </c>
      <c r="E77" s="100">
        <v>1</v>
      </c>
      <c r="F77" s="102">
        <v>0</v>
      </c>
      <c r="G77" s="102">
        <v>0</v>
      </c>
      <c r="H77" s="148">
        <f>E77*F77</f>
        <v>0</v>
      </c>
      <c r="I77" s="148">
        <f>E77*G77</f>
        <v>0</v>
      </c>
      <c r="J77" s="218"/>
    </row>
    <row r="78" spans="1:10" x14ac:dyDescent="0.25">
      <c r="A78" s="216"/>
      <c r="C78" s="226"/>
      <c r="E78" s="155"/>
      <c r="F78" s="213"/>
      <c r="G78" s="213"/>
      <c r="H78" s="209"/>
      <c r="I78" s="209"/>
      <c r="J78" s="149"/>
    </row>
    <row r="79" spans="1:10" x14ac:dyDescent="0.25">
      <c r="A79" s="216"/>
      <c r="C79" s="226"/>
      <c r="E79" s="155"/>
      <c r="F79" s="213"/>
      <c r="G79" s="213"/>
      <c r="H79" s="209"/>
      <c r="I79" s="209"/>
      <c r="J79" s="149"/>
    </row>
    <row r="80" spans="1:10" x14ac:dyDescent="0.25">
      <c r="B80" s="226"/>
      <c r="E80" s="155"/>
      <c r="F80" s="213"/>
      <c r="G80" s="213"/>
      <c r="H80" s="209"/>
      <c r="I80" s="209"/>
      <c r="J80" s="149"/>
    </row>
    <row r="81" spans="1:10" ht="17.7" x14ac:dyDescent="0.3">
      <c r="A81" s="219" t="s">
        <v>406</v>
      </c>
      <c r="B81" s="229" t="s">
        <v>407</v>
      </c>
      <c r="C81" s="226"/>
      <c r="E81" s="155"/>
      <c r="F81" s="213"/>
      <c r="G81" s="213"/>
      <c r="H81" s="209"/>
      <c r="I81" s="209"/>
      <c r="J81" s="149"/>
    </row>
    <row r="82" spans="1:10" x14ac:dyDescent="0.25">
      <c r="C82" s="226"/>
      <c r="E82" s="155"/>
      <c r="F82" s="213"/>
      <c r="G82" s="213"/>
      <c r="H82" s="209"/>
      <c r="I82" s="209"/>
      <c r="J82" s="149"/>
    </row>
    <row r="83" spans="1:10" ht="17.7" x14ac:dyDescent="0.3">
      <c r="A83" s="219" t="s">
        <v>408</v>
      </c>
      <c r="B83" s="229" t="s">
        <v>409</v>
      </c>
      <c r="C83" s="226"/>
      <c r="E83" s="155"/>
      <c r="F83" s="213"/>
      <c r="G83" s="213"/>
      <c r="H83" s="209"/>
      <c r="I83" s="209"/>
      <c r="J83" s="149"/>
    </row>
    <row r="84" spans="1:10" ht="11.95" customHeight="1" x14ac:dyDescent="0.3">
      <c r="A84" s="219"/>
      <c r="B84" s="229"/>
      <c r="C84" s="226"/>
      <c r="E84" s="155"/>
      <c r="F84" s="213"/>
      <c r="G84" s="213"/>
      <c r="H84" s="209"/>
      <c r="I84" s="209"/>
      <c r="J84" s="149"/>
    </row>
    <row r="85" spans="1:10" ht="15.05" customHeight="1" x14ac:dyDescent="0.25">
      <c r="A85" s="216">
        <f>MAX(A74:A84)+1</f>
        <v>22</v>
      </c>
      <c r="B85" s="206" t="s">
        <v>410</v>
      </c>
      <c r="C85" s="206"/>
      <c r="D85" s="155" t="s">
        <v>411</v>
      </c>
      <c r="E85" s="230">
        <f>E89</f>
        <v>4.66605048874424</v>
      </c>
      <c r="F85" s="102">
        <v>0</v>
      </c>
      <c r="G85" s="102">
        <v>0</v>
      </c>
      <c r="H85" s="209"/>
      <c r="I85" s="209">
        <f>E85*G85</f>
        <v>0</v>
      </c>
      <c r="J85" s="149"/>
    </row>
    <row r="86" spans="1:10" ht="15.75" customHeight="1" x14ac:dyDescent="0.3">
      <c r="A86" s="219"/>
      <c r="B86" s="206" t="s">
        <v>412</v>
      </c>
      <c r="C86" s="206"/>
      <c r="E86" s="155"/>
      <c r="F86" s="213"/>
      <c r="G86" s="213"/>
      <c r="H86" s="209"/>
      <c r="I86" s="209"/>
      <c r="J86" s="149"/>
    </row>
    <row r="87" spans="1:10" ht="14.25" customHeight="1" x14ac:dyDescent="0.3">
      <c r="A87" s="219"/>
      <c r="B87" s="206" t="s">
        <v>413</v>
      </c>
      <c r="C87" s="206"/>
      <c r="E87" s="155"/>
      <c r="F87" s="213"/>
      <c r="G87" s="213"/>
      <c r="H87" s="209"/>
      <c r="I87" s="209"/>
      <c r="J87" s="149"/>
    </row>
    <row r="88" spans="1:10" ht="11.95" customHeight="1" x14ac:dyDescent="0.3">
      <c r="A88" s="219"/>
      <c r="B88" s="229"/>
      <c r="C88" s="226"/>
      <c r="E88" s="155"/>
      <c r="F88" s="213"/>
      <c r="G88" s="213"/>
      <c r="H88" s="209"/>
      <c r="I88" s="209"/>
      <c r="J88" s="149"/>
    </row>
    <row r="89" spans="1:10" ht="15.05" x14ac:dyDescent="0.25">
      <c r="A89" s="216">
        <f>MAX(A78:A88)+1</f>
        <v>23</v>
      </c>
      <c r="B89" s="206" t="s">
        <v>414</v>
      </c>
      <c r="C89" s="207"/>
      <c r="D89" s="155" t="s">
        <v>411</v>
      </c>
      <c r="E89" s="230">
        <f>1.3*L54</f>
        <v>4.66605048874424</v>
      </c>
      <c r="F89" s="102">
        <v>0</v>
      </c>
      <c r="G89" s="102">
        <v>0</v>
      </c>
      <c r="H89" s="209">
        <f>E89*F89</f>
        <v>0</v>
      </c>
      <c r="I89" s="209">
        <f>E89*G89</f>
        <v>0</v>
      </c>
      <c r="J89" s="149"/>
    </row>
    <row r="90" spans="1:10" x14ac:dyDescent="0.25">
      <c r="B90" s="207" t="s">
        <v>415</v>
      </c>
      <c r="C90" s="207"/>
      <c r="E90" s="155"/>
      <c r="F90" s="213"/>
      <c r="G90" s="213"/>
      <c r="H90" s="209"/>
      <c r="I90" s="209"/>
      <c r="J90" s="149"/>
    </row>
    <row r="91" spans="1:10" ht="24.75" customHeight="1" x14ac:dyDescent="0.25">
      <c r="B91" s="396" t="s">
        <v>416</v>
      </c>
      <c r="C91" s="396"/>
      <c r="E91" s="155"/>
      <c r="F91" s="213"/>
      <c r="G91" s="213"/>
      <c r="H91" s="209"/>
      <c r="I91" s="209"/>
      <c r="J91" s="149"/>
    </row>
    <row r="92" spans="1:10" ht="11.95" customHeight="1" x14ac:dyDescent="0.25">
      <c r="B92" s="231"/>
      <c r="C92" s="232"/>
      <c r="E92" s="155"/>
      <c r="F92" s="213"/>
      <c r="G92" s="213"/>
      <c r="H92" s="209"/>
      <c r="I92" s="209"/>
      <c r="J92" s="149"/>
    </row>
    <row r="93" spans="1:10" ht="16.55" customHeight="1" x14ac:dyDescent="0.25">
      <c r="A93" s="216">
        <f>MAX(A82:A92)+1</f>
        <v>24</v>
      </c>
      <c r="B93" s="206" t="s">
        <v>417</v>
      </c>
      <c r="C93" s="207"/>
      <c r="D93" s="155" t="s">
        <v>411</v>
      </c>
      <c r="E93" s="230">
        <v>1</v>
      </c>
      <c r="F93" s="102">
        <v>0</v>
      </c>
      <c r="G93" s="102">
        <v>0</v>
      </c>
      <c r="H93" s="209">
        <f>E93*F93</f>
        <v>0</v>
      </c>
      <c r="I93" s="209">
        <f>E93*G93</f>
        <v>0</v>
      </c>
      <c r="J93" s="149"/>
    </row>
    <row r="94" spans="1:10" ht="14.25" customHeight="1" x14ac:dyDescent="0.25">
      <c r="B94" s="207" t="s">
        <v>415</v>
      </c>
      <c r="C94" s="207"/>
      <c r="E94" s="155"/>
      <c r="F94" s="213"/>
      <c r="G94" s="213"/>
      <c r="H94" s="209"/>
      <c r="I94" s="209"/>
      <c r="J94" s="149"/>
    </row>
    <row r="95" spans="1:10" ht="24.75" customHeight="1" x14ac:dyDescent="0.25">
      <c r="B95" s="396" t="s">
        <v>418</v>
      </c>
      <c r="C95" s="396"/>
      <c r="E95" s="155"/>
      <c r="F95" s="213"/>
      <c r="G95" s="213"/>
      <c r="H95" s="209"/>
      <c r="I95" s="209"/>
      <c r="J95" s="149"/>
    </row>
    <row r="96" spans="1:10" x14ac:dyDescent="0.25">
      <c r="B96" s="207"/>
      <c r="C96" s="207"/>
      <c r="E96" s="155"/>
      <c r="F96" s="213"/>
      <c r="G96" s="213"/>
      <c r="H96" s="209"/>
      <c r="I96" s="209"/>
      <c r="J96" s="149"/>
    </row>
    <row r="97" spans="1:10" customFormat="1" ht="20.95" customHeight="1" x14ac:dyDescent="0.4">
      <c r="A97" s="219" t="s">
        <v>419</v>
      </c>
      <c r="B97" s="229" t="s">
        <v>420</v>
      </c>
      <c r="C97" s="221"/>
      <c r="D97" s="222"/>
      <c r="E97" s="222"/>
      <c r="F97" s="214"/>
      <c r="G97" s="214"/>
      <c r="H97" s="233"/>
      <c r="I97" s="233"/>
      <c r="J97" s="37"/>
    </row>
    <row r="98" spans="1:10" ht="36.85" customHeight="1" x14ac:dyDescent="0.25">
      <c r="B98" s="394" t="s">
        <v>421</v>
      </c>
      <c r="C98" s="394"/>
      <c r="E98" s="155"/>
      <c r="F98" s="213"/>
      <c r="G98" s="213"/>
      <c r="H98" s="209"/>
      <c r="I98" s="209"/>
      <c r="J98" s="149"/>
    </row>
    <row r="99" spans="1:10" x14ac:dyDescent="0.25">
      <c r="B99" s="156" t="s">
        <v>422</v>
      </c>
      <c r="D99" s="155" t="s">
        <v>380</v>
      </c>
      <c r="E99" s="230">
        <v>0.5</v>
      </c>
      <c r="F99" s="102">
        <v>0</v>
      </c>
      <c r="G99" s="102">
        <v>0</v>
      </c>
      <c r="H99" s="209">
        <f>E99*F99</f>
        <v>0</v>
      </c>
      <c r="I99" s="209">
        <f>E99*G99</f>
        <v>0</v>
      </c>
      <c r="J99" s="149"/>
    </row>
    <row r="100" spans="1:10" x14ac:dyDescent="0.25">
      <c r="B100" s="156" t="s">
        <v>423</v>
      </c>
      <c r="D100" s="155" t="s">
        <v>380</v>
      </c>
      <c r="E100" s="230">
        <v>2</v>
      </c>
      <c r="F100" s="102">
        <v>0</v>
      </c>
      <c r="G100" s="102">
        <v>0</v>
      </c>
      <c r="H100" s="209">
        <f>E100*F100</f>
        <v>0</v>
      </c>
      <c r="I100" s="209">
        <f>E100*G100</f>
        <v>0</v>
      </c>
      <c r="J100" s="149"/>
    </row>
    <row r="101" spans="1:10" x14ac:dyDescent="0.25">
      <c r="B101" s="156" t="s">
        <v>424</v>
      </c>
      <c r="D101" s="155" t="s">
        <v>65</v>
      </c>
      <c r="E101" s="230">
        <v>1</v>
      </c>
      <c r="F101" s="102">
        <v>0</v>
      </c>
      <c r="G101" s="102">
        <v>0</v>
      </c>
      <c r="H101" s="209">
        <f>E101*F101</f>
        <v>0</v>
      </c>
      <c r="I101" s="209">
        <f>E101*G101</f>
        <v>0</v>
      </c>
      <c r="J101" s="149"/>
    </row>
    <row r="102" spans="1:10" x14ac:dyDescent="0.25">
      <c r="B102" s="156" t="s">
        <v>425</v>
      </c>
      <c r="D102" s="155" t="s">
        <v>65</v>
      </c>
      <c r="E102" s="230">
        <v>1</v>
      </c>
      <c r="F102" s="102">
        <v>0</v>
      </c>
      <c r="G102" s="102">
        <v>0</v>
      </c>
      <c r="H102" s="209">
        <f>E102*F102</f>
        <v>0</v>
      </c>
      <c r="I102" s="209">
        <f>E102*G102</f>
        <v>0</v>
      </c>
      <c r="J102" s="149"/>
    </row>
    <row r="103" spans="1:10" x14ac:dyDescent="0.25">
      <c r="E103" s="155"/>
      <c r="F103" s="213"/>
      <c r="G103" s="213"/>
      <c r="H103" s="209"/>
      <c r="I103" s="209"/>
      <c r="J103" s="149"/>
    </row>
    <row r="104" spans="1:10" ht="17.7" x14ac:dyDescent="0.3">
      <c r="A104" s="219" t="s">
        <v>426</v>
      </c>
      <c r="B104" s="229" t="s">
        <v>427</v>
      </c>
      <c r="F104" s="234"/>
      <c r="G104" s="234"/>
      <c r="H104" s="226"/>
      <c r="I104" s="226"/>
    </row>
    <row r="105" spans="1:10" x14ac:dyDescent="0.25">
      <c r="F105" s="234"/>
      <c r="G105" s="234"/>
      <c r="H105" s="226"/>
      <c r="I105" s="226"/>
    </row>
    <row r="106" spans="1:10" ht="15.05" customHeight="1" x14ac:dyDescent="0.25">
      <c r="B106" s="156" t="s">
        <v>428</v>
      </c>
      <c r="D106" s="155" t="s">
        <v>429</v>
      </c>
      <c r="E106" s="155">
        <v>8</v>
      </c>
      <c r="F106" s="102">
        <v>0</v>
      </c>
      <c r="G106" s="102">
        <v>0</v>
      </c>
      <c r="H106" s="209">
        <f>E106*F106</f>
        <v>0</v>
      </c>
      <c r="I106" s="209">
        <f>E106*G106</f>
        <v>0</v>
      </c>
      <c r="J106" s="149"/>
    </row>
    <row r="107" spans="1:10" ht="17.2" customHeight="1" x14ac:dyDescent="0.25">
      <c r="B107" s="156" t="s">
        <v>430</v>
      </c>
      <c r="D107" s="155" t="s">
        <v>75</v>
      </c>
      <c r="E107" s="155">
        <v>1</v>
      </c>
      <c r="F107" s="102">
        <v>0</v>
      </c>
      <c r="G107" s="102">
        <v>0</v>
      </c>
      <c r="H107" s="209">
        <f>E107*F107</f>
        <v>0</v>
      </c>
      <c r="I107" s="209">
        <f>E107*G107</f>
        <v>0</v>
      </c>
      <c r="J107" s="149"/>
    </row>
    <row r="108" spans="1:10" ht="17.2" customHeight="1" x14ac:dyDescent="0.25">
      <c r="B108" s="156" t="s">
        <v>431</v>
      </c>
      <c r="D108" s="155" t="s">
        <v>75</v>
      </c>
      <c r="E108" s="155">
        <v>1</v>
      </c>
      <c r="F108" s="102">
        <v>0</v>
      </c>
      <c r="G108" s="102">
        <v>0</v>
      </c>
      <c r="H108" s="209">
        <f>E108*F108</f>
        <v>0</v>
      </c>
      <c r="I108" s="209">
        <f>E108*G108</f>
        <v>0</v>
      </c>
      <c r="J108" s="149"/>
    </row>
    <row r="109" spans="1:10" ht="15.05" customHeight="1" x14ac:dyDescent="0.25">
      <c r="B109" s="156" t="s">
        <v>432</v>
      </c>
      <c r="D109" s="155" t="s">
        <v>75</v>
      </c>
      <c r="E109" s="155">
        <v>1</v>
      </c>
      <c r="F109" s="102">
        <v>0</v>
      </c>
      <c r="G109" s="102">
        <v>0</v>
      </c>
      <c r="H109" s="209">
        <f>E109*F109</f>
        <v>0</v>
      </c>
      <c r="I109" s="209">
        <f>E109*G109</f>
        <v>0</v>
      </c>
      <c r="J109" s="149"/>
    </row>
    <row r="110" spans="1:10" ht="14.25" customHeight="1" x14ac:dyDescent="0.25">
      <c r="B110" s="156" t="s">
        <v>433</v>
      </c>
      <c r="D110" s="155" t="s">
        <v>75</v>
      </c>
      <c r="E110" s="155">
        <v>1</v>
      </c>
      <c r="F110" s="102">
        <v>0</v>
      </c>
      <c r="G110" s="102">
        <v>0</v>
      </c>
      <c r="H110" s="209">
        <f>E110*F110</f>
        <v>0</v>
      </c>
      <c r="I110" s="209">
        <f>E110*G110</f>
        <v>0</v>
      </c>
      <c r="J110" s="149"/>
    </row>
    <row r="111" spans="1:10" x14ac:dyDescent="0.25">
      <c r="A111" s="235"/>
      <c r="B111" s="11"/>
      <c r="C111" s="11"/>
      <c r="D111" s="68"/>
      <c r="E111" s="69"/>
      <c r="H111" s="155" t="s">
        <v>315</v>
      </c>
      <c r="I111" s="155" t="s">
        <v>316</v>
      </c>
      <c r="J111" s="68"/>
    </row>
    <row r="112" spans="1:10" x14ac:dyDescent="0.25">
      <c r="A112" s="236" t="s">
        <v>317</v>
      </c>
      <c r="B112" s="237"/>
      <c r="C112" s="237"/>
      <c r="D112" s="238"/>
      <c r="E112" s="239"/>
      <c r="F112" s="240"/>
      <c r="G112" s="240"/>
      <c r="H112" s="241">
        <f>SUM(H33:H110)</f>
        <v>0</v>
      </c>
      <c r="I112" s="241">
        <f>SUM(I33:I110)</f>
        <v>0</v>
      </c>
      <c r="J112" s="150"/>
    </row>
    <row r="113" spans="1:10" x14ac:dyDescent="0.25">
      <c r="A113" s="236" t="s">
        <v>318</v>
      </c>
      <c r="B113" s="237"/>
      <c r="C113" s="237"/>
      <c r="D113" s="238"/>
      <c r="E113" s="239"/>
      <c r="F113" s="240"/>
      <c r="G113" s="39"/>
      <c r="H113" s="240"/>
      <c r="I113" s="241">
        <f>H112+I112</f>
        <v>0</v>
      </c>
      <c r="J113" s="150"/>
    </row>
    <row r="114" spans="1:10" x14ac:dyDescent="0.25">
      <c r="A114" s="68"/>
      <c r="B114" s="11"/>
      <c r="C114" s="11"/>
      <c r="D114" s="68"/>
      <c r="E114" s="69"/>
    </row>
    <row r="115" spans="1:10" x14ac:dyDescent="0.25">
      <c r="A115" s="63" t="s">
        <v>319</v>
      </c>
      <c r="B115" s="62"/>
      <c r="C115" s="63" t="s">
        <v>34</v>
      </c>
      <c r="D115" s="68"/>
      <c r="E115" s="69"/>
    </row>
    <row r="116" spans="1:10" x14ac:dyDescent="0.25">
      <c r="A116" s="68"/>
      <c r="B116" s="11"/>
      <c r="C116" s="11"/>
      <c r="D116" s="68"/>
      <c r="E116" s="69"/>
    </row>
    <row r="117" spans="1:10" x14ac:dyDescent="0.25">
      <c r="A117" s="68"/>
      <c r="B117" s="11"/>
      <c r="C117" s="11"/>
      <c r="D117" s="68"/>
      <c r="E117" s="69"/>
    </row>
    <row r="118" spans="1:10" x14ac:dyDescent="0.25">
      <c r="A118" s="68"/>
      <c r="B118" s="11"/>
      <c r="C118" s="11"/>
      <c r="D118" s="68"/>
      <c r="E118" s="69"/>
    </row>
    <row r="119" spans="1:10" x14ac:dyDescent="0.25">
      <c r="A119" s="68"/>
      <c r="B119" s="11"/>
      <c r="C119" s="11"/>
      <c r="D119" s="68"/>
      <c r="E119" s="69"/>
    </row>
    <row r="120" spans="1:10" x14ac:dyDescent="0.25">
      <c r="A120" s="68"/>
      <c r="B120" s="11"/>
      <c r="C120" s="11"/>
      <c r="D120" s="68"/>
      <c r="E120" s="69"/>
    </row>
    <row r="121" spans="1:10" x14ac:dyDescent="0.25">
      <c r="A121" s="68"/>
      <c r="B121" s="11"/>
      <c r="C121" s="11"/>
      <c r="D121" s="68"/>
      <c r="E121" s="69"/>
    </row>
    <row r="122" spans="1:10" x14ac:dyDescent="0.25">
      <c r="A122" s="68"/>
      <c r="B122" s="11"/>
      <c r="C122" s="11"/>
      <c r="D122" s="68"/>
      <c r="E122" s="69"/>
    </row>
    <row r="123" spans="1:10" x14ac:dyDescent="0.25">
      <c r="A123" s="68"/>
      <c r="B123" s="11"/>
      <c r="C123" s="11"/>
      <c r="D123" s="68"/>
      <c r="E123" s="69"/>
    </row>
    <row r="124" spans="1:10" x14ac:dyDescent="0.25">
      <c r="A124" s="68"/>
      <c r="B124" s="11"/>
      <c r="C124" s="11"/>
      <c r="D124" s="68"/>
      <c r="E124" s="69"/>
    </row>
    <row r="125" spans="1:10" x14ac:dyDescent="0.25">
      <c r="A125" s="68"/>
      <c r="B125" s="11"/>
      <c r="C125" s="11"/>
      <c r="D125" s="68"/>
      <c r="E125" s="69"/>
    </row>
    <row r="126" spans="1:10" x14ac:dyDescent="0.25">
      <c r="A126" s="68"/>
      <c r="B126" s="11"/>
      <c r="C126" s="11"/>
      <c r="D126" s="68"/>
      <c r="E126" s="69"/>
    </row>
    <row r="127" spans="1:10" x14ac:dyDescent="0.25">
      <c r="A127" s="68"/>
      <c r="B127" s="11"/>
      <c r="C127" s="11"/>
      <c r="D127" s="68"/>
      <c r="E127" s="69"/>
    </row>
    <row r="128" spans="1:10" x14ac:dyDescent="0.25">
      <c r="A128" s="68"/>
      <c r="B128" s="11"/>
      <c r="C128" s="11"/>
      <c r="D128" s="68"/>
      <c r="E128" s="69"/>
    </row>
    <row r="129" spans="1:5" x14ac:dyDescent="0.25">
      <c r="A129" s="68"/>
      <c r="B129" s="11"/>
      <c r="C129" s="11"/>
      <c r="D129" s="68"/>
      <c r="E129" s="69"/>
    </row>
    <row r="130" spans="1:5" x14ac:dyDescent="0.25">
      <c r="A130" s="68"/>
      <c r="B130" s="11"/>
      <c r="C130" s="11"/>
      <c r="D130" s="68"/>
      <c r="E130" s="69"/>
    </row>
    <row r="131" spans="1:5" x14ac:dyDescent="0.25">
      <c r="A131" s="68"/>
      <c r="B131" s="11"/>
      <c r="C131" s="11"/>
      <c r="D131" s="68"/>
      <c r="E131" s="69"/>
    </row>
    <row r="132" spans="1:5" x14ac:dyDescent="0.25">
      <c r="A132" s="68"/>
      <c r="B132" s="11"/>
      <c r="C132" s="11"/>
      <c r="D132" s="68"/>
      <c r="E132" s="69"/>
    </row>
    <row r="133" spans="1:5" x14ac:dyDescent="0.25">
      <c r="A133" s="68"/>
      <c r="B133" s="11"/>
      <c r="C133" s="11"/>
      <c r="D133" s="68"/>
      <c r="E133" s="69"/>
    </row>
    <row r="134" spans="1:5" x14ac:dyDescent="0.25">
      <c r="A134" s="68"/>
      <c r="B134" s="11"/>
      <c r="C134" s="11"/>
      <c r="D134" s="68"/>
      <c r="E134" s="69"/>
    </row>
    <row r="135" spans="1:5" x14ac:dyDescent="0.25">
      <c r="A135" s="68"/>
      <c r="B135" s="11"/>
      <c r="C135" s="11"/>
      <c r="D135" s="68"/>
      <c r="E135" s="69"/>
    </row>
    <row r="136" spans="1:5" x14ac:dyDescent="0.25">
      <c r="A136" s="68"/>
      <c r="B136" s="11"/>
      <c r="C136" s="11"/>
      <c r="D136" s="68"/>
      <c r="E136" s="69"/>
    </row>
    <row r="137" spans="1:5" x14ac:dyDescent="0.25">
      <c r="A137" s="68"/>
      <c r="B137" s="11"/>
      <c r="C137" s="11"/>
      <c r="D137" s="68"/>
      <c r="E137" s="69"/>
    </row>
    <row r="138" spans="1:5" x14ac:dyDescent="0.25">
      <c r="A138" s="68"/>
      <c r="B138" s="11"/>
      <c r="C138" s="11"/>
      <c r="D138" s="68"/>
      <c r="E138" s="69"/>
    </row>
    <row r="139" spans="1:5" x14ac:dyDescent="0.25">
      <c r="A139" s="68"/>
      <c r="B139" s="11"/>
      <c r="C139" s="11"/>
      <c r="D139" s="68"/>
      <c r="E139" s="69"/>
    </row>
    <row r="140" spans="1:5" x14ac:dyDescent="0.25">
      <c r="A140" s="68"/>
      <c r="B140" s="11"/>
      <c r="C140" s="11"/>
      <c r="D140" s="68"/>
      <c r="E140" s="69"/>
    </row>
    <row r="141" spans="1:5" x14ac:dyDescent="0.25">
      <c r="A141" s="68"/>
      <c r="B141" s="11"/>
      <c r="C141" s="11"/>
      <c r="D141" s="68"/>
      <c r="E141" s="69"/>
    </row>
    <row r="142" spans="1:5" x14ac:dyDescent="0.25">
      <c r="A142" s="68"/>
      <c r="B142" s="11"/>
      <c r="C142" s="11"/>
      <c r="D142" s="68"/>
      <c r="E142" s="69"/>
    </row>
    <row r="143" spans="1:5" x14ac:dyDescent="0.25">
      <c r="A143" s="68"/>
      <c r="B143" s="11"/>
      <c r="C143" s="11"/>
      <c r="D143" s="68"/>
      <c r="E143" s="69"/>
    </row>
    <row r="144" spans="1:5" x14ac:dyDescent="0.25">
      <c r="A144" s="68"/>
      <c r="B144" s="11"/>
      <c r="C144" s="11"/>
      <c r="D144" s="68"/>
      <c r="E144" s="69"/>
    </row>
    <row r="145" spans="1:5" x14ac:dyDescent="0.25">
      <c r="A145" s="68"/>
      <c r="B145" s="11"/>
      <c r="C145" s="11"/>
      <c r="D145" s="68"/>
      <c r="E145" s="69"/>
    </row>
    <row r="146" spans="1:5" x14ac:dyDescent="0.25">
      <c r="A146" s="68"/>
      <c r="B146" s="11"/>
      <c r="C146" s="11"/>
      <c r="D146" s="68"/>
      <c r="E146" s="69"/>
    </row>
    <row r="147" spans="1:5" x14ac:dyDescent="0.25">
      <c r="A147" s="68"/>
      <c r="B147" s="11"/>
      <c r="C147" s="11"/>
      <c r="D147" s="68"/>
      <c r="E147" s="69"/>
    </row>
    <row r="148" spans="1:5" x14ac:dyDescent="0.25">
      <c r="A148" s="68"/>
      <c r="B148" s="11"/>
      <c r="C148" s="11"/>
      <c r="D148" s="68"/>
      <c r="E148" s="69"/>
    </row>
    <row r="149" spans="1:5" x14ac:dyDescent="0.25">
      <c r="A149" s="68"/>
      <c r="B149" s="11"/>
      <c r="C149" s="11"/>
      <c r="D149" s="68"/>
      <c r="E149" s="69"/>
    </row>
    <row r="150" spans="1:5" x14ac:dyDescent="0.25">
      <c r="A150" s="68"/>
      <c r="B150" s="11"/>
      <c r="C150" s="11"/>
      <c r="D150" s="68"/>
      <c r="E150" s="69"/>
    </row>
    <row r="151" spans="1:5" x14ac:dyDescent="0.25">
      <c r="A151" s="68"/>
      <c r="B151" s="11"/>
      <c r="C151" s="11"/>
      <c r="D151" s="68"/>
      <c r="E151" s="69"/>
    </row>
    <row r="152" spans="1:5" x14ac:dyDescent="0.25">
      <c r="A152" s="68"/>
      <c r="B152" s="11"/>
      <c r="C152" s="11"/>
      <c r="D152" s="68"/>
      <c r="E152" s="69"/>
    </row>
    <row r="153" spans="1:5" x14ac:dyDescent="0.25">
      <c r="A153" s="68"/>
      <c r="B153" s="11"/>
      <c r="C153" s="11"/>
      <c r="D153" s="68"/>
      <c r="E153" s="69"/>
    </row>
    <row r="154" spans="1:5" x14ac:dyDescent="0.25">
      <c r="A154" s="68"/>
      <c r="B154" s="11"/>
      <c r="C154" s="11"/>
      <c r="D154" s="68"/>
      <c r="E154" s="69"/>
    </row>
    <row r="155" spans="1:5" x14ac:dyDescent="0.25">
      <c r="A155" s="68"/>
      <c r="B155" s="11"/>
      <c r="C155" s="11"/>
      <c r="D155" s="68"/>
      <c r="E155" s="69"/>
    </row>
    <row r="156" spans="1:5" x14ac:dyDescent="0.25">
      <c r="A156" s="68"/>
      <c r="B156" s="11"/>
      <c r="C156" s="11"/>
      <c r="D156" s="68"/>
      <c r="E156" s="69"/>
    </row>
    <row r="157" spans="1:5" x14ac:dyDescent="0.25">
      <c r="A157" s="68"/>
      <c r="B157" s="11"/>
      <c r="C157" s="11"/>
      <c r="D157" s="68"/>
      <c r="E157" s="69"/>
    </row>
    <row r="158" spans="1:5" x14ac:dyDescent="0.25">
      <c r="A158" s="68"/>
      <c r="B158" s="11"/>
      <c r="C158" s="11"/>
      <c r="D158" s="68"/>
      <c r="E158" s="69"/>
    </row>
    <row r="159" spans="1:5" x14ac:dyDescent="0.25">
      <c r="A159" s="68"/>
      <c r="B159" s="11"/>
      <c r="C159" s="11"/>
      <c r="D159" s="68"/>
      <c r="E159" s="69"/>
    </row>
    <row r="160" spans="1:5" x14ac:dyDescent="0.25">
      <c r="A160" s="68"/>
      <c r="B160" s="11"/>
      <c r="C160" s="11"/>
      <c r="D160" s="68"/>
      <c r="E160" s="69"/>
    </row>
    <row r="161" spans="1:5" x14ac:dyDescent="0.25">
      <c r="A161" s="68"/>
      <c r="B161" s="11"/>
      <c r="C161" s="11"/>
      <c r="D161" s="68"/>
      <c r="E161" s="69"/>
    </row>
    <row r="162" spans="1:5" x14ac:dyDescent="0.25">
      <c r="A162" s="68"/>
      <c r="B162" s="11"/>
      <c r="C162" s="11"/>
      <c r="D162" s="68"/>
      <c r="E162" s="69"/>
    </row>
    <row r="163" spans="1:5" x14ac:dyDescent="0.25">
      <c r="A163" s="68"/>
      <c r="B163" s="11"/>
      <c r="C163" s="11"/>
      <c r="D163" s="68"/>
      <c r="E163" s="69"/>
    </row>
    <row r="164" spans="1:5" x14ac:dyDescent="0.25">
      <c r="A164" s="68"/>
      <c r="B164" s="11"/>
      <c r="C164" s="11"/>
      <c r="D164" s="68"/>
      <c r="E164" s="69"/>
    </row>
    <row r="165" spans="1:5" x14ac:dyDescent="0.25">
      <c r="A165" s="68"/>
      <c r="B165" s="11"/>
      <c r="C165" s="11"/>
      <c r="D165" s="68"/>
      <c r="E165" s="69"/>
    </row>
    <row r="166" spans="1:5" x14ac:dyDescent="0.25">
      <c r="A166" s="68"/>
      <c r="B166" s="11"/>
      <c r="C166" s="11"/>
      <c r="D166" s="68"/>
      <c r="E166" s="69"/>
    </row>
    <row r="167" spans="1:5" x14ac:dyDescent="0.25">
      <c r="A167" s="68"/>
      <c r="B167" s="11"/>
      <c r="C167" s="11"/>
      <c r="D167" s="68"/>
      <c r="E167" s="69"/>
    </row>
    <row r="168" spans="1:5" x14ac:dyDescent="0.25">
      <c r="A168" s="68"/>
      <c r="B168" s="11"/>
      <c r="C168" s="11"/>
      <c r="D168" s="68"/>
      <c r="E168" s="69"/>
    </row>
    <row r="169" spans="1:5" x14ac:dyDescent="0.25">
      <c r="A169" s="68"/>
      <c r="B169" s="11"/>
      <c r="C169" s="11"/>
      <c r="D169" s="68"/>
      <c r="E169" s="69"/>
    </row>
    <row r="170" spans="1:5" x14ac:dyDescent="0.25">
      <c r="A170" s="68"/>
      <c r="B170" s="11"/>
      <c r="C170" s="11"/>
      <c r="D170" s="68"/>
      <c r="E170" s="69"/>
    </row>
    <row r="171" spans="1:5" x14ac:dyDescent="0.25">
      <c r="A171" s="68"/>
      <c r="B171" s="11"/>
      <c r="C171" s="11"/>
      <c r="D171" s="68"/>
      <c r="E171" s="69"/>
    </row>
    <row r="172" spans="1:5" x14ac:dyDescent="0.25">
      <c r="A172" s="68"/>
      <c r="B172" s="11"/>
      <c r="C172" s="11"/>
      <c r="D172" s="68"/>
      <c r="E172" s="69"/>
    </row>
    <row r="173" spans="1:5" x14ac:dyDescent="0.25">
      <c r="A173" s="68"/>
      <c r="B173" s="11"/>
      <c r="C173" s="11"/>
      <c r="D173" s="68"/>
      <c r="E173" s="69"/>
    </row>
    <row r="174" spans="1:5" x14ac:dyDescent="0.25">
      <c r="A174" s="68"/>
      <c r="B174" s="11"/>
      <c r="C174" s="11"/>
      <c r="D174" s="68"/>
      <c r="E174" s="69"/>
    </row>
    <row r="175" spans="1:5" x14ac:dyDescent="0.25">
      <c r="A175" s="68"/>
      <c r="B175" s="11"/>
      <c r="C175" s="11"/>
      <c r="D175" s="68"/>
      <c r="E175" s="69"/>
    </row>
    <row r="176" spans="1:5" x14ac:dyDescent="0.25">
      <c r="A176" s="68"/>
      <c r="B176" s="11"/>
      <c r="C176" s="11"/>
      <c r="D176" s="68"/>
      <c r="E176" s="69"/>
    </row>
    <row r="177" spans="1:5" x14ac:dyDescent="0.25">
      <c r="A177" s="68"/>
      <c r="B177" s="11"/>
      <c r="C177" s="11"/>
      <c r="D177" s="68"/>
      <c r="E177" s="69"/>
    </row>
    <row r="178" spans="1:5" x14ac:dyDescent="0.25">
      <c r="A178" s="68"/>
      <c r="B178" s="11"/>
      <c r="C178" s="11"/>
      <c r="D178" s="68"/>
      <c r="E178" s="69"/>
    </row>
    <row r="179" spans="1:5" x14ac:dyDescent="0.25">
      <c r="A179" s="68"/>
      <c r="B179" s="11"/>
      <c r="C179" s="11"/>
      <c r="D179" s="68"/>
      <c r="E179" s="69"/>
    </row>
    <row r="180" spans="1:5" x14ac:dyDescent="0.25">
      <c r="A180" s="68"/>
      <c r="B180" s="11"/>
      <c r="C180" s="11"/>
      <c r="D180" s="68"/>
      <c r="E180" s="69"/>
    </row>
    <row r="181" spans="1:5" x14ac:dyDescent="0.25">
      <c r="A181" s="68"/>
      <c r="B181" s="11"/>
      <c r="C181" s="11"/>
      <c r="D181" s="68"/>
      <c r="E181" s="69"/>
    </row>
    <row r="182" spans="1:5" x14ac:dyDescent="0.25">
      <c r="A182" s="68"/>
      <c r="B182" s="11"/>
      <c r="C182" s="11"/>
      <c r="D182" s="68"/>
      <c r="E182" s="69"/>
    </row>
    <row r="183" spans="1:5" x14ac:dyDescent="0.25">
      <c r="A183" s="68"/>
      <c r="B183" s="11"/>
      <c r="C183" s="11"/>
      <c r="D183" s="68"/>
      <c r="E183" s="69"/>
    </row>
    <row r="184" spans="1:5" x14ac:dyDescent="0.25">
      <c r="A184" s="68"/>
      <c r="B184" s="11"/>
      <c r="C184" s="11"/>
      <c r="D184" s="68"/>
      <c r="E184" s="69"/>
    </row>
    <row r="185" spans="1:5" x14ac:dyDescent="0.25">
      <c r="A185" s="68"/>
      <c r="B185" s="11"/>
      <c r="C185" s="11"/>
      <c r="D185" s="68"/>
      <c r="E185" s="69"/>
    </row>
    <row r="186" spans="1:5" x14ac:dyDescent="0.25">
      <c r="A186" s="68"/>
      <c r="B186" s="11"/>
      <c r="C186" s="11"/>
      <c r="D186" s="68"/>
      <c r="E186" s="69"/>
    </row>
    <row r="187" spans="1:5" x14ac:dyDescent="0.25">
      <c r="A187" s="68"/>
      <c r="B187" s="11"/>
      <c r="C187" s="11"/>
      <c r="D187" s="68"/>
      <c r="E187" s="69"/>
    </row>
    <row r="188" spans="1:5" x14ac:dyDescent="0.25">
      <c r="A188" s="68"/>
      <c r="B188" s="11"/>
      <c r="C188" s="11"/>
      <c r="D188" s="68"/>
      <c r="E188" s="69"/>
    </row>
    <row r="189" spans="1:5" x14ac:dyDescent="0.25">
      <c r="A189" s="68"/>
      <c r="B189" s="11"/>
      <c r="C189" s="11"/>
      <c r="D189" s="68"/>
      <c r="E189" s="69"/>
    </row>
    <row r="190" spans="1:5" x14ac:dyDescent="0.25">
      <c r="A190" s="68"/>
      <c r="B190" s="11"/>
      <c r="C190" s="11"/>
      <c r="D190" s="68"/>
      <c r="E190" s="69"/>
    </row>
    <row r="191" spans="1:5" x14ac:dyDescent="0.25">
      <c r="A191" s="68"/>
      <c r="B191" s="11"/>
      <c r="C191" s="11"/>
      <c r="D191" s="68"/>
      <c r="E191" s="69"/>
    </row>
    <row r="192" spans="1:5" x14ac:dyDescent="0.25">
      <c r="A192" s="68"/>
      <c r="B192" s="11"/>
      <c r="C192" s="11"/>
      <c r="D192" s="68"/>
      <c r="E192" s="69"/>
    </row>
    <row r="193" spans="1:5" x14ac:dyDescent="0.25">
      <c r="A193" s="68"/>
      <c r="B193" s="11"/>
      <c r="C193" s="11"/>
      <c r="D193" s="68"/>
      <c r="E193" s="69"/>
    </row>
    <row r="194" spans="1:5" x14ac:dyDescent="0.25">
      <c r="A194" s="68"/>
      <c r="B194" s="11"/>
      <c r="C194" s="11"/>
      <c r="D194" s="68"/>
      <c r="E194" s="69"/>
    </row>
    <row r="195" spans="1:5" x14ac:dyDescent="0.25">
      <c r="A195" s="68"/>
      <c r="B195" s="11"/>
      <c r="C195" s="11"/>
      <c r="D195" s="68"/>
      <c r="E195" s="69"/>
    </row>
    <row r="196" spans="1:5" x14ac:dyDescent="0.25">
      <c r="A196" s="68"/>
      <c r="B196" s="11"/>
      <c r="C196" s="11"/>
      <c r="D196" s="68"/>
      <c r="E196" s="69"/>
    </row>
    <row r="197" spans="1:5" x14ac:dyDescent="0.25">
      <c r="A197" s="68"/>
      <c r="B197" s="11"/>
      <c r="C197" s="11"/>
      <c r="D197" s="68"/>
      <c r="E197" s="69"/>
    </row>
    <row r="198" spans="1:5" x14ac:dyDescent="0.25">
      <c r="A198" s="68"/>
      <c r="B198" s="11"/>
      <c r="C198" s="11"/>
      <c r="D198" s="68"/>
      <c r="E198" s="69"/>
    </row>
    <row r="199" spans="1:5" x14ac:dyDescent="0.25">
      <c r="A199" s="68"/>
      <c r="B199" s="11"/>
      <c r="C199" s="11"/>
      <c r="D199" s="68"/>
      <c r="E199" s="69"/>
    </row>
    <row r="200" spans="1:5" x14ac:dyDescent="0.25">
      <c r="A200" s="68"/>
      <c r="B200" s="11"/>
      <c r="C200" s="11"/>
      <c r="D200" s="68"/>
      <c r="E200" s="69"/>
    </row>
    <row r="201" spans="1:5" x14ac:dyDescent="0.25">
      <c r="A201" s="68"/>
      <c r="B201" s="11"/>
      <c r="C201" s="11"/>
      <c r="D201" s="68"/>
      <c r="E201" s="69"/>
    </row>
    <row r="202" spans="1:5" x14ac:dyDescent="0.25">
      <c r="A202" s="68"/>
      <c r="B202" s="11"/>
      <c r="C202" s="11"/>
      <c r="D202" s="68"/>
      <c r="E202" s="69"/>
    </row>
    <row r="203" spans="1:5" x14ac:dyDescent="0.25">
      <c r="A203" s="68"/>
      <c r="B203" s="11"/>
      <c r="C203" s="11"/>
      <c r="D203" s="68"/>
      <c r="E203" s="69"/>
    </row>
    <row r="204" spans="1:5" x14ac:dyDescent="0.25">
      <c r="A204" s="68"/>
      <c r="B204" s="11"/>
      <c r="C204" s="11"/>
      <c r="D204" s="68"/>
      <c r="E204" s="69"/>
    </row>
    <row r="205" spans="1:5" x14ac:dyDescent="0.25">
      <c r="A205" s="68"/>
      <c r="B205" s="11"/>
      <c r="C205" s="11"/>
      <c r="D205" s="68"/>
      <c r="E205" s="69"/>
    </row>
    <row r="206" spans="1:5" x14ac:dyDescent="0.25">
      <c r="A206" s="68"/>
      <c r="B206" s="11"/>
      <c r="C206" s="11"/>
      <c r="D206" s="68"/>
      <c r="E206" s="69"/>
    </row>
    <row r="207" spans="1:5" x14ac:dyDescent="0.25">
      <c r="A207" s="68"/>
      <c r="B207" s="11"/>
      <c r="C207" s="11"/>
      <c r="D207" s="68"/>
      <c r="E207" s="69"/>
    </row>
    <row r="208" spans="1:5" x14ac:dyDescent="0.25">
      <c r="A208" s="68"/>
      <c r="B208" s="11"/>
      <c r="C208" s="11"/>
      <c r="D208" s="68"/>
      <c r="E208" s="69"/>
    </row>
    <row r="209" spans="1:5" x14ac:dyDescent="0.25">
      <c r="A209" s="68"/>
      <c r="B209" s="11"/>
      <c r="C209" s="11"/>
      <c r="D209" s="68"/>
      <c r="E209" s="69"/>
    </row>
    <row r="210" spans="1:5" x14ac:dyDescent="0.25">
      <c r="A210" s="68"/>
      <c r="B210" s="11"/>
      <c r="C210" s="11"/>
      <c r="D210" s="68"/>
      <c r="E210" s="69"/>
    </row>
    <row r="211" spans="1:5" x14ac:dyDescent="0.25">
      <c r="A211" s="68"/>
      <c r="B211" s="11"/>
      <c r="C211" s="11"/>
      <c r="D211" s="68"/>
      <c r="E211" s="69"/>
    </row>
    <row r="212" spans="1:5" x14ac:dyDescent="0.25">
      <c r="A212" s="68"/>
      <c r="B212" s="11"/>
      <c r="C212" s="11"/>
      <c r="D212" s="68"/>
      <c r="E212" s="69"/>
    </row>
    <row r="213" spans="1:5" x14ac:dyDescent="0.25">
      <c r="A213" s="68"/>
      <c r="B213" s="11"/>
      <c r="C213" s="11"/>
      <c r="D213" s="68"/>
      <c r="E213" s="69"/>
    </row>
    <row r="214" spans="1:5" x14ac:dyDescent="0.25">
      <c r="A214" s="68"/>
      <c r="B214" s="11"/>
      <c r="C214" s="11"/>
      <c r="D214" s="68"/>
      <c r="E214" s="69"/>
    </row>
    <row r="215" spans="1:5" x14ac:dyDescent="0.25">
      <c r="A215" s="68"/>
      <c r="B215" s="11"/>
      <c r="C215" s="11"/>
      <c r="D215" s="68"/>
      <c r="E215" s="69"/>
    </row>
    <row r="216" spans="1:5" x14ac:dyDescent="0.25">
      <c r="A216" s="68"/>
      <c r="B216" s="11"/>
      <c r="C216" s="11"/>
      <c r="D216" s="68"/>
      <c r="E216" s="69"/>
    </row>
    <row r="217" spans="1:5" x14ac:dyDescent="0.25">
      <c r="A217" s="68"/>
      <c r="B217" s="11"/>
      <c r="C217" s="11"/>
      <c r="D217" s="68"/>
      <c r="E217" s="69"/>
    </row>
    <row r="218" spans="1:5" x14ac:dyDescent="0.25">
      <c r="A218" s="68"/>
      <c r="B218" s="11"/>
      <c r="C218" s="11"/>
      <c r="D218" s="68"/>
      <c r="E218" s="69"/>
    </row>
    <row r="219" spans="1:5" x14ac:dyDescent="0.25">
      <c r="A219" s="68"/>
      <c r="B219" s="11"/>
      <c r="C219" s="11"/>
      <c r="D219" s="68"/>
      <c r="E219" s="69"/>
    </row>
    <row r="220" spans="1:5" x14ac:dyDescent="0.25">
      <c r="A220" s="68"/>
      <c r="B220" s="11"/>
      <c r="C220" s="11"/>
      <c r="D220" s="68"/>
      <c r="E220" s="69"/>
    </row>
    <row r="221" spans="1:5" x14ac:dyDescent="0.25">
      <c r="A221" s="68"/>
      <c r="B221" s="11"/>
      <c r="C221" s="11"/>
      <c r="D221" s="68"/>
      <c r="E221" s="69"/>
    </row>
    <row r="222" spans="1:5" x14ac:dyDescent="0.25">
      <c r="A222" s="68"/>
      <c r="B222" s="11"/>
      <c r="C222" s="11"/>
      <c r="D222" s="68"/>
      <c r="E222" s="69"/>
    </row>
    <row r="223" spans="1:5" x14ac:dyDescent="0.25">
      <c r="A223" s="68"/>
      <c r="B223" s="11"/>
      <c r="C223" s="11"/>
      <c r="D223" s="68"/>
      <c r="E223" s="69"/>
    </row>
    <row r="224" spans="1:5" x14ac:dyDescent="0.25">
      <c r="A224" s="68"/>
      <c r="B224" s="11"/>
      <c r="C224" s="11"/>
      <c r="D224" s="68"/>
      <c r="E224" s="69"/>
    </row>
    <row r="225" spans="1:5" x14ac:dyDescent="0.25">
      <c r="A225" s="68"/>
      <c r="B225" s="11"/>
      <c r="C225" s="11"/>
      <c r="D225" s="68"/>
      <c r="E225" s="69"/>
    </row>
    <row r="226" spans="1:5" x14ac:dyDescent="0.25">
      <c r="A226" s="68"/>
      <c r="B226" s="11"/>
      <c r="C226" s="11"/>
      <c r="D226" s="68"/>
      <c r="E226" s="69"/>
    </row>
    <row r="227" spans="1:5" x14ac:dyDescent="0.25">
      <c r="A227" s="68"/>
      <c r="B227" s="11"/>
      <c r="C227" s="11"/>
      <c r="D227" s="68"/>
      <c r="E227" s="69"/>
    </row>
    <row r="228" spans="1:5" x14ac:dyDescent="0.25">
      <c r="A228" s="68"/>
      <c r="B228" s="11"/>
      <c r="C228" s="11"/>
      <c r="D228" s="68"/>
      <c r="E228" s="69"/>
    </row>
    <row r="229" spans="1:5" x14ac:dyDescent="0.25">
      <c r="A229" s="68"/>
      <c r="B229" s="11"/>
      <c r="C229" s="11"/>
      <c r="D229" s="68"/>
      <c r="E229" s="69"/>
    </row>
    <row r="230" spans="1:5" x14ac:dyDescent="0.25">
      <c r="A230" s="68"/>
      <c r="B230" s="11"/>
      <c r="C230" s="11"/>
      <c r="D230" s="68"/>
      <c r="E230" s="69"/>
    </row>
    <row r="231" spans="1:5" x14ac:dyDescent="0.25">
      <c r="A231" s="68"/>
      <c r="B231" s="11"/>
      <c r="C231" s="11"/>
      <c r="D231" s="68"/>
      <c r="E231" s="69"/>
    </row>
    <row r="232" spans="1:5" x14ac:dyDescent="0.25">
      <c r="A232" s="68"/>
      <c r="B232" s="11"/>
      <c r="C232" s="11"/>
      <c r="D232" s="68"/>
      <c r="E232" s="69"/>
    </row>
    <row r="233" spans="1:5" x14ac:dyDescent="0.25">
      <c r="A233" s="68"/>
      <c r="B233" s="11"/>
      <c r="C233" s="11"/>
      <c r="D233" s="68"/>
      <c r="E233" s="69"/>
    </row>
    <row r="234" spans="1:5" x14ac:dyDescent="0.25">
      <c r="A234" s="68"/>
      <c r="B234" s="11"/>
      <c r="C234" s="11"/>
      <c r="D234" s="68"/>
      <c r="E234" s="69"/>
    </row>
    <row r="235" spans="1:5" x14ac:dyDescent="0.25">
      <c r="A235" s="68"/>
      <c r="B235" s="11"/>
      <c r="C235" s="11"/>
      <c r="D235" s="68"/>
      <c r="E235" s="69"/>
    </row>
    <row r="236" spans="1:5" x14ac:dyDescent="0.25">
      <c r="A236" s="68"/>
      <c r="B236" s="11"/>
      <c r="C236" s="11"/>
      <c r="D236" s="68"/>
      <c r="E236" s="69"/>
    </row>
    <row r="237" spans="1:5" x14ac:dyDescent="0.25">
      <c r="A237" s="68"/>
      <c r="B237" s="11"/>
      <c r="C237" s="11"/>
      <c r="D237" s="68"/>
      <c r="E237" s="69"/>
    </row>
    <row r="238" spans="1:5" x14ac:dyDescent="0.25">
      <c r="A238" s="68"/>
      <c r="B238" s="11"/>
      <c r="C238" s="11"/>
      <c r="D238" s="68"/>
      <c r="E238" s="69"/>
    </row>
    <row r="239" spans="1:5" x14ac:dyDescent="0.25">
      <c r="A239" s="68"/>
      <c r="B239" s="11"/>
      <c r="C239" s="11"/>
      <c r="D239" s="68"/>
      <c r="E239" s="69"/>
    </row>
    <row r="240" spans="1:5" x14ac:dyDescent="0.25">
      <c r="A240" s="68"/>
      <c r="B240" s="11"/>
      <c r="C240" s="11"/>
      <c r="D240" s="68"/>
      <c r="E240" s="69"/>
    </row>
    <row r="241" spans="1:5" x14ac:dyDescent="0.25">
      <c r="A241" s="68"/>
      <c r="B241" s="11"/>
      <c r="C241" s="11"/>
      <c r="D241" s="68"/>
      <c r="E241" s="69"/>
    </row>
    <row r="242" spans="1:5" x14ac:dyDescent="0.25">
      <c r="A242" s="68"/>
      <c r="B242" s="11"/>
      <c r="C242" s="11"/>
      <c r="D242" s="68"/>
      <c r="E242" s="69"/>
    </row>
    <row r="243" spans="1:5" x14ac:dyDescent="0.25">
      <c r="A243" s="68"/>
      <c r="B243" s="11"/>
      <c r="C243" s="11"/>
      <c r="D243" s="68"/>
      <c r="E243" s="69"/>
    </row>
    <row r="244" spans="1:5" x14ac:dyDescent="0.25">
      <c r="A244" s="68"/>
      <c r="B244" s="11"/>
      <c r="C244" s="11"/>
      <c r="D244" s="68"/>
      <c r="E244" s="69"/>
    </row>
    <row r="245" spans="1:5" x14ac:dyDescent="0.25">
      <c r="A245" s="68"/>
      <c r="B245" s="11"/>
      <c r="C245" s="11"/>
      <c r="D245" s="68"/>
      <c r="E245" s="69"/>
    </row>
    <row r="246" spans="1:5" x14ac:dyDescent="0.25">
      <c r="A246" s="68"/>
      <c r="B246" s="11"/>
      <c r="C246" s="11"/>
      <c r="D246" s="68"/>
      <c r="E246" s="69"/>
    </row>
    <row r="247" spans="1:5" x14ac:dyDescent="0.25">
      <c r="A247" s="68"/>
      <c r="B247" s="11"/>
      <c r="C247" s="11"/>
      <c r="D247" s="68"/>
      <c r="E247" s="69"/>
    </row>
    <row r="248" spans="1:5" x14ac:dyDescent="0.25">
      <c r="A248" s="68"/>
      <c r="B248" s="11"/>
      <c r="C248" s="11"/>
      <c r="D248" s="68"/>
      <c r="E248" s="69"/>
    </row>
    <row r="249" spans="1:5" x14ac:dyDescent="0.25">
      <c r="A249" s="68"/>
      <c r="B249" s="11"/>
      <c r="C249" s="11"/>
      <c r="D249" s="68"/>
      <c r="E249" s="69"/>
    </row>
    <row r="250" spans="1:5" x14ac:dyDescent="0.25">
      <c r="A250" s="68"/>
      <c r="B250" s="11"/>
      <c r="C250" s="11"/>
      <c r="D250" s="68"/>
      <c r="E250" s="69"/>
    </row>
    <row r="251" spans="1:5" x14ac:dyDescent="0.25">
      <c r="A251" s="68"/>
      <c r="B251" s="11"/>
      <c r="C251" s="11"/>
      <c r="D251" s="68"/>
      <c r="E251" s="69"/>
    </row>
    <row r="252" spans="1:5" x14ac:dyDescent="0.25">
      <c r="A252" s="68"/>
      <c r="B252" s="11"/>
      <c r="C252" s="11"/>
      <c r="D252" s="68"/>
      <c r="E252" s="69"/>
    </row>
    <row r="253" spans="1:5" x14ac:dyDescent="0.25">
      <c r="A253" s="68"/>
      <c r="B253" s="11"/>
      <c r="C253" s="11"/>
      <c r="D253" s="68"/>
      <c r="E253" s="69"/>
    </row>
    <row r="254" spans="1:5" x14ac:dyDescent="0.25">
      <c r="A254" s="68"/>
      <c r="B254" s="11"/>
      <c r="C254" s="11"/>
      <c r="D254" s="68"/>
      <c r="E254" s="69"/>
    </row>
    <row r="255" spans="1:5" x14ac:dyDescent="0.25">
      <c r="A255" s="68"/>
      <c r="B255" s="11"/>
      <c r="C255" s="11"/>
      <c r="D255" s="68"/>
      <c r="E255" s="69"/>
    </row>
    <row r="256" spans="1:5" x14ac:dyDescent="0.25">
      <c r="A256" s="68"/>
      <c r="B256" s="11"/>
      <c r="C256" s="11"/>
      <c r="D256" s="68"/>
      <c r="E256" s="69"/>
    </row>
    <row r="257" spans="1:5" x14ac:dyDescent="0.25">
      <c r="A257" s="68"/>
      <c r="B257" s="11"/>
      <c r="C257" s="11"/>
      <c r="D257" s="68"/>
      <c r="E257" s="69"/>
    </row>
    <row r="258" spans="1:5" x14ac:dyDescent="0.25">
      <c r="A258" s="68"/>
      <c r="B258" s="11"/>
      <c r="C258" s="11"/>
      <c r="D258" s="68"/>
      <c r="E258" s="69"/>
    </row>
    <row r="259" spans="1:5" x14ac:dyDescent="0.25">
      <c r="A259" s="68"/>
      <c r="B259" s="11"/>
      <c r="C259" s="11"/>
      <c r="D259" s="68"/>
      <c r="E259" s="69"/>
    </row>
    <row r="260" spans="1:5" x14ac:dyDescent="0.25">
      <c r="A260" s="68"/>
      <c r="B260" s="11"/>
      <c r="C260" s="11"/>
      <c r="D260" s="68"/>
      <c r="E260" s="69"/>
    </row>
    <row r="261" spans="1:5" x14ac:dyDescent="0.25">
      <c r="A261" s="68"/>
      <c r="B261" s="11"/>
      <c r="C261" s="11"/>
      <c r="D261" s="68"/>
      <c r="E261" s="69"/>
    </row>
    <row r="262" spans="1:5" x14ac:dyDescent="0.25">
      <c r="A262" s="68"/>
      <c r="B262" s="11"/>
      <c r="C262" s="11"/>
      <c r="D262" s="68"/>
      <c r="E262" s="69"/>
    </row>
    <row r="263" spans="1:5" x14ac:dyDescent="0.25">
      <c r="A263" s="68"/>
      <c r="B263" s="11"/>
      <c r="C263" s="11"/>
      <c r="D263" s="68"/>
      <c r="E263" s="69"/>
    </row>
    <row r="264" spans="1:5" x14ac:dyDescent="0.25">
      <c r="A264" s="68"/>
      <c r="B264" s="11"/>
      <c r="C264" s="11"/>
      <c r="D264" s="68"/>
      <c r="E264" s="69"/>
    </row>
    <row r="265" spans="1:5" x14ac:dyDescent="0.25">
      <c r="A265" s="68"/>
      <c r="B265" s="11"/>
      <c r="C265" s="11"/>
      <c r="D265" s="68"/>
      <c r="E265" s="69"/>
    </row>
    <row r="266" spans="1:5" x14ac:dyDescent="0.25">
      <c r="A266" s="68"/>
      <c r="B266" s="11"/>
      <c r="C266" s="11"/>
      <c r="D266" s="68"/>
      <c r="E266" s="69"/>
    </row>
    <row r="267" spans="1:5" x14ac:dyDescent="0.25">
      <c r="A267" s="68"/>
      <c r="B267" s="11"/>
      <c r="C267" s="11"/>
      <c r="D267" s="68"/>
      <c r="E267" s="69"/>
    </row>
    <row r="268" spans="1:5" x14ac:dyDescent="0.25">
      <c r="A268" s="68"/>
      <c r="B268" s="11"/>
      <c r="C268" s="11"/>
      <c r="D268" s="68"/>
      <c r="E268" s="69"/>
    </row>
    <row r="269" spans="1:5" x14ac:dyDescent="0.25">
      <c r="A269" s="68"/>
      <c r="B269" s="11"/>
      <c r="C269" s="11"/>
      <c r="D269" s="68"/>
      <c r="E269" s="69"/>
    </row>
    <row r="270" spans="1:5" x14ac:dyDescent="0.25">
      <c r="A270" s="68"/>
      <c r="B270" s="11"/>
      <c r="C270" s="11"/>
      <c r="D270" s="68"/>
      <c r="E270" s="69"/>
    </row>
    <row r="271" spans="1:5" x14ac:dyDescent="0.25">
      <c r="A271" s="68"/>
      <c r="B271" s="11"/>
      <c r="C271" s="11"/>
      <c r="D271" s="68"/>
      <c r="E271" s="69"/>
    </row>
    <row r="272" spans="1:5" x14ac:dyDescent="0.25">
      <c r="A272" s="68"/>
      <c r="B272" s="11"/>
      <c r="C272" s="11"/>
      <c r="D272" s="68"/>
      <c r="E272" s="69"/>
    </row>
    <row r="273" spans="1:5" x14ac:dyDescent="0.25">
      <c r="A273" s="68"/>
      <c r="B273" s="11"/>
      <c r="C273" s="11"/>
      <c r="D273" s="68"/>
      <c r="E273" s="69"/>
    </row>
    <row r="274" spans="1:5" x14ac:dyDescent="0.25">
      <c r="A274" s="68"/>
      <c r="B274" s="11"/>
      <c r="C274" s="11"/>
      <c r="D274" s="68"/>
      <c r="E274" s="69"/>
    </row>
    <row r="275" spans="1:5" x14ac:dyDescent="0.25">
      <c r="A275" s="68"/>
      <c r="B275" s="11"/>
      <c r="C275" s="11"/>
      <c r="D275" s="68"/>
      <c r="E275" s="69"/>
    </row>
    <row r="276" spans="1:5" x14ac:dyDescent="0.25">
      <c r="A276" s="68"/>
      <c r="B276" s="11"/>
      <c r="C276" s="11"/>
      <c r="D276" s="68"/>
      <c r="E276" s="69"/>
    </row>
    <row r="277" spans="1:5" x14ac:dyDescent="0.25">
      <c r="A277" s="68"/>
      <c r="B277" s="11"/>
      <c r="C277" s="11"/>
      <c r="D277" s="68"/>
      <c r="E277" s="69"/>
    </row>
    <row r="278" spans="1:5" x14ac:dyDescent="0.25">
      <c r="A278" s="68"/>
      <c r="B278" s="11"/>
      <c r="C278" s="11"/>
      <c r="D278" s="68"/>
      <c r="E278" s="69"/>
    </row>
    <row r="279" spans="1:5" x14ac:dyDescent="0.25">
      <c r="A279" s="68"/>
      <c r="B279" s="11"/>
      <c r="C279" s="11"/>
      <c r="D279" s="68"/>
      <c r="E279" s="69"/>
    </row>
    <row r="280" spans="1:5" x14ac:dyDescent="0.25">
      <c r="A280" s="68"/>
      <c r="B280" s="11"/>
      <c r="C280" s="11"/>
      <c r="D280" s="68"/>
      <c r="E280" s="69"/>
    </row>
    <row r="281" spans="1:5" x14ac:dyDescent="0.25">
      <c r="A281" s="68"/>
      <c r="B281" s="11"/>
      <c r="C281" s="11"/>
      <c r="D281" s="68"/>
      <c r="E281" s="69"/>
    </row>
    <row r="282" spans="1:5" x14ac:dyDescent="0.25">
      <c r="A282" s="68"/>
      <c r="B282" s="11"/>
      <c r="C282" s="11"/>
      <c r="D282" s="68"/>
      <c r="E282" s="69"/>
    </row>
    <row r="283" spans="1:5" x14ac:dyDescent="0.25">
      <c r="A283" s="68"/>
      <c r="B283" s="11"/>
      <c r="C283" s="11"/>
      <c r="D283" s="68"/>
      <c r="E283" s="69"/>
    </row>
    <row r="284" spans="1:5" x14ac:dyDescent="0.25">
      <c r="A284" s="68"/>
      <c r="B284" s="11"/>
      <c r="C284" s="11"/>
      <c r="D284" s="68"/>
      <c r="E284" s="69"/>
    </row>
    <row r="285" spans="1:5" x14ac:dyDescent="0.25">
      <c r="A285" s="68"/>
      <c r="B285" s="11"/>
      <c r="C285" s="11"/>
      <c r="D285" s="68"/>
      <c r="E285" s="69"/>
    </row>
    <row r="286" spans="1:5" x14ac:dyDescent="0.25">
      <c r="A286" s="68"/>
      <c r="B286" s="11"/>
      <c r="C286" s="11"/>
      <c r="D286" s="68"/>
      <c r="E286" s="69"/>
    </row>
    <row r="287" spans="1:5" x14ac:dyDescent="0.25">
      <c r="A287" s="68"/>
      <c r="B287" s="11"/>
      <c r="C287" s="11"/>
      <c r="D287" s="68"/>
      <c r="E287" s="69"/>
    </row>
    <row r="288" spans="1:5" x14ac:dyDescent="0.25">
      <c r="A288" s="68"/>
      <c r="B288" s="11"/>
      <c r="C288" s="11"/>
      <c r="D288" s="68"/>
      <c r="E288" s="69"/>
    </row>
    <row r="289" spans="1:5" x14ac:dyDescent="0.25">
      <c r="A289" s="68"/>
      <c r="B289" s="11"/>
      <c r="C289" s="11"/>
      <c r="D289" s="68"/>
      <c r="E289" s="69"/>
    </row>
    <row r="290" spans="1:5" x14ac:dyDescent="0.25">
      <c r="A290" s="68"/>
      <c r="B290" s="11"/>
      <c r="C290" s="11"/>
      <c r="D290" s="68"/>
      <c r="E290" s="69"/>
    </row>
    <row r="291" spans="1:5" x14ac:dyDescent="0.25">
      <c r="A291" s="68"/>
      <c r="B291" s="11"/>
      <c r="C291" s="11"/>
      <c r="D291" s="68"/>
      <c r="E291" s="69"/>
    </row>
    <row r="292" spans="1:5" x14ac:dyDescent="0.25">
      <c r="A292" s="68"/>
      <c r="B292" s="11"/>
      <c r="C292" s="11"/>
      <c r="D292" s="68"/>
      <c r="E292" s="69"/>
    </row>
    <row r="293" spans="1:5" x14ac:dyDescent="0.25">
      <c r="A293" s="68"/>
      <c r="B293" s="11"/>
      <c r="C293" s="11"/>
      <c r="D293" s="68"/>
      <c r="E293" s="69"/>
    </row>
    <row r="294" spans="1:5" x14ac:dyDescent="0.25">
      <c r="A294" s="68"/>
      <c r="B294" s="11"/>
      <c r="C294" s="11"/>
      <c r="D294" s="68"/>
      <c r="E294" s="69"/>
    </row>
    <row r="295" spans="1:5" x14ac:dyDescent="0.25">
      <c r="A295" s="68"/>
      <c r="B295" s="11"/>
      <c r="C295" s="11"/>
      <c r="D295" s="68"/>
      <c r="E295" s="69"/>
    </row>
    <row r="296" spans="1:5" x14ac:dyDescent="0.25">
      <c r="A296" s="68"/>
      <c r="B296" s="11"/>
      <c r="C296" s="11"/>
      <c r="D296" s="68"/>
      <c r="E296" s="69"/>
    </row>
    <row r="297" spans="1:5" x14ac:dyDescent="0.25">
      <c r="A297" s="68"/>
      <c r="B297" s="11"/>
      <c r="C297" s="11"/>
      <c r="D297" s="68"/>
      <c r="E297" s="69"/>
    </row>
    <row r="298" spans="1:5" x14ac:dyDescent="0.25">
      <c r="A298" s="68"/>
      <c r="B298" s="11"/>
      <c r="C298" s="11"/>
      <c r="D298" s="68"/>
      <c r="E298" s="69"/>
    </row>
    <row r="299" spans="1:5" x14ac:dyDescent="0.25">
      <c r="A299" s="68"/>
      <c r="B299" s="11"/>
      <c r="C299" s="11"/>
      <c r="D299" s="68"/>
      <c r="E299" s="69"/>
    </row>
    <row r="300" spans="1:5" x14ac:dyDescent="0.25">
      <c r="A300" s="68"/>
      <c r="B300" s="11"/>
      <c r="C300" s="11"/>
      <c r="D300" s="68"/>
      <c r="E300" s="69"/>
    </row>
    <row r="301" spans="1:5" x14ac:dyDescent="0.25">
      <c r="A301" s="68"/>
      <c r="B301" s="11"/>
      <c r="C301" s="11"/>
      <c r="D301" s="68"/>
      <c r="E301" s="69"/>
    </row>
    <row r="302" spans="1:5" x14ac:dyDescent="0.25">
      <c r="A302" s="68"/>
      <c r="B302" s="11"/>
      <c r="C302" s="11"/>
      <c r="D302" s="68"/>
      <c r="E302" s="69"/>
    </row>
    <row r="303" spans="1:5" x14ac:dyDescent="0.25">
      <c r="A303" s="68"/>
      <c r="B303" s="11"/>
      <c r="C303" s="11"/>
      <c r="D303" s="68"/>
      <c r="E303" s="69"/>
    </row>
    <row r="304" spans="1:5" x14ac:dyDescent="0.25">
      <c r="A304" s="68"/>
      <c r="B304" s="11"/>
      <c r="C304" s="11"/>
      <c r="D304" s="68"/>
      <c r="E304" s="69"/>
    </row>
    <row r="305" spans="1:5" x14ac:dyDescent="0.25">
      <c r="A305" s="68"/>
      <c r="B305" s="11"/>
      <c r="C305" s="11"/>
      <c r="D305" s="68"/>
      <c r="E305" s="69"/>
    </row>
    <row r="306" spans="1:5" x14ac:dyDescent="0.25">
      <c r="A306" s="68"/>
      <c r="B306" s="11"/>
      <c r="C306" s="11"/>
      <c r="D306" s="68"/>
      <c r="E306" s="69"/>
    </row>
    <row r="307" spans="1:5" x14ac:dyDescent="0.25">
      <c r="A307" s="68"/>
      <c r="B307" s="11"/>
      <c r="C307" s="11"/>
      <c r="D307" s="68"/>
      <c r="E307" s="69"/>
    </row>
    <row r="308" spans="1:5" x14ac:dyDescent="0.25">
      <c r="A308" s="68"/>
      <c r="B308" s="11"/>
      <c r="C308" s="11"/>
      <c r="D308" s="68"/>
      <c r="E308" s="69"/>
    </row>
    <row r="309" spans="1:5" x14ac:dyDescent="0.25">
      <c r="A309" s="68"/>
      <c r="B309" s="11"/>
      <c r="C309" s="11"/>
      <c r="D309" s="68"/>
      <c r="E309" s="69"/>
    </row>
    <row r="310" spans="1:5" x14ac:dyDescent="0.25">
      <c r="A310" s="68"/>
      <c r="B310" s="11"/>
      <c r="C310" s="11"/>
      <c r="D310" s="68"/>
      <c r="E310" s="69"/>
    </row>
    <row r="311" spans="1:5" x14ac:dyDescent="0.25">
      <c r="A311" s="68"/>
      <c r="B311" s="11"/>
      <c r="C311" s="11"/>
      <c r="D311" s="68"/>
      <c r="E311" s="69"/>
    </row>
    <row r="312" spans="1:5" x14ac:dyDescent="0.25">
      <c r="A312" s="68"/>
      <c r="B312" s="11"/>
      <c r="C312" s="11"/>
      <c r="D312" s="68"/>
      <c r="E312" s="69"/>
    </row>
    <row r="313" spans="1:5" x14ac:dyDescent="0.25">
      <c r="A313" s="68"/>
      <c r="B313" s="11"/>
      <c r="C313" s="11"/>
      <c r="D313" s="68"/>
      <c r="E313" s="69"/>
    </row>
    <row r="314" spans="1:5" x14ac:dyDescent="0.25">
      <c r="A314" s="68"/>
      <c r="B314" s="11"/>
      <c r="C314" s="11"/>
      <c r="D314" s="68"/>
      <c r="E314" s="69"/>
    </row>
    <row r="315" spans="1:5" x14ac:dyDescent="0.25">
      <c r="A315" s="68"/>
      <c r="B315" s="11"/>
      <c r="C315" s="11"/>
      <c r="D315" s="68"/>
      <c r="E315" s="69"/>
    </row>
    <row r="316" spans="1:5" x14ac:dyDescent="0.25">
      <c r="A316" s="68"/>
      <c r="B316" s="11"/>
      <c r="C316" s="11"/>
      <c r="D316" s="68"/>
      <c r="E316" s="69"/>
    </row>
    <row r="317" spans="1:5" x14ac:dyDescent="0.25">
      <c r="A317" s="68"/>
      <c r="B317" s="11"/>
      <c r="C317" s="11"/>
      <c r="D317" s="68"/>
      <c r="E317" s="69"/>
    </row>
    <row r="318" spans="1:5" x14ac:dyDescent="0.25">
      <c r="A318" s="68"/>
      <c r="B318" s="11"/>
      <c r="C318" s="11"/>
      <c r="D318" s="68"/>
      <c r="E318" s="69"/>
    </row>
    <row r="319" spans="1:5" x14ac:dyDescent="0.25">
      <c r="A319" s="68"/>
      <c r="B319" s="11"/>
      <c r="C319" s="11"/>
      <c r="D319" s="68"/>
      <c r="E319" s="69"/>
    </row>
    <row r="320" spans="1:5" x14ac:dyDescent="0.25">
      <c r="A320" s="68"/>
      <c r="B320" s="11"/>
      <c r="C320" s="11"/>
      <c r="D320" s="68"/>
      <c r="E320" s="69"/>
    </row>
    <row r="321" spans="1:5" x14ac:dyDescent="0.25">
      <c r="A321" s="68"/>
      <c r="B321" s="11"/>
      <c r="C321" s="11"/>
      <c r="D321" s="68"/>
      <c r="E321" s="69"/>
    </row>
    <row r="322" spans="1:5" x14ac:dyDescent="0.25">
      <c r="A322" s="68"/>
      <c r="B322" s="11"/>
      <c r="C322" s="11"/>
      <c r="D322" s="68"/>
      <c r="E322" s="69"/>
    </row>
    <row r="323" spans="1:5" x14ac:dyDescent="0.25">
      <c r="A323" s="68"/>
      <c r="B323" s="11"/>
      <c r="C323" s="11"/>
      <c r="D323" s="68"/>
      <c r="E323" s="69"/>
    </row>
    <row r="324" spans="1:5" x14ac:dyDescent="0.25">
      <c r="A324" s="68"/>
      <c r="B324" s="11"/>
      <c r="C324" s="11"/>
      <c r="D324" s="68"/>
      <c r="E324" s="69"/>
    </row>
    <row r="325" spans="1:5" x14ac:dyDescent="0.25">
      <c r="A325" s="68"/>
      <c r="B325" s="11"/>
      <c r="C325" s="11"/>
      <c r="D325" s="68"/>
      <c r="E325" s="69"/>
    </row>
    <row r="326" spans="1:5" x14ac:dyDescent="0.25">
      <c r="A326" s="68"/>
      <c r="B326" s="11"/>
      <c r="C326" s="11"/>
      <c r="D326" s="68"/>
      <c r="E326" s="69"/>
    </row>
    <row r="327" spans="1:5" x14ac:dyDescent="0.25">
      <c r="A327" s="68"/>
      <c r="B327" s="11"/>
      <c r="C327" s="11"/>
      <c r="D327" s="68"/>
      <c r="E327" s="69"/>
    </row>
    <row r="328" spans="1:5" x14ac:dyDescent="0.25">
      <c r="A328" s="68"/>
      <c r="B328" s="11"/>
      <c r="C328" s="11"/>
      <c r="D328" s="68"/>
      <c r="E328" s="69"/>
    </row>
    <row r="329" spans="1:5" x14ac:dyDescent="0.25">
      <c r="A329" s="68"/>
      <c r="B329" s="11"/>
      <c r="C329" s="11"/>
      <c r="D329" s="68"/>
      <c r="E329" s="69"/>
    </row>
    <row r="330" spans="1:5" x14ac:dyDescent="0.25">
      <c r="A330" s="68"/>
      <c r="B330" s="11"/>
      <c r="C330" s="11"/>
      <c r="D330" s="68"/>
      <c r="E330" s="69"/>
    </row>
    <row r="331" spans="1:5" x14ac:dyDescent="0.25">
      <c r="A331" s="68"/>
      <c r="B331" s="11"/>
      <c r="C331" s="11"/>
      <c r="D331" s="68"/>
      <c r="E331" s="69"/>
    </row>
    <row r="332" spans="1:5" x14ac:dyDescent="0.25">
      <c r="A332" s="68"/>
      <c r="B332" s="11"/>
      <c r="C332" s="11"/>
      <c r="D332" s="68"/>
      <c r="E332" s="69"/>
    </row>
    <row r="333" spans="1:5" x14ac:dyDescent="0.25">
      <c r="A333" s="68"/>
      <c r="B333" s="11"/>
      <c r="C333" s="11"/>
      <c r="D333" s="68"/>
      <c r="E333" s="69"/>
    </row>
    <row r="334" spans="1:5" x14ac:dyDescent="0.25">
      <c r="A334" s="68"/>
      <c r="B334" s="11"/>
      <c r="C334" s="11"/>
      <c r="D334" s="68"/>
      <c r="E334" s="69"/>
    </row>
    <row r="335" spans="1:5" x14ac:dyDescent="0.25">
      <c r="A335" s="68"/>
      <c r="B335" s="11"/>
      <c r="C335" s="11"/>
      <c r="D335" s="68"/>
      <c r="E335" s="69"/>
    </row>
    <row r="336" spans="1:5" x14ac:dyDescent="0.25">
      <c r="A336" s="68"/>
      <c r="B336" s="11"/>
      <c r="C336" s="11"/>
      <c r="D336" s="68"/>
      <c r="E336" s="69"/>
    </row>
    <row r="337" spans="1:5" x14ac:dyDescent="0.25">
      <c r="A337" s="68"/>
      <c r="B337" s="11"/>
      <c r="C337" s="11"/>
      <c r="D337" s="68"/>
      <c r="E337" s="69"/>
    </row>
    <row r="338" spans="1:5" x14ac:dyDescent="0.25">
      <c r="A338" s="68"/>
      <c r="B338" s="11"/>
      <c r="C338" s="11"/>
      <c r="D338" s="68"/>
      <c r="E338" s="69"/>
    </row>
    <row r="339" spans="1:5" x14ac:dyDescent="0.25">
      <c r="A339" s="68"/>
      <c r="B339" s="11"/>
      <c r="C339" s="11"/>
      <c r="D339" s="68"/>
      <c r="E339" s="69"/>
    </row>
    <row r="340" spans="1:5" x14ac:dyDescent="0.25">
      <c r="A340" s="68"/>
      <c r="B340" s="11"/>
      <c r="C340" s="11"/>
      <c r="D340" s="68"/>
      <c r="E340" s="69"/>
    </row>
    <row r="341" spans="1:5" x14ac:dyDescent="0.25">
      <c r="A341" s="68"/>
      <c r="B341" s="11"/>
      <c r="C341" s="11"/>
      <c r="D341" s="68"/>
      <c r="E341" s="69"/>
    </row>
    <row r="342" spans="1:5" x14ac:dyDescent="0.25">
      <c r="A342" s="68"/>
      <c r="B342" s="11"/>
      <c r="C342" s="11"/>
      <c r="D342" s="68"/>
      <c r="E342" s="69"/>
    </row>
    <row r="343" spans="1:5" x14ac:dyDescent="0.25">
      <c r="A343" s="68"/>
      <c r="B343" s="11"/>
      <c r="C343" s="11"/>
      <c r="D343" s="68"/>
      <c r="E343" s="69"/>
    </row>
    <row r="344" spans="1:5" x14ac:dyDescent="0.25">
      <c r="A344" s="68"/>
      <c r="B344" s="11"/>
      <c r="C344" s="11"/>
      <c r="D344" s="68"/>
      <c r="E344" s="69"/>
    </row>
    <row r="345" spans="1:5" x14ac:dyDescent="0.25">
      <c r="A345" s="68"/>
      <c r="B345" s="11"/>
      <c r="C345" s="11"/>
      <c r="D345" s="68"/>
      <c r="E345" s="69"/>
    </row>
    <row r="346" spans="1:5" x14ac:dyDescent="0.25">
      <c r="A346" s="68"/>
      <c r="B346" s="11"/>
      <c r="C346" s="11"/>
      <c r="D346" s="68"/>
      <c r="E346" s="69"/>
    </row>
    <row r="347" spans="1:5" x14ac:dyDescent="0.25">
      <c r="A347" s="68"/>
      <c r="B347" s="11"/>
      <c r="C347" s="11"/>
      <c r="D347" s="68"/>
      <c r="E347" s="69"/>
    </row>
    <row r="348" spans="1:5" x14ac:dyDescent="0.25">
      <c r="A348" s="68"/>
      <c r="B348" s="11"/>
      <c r="C348" s="11"/>
      <c r="D348" s="68"/>
      <c r="E348" s="69"/>
    </row>
    <row r="349" spans="1:5" x14ac:dyDescent="0.25">
      <c r="A349" s="68"/>
      <c r="B349" s="11"/>
      <c r="C349" s="11"/>
      <c r="D349" s="68"/>
      <c r="E349" s="69"/>
    </row>
    <row r="350" spans="1:5" x14ac:dyDescent="0.25">
      <c r="A350" s="68"/>
      <c r="B350" s="11"/>
      <c r="C350" s="11"/>
      <c r="D350" s="68"/>
      <c r="E350" s="69"/>
    </row>
    <row r="351" spans="1:5" x14ac:dyDescent="0.25">
      <c r="A351" s="68"/>
      <c r="B351" s="11"/>
      <c r="C351" s="11"/>
      <c r="D351" s="68"/>
      <c r="E351" s="69"/>
    </row>
    <row r="352" spans="1:5" x14ac:dyDescent="0.25">
      <c r="A352" s="68"/>
      <c r="B352" s="11"/>
      <c r="C352" s="11"/>
      <c r="D352" s="68"/>
      <c r="E352" s="69"/>
    </row>
    <row r="353" spans="1:5" x14ac:dyDescent="0.25">
      <c r="A353" s="68"/>
      <c r="B353" s="11"/>
      <c r="C353" s="11"/>
      <c r="D353" s="68"/>
      <c r="E353" s="69"/>
    </row>
    <row r="354" spans="1:5" x14ac:dyDescent="0.25">
      <c r="A354" s="68"/>
      <c r="B354" s="11"/>
      <c r="C354" s="11"/>
      <c r="D354" s="68"/>
      <c r="E354" s="69"/>
    </row>
    <row r="355" spans="1:5" x14ac:dyDescent="0.25">
      <c r="A355" s="68"/>
      <c r="B355" s="11"/>
      <c r="C355" s="11"/>
      <c r="D355" s="68"/>
      <c r="E355" s="69"/>
    </row>
    <row r="356" spans="1:5" x14ac:dyDescent="0.25">
      <c r="A356" s="68"/>
      <c r="B356" s="11"/>
      <c r="C356" s="11"/>
      <c r="D356" s="68"/>
      <c r="E356" s="69"/>
    </row>
    <row r="357" spans="1:5" x14ac:dyDescent="0.25">
      <c r="A357" s="68"/>
      <c r="B357" s="11"/>
      <c r="C357" s="11"/>
      <c r="D357" s="68"/>
      <c r="E357" s="69"/>
    </row>
    <row r="358" spans="1:5" x14ac:dyDescent="0.25">
      <c r="A358" s="68"/>
      <c r="B358" s="11"/>
      <c r="C358" s="11"/>
      <c r="D358" s="68"/>
      <c r="E358" s="69"/>
    </row>
    <row r="359" spans="1:5" x14ac:dyDescent="0.25">
      <c r="A359" s="68"/>
      <c r="B359" s="11"/>
      <c r="C359" s="11"/>
      <c r="D359" s="68"/>
      <c r="E359" s="69"/>
    </row>
    <row r="360" spans="1:5" x14ac:dyDescent="0.25">
      <c r="A360" s="68"/>
      <c r="B360" s="11"/>
      <c r="C360" s="11"/>
      <c r="D360" s="68"/>
      <c r="E360" s="69"/>
    </row>
    <row r="361" spans="1:5" x14ac:dyDescent="0.25">
      <c r="A361" s="68"/>
      <c r="B361" s="11"/>
      <c r="C361" s="11"/>
      <c r="D361" s="68"/>
      <c r="E361" s="69"/>
    </row>
    <row r="362" spans="1:5" x14ac:dyDescent="0.25">
      <c r="A362" s="68"/>
      <c r="B362" s="11"/>
      <c r="C362" s="11"/>
      <c r="D362" s="68"/>
      <c r="E362" s="69"/>
    </row>
    <row r="363" spans="1:5" x14ac:dyDescent="0.25">
      <c r="A363" s="68"/>
      <c r="B363" s="11"/>
      <c r="C363" s="11"/>
      <c r="D363" s="68"/>
      <c r="E363" s="69"/>
    </row>
    <row r="364" spans="1:5" x14ac:dyDescent="0.25">
      <c r="A364" s="68"/>
      <c r="B364" s="11"/>
      <c r="C364" s="11"/>
      <c r="D364" s="68"/>
      <c r="E364" s="69"/>
    </row>
    <row r="365" spans="1:5" x14ac:dyDescent="0.25">
      <c r="A365" s="68"/>
      <c r="B365" s="11"/>
      <c r="C365" s="11"/>
      <c r="D365" s="68"/>
      <c r="E365" s="69"/>
    </row>
    <row r="366" spans="1:5" x14ac:dyDescent="0.25">
      <c r="A366" s="68"/>
      <c r="B366" s="11"/>
      <c r="C366" s="11"/>
      <c r="D366" s="68"/>
      <c r="E366" s="69"/>
    </row>
    <row r="367" spans="1:5" x14ac:dyDescent="0.25">
      <c r="A367" s="68"/>
      <c r="B367" s="11"/>
      <c r="C367" s="11"/>
      <c r="D367" s="68"/>
      <c r="E367" s="69"/>
    </row>
    <row r="368" spans="1:5" x14ac:dyDescent="0.25">
      <c r="A368" s="68"/>
      <c r="B368" s="11"/>
      <c r="C368" s="11"/>
      <c r="D368" s="68"/>
      <c r="E368" s="69"/>
    </row>
    <row r="369" spans="1:5" x14ac:dyDescent="0.25">
      <c r="A369" s="68"/>
      <c r="B369" s="11"/>
      <c r="C369" s="11"/>
      <c r="D369" s="68"/>
      <c r="E369" s="69"/>
    </row>
    <row r="370" spans="1:5" x14ac:dyDescent="0.25">
      <c r="A370" s="68"/>
      <c r="B370" s="11"/>
      <c r="C370" s="11"/>
      <c r="D370" s="68"/>
      <c r="E370" s="69"/>
    </row>
    <row r="371" spans="1:5" x14ac:dyDescent="0.25">
      <c r="A371" s="68"/>
      <c r="B371" s="11"/>
      <c r="C371" s="11"/>
      <c r="D371" s="68"/>
      <c r="E371" s="69"/>
    </row>
    <row r="372" spans="1:5" x14ac:dyDescent="0.25">
      <c r="A372" s="68"/>
      <c r="B372" s="11"/>
      <c r="C372" s="11"/>
      <c r="D372" s="68"/>
      <c r="E372" s="69"/>
    </row>
    <row r="373" spans="1:5" x14ac:dyDescent="0.25">
      <c r="A373" s="68"/>
      <c r="B373" s="11"/>
      <c r="C373" s="11"/>
      <c r="D373" s="68"/>
      <c r="E373" s="69"/>
    </row>
    <row r="374" spans="1:5" x14ac:dyDescent="0.25">
      <c r="A374" s="68"/>
      <c r="B374" s="11"/>
      <c r="C374" s="11"/>
      <c r="D374" s="68"/>
      <c r="E374" s="69"/>
    </row>
    <row r="375" spans="1:5" x14ac:dyDescent="0.25">
      <c r="A375" s="68"/>
      <c r="B375" s="11"/>
      <c r="C375" s="11"/>
      <c r="D375" s="68"/>
      <c r="E375" s="69"/>
    </row>
    <row r="376" spans="1:5" x14ac:dyDescent="0.25">
      <c r="A376" s="68"/>
      <c r="B376" s="11"/>
      <c r="C376" s="11"/>
      <c r="D376" s="68"/>
      <c r="E376" s="69"/>
    </row>
    <row r="377" spans="1:5" x14ac:dyDescent="0.25">
      <c r="A377" s="68"/>
      <c r="B377" s="11"/>
      <c r="C377" s="11"/>
      <c r="D377" s="68"/>
      <c r="E377" s="69"/>
    </row>
    <row r="378" spans="1:5" x14ac:dyDescent="0.25">
      <c r="A378" s="68"/>
      <c r="B378" s="11"/>
      <c r="C378" s="11"/>
      <c r="D378" s="68"/>
      <c r="E378" s="69"/>
    </row>
    <row r="379" spans="1:5" x14ac:dyDescent="0.25">
      <c r="A379" s="68"/>
      <c r="B379" s="11"/>
      <c r="C379" s="11"/>
      <c r="D379" s="68"/>
      <c r="E379" s="69"/>
    </row>
    <row r="380" spans="1:5" x14ac:dyDescent="0.25">
      <c r="A380" s="68"/>
      <c r="B380" s="11"/>
      <c r="C380" s="11"/>
      <c r="D380" s="68"/>
      <c r="E380" s="69"/>
    </row>
    <row r="381" spans="1:5" x14ac:dyDescent="0.25">
      <c r="A381" s="68"/>
      <c r="B381" s="11"/>
      <c r="C381" s="11"/>
      <c r="D381" s="68"/>
      <c r="E381" s="69"/>
    </row>
    <row r="382" spans="1:5" x14ac:dyDescent="0.25">
      <c r="A382" s="68"/>
      <c r="B382" s="11"/>
      <c r="C382" s="11"/>
      <c r="D382" s="68"/>
      <c r="E382" s="69"/>
    </row>
    <row r="383" spans="1:5" x14ac:dyDescent="0.25">
      <c r="A383" s="68"/>
      <c r="B383" s="11"/>
      <c r="C383" s="11"/>
      <c r="D383" s="68"/>
      <c r="E383" s="69"/>
    </row>
    <row r="384" spans="1:5" x14ac:dyDescent="0.25">
      <c r="A384" s="68"/>
      <c r="B384" s="11"/>
      <c r="C384" s="11"/>
      <c r="D384" s="68"/>
      <c r="E384" s="69"/>
    </row>
    <row r="385" spans="1:5" x14ac:dyDescent="0.25">
      <c r="A385" s="68"/>
      <c r="B385" s="11"/>
      <c r="C385" s="11"/>
      <c r="D385" s="68"/>
      <c r="E385" s="69"/>
    </row>
    <row r="386" spans="1:5" x14ac:dyDescent="0.25">
      <c r="A386" s="68"/>
      <c r="B386" s="11"/>
      <c r="C386" s="11"/>
      <c r="D386" s="68"/>
      <c r="E386" s="69"/>
    </row>
    <row r="387" spans="1:5" x14ac:dyDescent="0.25">
      <c r="A387" s="68"/>
      <c r="B387" s="11"/>
      <c r="C387" s="11"/>
      <c r="D387" s="68"/>
      <c r="E387" s="69"/>
    </row>
    <row r="388" spans="1:5" x14ac:dyDescent="0.25">
      <c r="A388" s="68"/>
      <c r="B388" s="11"/>
      <c r="C388" s="11"/>
      <c r="D388" s="68"/>
      <c r="E388" s="69"/>
    </row>
    <row r="389" spans="1:5" x14ac:dyDescent="0.25">
      <c r="A389" s="68"/>
      <c r="B389" s="11"/>
      <c r="C389" s="11"/>
      <c r="D389" s="68"/>
      <c r="E389" s="69"/>
    </row>
    <row r="390" spans="1:5" x14ac:dyDescent="0.25">
      <c r="A390" s="68"/>
      <c r="B390" s="11"/>
      <c r="C390" s="11"/>
      <c r="D390" s="68"/>
      <c r="E390" s="69"/>
    </row>
    <row r="391" spans="1:5" x14ac:dyDescent="0.25">
      <c r="A391" s="68"/>
      <c r="B391" s="11"/>
      <c r="C391" s="11"/>
      <c r="D391" s="68"/>
      <c r="E391" s="69"/>
    </row>
    <row r="392" spans="1:5" x14ac:dyDescent="0.25">
      <c r="A392" s="68"/>
      <c r="B392" s="11"/>
      <c r="C392" s="11"/>
      <c r="D392" s="68"/>
      <c r="E392" s="69"/>
    </row>
    <row r="393" spans="1:5" x14ac:dyDescent="0.25">
      <c r="A393" s="68"/>
      <c r="B393" s="11"/>
      <c r="C393" s="11"/>
      <c r="D393" s="68"/>
      <c r="E393" s="69"/>
    </row>
    <row r="394" spans="1:5" x14ac:dyDescent="0.25">
      <c r="A394" s="68"/>
      <c r="B394" s="11"/>
      <c r="C394" s="11"/>
      <c r="D394" s="68"/>
      <c r="E394" s="69"/>
    </row>
    <row r="395" spans="1:5" x14ac:dyDescent="0.25">
      <c r="A395" s="68"/>
      <c r="B395" s="11"/>
      <c r="C395" s="11"/>
      <c r="D395" s="68"/>
      <c r="E395" s="69"/>
    </row>
    <row r="396" spans="1:5" x14ac:dyDescent="0.25">
      <c r="A396" s="68"/>
      <c r="B396" s="11"/>
      <c r="C396" s="11"/>
      <c r="D396" s="68"/>
      <c r="E396" s="69"/>
    </row>
    <row r="397" spans="1:5" x14ac:dyDescent="0.25">
      <c r="A397" s="68"/>
      <c r="B397" s="11"/>
      <c r="C397" s="11"/>
      <c r="D397" s="68"/>
      <c r="E397" s="69"/>
    </row>
    <row r="398" spans="1:5" x14ac:dyDescent="0.25">
      <c r="A398" s="68"/>
      <c r="B398" s="11"/>
      <c r="C398" s="11"/>
      <c r="D398" s="68"/>
      <c r="E398" s="69"/>
    </row>
    <row r="399" spans="1:5" x14ac:dyDescent="0.25">
      <c r="A399" s="68"/>
      <c r="B399" s="11"/>
      <c r="C399" s="11"/>
      <c r="D399" s="68"/>
      <c r="E399" s="69"/>
    </row>
    <row r="400" spans="1:5" x14ac:dyDescent="0.25">
      <c r="A400" s="68"/>
      <c r="B400" s="11"/>
      <c r="C400" s="11"/>
      <c r="D400" s="68"/>
      <c r="E400" s="69"/>
    </row>
    <row r="401" spans="1:5" x14ac:dyDescent="0.25">
      <c r="A401" s="68"/>
      <c r="B401" s="11"/>
      <c r="C401" s="11"/>
      <c r="D401" s="68"/>
      <c r="E401" s="69"/>
    </row>
    <row r="402" spans="1:5" x14ac:dyDescent="0.25">
      <c r="A402" s="68"/>
      <c r="B402" s="11"/>
      <c r="C402" s="11"/>
      <c r="D402" s="68"/>
      <c r="E402" s="69"/>
    </row>
    <row r="403" spans="1:5" x14ac:dyDescent="0.25">
      <c r="A403" s="68"/>
      <c r="B403" s="11"/>
      <c r="C403" s="11"/>
      <c r="D403" s="68"/>
      <c r="E403" s="69"/>
    </row>
    <row r="404" spans="1:5" x14ac:dyDescent="0.25">
      <c r="A404" s="68"/>
      <c r="B404" s="11"/>
      <c r="C404" s="11"/>
      <c r="D404" s="68"/>
      <c r="E404" s="69"/>
    </row>
    <row r="405" spans="1:5" x14ac:dyDescent="0.25">
      <c r="A405" s="68"/>
      <c r="B405" s="11"/>
      <c r="C405" s="11"/>
      <c r="D405" s="68"/>
      <c r="E405" s="69"/>
    </row>
    <row r="406" spans="1:5" x14ac:dyDescent="0.25">
      <c r="A406" s="68"/>
      <c r="B406" s="11"/>
      <c r="C406" s="11"/>
      <c r="D406" s="68"/>
      <c r="E406" s="69"/>
    </row>
    <row r="407" spans="1:5" x14ac:dyDescent="0.25">
      <c r="A407" s="68"/>
      <c r="B407" s="11"/>
      <c r="C407" s="11"/>
      <c r="D407" s="68"/>
      <c r="E407" s="69"/>
    </row>
    <row r="408" spans="1:5" x14ac:dyDescent="0.25">
      <c r="A408" s="68"/>
      <c r="B408" s="11"/>
      <c r="C408" s="11"/>
      <c r="D408" s="68"/>
      <c r="E408" s="69"/>
    </row>
    <row r="409" spans="1:5" x14ac:dyDescent="0.25">
      <c r="A409" s="68"/>
      <c r="B409" s="11"/>
      <c r="C409" s="11"/>
      <c r="D409" s="68"/>
      <c r="E409" s="69"/>
    </row>
    <row r="410" spans="1:5" x14ac:dyDescent="0.25">
      <c r="A410" s="68"/>
      <c r="B410" s="11"/>
      <c r="C410" s="11"/>
      <c r="D410" s="68"/>
      <c r="E410" s="69"/>
    </row>
    <row r="411" spans="1:5" x14ac:dyDescent="0.25">
      <c r="A411" s="68"/>
      <c r="B411" s="11"/>
      <c r="C411" s="11"/>
      <c r="D411" s="68"/>
      <c r="E411" s="69"/>
    </row>
    <row r="412" spans="1:5" x14ac:dyDescent="0.25">
      <c r="A412" s="68"/>
      <c r="B412" s="11"/>
      <c r="C412" s="11"/>
      <c r="D412" s="68"/>
      <c r="E412" s="69"/>
    </row>
    <row r="413" spans="1:5" x14ac:dyDescent="0.25">
      <c r="A413" s="68"/>
      <c r="B413" s="11"/>
      <c r="C413" s="11"/>
      <c r="D413" s="68"/>
      <c r="E413" s="69"/>
    </row>
    <row r="414" spans="1:5" x14ac:dyDescent="0.25">
      <c r="A414" s="68"/>
      <c r="B414" s="11"/>
      <c r="C414" s="11"/>
      <c r="D414" s="68"/>
      <c r="E414" s="69"/>
    </row>
    <row r="415" spans="1:5" x14ac:dyDescent="0.25">
      <c r="A415" s="68"/>
      <c r="B415" s="11"/>
      <c r="C415" s="11"/>
      <c r="D415" s="68"/>
      <c r="E415" s="69"/>
    </row>
    <row r="416" spans="1:5" x14ac:dyDescent="0.25">
      <c r="A416" s="68"/>
      <c r="B416" s="11"/>
      <c r="C416" s="11"/>
      <c r="D416" s="68"/>
      <c r="E416" s="69"/>
    </row>
    <row r="417" spans="1:5" x14ac:dyDescent="0.25">
      <c r="A417" s="68"/>
      <c r="B417" s="11"/>
      <c r="C417" s="11"/>
      <c r="D417" s="68"/>
      <c r="E417" s="69"/>
    </row>
    <row r="418" spans="1:5" x14ac:dyDescent="0.25">
      <c r="A418" s="68"/>
      <c r="B418" s="11"/>
      <c r="C418" s="11"/>
      <c r="D418" s="68"/>
      <c r="E418" s="69"/>
    </row>
    <row r="419" spans="1:5" x14ac:dyDescent="0.25">
      <c r="A419" s="68"/>
      <c r="B419" s="11"/>
      <c r="C419" s="11"/>
      <c r="D419" s="68"/>
      <c r="E419" s="69"/>
    </row>
    <row r="420" spans="1:5" x14ac:dyDescent="0.25">
      <c r="A420" s="68"/>
      <c r="B420" s="11"/>
      <c r="C420" s="11"/>
      <c r="D420" s="68"/>
      <c r="E420" s="69"/>
    </row>
    <row r="421" spans="1:5" x14ac:dyDescent="0.25">
      <c r="A421" s="68"/>
      <c r="B421" s="11"/>
      <c r="C421" s="11"/>
      <c r="D421" s="68"/>
      <c r="E421" s="69"/>
    </row>
    <row r="422" spans="1:5" x14ac:dyDescent="0.25">
      <c r="A422" s="68"/>
      <c r="B422" s="11"/>
      <c r="C422" s="11"/>
      <c r="D422" s="68"/>
      <c r="E422" s="69"/>
    </row>
    <row r="423" spans="1:5" x14ac:dyDescent="0.25">
      <c r="A423" s="68"/>
      <c r="B423" s="11"/>
      <c r="C423" s="11"/>
      <c r="D423" s="68"/>
      <c r="E423" s="69"/>
    </row>
    <row r="424" spans="1:5" x14ac:dyDescent="0.25">
      <c r="A424" s="68"/>
      <c r="B424" s="11"/>
      <c r="C424" s="11"/>
      <c r="D424" s="68"/>
      <c r="E424" s="69"/>
    </row>
    <row r="425" spans="1:5" x14ac:dyDescent="0.25">
      <c r="A425" s="68"/>
      <c r="B425" s="11"/>
      <c r="C425" s="11"/>
      <c r="D425" s="68"/>
      <c r="E425" s="69"/>
    </row>
    <row r="426" spans="1:5" x14ac:dyDescent="0.25">
      <c r="A426" s="68"/>
      <c r="B426" s="11"/>
      <c r="C426" s="11"/>
      <c r="D426" s="68"/>
      <c r="E426" s="69"/>
    </row>
    <row r="427" spans="1:5" x14ac:dyDescent="0.25">
      <c r="A427" s="68"/>
      <c r="B427" s="11"/>
      <c r="C427" s="11"/>
      <c r="D427" s="68"/>
      <c r="E427" s="69"/>
    </row>
    <row r="428" spans="1:5" x14ac:dyDescent="0.25">
      <c r="A428" s="68"/>
      <c r="B428" s="11"/>
      <c r="C428" s="11"/>
      <c r="D428" s="68"/>
      <c r="E428" s="69"/>
    </row>
    <row r="429" spans="1:5" x14ac:dyDescent="0.25">
      <c r="A429" s="68"/>
      <c r="B429" s="11"/>
      <c r="C429" s="11"/>
      <c r="D429" s="68"/>
      <c r="E429" s="69"/>
    </row>
    <row r="430" spans="1:5" x14ac:dyDescent="0.25">
      <c r="A430" s="68"/>
      <c r="B430" s="11"/>
      <c r="C430" s="11"/>
      <c r="D430" s="68"/>
      <c r="E430" s="69"/>
    </row>
    <row r="431" spans="1:5" x14ac:dyDescent="0.25">
      <c r="A431" s="68"/>
      <c r="B431" s="11"/>
      <c r="C431" s="11"/>
      <c r="D431" s="68"/>
      <c r="E431" s="69"/>
    </row>
    <row r="432" spans="1:5" x14ac:dyDescent="0.25">
      <c r="A432" s="68"/>
      <c r="B432" s="11"/>
      <c r="C432" s="11"/>
      <c r="D432" s="68"/>
      <c r="E432" s="69"/>
    </row>
    <row r="433" spans="1:5" x14ac:dyDescent="0.25">
      <c r="A433" s="68"/>
      <c r="B433" s="11"/>
      <c r="C433" s="11"/>
      <c r="D433" s="68"/>
      <c r="E433" s="69"/>
    </row>
    <row r="434" spans="1:5" x14ac:dyDescent="0.25">
      <c r="A434" s="68"/>
      <c r="B434" s="11"/>
      <c r="C434" s="11"/>
      <c r="D434" s="68"/>
      <c r="E434" s="69"/>
    </row>
    <row r="435" spans="1:5" x14ac:dyDescent="0.25">
      <c r="A435" s="68"/>
      <c r="B435" s="11"/>
      <c r="C435" s="11"/>
      <c r="D435" s="68"/>
      <c r="E435" s="69"/>
    </row>
    <row r="436" spans="1:5" x14ac:dyDescent="0.25">
      <c r="A436" s="68"/>
      <c r="B436" s="11"/>
      <c r="C436" s="11"/>
      <c r="D436" s="68"/>
      <c r="E436" s="69"/>
    </row>
    <row r="437" spans="1:5" x14ac:dyDescent="0.25">
      <c r="A437" s="68"/>
      <c r="B437" s="11"/>
      <c r="C437" s="11"/>
      <c r="D437" s="68"/>
      <c r="E437" s="69"/>
    </row>
    <row r="438" spans="1:5" x14ac:dyDescent="0.25">
      <c r="A438" s="68"/>
      <c r="B438" s="11"/>
      <c r="C438" s="11"/>
      <c r="D438" s="68"/>
      <c r="E438" s="69"/>
    </row>
    <row r="439" spans="1:5" x14ac:dyDescent="0.25">
      <c r="A439" s="68"/>
      <c r="B439" s="11"/>
      <c r="C439" s="11"/>
      <c r="D439" s="68"/>
      <c r="E439" s="69"/>
    </row>
    <row r="440" spans="1:5" x14ac:dyDescent="0.25">
      <c r="A440" s="68"/>
      <c r="B440" s="11"/>
      <c r="C440" s="11"/>
      <c r="D440" s="68"/>
      <c r="E440" s="69"/>
    </row>
    <row r="441" spans="1:5" x14ac:dyDescent="0.25">
      <c r="A441" s="68"/>
      <c r="B441" s="11"/>
      <c r="C441" s="11"/>
      <c r="D441" s="68"/>
      <c r="E441" s="69"/>
    </row>
    <row r="442" spans="1:5" x14ac:dyDescent="0.25">
      <c r="A442" s="68"/>
      <c r="B442" s="11"/>
      <c r="C442" s="11"/>
      <c r="D442" s="68"/>
      <c r="E442" s="69"/>
    </row>
    <row r="443" spans="1:5" x14ac:dyDescent="0.25">
      <c r="A443" s="68"/>
      <c r="B443" s="11"/>
      <c r="C443" s="11"/>
      <c r="D443" s="68"/>
      <c r="E443" s="69"/>
    </row>
    <row r="444" spans="1:5" x14ac:dyDescent="0.25">
      <c r="A444" s="68"/>
      <c r="B444" s="11"/>
      <c r="C444" s="11"/>
      <c r="D444" s="68"/>
      <c r="E444" s="69"/>
    </row>
    <row r="445" spans="1:5" x14ac:dyDescent="0.25">
      <c r="A445" s="68"/>
      <c r="B445" s="11"/>
      <c r="C445" s="11"/>
      <c r="D445" s="68"/>
      <c r="E445" s="69"/>
    </row>
    <row r="446" spans="1:5" x14ac:dyDescent="0.25">
      <c r="A446" s="68"/>
      <c r="B446" s="11"/>
      <c r="C446" s="11"/>
      <c r="D446" s="68"/>
      <c r="E446" s="69"/>
    </row>
    <row r="447" spans="1:5" x14ac:dyDescent="0.25">
      <c r="A447" s="68"/>
      <c r="B447" s="11"/>
      <c r="C447" s="11"/>
      <c r="D447" s="68"/>
      <c r="E447" s="69"/>
    </row>
    <row r="448" spans="1:5" x14ac:dyDescent="0.25">
      <c r="A448" s="68"/>
      <c r="B448" s="11"/>
      <c r="C448" s="11"/>
      <c r="D448" s="68"/>
      <c r="E448" s="69"/>
    </row>
    <row r="449" spans="1:5" x14ac:dyDescent="0.25">
      <c r="A449" s="68"/>
      <c r="B449" s="11"/>
      <c r="C449" s="11"/>
      <c r="D449" s="68"/>
      <c r="E449" s="69"/>
    </row>
    <row r="450" spans="1:5" x14ac:dyDescent="0.25">
      <c r="A450" s="68"/>
      <c r="B450" s="11"/>
      <c r="C450" s="11"/>
      <c r="D450" s="68"/>
      <c r="E450" s="69"/>
    </row>
    <row r="451" spans="1:5" x14ac:dyDescent="0.25">
      <c r="A451" s="68"/>
      <c r="B451" s="11"/>
      <c r="C451" s="11"/>
      <c r="D451" s="68"/>
      <c r="E451" s="69"/>
    </row>
    <row r="452" spans="1:5" x14ac:dyDescent="0.25">
      <c r="A452" s="68"/>
      <c r="B452" s="11"/>
      <c r="C452" s="11"/>
      <c r="D452" s="68"/>
      <c r="E452" s="69"/>
    </row>
    <row r="453" spans="1:5" x14ac:dyDescent="0.25">
      <c r="A453" s="68"/>
      <c r="B453" s="11"/>
      <c r="C453" s="11"/>
      <c r="D453" s="68"/>
      <c r="E453" s="69"/>
    </row>
    <row r="454" spans="1:5" x14ac:dyDescent="0.25">
      <c r="A454" s="68"/>
      <c r="B454" s="11"/>
      <c r="C454" s="11"/>
      <c r="D454" s="68"/>
      <c r="E454" s="69"/>
    </row>
    <row r="455" spans="1:5" x14ac:dyDescent="0.25">
      <c r="A455" s="68"/>
      <c r="B455" s="11"/>
      <c r="C455" s="11"/>
      <c r="D455" s="68"/>
      <c r="E455" s="69"/>
    </row>
    <row r="456" spans="1:5" x14ac:dyDescent="0.25">
      <c r="A456" s="68"/>
      <c r="B456" s="11"/>
      <c r="C456" s="11"/>
      <c r="D456" s="68"/>
      <c r="E456" s="69"/>
    </row>
    <row r="457" spans="1:5" x14ac:dyDescent="0.25">
      <c r="A457" s="68"/>
      <c r="B457" s="11"/>
      <c r="C457" s="11"/>
      <c r="D457" s="68"/>
      <c r="E457" s="69"/>
    </row>
    <row r="458" spans="1:5" x14ac:dyDescent="0.25">
      <c r="A458" s="68"/>
      <c r="B458" s="11"/>
      <c r="C458" s="11"/>
      <c r="D458" s="68"/>
      <c r="E458" s="69"/>
    </row>
    <row r="459" spans="1:5" x14ac:dyDescent="0.25">
      <c r="A459" s="68"/>
      <c r="B459" s="11"/>
      <c r="C459" s="11"/>
      <c r="D459" s="68"/>
      <c r="E459" s="69"/>
    </row>
    <row r="460" spans="1:5" x14ac:dyDescent="0.25">
      <c r="A460" s="68"/>
      <c r="B460" s="11"/>
      <c r="C460" s="11"/>
      <c r="D460" s="68"/>
      <c r="E460" s="69"/>
    </row>
    <row r="461" spans="1:5" x14ac:dyDescent="0.25">
      <c r="A461" s="68"/>
      <c r="B461" s="11"/>
      <c r="C461" s="11"/>
      <c r="D461" s="68"/>
      <c r="E461" s="69"/>
    </row>
    <row r="462" spans="1:5" x14ac:dyDescent="0.25">
      <c r="A462" s="68"/>
      <c r="B462" s="11"/>
      <c r="C462" s="11"/>
      <c r="D462" s="68"/>
      <c r="E462" s="69"/>
    </row>
    <row r="463" spans="1:5" x14ac:dyDescent="0.25">
      <c r="A463" s="68"/>
      <c r="B463" s="11"/>
      <c r="C463" s="11"/>
      <c r="D463" s="68"/>
      <c r="E463" s="69"/>
    </row>
    <row r="464" spans="1:5" x14ac:dyDescent="0.25">
      <c r="A464" s="68"/>
      <c r="B464" s="11"/>
      <c r="C464" s="11"/>
      <c r="D464" s="68"/>
      <c r="E464" s="69"/>
    </row>
    <row r="465" spans="1:5" x14ac:dyDescent="0.25">
      <c r="A465" s="68"/>
      <c r="B465" s="11"/>
      <c r="C465" s="11"/>
      <c r="D465" s="68"/>
      <c r="E465" s="69"/>
    </row>
    <row r="466" spans="1:5" x14ac:dyDescent="0.25">
      <c r="A466" s="68"/>
      <c r="B466" s="11"/>
      <c r="C466" s="11"/>
      <c r="D466" s="68"/>
      <c r="E466" s="69"/>
    </row>
    <row r="467" spans="1:5" x14ac:dyDescent="0.25">
      <c r="A467" s="68"/>
      <c r="B467" s="11"/>
      <c r="C467" s="11"/>
      <c r="D467" s="68"/>
      <c r="E467" s="69"/>
    </row>
    <row r="468" spans="1:5" x14ac:dyDescent="0.25">
      <c r="A468" s="68"/>
      <c r="B468" s="11"/>
      <c r="C468" s="11"/>
      <c r="D468" s="68"/>
      <c r="E468" s="69"/>
    </row>
    <row r="469" spans="1:5" x14ac:dyDescent="0.25">
      <c r="A469" s="68"/>
      <c r="B469" s="11"/>
      <c r="C469" s="11"/>
      <c r="D469" s="68"/>
      <c r="E469" s="69"/>
    </row>
    <row r="470" spans="1:5" x14ac:dyDescent="0.25">
      <c r="A470" s="68"/>
      <c r="B470" s="11"/>
      <c r="C470" s="11"/>
      <c r="D470" s="68"/>
      <c r="E470" s="69"/>
    </row>
    <row r="471" spans="1:5" x14ac:dyDescent="0.25">
      <c r="A471" s="68"/>
      <c r="B471" s="11"/>
      <c r="C471" s="11"/>
      <c r="D471" s="68"/>
      <c r="E471" s="69"/>
    </row>
    <row r="472" spans="1:5" x14ac:dyDescent="0.25">
      <c r="A472" s="68"/>
      <c r="B472" s="11"/>
      <c r="C472" s="11"/>
      <c r="D472" s="68"/>
      <c r="E472" s="69"/>
    </row>
    <row r="473" spans="1:5" x14ac:dyDescent="0.25">
      <c r="A473" s="68"/>
      <c r="B473" s="11"/>
      <c r="C473" s="11"/>
      <c r="D473" s="68"/>
      <c r="E473" s="69"/>
    </row>
    <row r="474" spans="1:5" x14ac:dyDescent="0.25">
      <c r="A474" s="68"/>
      <c r="B474" s="11"/>
      <c r="C474" s="11"/>
      <c r="D474" s="68"/>
      <c r="E474" s="69"/>
    </row>
    <row r="475" spans="1:5" x14ac:dyDescent="0.25">
      <c r="A475" s="68"/>
      <c r="B475" s="11"/>
      <c r="C475" s="11"/>
      <c r="D475" s="68"/>
      <c r="E475" s="69"/>
    </row>
    <row r="476" spans="1:5" x14ac:dyDescent="0.25">
      <c r="A476" s="68"/>
      <c r="B476" s="11"/>
      <c r="C476" s="11"/>
      <c r="D476" s="68"/>
      <c r="E476" s="69"/>
    </row>
    <row r="477" spans="1:5" x14ac:dyDescent="0.25">
      <c r="A477" s="68"/>
      <c r="B477" s="11"/>
      <c r="C477" s="11"/>
      <c r="D477" s="68"/>
      <c r="E477" s="69"/>
    </row>
    <row r="478" spans="1:5" x14ac:dyDescent="0.25">
      <c r="A478" s="68"/>
      <c r="B478" s="11"/>
      <c r="C478" s="11"/>
      <c r="D478" s="68"/>
      <c r="E478" s="69"/>
    </row>
    <row r="479" spans="1:5" x14ac:dyDescent="0.25">
      <c r="A479" s="68"/>
      <c r="B479" s="11"/>
      <c r="C479" s="11"/>
      <c r="D479" s="68"/>
      <c r="E479" s="69"/>
    </row>
    <row r="480" spans="1:5" x14ac:dyDescent="0.25">
      <c r="A480" s="68"/>
      <c r="B480" s="11"/>
      <c r="C480" s="11"/>
      <c r="D480" s="68"/>
      <c r="E480" s="69"/>
    </row>
    <row r="481" spans="1:5" x14ac:dyDescent="0.25">
      <c r="A481" s="68"/>
      <c r="B481" s="11"/>
      <c r="C481" s="11"/>
      <c r="D481" s="68"/>
      <c r="E481" s="69"/>
    </row>
    <row r="482" spans="1:5" x14ac:dyDescent="0.25">
      <c r="A482" s="68"/>
      <c r="B482" s="11"/>
      <c r="C482" s="11"/>
      <c r="D482" s="68"/>
      <c r="E482" s="69"/>
    </row>
    <row r="483" spans="1:5" x14ac:dyDescent="0.25">
      <c r="A483" s="68"/>
      <c r="B483" s="11"/>
      <c r="C483" s="11"/>
      <c r="D483" s="68"/>
      <c r="E483" s="69"/>
    </row>
    <row r="484" spans="1:5" x14ac:dyDescent="0.25">
      <c r="A484" s="68"/>
      <c r="B484" s="11"/>
      <c r="C484" s="11"/>
      <c r="D484" s="68"/>
      <c r="E484" s="69"/>
    </row>
    <row r="485" spans="1:5" x14ac:dyDescent="0.25">
      <c r="A485" s="68"/>
      <c r="B485" s="11"/>
      <c r="C485" s="11"/>
      <c r="D485" s="68"/>
      <c r="E485" s="69"/>
    </row>
    <row r="486" spans="1:5" x14ac:dyDescent="0.25">
      <c r="A486" s="68"/>
      <c r="B486" s="11"/>
      <c r="C486" s="11"/>
      <c r="D486" s="68"/>
      <c r="E486" s="69"/>
    </row>
    <row r="487" spans="1:5" x14ac:dyDescent="0.25">
      <c r="A487" s="68"/>
      <c r="B487" s="11"/>
      <c r="C487" s="11"/>
      <c r="D487" s="68"/>
      <c r="E487" s="69"/>
    </row>
    <row r="488" spans="1:5" x14ac:dyDescent="0.25">
      <c r="A488" s="68"/>
      <c r="B488" s="11"/>
      <c r="C488" s="11"/>
      <c r="D488" s="68"/>
      <c r="E488" s="69"/>
    </row>
    <row r="489" spans="1:5" x14ac:dyDescent="0.25">
      <c r="A489" s="68"/>
      <c r="B489" s="11"/>
      <c r="C489" s="11"/>
      <c r="D489" s="68"/>
      <c r="E489" s="69"/>
    </row>
    <row r="490" spans="1:5" x14ac:dyDescent="0.25">
      <c r="A490" s="68"/>
      <c r="B490" s="11"/>
      <c r="C490" s="11"/>
      <c r="D490" s="68"/>
      <c r="E490" s="69"/>
    </row>
    <row r="491" spans="1:5" x14ac:dyDescent="0.25">
      <c r="A491" s="68"/>
      <c r="B491" s="11"/>
      <c r="C491" s="11"/>
      <c r="D491" s="68"/>
      <c r="E491" s="69"/>
    </row>
    <row r="492" spans="1:5" x14ac:dyDescent="0.25">
      <c r="A492" s="68"/>
      <c r="B492" s="11"/>
      <c r="C492" s="11"/>
      <c r="D492" s="68"/>
      <c r="E492" s="69"/>
    </row>
    <row r="493" spans="1:5" x14ac:dyDescent="0.25">
      <c r="A493" s="68"/>
      <c r="B493" s="11"/>
      <c r="C493" s="11"/>
      <c r="D493" s="68"/>
      <c r="E493" s="69"/>
    </row>
    <row r="494" spans="1:5" x14ac:dyDescent="0.25">
      <c r="A494" s="68"/>
      <c r="B494" s="11"/>
      <c r="C494" s="11"/>
      <c r="D494" s="68"/>
      <c r="E494" s="69"/>
    </row>
    <row r="495" spans="1:5" x14ac:dyDescent="0.25">
      <c r="A495" s="68"/>
      <c r="B495" s="11"/>
      <c r="C495" s="11"/>
      <c r="D495" s="68"/>
      <c r="E495" s="69"/>
    </row>
    <row r="496" spans="1:5" x14ac:dyDescent="0.25">
      <c r="A496" s="68"/>
      <c r="B496" s="11"/>
      <c r="C496" s="11"/>
      <c r="D496" s="68"/>
      <c r="E496" s="69"/>
    </row>
    <row r="497" spans="1:5" x14ac:dyDescent="0.25">
      <c r="A497" s="68"/>
      <c r="B497" s="11"/>
      <c r="C497" s="11"/>
      <c r="D497" s="68"/>
      <c r="E497" s="69"/>
    </row>
    <row r="498" spans="1:5" x14ac:dyDescent="0.25">
      <c r="A498" s="68"/>
      <c r="B498" s="11"/>
      <c r="C498" s="11"/>
      <c r="D498" s="68"/>
      <c r="E498" s="69"/>
    </row>
    <row r="499" spans="1:5" x14ac:dyDescent="0.25">
      <c r="A499" s="68"/>
      <c r="B499" s="11"/>
      <c r="C499" s="11"/>
      <c r="D499" s="68"/>
      <c r="E499" s="69"/>
    </row>
    <row r="500" spans="1:5" x14ac:dyDescent="0.25">
      <c r="A500" s="68"/>
      <c r="B500" s="11"/>
      <c r="C500" s="11"/>
      <c r="D500" s="68"/>
      <c r="E500" s="69"/>
    </row>
    <row r="501" spans="1:5" x14ac:dyDescent="0.25">
      <c r="A501" s="68"/>
      <c r="B501" s="11"/>
      <c r="C501" s="11"/>
      <c r="D501" s="68"/>
      <c r="E501" s="69"/>
    </row>
    <row r="502" spans="1:5" x14ac:dyDescent="0.25">
      <c r="A502" s="68"/>
      <c r="B502" s="11"/>
      <c r="C502" s="11"/>
      <c r="D502" s="68"/>
      <c r="E502" s="69"/>
    </row>
    <row r="503" spans="1:5" x14ac:dyDescent="0.25">
      <c r="A503" s="68"/>
      <c r="B503" s="11"/>
      <c r="C503" s="11"/>
      <c r="D503" s="68"/>
      <c r="E503" s="69"/>
    </row>
    <row r="504" spans="1:5" x14ac:dyDescent="0.25">
      <c r="A504" s="68"/>
      <c r="B504" s="11"/>
      <c r="C504" s="11"/>
      <c r="D504" s="68"/>
      <c r="E504" s="69"/>
    </row>
    <row r="505" spans="1:5" x14ac:dyDescent="0.25">
      <c r="A505" s="68"/>
      <c r="B505" s="11"/>
      <c r="C505" s="11"/>
      <c r="D505" s="68"/>
      <c r="E505" s="69"/>
    </row>
    <row r="506" spans="1:5" x14ac:dyDescent="0.25">
      <c r="A506" s="68"/>
      <c r="B506" s="11"/>
      <c r="C506" s="11"/>
      <c r="D506" s="68"/>
      <c r="E506" s="69"/>
    </row>
    <row r="507" spans="1:5" x14ac:dyDescent="0.25">
      <c r="A507" s="68"/>
      <c r="B507" s="11"/>
      <c r="C507" s="11"/>
      <c r="D507" s="68"/>
      <c r="E507" s="69"/>
    </row>
    <row r="508" spans="1:5" x14ac:dyDescent="0.25">
      <c r="A508" s="68"/>
      <c r="B508" s="11"/>
      <c r="C508" s="11"/>
      <c r="D508" s="68"/>
      <c r="E508" s="69"/>
    </row>
    <row r="509" spans="1:5" x14ac:dyDescent="0.25">
      <c r="A509" s="68"/>
      <c r="B509" s="11"/>
      <c r="C509" s="11"/>
      <c r="D509" s="68"/>
      <c r="E509" s="69"/>
    </row>
    <row r="510" spans="1:5" x14ac:dyDescent="0.25">
      <c r="A510" s="68"/>
      <c r="B510" s="11"/>
      <c r="C510" s="11"/>
      <c r="D510" s="68"/>
      <c r="E510" s="69"/>
    </row>
    <row r="511" spans="1:5" x14ac:dyDescent="0.25">
      <c r="A511" s="68"/>
      <c r="B511" s="11"/>
      <c r="C511" s="11"/>
      <c r="D511" s="68"/>
      <c r="E511" s="69"/>
    </row>
    <row r="512" spans="1:5" x14ac:dyDescent="0.25">
      <c r="A512" s="68"/>
      <c r="B512" s="11"/>
      <c r="C512" s="11"/>
      <c r="D512" s="68"/>
      <c r="E512" s="69"/>
    </row>
    <row r="513" spans="1:5" x14ac:dyDescent="0.25">
      <c r="A513" s="68"/>
      <c r="B513" s="11"/>
      <c r="C513" s="11"/>
      <c r="D513" s="68"/>
      <c r="E513" s="69"/>
    </row>
    <row r="514" spans="1:5" x14ac:dyDescent="0.25">
      <c r="A514" s="68"/>
      <c r="B514" s="11"/>
      <c r="C514" s="11"/>
      <c r="D514" s="68"/>
      <c r="E514" s="69"/>
    </row>
    <row r="515" spans="1:5" x14ac:dyDescent="0.25">
      <c r="A515" s="68"/>
      <c r="B515" s="11"/>
      <c r="C515" s="11"/>
      <c r="D515" s="68"/>
      <c r="E515" s="69"/>
    </row>
    <row r="516" spans="1:5" x14ac:dyDescent="0.25">
      <c r="A516" s="68"/>
      <c r="B516" s="11"/>
      <c r="C516" s="11"/>
      <c r="D516" s="68"/>
      <c r="E516" s="69"/>
    </row>
    <row r="517" spans="1:5" x14ac:dyDescent="0.25">
      <c r="A517" s="68"/>
      <c r="B517" s="11"/>
      <c r="C517" s="11"/>
      <c r="D517" s="68"/>
      <c r="E517" s="69"/>
    </row>
    <row r="518" spans="1:5" x14ac:dyDescent="0.25">
      <c r="A518" s="68"/>
      <c r="B518" s="11"/>
      <c r="C518" s="11"/>
      <c r="D518" s="68"/>
      <c r="E518" s="69"/>
    </row>
    <row r="519" spans="1:5" x14ac:dyDescent="0.25">
      <c r="A519" s="68"/>
      <c r="B519" s="11"/>
      <c r="C519" s="11"/>
      <c r="D519" s="68"/>
      <c r="E519" s="69"/>
    </row>
    <row r="520" spans="1:5" x14ac:dyDescent="0.25">
      <c r="A520" s="68"/>
      <c r="B520" s="11"/>
      <c r="C520" s="11"/>
      <c r="D520" s="68"/>
      <c r="E520" s="69"/>
    </row>
    <row r="521" spans="1:5" x14ac:dyDescent="0.25">
      <c r="A521" s="68"/>
      <c r="B521" s="11"/>
      <c r="C521" s="11"/>
      <c r="D521" s="68"/>
      <c r="E521" s="69"/>
    </row>
    <row r="522" spans="1:5" x14ac:dyDescent="0.25">
      <c r="A522" s="68"/>
      <c r="B522" s="11"/>
      <c r="C522" s="11"/>
      <c r="D522" s="68"/>
      <c r="E522" s="69"/>
    </row>
    <row r="523" spans="1:5" x14ac:dyDescent="0.25">
      <c r="A523" s="68"/>
      <c r="B523" s="11"/>
      <c r="C523" s="11"/>
      <c r="D523" s="68"/>
      <c r="E523" s="69"/>
    </row>
    <row r="524" spans="1:5" x14ac:dyDescent="0.25">
      <c r="A524" s="68"/>
      <c r="B524" s="11"/>
      <c r="C524" s="11"/>
      <c r="D524" s="68"/>
      <c r="E524" s="69"/>
    </row>
    <row r="525" spans="1:5" x14ac:dyDescent="0.25">
      <c r="A525" s="68"/>
      <c r="B525" s="11"/>
      <c r="C525" s="11"/>
      <c r="D525" s="68"/>
      <c r="E525" s="69"/>
    </row>
    <row r="526" spans="1:5" x14ac:dyDescent="0.25">
      <c r="A526" s="68"/>
      <c r="B526" s="11"/>
      <c r="C526" s="11"/>
      <c r="D526" s="68"/>
      <c r="E526" s="69"/>
    </row>
    <row r="527" spans="1:5" x14ac:dyDescent="0.25">
      <c r="A527" s="68"/>
      <c r="B527" s="11"/>
      <c r="C527" s="11"/>
      <c r="D527" s="68"/>
      <c r="E527" s="69"/>
    </row>
    <row r="528" spans="1:5" x14ac:dyDescent="0.25">
      <c r="A528" s="68"/>
      <c r="B528" s="11"/>
      <c r="C528" s="11"/>
      <c r="D528" s="68"/>
      <c r="E528" s="69"/>
    </row>
    <row r="529" spans="1:5" x14ac:dyDescent="0.25">
      <c r="A529" s="68"/>
      <c r="B529" s="11"/>
      <c r="C529" s="11"/>
      <c r="D529" s="68"/>
      <c r="E529" s="69"/>
    </row>
    <row r="530" spans="1:5" x14ac:dyDescent="0.25">
      <c r="A530" s="68"/>
      <c r="B530" s="11"/>
      <c r="C530" s="11"/>
      <c r="D530" s="68"/>
      <c r="E530" s="69"/>
    </row>
    <row r="531" spans="1:5" x14ac:dyDescent="0.25">
      <c r="A531" s="68"/>
      <c r="B531" s="11"/>
      <c r="C531" s="11"/>
      <c r="D531" s="68"/>
      <c r="E531" s="69"/>
    </row>
    <row r="532" spans="1:5" x14ac:dyDescent="0.25">
      <c r="A532" s="68"/>
      <c r="B532" s="11"/>
      <c r="C532" s="11"/>
      <c r="D532" s="68"/>
      <c r="E532" s="69"/>
    </row>
    <row r="533" spans="1:5" x14ac:dyDescent="0.25">
      <c r="A533" s="68"/>
      <c r="B533" s="11"/>
      <c r="C533" s="11"/>
      <c r="D533" s="68"/>
      <c r="E533" s="69"/>
    </row>
    <row r="534" spans="1:5" x14ac:dyDescent="0.25">
      <c r="A534" s="68"/>
      <c r="B534" s="11"/>
      <c r="C534" s="11"/>
      <c r="D534" s="68"/>
      <c r="E534" s="69"/>
    </row>
    <row r="535" spans="1:5" x14ac:dyDescent="0.25">
      <c r="A535" s="68"/>
      <c r="B535" s="11"/>
      <c r="C535" s="11"/>
      <c r="D535" s="68"/>
      <c r="E535" s="69"/>
    </row>
    <row r="536" spans="1:5" x14ac:dyDescent="0.25">
      <c r="A536" s="68"/>
      <c r="B536" s="11"/>
      <c r="C536" s="11"/>
      <c r="D536" s="68"/>
      <c r="E536" s="69"/>
    </row>
    <row r="537" spans="1:5" x14ac:dyDescent="0.25">
      <c r="A537" s="68"/>
      <c r="B537" s="11"/>
      <c r="C537" s="11"/>
      <c r="D537" s="68"/>
      <c r="E537" s="69"/>
    </row>
    <row r="538" spans="1:5" x14ac:dyDescent="0.25">
      <c r="A538" s="68"/>
      <c r="B538" s="11"/>
      <c r="C538" s="11"/>
      <c r="D538" s="68"/>
      <c r="E538" s="69"/>
    </row>
    <row r="539" spans="1:5" x14ac:dyDescent="0.25">
      <c r="A539" s="68"/>
      <c r="B539" s="11"/>
      <c r="C539" s="11"/>
      <c r="D539" s="68"/>
      <c r="E539" s="69"/>
    </row>
    <row r="540" spans="1:5" x14ac:dyDescent="0.25">
      <c r="A540" s="68"/>
      <c r="B540" s="11"/>
      <c r="C540" s="11"/>
      <c r="D540" s="68"/>
      <c r="E540" s="69"/>
    </row>
    <row r="541" spans="1:5" x14ac:dyDescent="0.25">
      <c r="A541" s="68"/>
      <c r="B541" s="11"/>
      <c r="C541" s="11"/>
      <c r="D541" s="68"/>
      <c r="E541" s="69"/>
    </row>
    <row r="542" spans="1:5" x14ac:dyDescent="0.25">
      <c r="A542" s="68"/>
      <c r="B542" s="11"/>
      <c r="C542" s="11"/>
      <c r="D542" s="68"/>
      <c r="E542" s="69"/>
    </row>
    <row r="543" spans="1:5" x14ac:dyDescent="0.25">
      <c r="A543" s="68"/>
      <c r="B543" s="11"/>
      <c r="C543" s="11"/>
      <c r="D543" s="68"/>
      <c r="E543" s="69"/>
    </row>
    <row r="544" spans="1:5" x14ac:dyDescent="0.25">
      <c r="A544" s="68"/>
      <c r="B544" s="11"/>
      <c r="C544" s="11"/>
      <c r="D544" s="68"/>
      <c r="E544" s="69"/>
    </row>
    <row r="545" spans="1:5" x14ac:dyDescent="0.25">
      <c r="A545" s="68"/>
      <c r="B545" s="11"/>
      <c r="C545" s="11"/>
      <c r="D545" s="68"/>
      <c r="E545" s="69"/>
    </row>
    <row r="546" spans="1:5" x14ac:dyDescent="0.25">
      <c r="A546" s="68"/>
      <c r="B546" s="11"/>
      <c r="C546" s="11"/>
      <c r="D546" s="68"/>
      <c r="E546" s="69"/>
    </row>
    <row r="547" spans="1:5" x14ac:dyDescent="0.25">
      <c r="A547" s="68"/>
      <c r="B547" s="11"/>
      <c r="C547" s="11"/>
      <c r="D547" s="68"/>
      <c r="E547" s="69"/>
    </row>
    <row r="548" spans="1:5" x14ac:dyDescent="0.25">
      <c r="A548" s="68"/>
      <c r="B548" s="11"/>
      <c r="C548" s="11"/>
      <c r="D548" s="68"/>
      <c r="E548" s="69"/>
    </row>
    <row r="549" spans="1:5" x14ac:dyDescent="0.25">
      <c r="A549" s="68"/>
      <c r="B549" s="11"/>
      <c r="C549" s="11"/>
      <c r="D549" s="68"/>
      <c r="E549" s="69"/>
    </row>
    <row r="550" spans="1:5" x14ac:dyDescent="0.25">
      <c r="A550" s="68"/>
      <c r="B550" s="11"/>
      <c r="C550" s="11"/>
      <c r="D550" s="68"/>
      <c r="E550" s="69"/>
    </row>
    <row r="551" spans="1:5" x14ac:dyDescent="0.25">
      <c r="A551" s="68"/>
      <c r="B551" s="11"/>
      <c r="C551" s="11"/>
      <c r="D551" s="68"/>
      <c r="E551" s="69"/>
    </row>
    <row r="552" spans="1:5" x14ac:dyDescent="0.25">
      <c r="A552" s="68"/>
      <c r="B552" s="11"/>
      <c r="C552" s="11"/>
      <c r="D552" s="68"/>
      <c r="E552" s="69"/>
    </row>
    <row r="553" spans="1:5" x14ac:dyDescent="0.25">
      <c r="A553" s="68"/>
      <c r="B553" s="11"/>
      <c r="C553" s="11"/>
      <c r="D553" s="68"/>
      <c r="E553" s="69"/>
    </row>
    <row r="554" spans="1:5" x14ac:dyDescent="0.25">
      <c r="A554" s="68"/>
      <c r="B554" s="11"/>
      <c r="C554" s="11"/>
      <c r="D554" s="68"/>
      <c r="E554" s="69"/>
    </row>
    <row r="555" spans="1:5" x14ac:dyDescent="0.25">
      <c r="A555" s="68"/>
      <c r="B555" s="11"/>
      <c r="C555" s="11"/>
      <c r="D555" s="68"/>
      <c r="E555" s="69"/>
    </row>
    <row r="556" spans="1:5" x14ac:dyDescent="0.25">
      <c r="A556" s="68"/>
      <c r="B556" s="11"/>
      <c r="C556" s="11"/>
      <c r="D556" s="68"/>
      <c r="E556" s="69"/>
    </row>
    <row r="557" spans="1:5" x14ac:dyDescent="0.25">
      <c r="A557" s="68"/>
      <c r="B557" s="11"/>
      <c r="C557" s="11"/>
      <c r="D557" s="68"/>
      <c r="E557" s="69"/>
    </row>
    <row r="558" spans="1:5" x14ac:dyDescent="0.25">
      <c r="A558" s="68"/>
      <c r="B558" s="11"/>
      <c r="C558" s="11"/>
      <c r="D558" s="68"/>
      <c r="E558" s="69"/>
    </row>
    <row r="559" spans="1:5" x14ac:dyDescent="0.25">
      <c r="A559" s="68"/>
      <c r="B559" s="11"/>
      <c r="C559" s="11"/>
      <c r="D559" s="68"/>
      <c r="E559" s="69"/>
    </row>
    <row r="560" spans="1:5" x14ac:dyDescent="0.25">
      <c r="A560" s="68"/>
      <c r="B560" s="11"/>
      <c r="C560" s="11"/>
      <c r="D560" s="68"/>
      <c r="E560" s="69"/>
    </row>
    <row r="561" spans="1:5" x14ac:dyDescent="0.25">
      <c r="A561" s="68"/>
      <c r="B561" s="11"/>
      <c r="C561" s="11"/>
      <c r="D561" s="68"/>
      <c r="E561" s="69"/>
    </row>
    <row r="562" spans="1:5" x14ac:dyDescent="0.25">
      <c r="A562" s="68"/>
      <c r="B562" s="11"/>
      <c r="C562" s="11"/>
      <c r="D562" s="68"/>
      <c r="E562" s="69"/>
    </row>
    <row r="563" spans="1:5" x14ac:dyDescent="0.25">
      <c r="A563" s="68"/>
      <c r="B563" s="11"/>
      <c r="C563" s="11"/>
      <c r="D563" s="68"/>
      <c r="E563" s="69"/>
    </row>
    <row r="564" spans="1:5" x14ac:dyDescent="0.25">
      <c r="A564" s="68"/>
      <c r="B564" s="11"/>
      <c r="C564" s="11"/>
      <c r="D564" s="68"/>
      <c r="E564" s="69"/>
    </row>
    <row r="565" spans="1:5" x14ac:dyDescent="0.25">
      <c r="A565" s="68"/>
      <c r="B565" s="11"/>
      <c r="C565" s="11"/>
      <c r="D565" s="68"/>
      <c r="E565" s="69"/>
    </row>
    <row r="566" spans="1:5" x14ac:dyDescent="0.25">
      <c r="A566" s="68"/>
      <c r="B566" s="11"/>
      <c r="C566" s="11"/>
      <c r="D566" s="68"/>
      <c r="E566" s="69"/>
    </row>
    <row r="567" spans="1:5" x14ac:dyDescent="0.25">
      <c r="A567" s="68"/>
      <c r="B567" s="11"/>
      <c r="C567" s="11"/>
      <c r="D567" s="68"/>
      <c r="E567" s="69"/>
    </row>
    <row r="568" spans="1:5" x14ac:dyDescent="0.25">
      <c r="A568" s="68"/>
      <c r="B568" s="11"/>
      <c r="C568" s="11"/>
      <c r="D568" s="68"/>
      <c r="E568" s="69"/>
    </row>
    <row r="569" spans="1:5" x14ac:dyDescent="0.25">
      <c r="A569" s="68"/>
      <c r="B569" s="11"/>
      <c r="C569" s="11"/>
      <c r="D569" s="68"/>
      <c r="E569" s="69"/>
    </row>
    <row r="570" spans="1:5" x14ac:dyDescent="0.25">
      <c r="A570" s="68"/>
      <c r="B570" s="11"/>
      <c r="C570" s="11"/>
      <c r="D570" s="68"/>
      <c r="E570" s="69"/>
    </row>
    <row r="571" spans="1:5" x14ac:dyDescent="0.25">
      <c r="A571" s="68"/>
      <c r="B571" s="11"/>
      <c r="C571" s="11"/>
      <c r="D571" s="68"/>
      <c r="E571" s="69"/>
    </row>
    <row r="572" spans="1:5" x14ac:dyDescent="0.25">
      <c r="A572" s="68"/>
      <c r="B572" s="11"/>
      <c r="C572" s="11"/>
      <c r="D572" s="68"/>
      <c r="E572" s="69"/>
    </row>
    <row r="573" spans="1:5" x14ac:dyDescent="0.25">
      <c r="A573" s="68"/>
      <c r="B573" s="11"/>
      <c r="C573" s="11"/>
      <c r="D573" s="68"/>
      <c r="E573" s="69"/>
    </row>
    <row r="574" spans="1:5" x14ac:dyDescent="0.25">
      <c r="A574" s="68"/>
      <c r="B574" s="11"/>
      <c r="C574" s="11"/>
      <c r="D574" s="68"/>
      <c r="E574" s="69"/>
    </row>
    <row r="575" spans="1:5" x14ac:dyDescent="0.25">
      <c r="A575" s="68"/>
      <c r="B575" s="11"/>
      <c r="C575" s="11"/>
      <c r="D575" s="68"/>
      <c r="E575" s="69"/>
    </row>
    <row r="576" spans="1:5" x14ac:dyDescent="0.25">
      <c r="A576" s="68"/>
      <c r="B576" s="11"/>
      <c r="C576" s="11"/>
      <c r="D576" s="68"/>
      <c r="E576" s="69"/>
    </row>
    <row r="577" spans="1:5" x14ac:dyDescent="0.25">
      <c r="A577" s="68"/>
      <c r="B577" s="11"/>
      <c r="C577" s="11"/>
      <c r="D577" s="68"/>
      <c r="E577" s="69"/>
    </row>
    <row r="578" spans="1:5" x14ac:dyDescent="0.25">
      <c r="A578" s="68"/>
      <c r="B578" s="11"/>
      <c r="C578" s="11"/>
      <c r="D578" s="68"/>
      <c r="E578" s="69"/>
    </row>
    <row r="579" spans="1:5" x14ac:dyDescent="0.25">
      <c r="A579" s="68"/>
      <c r="B579" s="11"/>
      <c r="C579" s="11"/>
      <c r="D579" s="68"/>
      <c r="E579" s="69"/>
    </row>
    <row r="580" spans="1:5" x14ac:dyDescent="0.25">
      <c r="A580" s="68"/>
      <c r="B580" s="11"/>
      <c r="C580" s="11"/>
      <c r="D580" s="68"/>
      <c r="E580" s="69"/>
    </row>
    <row r="581" spans="1:5" x14ac:dyDescent="0.25">
      <c r="A581" s="68"/>
      <c r="B581" s="11"/>
      <c r="C581" s="11"/>
      <c r="D581" s="68"/>
      <c r="E581" s="69"/>
    </row>
    <row r="582" spans="1:5" x14ac:dyDescent="0.25">
      <c r="A582" s="68"/>
      <c r="B582" s="11"/>
      <c r="C582" s="11"/>
      <c r="D582" s="68"/>
      <c r="E582" s="69"/>
    </row>
    <row r="583" spans="1:5" x14ac:dyDescent="0.25">
      <c r="A583" s="68"/>
      <c r="B583" s="11"/>
      <c r="C583" s="11"/>
      <c r="D583" s="68"/>
      <c r="E583" s="69"/>
    </row>
    <row r="584" spans="1:5" x14ac:dyDescent="0.25">
      <c r="A584" s="68"/>
      <c r="B584" s="11"/>
      <c r="C584" s="11"/>
      <c r="D584" s="68"/>
      <c r="E584" s="69"/>
    </row>
    <row r="585" spans="1:5" x14ac:dyDescent="0.25">
      <c r="A585" s="68"/>
      <c r="B585" s="11"/>
      <c r="C585" s="11"/>
      <c r="D585" s="68"/>
      <c r="E585" s="69"/>
    </row>
    <row r="586" spans="1:5" x14ac:dyDescent="0.25">
      <c r="A586" s="68"/>
      <c r="B586" s="11"/>
      <c r="C586" s="11"/>
      <c r="D586" s="68"/>
      <c r="E586" s="69"/>
    </row>
    <row r="587" spans="1:5" x14ac:dyDescent="0.25">
      <c r="A587" s="68"/>
      <c r="B587" s="11"/>
      <c r="C587" s="11"/>
      <c r="D587" s="68"/>
      <c r="E587" s="69"/>
    </row>
    <row r="588" spans="1:5" x14ac:dyDescent="0.25">
      <c r="A588" s="68"/>
      <c r="B588" s="11"/>
      <c r="C588" s="11"/>
      <c r="D588" s="68"/>
      <c r="E588" s="69"/>
    </row>
    <row r="589" spans="1:5" x14ac:dyDescent="0.25">
      <c r="A589" s="68"/>
      <c r="B589" s="11"/>
      <c r="C589" s="11"/>
      <c r="D589" s="68"/>
      <c r="E589" s="69"/>
    </row>
    <row r="590" spans="1:5" x14ac:dyDescent="0.25">
      <c r="A590" s="68"/>
      <c r="B590" s="11"/>
      <c r="C590" s="11"/>
      <c r="D590" s="68"/>
      <c r="E590" s="69"/>
    </row>
    <row r="591" spans="1:5" x14ac:dyDescent="0.25">
      <c r="A591" s="68"/>
      <c r="B591" s="11"/>
      <c r="C591" s="11"/>
      <c r="D591" s="68"/>
      <c r="E591" s="69"/>
    </row>
    <row r="592" spans="1:5" x14ac:dyDescent="0.25">
      <c r="A592" s="68"/>
      <c r="B592" s="11"/>
      <c r="C592" s="11"/>
      <c r="D592" s="68"/>
      <c r="E592" s="69"/>
    </row>
    <row r="593" spans="1:5" x14ac:dyDescent="0.25">
      <c r="A593" s="68"/>
      <c r="B593" s="11"/>
      <c r="C593" s="11"/>
      <c r="D593" s="68"/>
      <c r="E593" s="69"/>
    </row>
    <row r="594" spans="1:5" x14ac:dyDescent="0.25">
      <c r="A594" s="68"/>
      <c r="B594" s="11"/>
      <c r="C594" s="11"/>
      <c r="D594" s="68"/>
      <c r="E594" s="69"/>
    </row>
    <row r="595" spans="1:5" x14ac:dyDescent="0.25">
      <c r="A595" s="68"/>
      <c r="B595" s="11"/>
      <c r="C595" s="11"/>
      <c r="D595" s="68"/>
      <c r="E595" s="69"/>
    </row>
    <row r="596" spans="1:5" x14ac:dyDescent="0.25">
      <c r="A596" s="68"/>
      <c r="B596" s="11"/>
      <c r="C596" s="11"/>
      <c r="D596" s="68"/>
      <c r="E596" s="69"/>
    </row>
    <row r="597" spans="1:5" x14ac:dyDescent="0.25">
      <c r="A597" s="68"/>
      <c r="B597" s="11"/>
      <c r="C597" s="11"/>
      <c r="D597" s="68"/>
      <c r="E597" s="69"/>
    </row>
    <row r="598" spans="1:5" x14ac:dyDescent="0.25">
      <c r="A598" s="68"/>
      <c r="B598" s="11"/>
      <c r="C598" s="11"/>
      <c r="D598" s="68"/>
      <c r="E598" s="69"/>
    </row>
    <row r="599" spans="1:5" x14ac:dyDescent="0.25">
      <c r="A599" s="68"/>
      <c r="B599" s="11"/>
      <c r="C599" s="11"/>
      <c r="D599" s="68"/>
      <c r="E599" s="69"/>
    </row>
    <row r="600" spans="1:5" x14ac:dyDescent="0.25">
      <c r="A600" s="68"/>
      <c r="B600" s="11"/>
      <c r="C600" s="11"/>
      <c r="D600" s="68"/>
      <c r="E600" s="69"/>
    </row>
    <row r="601" spans="1:5" x14ac:dyDescent="0.25">
      <c r="A601" s="68"/>
      <c r="B601" s="11"/>
      <c r="C601" s="11"/>
      <c r="D601" s="68"/>
      <c r="E601" s="69"/>
    </row>
    <row r="602" spans="1:5" x14ac:dyDescent="0.25">
      <c r="A602" s="68"/>
      <c r="B602" s="11"/>
      <c r="C602" s="11"/>
      <c r="D602" s="68"/>
      <c r="E602" s="69"/>
    </row>
    <row r="603" spans="1:5" x14ac:dyDescent="0.25">
      <c r="A603" s="68"/>
      <c r="B603" s="11"/>
      <c r="C603" s="11"/>
      <c r="D603" s="68"/>
      <c r="E603" s="69"/>
    </row>
    <row r="604" spans="1:5" x14ac:dyDescent="0.25">
      <c r="A604" s="68"/>
      <c r="B604" s="11"/>
      <c r="C604" s="11"/>
      <c r="D604" s="68"/>
      <c r="E604" s="69"/>
    </row>
    <row r="605" spans="1:5" x14ac:dyDescent="0.25">
      <c r="A605" s="68"/>
      <c r="B605" s="11"/>
      <c r="C605" s="11"/>
      <c r="D605" s="68"/>
      <c r="E605" s="69"/>
    </row>
    <row r="606" spans="1:5" x14ac:dyDescent="0.25">
      <c r="A606" s="68"/>
      <c r="B606" s="11"/>
      <c r="C606" s="11"/>
      <c r="D606" s="68"/>
      <c r="E606" s="69"/>
    </row>
    <row r="607" spans="1:5" x14ac:dyDescent="0.25">
      <c r="A607" s="68"/>
      <c r="B607" s="11"/>
      <c r="C607" s="11"/>
      <c r="D607" s="68"/>
      <c r="E607" s="69"/>
    </row>
    <row r="608" spans="1:5" x14ac:dyDescent="0.25">
      <c r="A608" s="68"/>
      <c r="B608" s="11"/>
      <c r="C608" s="11"/>
      <c r="D608" s="68"/>
      <c r="E608" s="69"/>
    </row>
    <row r="609" spans="1:5" x14ac:dyDescent="0.25">
      <c r="A609" s="68"/>
      <c r="B609" s="11"/>
      <c r="C609" s="11"/>
      <c r="D609" s="68"/>
      <c r="E609" s="69"/>
    </row>
    <row r="610" spans="1:5" x14ac:dyDescent="0.25">
      <c r="A610" s="68"/>
      <c r="B610" s="11"/>
      <c r="C610" s="11"/>
      <c r="D610" s="68"/>
      <c r="E610" s="69"/>
    </row>
    <row r="611" spans="1:5" x14ac:dyDescent="0.25">
      <c r="A611" s="68"/>
      <c r="B611" s="11"/>
      <c r="C611" s="11"/>
      <c r="D611" s="68"/>
      <c r="E611" s="69"/>
    </row>
    <row r="612" spans="1:5" x14ac:dyDescent="0.25">
      <c r="A612" s="68"/>
      <c r="B612" s="11"/>
      <c r="C612" s="11"/>
      <c r="D612" s="68"/>
      <c r="E612" s="69"/>
    </row>
    <row r="613" spans="1:5" x14ac:dyDescent="0.25">
      <c r="A613" s="68"/>
      <c r="B613" s="11"/>
      <c r="C613" s="11"/>
      <c r="D613" s="68"/>
      <c r="E613" s="69"/>
    </row>
    <row r="614" spans="1:5" x14ac:dyDescent="0.25">
      <c r="A614" s="68"/>
      <c r="B614" s="11"/>
      <c r="C614" s="11"/>
      <c r="D614" s="68"/>
      <c r="E614" s="69"/>
    </row>
    <row r="615" spans="1:5" x14ac:dyDescent="0.25">
      <c r="A615" s="68"/>
      <c r="B615" s="11"/>
      <c r="C615" s="11"/>
      <c r="D615" s="68"/>
      <c r="E615" s="69"/>
    </row>
    <row r="616" spans="1:5" x14ac:dyDescent="0.25">
      <c r="A616" s="68"/>
      <c r="B616" s="11"/>
      <c r="C616" s="11"/>
      <c r="D616" s="68"/>
      <c r="E616" s="69"/>
    </row>
    <row r="617" spans="1:5" x14ac:dyDescent="0.25">
      <c r="A617" s="68"/>
      <c r="B617" s="11"/>
      <c r="C617" s="11"/>
      <c r="D617" s="68"/>
      <c r="E617" s="69"/>
    </row>
    <row r="618" spans="1:5" x14ac:dyDescent="0.25">
      <c r="A618" s="68"/>
      <c r="B618" s="11"/>
      <c r="C618" s="11"/>
      <c r="D618" s="68"/>
      <c r="E618" s="69"/>
    </row>
    <row r="619" spans="1:5" x14ac:dyDescent="0.25">
      <c r="A619" s="68"/>
      <c r="B619" s="11"/>
      <c r="C619" s="11"/>
      <c r="D619" s="68"/>
      <c r="E619" s="69"/>
    </row>
    <row r="620" spans="1:5" x14ac:dyDescent="0.25">
      <c r="A620" s="68"/>
      <c r="B620" s="11"/>
      <c r="C620" s="11"/>
      <c r="D620" s="68"/>
      <c r="E620" s="69"/>
    </row>
    <row r="621" spans="1:5" x14ac:dyDescent="0.25">
      <c r="A621" s="68"/>
      <c r="B621" s="11"/>
      <c r="C621" s="11"/>
      <c r="D621" s="68"/>
      <c r="E621" s="69"/>
    </row>
    <row r="622" spans="1:5" x14ac:dyDescent="0.25">
      <c r="A622" s="68"/>
      <c r="B622" s="11"/>
      <c r="C622" s="11"/>
      <c r="D622" s="68"/>
      <c r="E622" s="69"/>
    </row>
    <row r="623" spans="1:5" x14ac:dyDescent="0.25">
      <c r="A623" s="68"/>
      <c r="B623" s="11"/>
      <c r="C623" s="11"/>
      <c r="D623" s="68"/>
      <c r="E623" s="69"/>
    </row>
    <row r="624" spans="1:5" x14ac:dyDescent="0.25">
      <c r="A624" s="68"/>
      <c r="B624" s="11"/>
      <c r="C624" s="11"/>
      <c r="D624" s="68"/>
      <c r="E624" s="69"/>
    </row>
    <row r="625" spans="1:5" x14ac:dyDescent="0.25">
      <c r="A625" s="68"/>
      <c r="B625" s="11"/>
      <c r="C625" s="11"/>
      <c r="D625" s="68"/>
      <c r="E625" s="69"/>
    </row>
    <row r="626" spans="1:5" x14ac:dyDescent="0.25">
      <c r="A626" s="68"/>
      <c r="B626" s="11"/>
      <c r="C626" s="11"/>
      <c r="D626" s="68"/>
      <c r="E626" s="69"/>
    </row>
    <row r="627" spans="1:5" x14ac:dyDescent="0.25">
      <c r="A627" s="68"/>
      <c r="B627" s="11"/>
      <c r="C627" s="11"/>
      <c r="D627" s="68"/>
      <c r="E627" s="69"/>
    </row>
    <row r="628" spans="1:5" x14ac:dyDescent="0.25">
      <c r="A628" s="68"/>
      <c r="B628" s="11"/>
      <c r="C628" s="11"/>
      <c r="D628" s="68"/>
      <c r="E628" s="69"/>
    </row>
    <row r="629" spans="1:5" x14ac:dyDescent="0.25">
      <c r="A629" s="68"/>
      <c r="B629" s="11"/>
      <c r="C629" s="11"/>
      <c r="D629" s="68"/>
      <c r="E629" s="69"/>
    </row>
    <row r="630" spans="1:5" x14ac:dyDescent="0.25">
      <c r="A630" s="68"/>
      <c r="B630" s="11"/>
      <c r="C630" s="11"/>
      <c r="D630" s="68"/>
      <c r="E630" s="69"/>
    </row>
    <row r="631" spans="1:5" x14ac:dyDescent="0.25">
      <c r="A631" s="68"/>
      <c r="B631" s="11"/>
      <c r="C631" s="11"/>
      <c r="D631" s="68"/>
      <c r="E631" s="69"/>
    </row>
    <row r="632" spans="1:5" x14ac:dyDescent="0.25">
      <c r="A632" s="68"/>
      <c r="B632" s="11"/>
      <c r="C632" s="11"/>
      <c r="D632" s="68"/>
      <c r="E632" s="69"/>
    </row>
    <row r="633" spans="1:5" x14ac:dyDescent="0.25">
      <c r="A633" s="68"/>
      <c r="B633" s="11"/>
      <c r="C633" s="11"/>
      <c r="D633" s="68"/>
      <c r="E633" s="69"/>
    </row>
    <row r="634" spans="1:5" x14ac:dyDescent="0.25">
      <c r="A634" s="68"/>
      <c r="B634" s="11"/>
      <c r="C634" s="11"/>
      <c r="D634" s="68"/>
      <c r="E634" s="69"/>
    </row>
    <row r="635" spans="1:5" x14ac:dyDescent="0.25">
      <c r="A635" s="68"/>
      <c r="B635" s="11"/>
      <c r="C635" s="11"/>
      <c r="D635" s="68"/>
      <c r="E635" s="69"/>
    </row>
    <row r="636" spans="1:5" x14ac:dyDescent="0.25">
      <c r="A636" s="68"/>
      <c r="B636" s="11"/>
      <c r="C636" s="11"/>
      <c r="D636" s="68"/>
      <c r="E636" s="69"/>
    </row>
    <row r="637" spans="1:5" x14ac:dyDescent="0.25">
      <c r="A637" s="68"/>
      <c r="B637" s="11"/>
      <c r="C637" s="11"/>
      <c r="D637" s="68"/>
      <c r="E637" s="69"/>
    </row>
    <row r="638" spans="1:5" x14ac:dyDescent="0.25">
      <c r="A638" s="68"/>
      <c r="B638" s="11"/>
      <c r="C638" s="11"/>
      <c r="D638" s="68"/>
      <c r="E638" s="69"/>
    </row>
    <row r="639" spans="1:5" x14ac:dyDescent="0.25">
      <c r="A639" s="68"/>
      <c r="B639" s="11"/>
      <c r="C639" s="11"/>
      <c r="D639" s="68"/>
      <c r="E639" s="69"/>
    </row>
    <row r="640" spans="1:5" x14ac:dyDescent="0.25">
      <c r="A640" s="68"/>
      <c r="B640" s="11"/>
      <c r="C640" s="11"/>
      <c r="D640" s="68"/>
      <c r="E640" s="69"/>
    </row>
    <row r="641" spans="1:5" x14ac:dyDescent="0.25">
      <c r="A641" s="68"/>
      <c r="B641" s="11"/>
      <c r="C641" s="11"/>
      <c r="D641" s="68"/>
      <c r="E641" s="69"/>
    </row>
    <row r="642" spans="1:5" x14ac:dyDescent="0.25">
      <c r="A642" s="68"/>
      <c r="B642" s="11"/>
      <c r="C642" s="11"/>
      <c r="D642" s="68"/>
      <c r="E642" s="69"/>
    </row>
    <row r="643" spans="1:5" x14ac:dyDescent="0.25">
      <c r="A643" s="68"/>
      <c r="B643" s="11"/>
      <c r="C643" s="11"/>
      <c r="D643" s="68"/>
      <c r="E643" s="69"/>
    </row>
    <row r="644" spans="1:5" x14ac:dyDescent="0.25">
      <c r="A644" s="68"/>
      <c r="B644" s="11"/>
      <c r="C644" s="11"/>
      <c r="D644" s="68"/>
      <c r="E644" s="69"/>
    </row>
    <row r="645" spans="1:5" x14ac:dyDescent="0.25">
      <c r="A645" s="68"/>
      <c r="B645" s="11"/>
      <c r="C645" s="11"/>
      <c r="D645" s="68"/>
      <c r="E645" s="69"/>
    </row>
    <row r="646" spans="1:5" x14ac:dyDescent="0.25">
      <c r="A646" s="68"/>
      <c r="B646" s="11"/>
      <c r="C646" s="11"/>
      <c r="D646" s="68"/>
      <c r="E646" s="69"/>
    </row>
    <row r="647" spans="1:5" x14ac:dyDescent="0.25">
      <c r="A647" s="68"/>
      <c r="B647" s="11"/>
      <c r="C647" s="11"/>
      <c r="D647" s="68"/>
      <c r="E647" s="69"/>
    </row>
    <row r="648" spans="1:5" x14ac:dyDescent="0.25">
      <c r="A648" s="68"/>
      <c r="B648" s="11"/>
      <c r="C648" s="11"/>
      <c r="D648" s="68"/>
      <c r="E648" s="69"/>
    </row>
    <row r="649" spans="1:5" x14ac:dyDescent="0.25">
      <c r="A649" s="68"/>
      <c r="B649" s="11"/>
      <c r="C649" s="11"/>
      <c r="D649" s="68"/>
      <c r="E649" s="69"/>
    </row>
    <row r="650" spans="1:5" x14ac:dyDescent="0.25">
      <c r="A650" s="68"/>
      <c r="B650" s="11"/>
      <c r="C650" s="11"/>
      <c r="D650" s="68"/>
      <c r="E650" s="69"/>
    </row>
    <row r="651" spans="1:5" x14ac:dyDescent="0.25">
      <c r="A651" s="68"/>
      <c r="B651" s="11"/>
      <c r="C651" s="11"/>
      <c r="D651" s="68"/>
      <c r="E651" s="69"/>
    </row>
    <row r="652" spans="1:5" x14ac:dyDescent="0.25">
      <c r="A652" s="68"/>
      <c r="B652" s="11"/>
      <c r="C652" s="11"/>
      <c r="D652" s="68"/>
      <c r="E652" s="69"/>
    </row>
    <row r="653" spans="1:5" x14ac:dyDescent="0.25">
      <c r="A653" s="68"/>
      <c r="B653" s="11"/>
      <c r="C653" s="11"/>
      <c r="D653" s="68"/>
      <c r="E653" s="69"/>
    </row>
    <row r="654" spans="1:5" x14ac:dyDescent="0.25">
      <c r="A654" s="68"/>
      <c r="B654" s="11"/>
      <c r="C654" s="11"/>
      <c r="D654" s="68"/>
      <c r="E654" s="69"/>
    </row>
    <row r="655" spans="1:5" x14ac:dyDescent="0.25">
      <c r="A655" s="68"/>
      <c r="B655" s="11"/>
      <c r="C655" s="11"/>
      <c r="D655" s="68"/>
      <c r="E655" s="69"/>
    </row>
    <row r="656" spans="1:5" x14ac:dyDescent="0.25">
      <c r="A656" s="68"/>
      <c r="B656" s="11"/>
      <c r="C656" s="11"/>
      <c r="D656" s="68"/>
      <c r="E656" s="69"/>
    </row>
    <row r="657" spans="1:5" x14ac:dyDescent="0.25">
      <c r="A657" s="68"/>
      <c r="B657" s="11"/>
      <c r="C657" s="11"/>
      <c r="D657" s="68"/>
      <c r="E657" s="69"/>
    </row>
    <row r="658" spans="1:5" x14ac:dyDescent="0.25">
      <c r="A658" s="68"/>
      <c r="B658" s="11"/>
      <c r="C658" s="11"/>
      <c r="D658" s="68"/>
      <c r="E658" s="69"/>
    </row>
    <row r="659" spans="1:5" x14ac:dyDescent="0.25">
      <c r="A659" s="68"/>
      <c r="B659" s="11"/>
      <c r="C659" s="11"/>
      <c r="D659" s="68"/>
      <c r="E659" s="69"/>
    </row>
    <row r="660" spans="1:5" x14ac:dyDescent="0.25">
      <c r="A660" s="68"/>
      <c r="B660" s="11"/>
      <c r="C660" s="11"/>
      <c r="D660" s="68"/>
      <c r="E660" s="69"/>
    </row>
    <row r="661" spans="1:5" x14ac:dyDescent="0.25">
      <c r="A661" s="68"/>
      <c r="B661" s="11"/>
      <c r="C661" s="11"/>
      <c r="D661" s="68"/>
      <c r="E661" s="69"/>
    </row>
    <row r="662" spans="1:5" x14ac:dyDescent="0.25">
      <c r="A662" s="68"/>
      <c r="B662" s="11"/>
      <c r="C662" s="11"/>
      <c r="D662" s="68"/>
      <c r="E662" s="69"/>
    </row>
    <row r="663" spans="1:5" x14ac:dyDescent="0.25">
      <c r="A663" s="68"/>
      <c r="B663" s="11"/>
      <c r="C663" s="11"/>
      <c r="D663" s="68"/>
      <c r="E663" s="69"/>
    </row>
    <row r="664" spans="1:5" x14ac:dyDescent="0.25">
      <c r="A664" s="68"/>
      <c r="B664" s="11"/>
      <c r="C664" s="11"/>
      <c r="D664" s="68"/>
      <c r="E664" s="69"/>
    </row>
    <row r="665" spans="1:5" x14ac:dyDescent="0.25">
      <c r="A665" s="68"/>
      <c r="B665" s="11"/>
      <c r="C665" s="11"/>
      <c r="D665" s="68"/>
      <c r="E665" s="69"/>
    </row>
    <row r="666" spans="1:5" x14ac:dyDescent="0.25">
      <c r="A666" s="68"/>
      <c r="B666" s="11"/>
      <c r="C666" s="11"/>
      <c r="D666" s="68"/>
      <c r="E666" s="69"/>
    </row>
    <row r="667" spans="1:5" x14ac:dyDescent="0.25">
      <c r="A667" s="68"/>
      <c r="B667" s="11"/>
      <c r="C667" s="11"/>
      <c r="D667" s="68"/>
      <c r="E667" s="69"/>
    </row>
    <row r="668" spans="1:5" x14ac:dyDescent="0.25">
      <c r="A668" s="68"/>
      <c r="B668" s="11"/>
      <c r="C668" s="11"/>
      <c r="D668" s="68"/>
      <c r="E668" s="69"/>
    </row>
    <row r="669" spans="1:5" x14ac:dyDescent="0.25">
      <c r="A669" s="68"/>
      <c r="B669" s="11"/>
      <c r="C669" s="11"/>
      <c r="D669" s="68"/>
      <c r="E669" s="69"/>
    </row>
    <row r="670" spans="1:5" x14ac:dyDescent="0.25">
      <c r="A670" s="68"/>
      <c r="B670" s="11"/>
      <c r="C670" s="11"/>
      <c r="D670" s="68"/>
      <c r="E670" s="69"/>
    </row>
    <row r="671" spans="1:5" x14ac:dyDescent="0.25">
      <c r="A671" s="68"/>
      <c r="B671" s="11"/>
      <c r="C671" s="11"/>
      <c r="D671" s="68"/>
      <c r="E671" s="69"/>
    </row>
    <row r="672" spans="1:5" x14ac:dyDescent="0.25">
      <c r="A672" s="68"/>
      <c r="B672" s="11"/>
      <c r="C672" s="11"/>
      <c r="D672" s="68"/>
      <c r="E672" s="69"/>
    </row>
    <row r="673" spans="1:5" x14ac:dyDescent="0.25">
      <c r="A673" s="68"/>
      <c r="B673" s="11"/>
      <c r="C673" s="11"/>
      <c r="D673" s="68"/>
      <c r="E673" s="69"/>
    </row>
    <row r="674" spans="1:5" x14ac:dyDescent="0.25">
      <c r="A674" s="68"/>
      <c r="B674" s="11"/>
      <c r="C674" s="11"/>
      <c r="D674" s="68"/>
      <c r="E674" s="69"/>
    </row>
    <row r="675" spans="1:5" x14ac:dyDescent="0.25">
      <c r="A675" s="68"/>
      <c r="B675" s="11"/>
      <c r="C675" s="11"/>
      <c r="D675" s="68"/>
      <c r="E675" s="69"/>
    </row>
    <row r="676" spans="1:5" x14ac:dyDescent="0.25">
      <c r="A676" s="68"/>
      <c r="B676" s="11"/>
      <c r="C676" s="11"/>
      <c r="D676" s="68"/>
      <c r="E676" s="69"/>
    </row>
    <row r="677" spans="1:5" x14ac:dyDescent="0.25">
      <c r="A677" s="68"/>
      <c r="B677" s="11"/>
      <c r="C677" s="11"/>
      <c r="D677" s="68"/>
      <c r="E677" s="69"/>
    </row>
    <row r="678" spans="1:5" x14ac:dyDescent="0.25">
      <c r="A678" s="68"/>
      <c r="B678" s="11"/>
      <c r="C678" s="11"/>
      <c r="D678" s="68"/>
      <c r="E678" s="69"/>
    </row>
    <row r="679" spans="1:5" x14ac:dyDescent="0.25">
      <c r="A679" s="68"/>
      <c r="B679" s="11"/>
      <c r="C679" s="11"/>
      <c r="D679" s="68"/>
      <c r="E679" s="69"/>
    </row>
    <row r="680" spans="1:5" x14ac:dyDescent="0.25">
      <c r="A680" s="68"/>
      <c r="B680" s="11"/>
      <c r="C680" s="11"/>
      <c r="D680" s="68"/>
      <c r="E680" s="69"/>
    </row>
    <row r="681" spans="1:5" x14ac:dyDescent="0.25">
      <c r="A681" s="68"/>
      <c r="B681" s="11"/>
      <c r="C681" s="11"/>
      <c r="D681" s="68"/>
      <c r="E681" s="69"/>
    </row>
    <row r="682" spans="1:5" x14ac:dyDescent="0.25">
      <c r="A682" s="68"/>
      <c r="B682" s="11"/>
      <c r="C682" s="11"/>
      <c r="D682" s="68"/>
      <c r="E682" s="69"/>
    </row>
    <row r="683" spans="1:5" x14ac:dyDescent="0.25">
      <c r="A683" s="68"/>
      <c r="B683" s="11"/>
      <c r="C683" s="11"/>
      <c r="D683" s="68"/>
      <c r="E683" s="69"/>
    </row>
    <row r="684" spans="1:5" x14ac:dyDescent="0.25">
      <c r="A684" s="68"/>
      <c r="B684" s="11"/>
      <c r="C684" s="11"/>
      <c r="D684" s="68"/>
      <c r="E684" s="69"/>
    </row>
    <row r="685" spans="1:5" x14ac:dyDescent="0.25">
      <c r="A685" s="68"/>
      <c r="B685" s="11"/>
      <c r="C685" s="11"/>
      <c r="D685" s="68"/>
      <c r="E685" s="69"/>
    </row>
    <row r="686" spans="1:5" x14ac:dyDescent="0.25">
      <c r="A686" s="68"/>
      <c r="B686" s="11"/>
      <c r="C686" s="11"/>
      <c r="D686" s="68"/>
      <c r="E686" s="69"/>
    </row>
    <row r="687" spans="1:5" x14ac:dyDescent="0.25">
      <c r="A687" s="68"/>
      <c r="B687" s="11"/>
      <c r="C687" s="11"/>
      <c r="D687" s="68"/>
      <c r="E687" s="69"/>
    </row>
    <row r="688" spans="1:5" x14ac:dyDescent="0.25">
      <c r="A688" s="68"/>
      <c r="B688" s="11"/>
      <c r="C688" s="11"/>
      <c r="D688" s="68"/>
      <c r="E688" s="69"/>
    </row>
    <row r="689" spans="1:5" x14ac:dyDescent="0.25">
      <c r="A689" s="68"/>
      <c r="B689" s="11"/>
      <c r="C689" s="11"/>
      <c r="D689" s="68"/>
      <c r="E689" s="69"/>
    </row>
    <row r="690" spans="1:5" x14ac:dyDescent="0.25">
      <c r="A690" s="68"/>
      <c r="B690" s="11"/>
      <c r="C690" s="11"/>
      <c r="D690" s="68"/>
      <c r="E690" s="69"/>
    </row>
    <row r="691" spans="1:5" x14ac:dyDescent="0.25">
      <c r="A691" s="68"/>
      <c r="B691" s="11"/>
      <c r="C691" s="11"/>
      <c r="D691" s="68"/>
      <c r="E691" s="69"/>
    </row>
    <row r="692" spans="1:5" x14ac:dyDescent="0.25">
      <c r="A692" s="68"/>
      <c r="B692" s="11"/>
      <c r="C692" s="11"/>
      <c r="D692" s="68"/>
      <c r="E692" s="69"/>
    </row>
    <row r="693" spans="1:5" x14ac:dyDescent="0.25">
      <c r="A693" s="68"/>
      <c r="B693" s="11"/>
      <c r="C693" s="11"/>
      <c r="D693" s="68"/>
      <c r="E693" s="69"/>
    </row>
    <row r="694" spans="1:5" x14ac:dyDescent="0.25">
      <c r="A694" s="68"/>
      <c r="B694" s="11"/>
      <c r="C694" s="11"/>
      <c r="D694" s="68"/>
      <c r="E694" s="69"/>
    </row>
    <row r="695" spans="1:5" x14ac:dyDescent="0.25">
      <c r="A695" s="68"/>
      <c r="B695" s="11"/>
      <c r="C695" s="11"/>
      <c r="D695" s="68"/>
      <c r="E695" s="69"/>
    </row>
    <row r="696" spans="1:5" x14ac:dyDescent="0.25">
      <c r="A696" s="68"/>
      <c r="B696" s="11"/>
      <c r="C696" s="11"/>
      <c r="D696" s="68"/>
      <c r="E696" s="69"/>
    </row>
    <row r="697" spans="1:5" x14ac:dyDescent="0.25">
      <c r="A697" s="68"/>
      <c r="B697" s="11"/>
      <c r="C697" s="11"/>
      <c r="D697" s="68"/>
      <c r="E697" s="69"/>
    </row>
    <row r="698" spans="1:5" x14ac:dyDescent="0.25">
      <c r="A698" s="68"/>
      <c r="B698" s="11"/>
      <c r="C698" s="11"/>
      <c r="D698" s="68"/>
      <c r="E698" s="69"/>
    </row>
    <row r="699" spans="1:5" x14ac:dyDescent="0.25">
      <c r="A699" s="68"/>
      <c r="B699" s="11"/>
      <c r="C699" s="11"/>
      <c r="D699" s="68"/>
      <c r="E699" s="69"/>
    </row>
    <row r="700" spans="1:5" x14ac:dyDescent="0.25">
      <c r="A700" s="68"/>
      <c r="B700" s="11"/>
      <c r="C700" s="11"/>
      <c r="D700" s="68"/>
      <c r="E700" s="69"/>
    </row>
    <row r="701" spans="1:5" x14ac:dyDescent="0.25">
      <c r="A701" s="68"/>
      <c r="B701" s="11"/>
      <c r="C701" s="11"/>
      <c r="D701" s="68"/>
      <c r="E701" s="69"/>
    </row>
    <row r="702" spans="1:5" x14ac:dyDescent="0.25">
      <c r="A702" s="68"/>
      <c r="B702" s="11"/>
      <c r="C702" s="11"/>
      <c r="D702" s="68"/>
      <c r="E702" s="69"/>
    </row>
    <row r="703" spans="1:5" x14ac:dyDescent="0.25">
      <c r="A703" s="68"/>
      <c r="B703" s="11"/>
      <c r="C703" s="11"/>
      <c r="D703" s="68"/>
      <c r="E703" s="69"/>
    </row>
    <row r="704" spans="1:5" x14ac:dyDescent="0.25">
      <c r="A704" s="68"/>
      <c r="B704" s="11"/>
      <c r="C704" s="11"/>
      <c r="D704" s="68"/>
      <c r="E704" s="69"/>
    </row>
    <row r="705" spans="1:5" x14ac:dyDescent="0.25">
      <c r="A705" s="68"/>
      <c r="B705" s="11"/>
      <c r="C705" s="11"/>
      <c r="D705" s="68"/>
      <c r="E705" s="69"/>
    </row>
    <row r="706" spans="1:5" x14ac:dyDescent="0.25">
      <c r="A706" s="68"/>
      <c r="B706" s="11"/>
      <c r="C706" s="11"/>
      <c r="D706" s="68"/>
      <c r="E706" s="69"/>
    </row>
    <row r="707" spans="1:5" x14ac:dyDescent="0.25">
      <c r="A707" s="68"/>
      <c r="B707" s="11"/>
      <c r="C707" s="11"/>
      <c r="D707" s="68"/>
      <c r="E707" s="69"/>
    </row>
    <row r="708" spans="1:5" x14ac:dyDescent="0.25">
      <c r="A708" s="68"/>
      <c r="B708" s="11"/>
      <c r="C708" s="11"/>
      <c r="D708" s="68"/>
      <c r="E708" s="69"/>
    </row>
    <row r="709" spans="1:5" x14ac:dyDescent="0.25">
      <c r="A709" s="68"/>
      <c r="B709" s="11"/>
      <c r="C709" s="11"/>
      <c r="D709" s="68"/>
      <c r="E709" s="69"/>
    </row>
    <row r="710" spans="1:5" x14ac:dyDescent="0.25">
      <c r="A710" s="68"/>
      <c r="B710" s="11"/>
      <c r="C710" s="11"/>
      <c r="D710" s="68"/>
      <c r="E710" s="69"/>
    </row>
    <row r="711" spans="1:5" x14ac:dyDescent="0.25">
      <c r="A711" s="68"/>
      <c r="B711" s="11"/>
      <c r="C711" s="11"/>
      <c r="D711" s="68"/>
      <c r="E711" s="69"/>
    </row>
    <row r="712" spans="1:5" x14ac:dyDescent="0.25">
      <c r="A712" s="68"/>
      <c r="B712" s="11"/>
      <c r="C712" s="11"/>
      <c r="D712" s="68"/>
      <c r="E712" s="69"/>
    </row>
    <row r="713" spans="1:5" x14ac:dyDescent="0.25">
      <c r="A713" s="68"/>
      <c r="B713" s="11"/>
      <c r="C713" s="11"/>
      <c r="D713" s="68"/>
      <c r="E713" s="69"/>
    </row>
    <row r="714" spans="1:5" x14ac:dyDescent="0.25">
      <c r="A714" s="68"/>
      <c r="B714" s="11"/>
      <c r="C714" s="11"/>
      <c r="D714" s="68"/>
      <c r="E714" s="69"/>
    </row>
    <row r="715" spans="1:5" x14ac:dyDescent="0.25">
      <c r="A715" s="68"/>
      <c r="B715" s="11"/>
      <c r="C715" s="11"/>
      <c r="D715" s="68"/>
      <c r="E715" s="69"/>
    </row>
    <row r="716" spans="1:5" x14ac:dyDescent="0.25">
      <c r="A716" s="68"/>
      <c r="B716" s="11"/>
      <c r="C716" s="11"/>
      <c r="D716" s="68"/>
      <c r="E716" s="69"/>
    </row>
    <row r="717" spans="1:5" x14ac:dyDescent="0.25">
      <c r="A717" s="68"/>
      <c r="B717" s="11"/>
      <c r="C717" s="11"/>
      <c r="D717" s="68"/>
      <c r="E717" s="69"/>
    </row>
    <row r="718" spans="1:5" x14ac:dyDescent="0.25">
      <c r="A718" s="68"/>
      <c r="B718" s="11"/>
      <c r="C718" s="11"/>
      <c r="D718" s="68"/>
      <c r="E718" s="69"/>
    </row>
    <row r="719" spans="1:5" x14ac:dyDescent="0.25">
      <c r="A719" s="68"/>
      <c r="B719" s="11"/>
      <c r="C719" s="11"/>
      <c r="D719" s="68"/>
      <c r="E719" s="69"/>
    </row>
    <row r="720" spans="1:5" x14ac:dyDescent="0.25">
      <c r="A720" s="68"/>
      <c r="B720" s="11"/>
      <c r="C720" s="11"/>
      <c r="D720" s="68"/>
      <c r="E720" s="69"/>
    </row>
    <row r="721" spans="1:5" x14ac:dyDescent="0.25">
      <c r="A721" s="68"/>
      <c r="B721" s="11"/>
      <c r="C721" s="11"/>
      <c r="D721" s="68"/>
      <c r="E721" s="69"/>
    </row>
    <row r="722" spans="1:5" x14ac:dyDescent="0.25">
      <c r="A722" s="68"/>
      <c r="B722" s="11"/>
      <c r="C722" s="11"/>
      <c r="D722" s="68"/>
      <c r="E722" s="69"/>
    </row>
    <row r="723" spans="1:5" x14ac:dyDescent="0.25">
      <c r="A723" s="68"/>
      <c r="B723" s="11"/>
      <c r="C723" s="11"/>
      <c r="D723" s="68"/>
      <c r="E723" s="69"/>
    </row>
    <row r="724" spans="1:5" x14ac:dyDescent="0.25">
      <c r="A724" s="68"/>
      <c r="B724" s="11"/>
      <c r="C724" s="11"/>
      <c r="D724" s="68"/>
      <c r="E724" s="69"/>
    </row>
    <row r="725" spans="1:5" x14ac:dyDescent="0.25">
      <c r="A725" s="68"/>
      <c r="B725" s="11"/>
      <c r="C725" s="11"/>
      <c r="D725" s="68"/>
      <c r="E725" s="69"/>
    </row>
    <row r="726" spans="1:5" x14ac:dyDescent="0.25">
      <c r="A726" s="68"/>
      <c r="B726" s="11"/>
      <c r="C726" s="11"/>
      <c r="D726" s="68"/>
      <c r="E726" s="69"/>
    </row>
    <row r="727" spans="1:5" x14ac:dyDescent="0.25">
      <c r="A727" s="68"/>
      <c r="B727" s="11"/>
      <c r="C727" s="11"/>
      <c r="D727" s="68"/>
      <c r="E727" s="69"/>
    </row>
    <row r="728" spans="1:5" x14ac:dyDescent="0.25">
      <c r="A728" s="68"/>
      <c r="B728" s="11"/>
      <c r="C728" s="11"/>
      <c r="D728" s="68"/>
      <c r="E728" s="69"/>
    </row>
    <row r="729" spans="1:5" x14ac:dyDescent="0.25">
      <c r="A729" s="68"/>
      <c r="B729" s="11"/>
      <c r="C729" s="11"/>
      <c r="D729" s="68"/>
      <c r="E729" s="69"/>
    </row>
    <row r="730" spans="1:5" x14ac:dyDescent="0.25">
      <c r="A730" s="68"/>
      <c r="B730" s="11"/>
      <c r="C730" s="11"/>
      <c r="D730" s="68"/>
      <c r="E730" s="69"/>
    </row>
    <row r="731" spans="1:5" x14ac:dyDescent="0.25">
      <c r="A731" s="68"/>
      <c r="B731" s="11"/>
      <c r="C731" s="11"/>
      <c r="D731" s="68"/>
      <c r="E731" s="69"/>
    </row>
    <row r="732" spans="1:5" x14ac:dyDescent="0.25">
      <c r="A732" s="68"/>
      <c r="B732" s="11"/>
      <c r="C732" s="11"/>
      <c r="D732" s="68"/>
      <c r="E732" s="69"/>
    </row>
    <row r="733" spans="1:5" x14ac:dyDescent="0.25">
      <c r="A733" s="68"/>
      <c r="B733" s="11"/>
      <c r="C733" s="11"/>
      <c r="D733" s="68"/>
      <c r="E733" s="69"/>
    </row>
    <row r="734" spans="1:5" x14ac:dyDescent="0.25">
      <c r="A734" s="68"/>
      <c r="B734" s="11"/>
      <c r="C734" s="11"/>
      <c r="D734" s="68"/>
      <c r="E734" s="69"/>
    </row>
    <row r="735" spans="1:5" x14ac:dyDescent="0.25">
      <c r="A735" s="68"/>
      <c r="B735" s="11"/>
      <c r="C735" s="11"/>
      <c r="D735" s="68"/>
      <c r="E735" s="69"/>
    </row>
    <row r="736" spans="1:5" x14ac:dyDescent="0.25">
      <c r="A736" s="68"/>
      <c r="B736" s="11"/>
      <c r="C736" s="11"/>
      <c r="D736" s="68"/>
      <c r="E736" s="69"/>
    </row>
    <row r="737" spans="1:5" x14ac:dyDescent="0.25">
      <c r="A737" s="68"/>
      <c r="B737" s="11"/>
      <c r="C737" s="11"/>
      <c r="D737" s="68"/>
      <c r="E737" s="69"/>
    </row>
    <row r="738" spans="1:5" x14ac:dyDescent="0.25">
      <c r="A738" s="68"/>
      <c r="B738" s="11"/>
      <c r="C738" s="11"/>
      <c r="D738" s="68"/>
      <c r="E738" s="69"/>
    </row>
    <row r="739" spans="1:5" x14ac:dyDescent="0.25">
      <c r="A739" s="68"/>
      <c r="B739" s="11"/>
      <c r="C739" s="11"/>
      <c r="D739" s="68"/>
      <c r="E739" s="69"/>
    </row>
    <row r="740" spans="1:5" x14ac:dyDescent="0.25">
      <c r="A740" s="68"/>
      <c r="B740" s="11"/>
      <c r="C740" s="11"/>
      <c r="D740" s="68"/>
      <c r="E740" s="69"/>
    </row>
    <row r="741" spans="1:5" x14ac:dyDescent="0.25">
      <c r="A741" s="68"/>
      <c r="B741" s="11"/>
      <c r="C741" s="11"/>
      <c r="D741" s="68"/>
      <c r="E741" s="69"/>
    </row>
    <row r="742" spans="1:5" x14ac:dyDescent="0.25">
      <c r="A742" s="68"/>
      <c r="B742" s="11"/>
      <c r="C742" s="11"/>
      <c r="D742" s="68"/>
      <c r="E742" s="69"/>
    </row>
    <row r="743" spans="1:5" x14ac:dyDescent="0.25">
      <c r="A743" s="68"/>
      <c r="B743" s="11"/>
      <c r="C743" s="11"/>
      <c r="D743" s="68"/>
      <c r="E743" s="69"/>
    </row>
    <row r="744" spans="1:5" x14ac:dyDescent="0.25">
      <c r="A744" s="68"/>
      <c r="B744" s="11"/>
      <c r="C744" s="11"/>
      <c r="D744" s="68"/>
      <c r="E744" s="69"/>
    </row>
    <row r="745" spans="1:5" x14ac:dyDescent="0.25">
      <c r="A745" s="68"/>
      <c r="B745" s="11"/>
      <c r="C745" s="11"/>
      <c r="D745" s="68"/>
      <c r="E745" s="69"/>
    </row>
    <row r="746" spans="1:5" x14ac:dyDescent="0.25">
      <c r="A746" s="68"/>
      <c r="B746" s="11"/>
      <c r="C746" s="11"/>
      <c r="D746" s="68"/>
      <c r="E746" s="69"/>
    </row>
    <row r="747" spans="1:5" x14ac:dyDescent="0.25">
      <c r="A747" s="68"/>
      <c r="B747" s="11"/>
      <c r="C747" s="11"/>
      <c r="D747" s="68"/>
      <c r="E747" s="69"/>
    </row>
    <row r="748" spans="1:5" x14ac:dyDescent="0.25">
      <c r="A748" s="68"/>
      <c r="B748" s="11"/>
      <c r="C748" s="11"/>
      <c r="D748" s="68"/>
      <c r="E748" s="69"/>
    </row>
    <row r="749" spans="1:5" x14ac:dyDescent="0.25">
      <c r="A749" s="68"/>
      <c r="B749" s="11"/>
      <c r="C749" s="11"/>
      <c r="D749" s="68"/>
      <c r="E749" s="69"/>
    </row>
    <row r="750" spans="1:5" x14ac:dyDescent="0.25">
      <c r="A750" s="68"/>
      <c r="B750" s="11"/>
      <c r="C750" s="11"/>
      <c r="D750" s="68"/>
      <c r="E750" s="69"/>
    </row>
    <row r="751" spans="1:5" x14ac:dyDescent="0.25">
      <c r="A751" s="68"/>
      <c r="B751" s="11"/>
      <c r="C751" s="11"/>
      <c r="D751" s="68"/>
      <c r="E751" s="69"/>
    </row>
    <row r="752" spans="1:5" x14ac:dyDescent="0.25">
      <c r="A752" s="68"/>
      <c r="B752" s="11"/>
      <c r="C752" s="11"/>
      <c r="D752" s="68"/>
      <c r="E752" s="69"/>
    </row>
    <row r="753" spans="1:5" x14ac:dyDescent="0.25">
      <c r="A753" s="68"/>
      <c r="B753" s="11"/>
      <c r="C753" s="11"/>
      <c r="D753" s="68"/>
      <c r="E753" s="69"/>
    </row>
    <row r="754" spans="1:5" x14ac:dyDescent="0.25">
      <c r="A754" s="68"/>
      <c r="B754" s="11"/>
      <c r="C754" s="11"/>
      <c r="D754" s="68"/>
      <c r="E754" s="69"/>
    </row>
    <row r="755" spans="1:5" x14ac:dyDescent="0.25">
      <c r="A755" s="68"/>
      <c r="B755" s="11"/>
      <c r="C755" s="11"/>
      <c r="D755" s="68"/>
      <c r="E755" s="69"/>
    </row>
    <row r="756" spans="1:5" x14ac:dyDescent="0.25">
      <c r="A756" s="68"/>
      <c r="B756" s="11"/>
      <c r="C756" s="11"/>
      <c r="D756" s="68"/>
      <c r="E756" s="69"/>
    </row>
    <row r="757" spans="1:5" x14ac:dyDescent="0.25">
      <c r="A757" s="68"/>
      <c r="B757" s="11"/>
      <c r="C757" s="11"/>
      <c r="D757" s="68"/>
      <c r="E757" s="69"/>
    </row>
    <row r="758" spans="1:5" x14ac:dyDescent="0.25">
      <c r="A758" s="68"/>
      <c r="B758" s="11"/>
      <c r="C758" s="11"/>
      <c r="D758" s="68"/>
      <c r="E758" s="69"/>
    </row>
    <row r="759" spans="1:5" x14ac:dyDescent="0.25">
      <c r="A759" s="68"/>
      <c r="B759" s="11"/>
      <c r="C759" s="11"/>
      <c r="D759" s="68"/>
      <c r="E759" s="69"/>
    </row>
    <row r="760" spans="1:5" x14ac:dyDescent="0.25">
      <c r="A760" s="68"/>
      <c r="B760" s="11"/>
      <c r="C760" s="11"/>
      <c r="D760" s="68"/>
      <c r="E760" s="69"/>
    </row>
    <row r="761" spans="1:5" x14ac:dyDescent="0.25">
      <c r="A761" s="68"/>
      <c r="B761" s="11"/>
      <c r="C761" s="11"/>
      <c r="D761" s="68"/>
      <c r="E761" s="69"/>
    </row>
    <row r="762" spans="1:5" x14ac:dyDescent="0.25">
      <c r="A762" s="68"/>
      <c r="B762" s="11"/>
      <c r="C762" s="11"/>
      <c r="D762" s="68"/>
      <c r="E762" s="69"/>
    </row>
    <row r="763" spans="1:5" x14ac:dyDescent="0.25">
      <c r="A763" s="68"/>
      <c r="B763" s="11"/>
      <c r="C763" s="11"/>
      <c r="D763" s="68"/>
      <c r="E763" s="69"/>
    </row>
    <row r="764" spans="1:5" x14ac:dyDescent="0.25">
      <c r="A764" s="68"/>
      <c r="B764" s="11"/>
      <c r="C764" s="11"/>
      <c r="D764" s="68"/>
      <c r="E764" s="69"/>
    </row>
    <row r="765" spans="1:5" x14ac:dyDescent="0.25">
      <c r="A765" s="68"/>
      <c r="B765" s="11"/>
      <c r="C765" s="11"/>
      <c r="D765" s="68"/>
      <c r="E765" s="69"/>
    </row>
    <row r="766" spans="1:5" x14ac:dyDescent="0.25">
      <c r="A766" s="68"/>
      <c r="B766" s="11"/>
      <c r="C766" s="11"/>
      <c r="D766" s="68"/>
      <c r="E766" s="69"/>
    </row>
    <row r="767" spans="1:5" x14ac:dyDescent="0.25">
      <c r="A767" s="68"/>
      <c r="B767" s="11"/>
      <c r="C767" s="11"/>
      <c r="D767" s="68"/>
      <c r="E767" s="69"/>
    </row>
    <row r="768" spans="1:5" x14ac:dyDescent="0.25">
      <c r="A768" s="68"/>
      <c r="B768" s="11"/>
      <c r="C768" s="11"/>
      <c r="D768" s="68"/>
      <c r="E768" s="69"/>
    </row>
    <row r="769" spans="1:5" x14ac:dyDescent="0.25">
      <c r="A769" s="68"/>
      <c r="B769" s="11"/>
      <c r="C769" s="11"/>
      <c r="D769" s="68"/>
      <c r="E769" s="69"/>
    </row>
    <row r="770" spans="1:5" x14ac:dyDescent="0.25">
      <c r="A770" s="68"/>
      <c r="B770" s="11"/>
      <c r="C770" s="11"/>
      <c r="D770" s="68"/>
      <c r="E770" s="69"/>
    </row>
    <row r="771" spans="1:5" x14ac:dyDescent="0.25">
      <c r="A771" s="68"/>
      <c r="B771" s="11"/>
      <c r="C771" s="11"/>
      <c r="D771" s="68"/>
      <c r="E771" s="69"/>
    </row>
    <row r="772" spans="1:5" x14ac:dyDescent="0.25">
      <c r="A772" s="68"/>
      <c r="B772" s="11"/>
      <c r="C772" s="11"/>
      <c r="D772" s="68"/>
      <c r="E772" s="69"/>
    </row>
    <row r="773" spans="1:5" x14ac:dyDescent="0.25">
      <c r="A773" s="68"/>
      <c r="B773" s="11"/>
      <c r="C773" s="11"/>
      <c r="D773" s="68"/>
      <c r="E773" s="69"/>
    </row>
    <row r="774" spans="1:5" x14ac:dyDescent="0.25">
      <c r="A774" s="68"/>
      <c r="B774" s="11"/>
      <c r="C774" s="11"/>
      <c r="D774" s="68"/>
      <c r="E774" s="69"/>
    </row>
    <row r="775" spans="1:5" x14ac:dyDescent="0.25">
      <c r="A775" s="68"/>
      <c r="B775" s="11"/>
      <c r="C775" s="11"/>
      <c r="D775" s="68"/>
      <c r="E775" s="69"/>
    </row>
    <row r="776" spans="1:5" x14ac:dyDescent="0.25">
      <c r="A776" s="68"/>
      <c r="B776" s="11"/>
      <c r="C776" s="11"/>
      <c r="D776" s="68"/>
      <c r="E776" s="69"/>
    </row>
    <row r="777" spans="1:5" x14ac:dyDescent="0.25">
      <c r="A777" s="68"/>
      <c r="B777" s="11"/>
      <c r="C777" s="11"/>
      <c r="D777" s="68"/>
      <c r="E777" s="69"/>
    </row>
    <row r="778" spans="1:5" x14ac:dyDescent="0.25">
      <c r="A778" s="68"/>
      <c r="B778" s="11"/>
      <c r="C778" s="11"/>
      <c r="D778" s="68"/>
      <c r="E778" s="69"/>
    </row>
    <row r="779" spans="1:5" x14ac:dyDescent="0.25">
      <c r="A779" s="68"/>
      <c r="B779" s="11"/>
      <c r="C779" s="11"/>
      <c r="D779" s="68"/>
      <c r="E779" s="69"/>
    </row>
    <row r="780" spans="1:5" x14ac:dyDescent="0.25">
      <c r="A780" s="68"/>
      <c r="B780" s="11"/>
      <c r="C780" s="11"/>
      <c r="D780" s="68"/>
      <c r="E780" s="69"/>
    </row>
    <row r="781" spans="1:5" x14ac:dyDescent="0.25">
      <c r="A781" s="68"/>
      <c r="B781" s="11"/>
      <c r="C781" s="11"/>
      <c r="D781" s="68"/>
      <c r="E781" s="69"/>
    </row>
    <row r="782" spans="1:5" x14ac:dyDescent="0.25">
      <c r="A782" s="68"/>
      <c r="B782" s="11"/>
      <c r="C782" s="11"/>
      <c r="D782" s="68"/>
      <c r="E782" s="69"/>
    </row>
    <row r="783" spans="1:5" x14ac:dyDescent="0.25">
      <c r="A783" s="68"/>
      <c r="B783" s="11"/>
      <c r="C783" s="11"/>
      <c r="D783" s="68"/>
      <c r="E783" s="69"/>
    </row>
    <row r="784" spans="1:5" x14ac:dyDescent="0.25">
      <c r="A784" s="68"/>
      <c r="B784" s="11"/>
      <c r="C784" s="11"/>
      <c r="D784" s="68"/>
      <c r="E784" s="69"/>
    </row>
    <row r="785" spans="1:5" x14ac:dyDescent="0.25">
      <c r="A785" s="68"/>
      <c r="B785" s="11"/>
      <c r="C785" s="11"/>
      <c r="D785" s="68"/>
      <c r="E785" s="69"/>
    </row>
    <row r="786" spans="1:5" x14ac:dyDescent="0.25">
      <c r="A786" s="68"/>
      <c r="B786" s="11"/>
      <c r="C786" s="11"/>
      <c r="D786" s="68"/>
      <c r="E786" s="69"/>
    </row>
    <row r="787" spans="1:5" x14ac:dyDescent="0.25">
      <c r="A787" s="68"/>
      <c r="B787" s="11"/>
      <c r="C787" s="11"/>
      <c r="D787" s="68"/>
      <c r="E787" s="69"/>
    </row>
    <row r="788" spans="1:5" x14ac:dyDescent="0.25">
      <c r="A788" s="68"/>
      <c r="B788" s="11"/>
      <c r="C788" s="11"/>
      <c r="D788" s="68"/>
      <c r="E788" s="69"/>
    </row>
    <row r="789" spans="1:5" x14ac:dyDescent="0.25">
      <c r="A789" s="68"/>
      <c r="B789" s="11"/>
      <c r="C789" s="11"/>
      <c r="D789" s="68"/>
      <c r="E789" s="69"/>
    </row>
    <row r="790" spans="1:5" x14ac:dyDescent="0.25">
      <c r="A790" s="68"/>
      <c r="B790" s="11"/>
      <c r="C790" s="11"/>
      <c r="D790" s="68"/>
      <c r="E790" s="69"/>
    </row>
    <row r="791" spans="1:5" x14ac:dyDescent="0.25">
      <c r="A791" s="68"/>
      <c r="B791" s="11"/>
      <c r="C791" s="11"/>
      <c r="D791" s="68"/>
      <c r="E791" s="69"/>
    </row>
    <row r="792" spans="1:5" x14ac:dyDescent="0.25">
      <c r="A792" s="68"/>
      <c r="B792" s="11"/>
      <c r="C792" s="11"/>
      <c r="D792" s="68"/>
      <c r="E792" s="69"/>
    </row>
    <row r="793" spans="1:5" x14ac:dyDescent="0.25">
      <c r="A793" s="68"/>
      <c r="B793" s="11"/>
      <c r="C793" s="11"/>
      <c r="D793" s="68"/>
      <c r="E793" s="69"/>
    </row>
    <row r="794" spans="1:5" x14ac:dyDescent="0.25">
      <c r="A794" s="68"/>
      <c r="B794" s="11"/>
      <c r="C794" s="11"/>
      <c r="D794" s="68"/>
      <c r="E794" s="69"/>
    </row>
    <row r="795" spans="1:5" x14ac:dyDescent="0.25">
      <c r="A795" s="68"/>
      <c r="B795" s="11"/>
      <c r="C795" s="11"/>
      <c r="D795" s="68"/>
      <c r="E795" s="69"/>
    </row>
    <row r="796" spans="1:5" x14ac:dyDescent="0.25">
      <c r="A796" s="68"/>
      <c r="B796" s="11"/>
      <c r="C796" s="11"/>
      <c r="D796" s="68"/>
      <c r="E796" s="69"/>
    </row>
    <row r="797" spans="1:5" x14ac:dyDescent="0.25">
      <c r="A797" s="68"/>
      <c r="B797" s="11"/>
      <c r="C797" s="11"/>
      <c r="D797" s="68"/>
      <c r="E797" s="69"/>
    </row>
    <row r="798" spans="1:5" x14ac:dyDescent="0.25">
      <c r="A798" s="68"/>
      <c r="B798" s="11"/>
      <c r="C798" s="11"/>
      <c r="D798" s="68"/>
      <c r="E798" s="69"/>
    </row>
    <row r="799" spans="1:5" x14ac:dyDescent="0.25">
      <c r="A799" s="68"/>
      <c r="B799" s="11"/>
      <c r="C799" s="11"/>
      <c r="D799" s="68"/>
      <c r="E799" s="69"/>
    </row>
    <row r="800" spans="1:5" x14ac:dyDescent="0.25">
      <c r="A800" s="68"/>
      <c r="B800" s="11"/>
      <c r="C800" s="11"/>
      <c r="D800" s="68"/>
      <c r="E800" s="69"/>
    </row>
    <row r="801" spans="1:5" x14ac:dyDescent="0.25">
      <c r="A801" s="68"/>
      <c r="B801" s="11"/>
      <c r="C801" s="11"/>
      <c r="D801" s="68"/>
      <c r="E801" s="69"/>
    </row>
    <row r="802" spans="1:5" x14ac:dyDescent="0.25">
      <c r="A802" s="68"/>
      <c r="B802" s="11"/>
      <c r="C802" s="11"/>
      <c r="D802" s="68"/>
      <c r="E802" s="69"/>
    </row>
    <row r="803" spans="1:5" x14ac:dyDescent="0.25">
      <c r="A803" s="68"/>
      <c r="B803" s="11"/>
      <c r="C803" s="11"/>
      <c r="D803" s="68"/>
      <c r="E803" s="69"/>
    </row>
    <row r="804" spans="1:5" x14ac:dyDescent="0.25">
      <c r="A804" s="68"/>
      <c r="B804" s="11"/>
      <c r="C804" s="11"/>
      <c r="D804" s="68"/>
      <c r="E804" s="69"/>
    </row>
    <row r="805" spans="1:5" x14ac:dyDescent="0.25">
      <c r="A805" s="68"/>
      <c r="B805" s="11"/>
      <c r="C805" s="11"/>
      <c r="D805" s="68"/>
      <c r="E805" s="69"/>
    </row>
    <row r="806" spans="1:5" x14ac:dyDescent="0.25">
      <c r="A806" s="68"/>
      <c r="B806" s="11"/>
      <c r="C806" s="11"/>
      <c r="D806" s="68"/>
      <c r="E806" s="69"/>
    </row>
    <row r="807" spans="1:5" x14ac:dyDescent="0.25">
      <c r="A807" s="68"/>
      <c r="B807" s="11"/>
      <c r="C807" s="11"/>
      <c r="D807" s="68"/>
      <c r="E807" s="69"/>
    </row>
    <row r="808" spans="1:5" x14ac:dyDescent="0.25">
      <c r="A808" s="68"/>
      <c r="B808" s="11"/>
      <c r="C808" s="11"/>
      <c r="D808" s="68"/>
      <c r="E808" s="69"/>
    </row>
    <row r="809" spans="1:5" x14ac:dyDescent="0.25">
      <c r="A809" s="68"/>
      <c r="B809" s="11"/>
      <c r="C809" s="11"/>
      <c r="D809" s="68"/>
      <c r="E809" s="69"/>
    </row>
    <row r="810" spans="1:5" x14ac:dyDescent="0.25">
      <c r="A810" s="68"/>
      <c r="B810" s="11"/>
      <c r="C810" s="11"/>
      <c r="D810" s="68"/>
      <c r="E810" s="69"/>
    </row>
    <row r="811" spans="1:5" x14ac:dyDescent="0.25">
      <c r="A811" s="68"/>
      <c r="B811" s="11"/>
      <c r="C811" s="11"/>
      <c r="D811" s="68"/>
      <c r="E811" s="69"/>
    </row>
    <row r="812" spans="1:5" x14ac:dyDescent="0.25">
      <c r="A812" s="68"/>
      <c r="B812" s="11"/>
      <c r="C812" s="11"/>
      <c r="D812" s="68"/>
      <c r="E812" s="69"/>
    </row>
    <row r="813" spans="1:5" x14ac:dyDescent="0.25">
      <c r="A813" s="68"/>
      <c r="B813" s="11"/>
      <c r="C813" s="11"/>
      <c r="D813" s="68"/>
      <c r="E813" s="69"/>
    </row>
    <row r="814" spans="1:5" x14ac:dyDescent="0.25">
      <c r="A814" s="68"/>
      <c r="B814" s="11"/>
      <c r="C814" s="11"/>
      <c r="D814" s="68"/>
      <c r="E814" s="69"/>
    </row>
    <row r="815" spans="1:5" x14ac:dyDescent="0.25">
      <c r="A815" s="68"/>
      <c r="B815" s="11"/>
      <c r="C815" s="11"/>
      <c r="D815" s="68"/>
      <c r="E815" s="69"/>
    </row>
    <row r="816" spans="1:5" x14ac:dyDescent="0.25">
      <c r="A816" s="68"/>
      <c r="B816" s="11"/>
      <c r="C816" s="11"/>
      <c r="D816" s="68"/>
      <c r="E816" s="69"/>
    </row>
    <row r="817" spans="1:5" x14ac:dyDescent="0.25">
      <c r="A817" s="68"/>
      <c r="B817" s="11"/>
      <c r="C817" s="11"/>
      <c r="D817" s="68"/>
      <c r="E817" s="69"/>
    </row>
    <row r="818" spans="1:5" x14ac:dyDescent="0.25">
      <c r="A818" s="68"/>
      <c r="B818" s="11"/>
      <c r="C818" s="11"/>
      <c r="D818" s="68"/>
      <c r="E818" s="69"/>
    </row>
    <row r="819" spans="1:5" x14ac:dyDescent="0.25">
      <c r="A819" s="68"/>
      <c r="B819" s="11"/>
      <c r="C819" s="11"/>
      <c r="D819" s="68"/>
      <c r="E819" s="69"/>
    </row>
    <row r="820" spans="1:5" x14ac:dyDescent="0.25">
      <c r="A820" s="68"/>
      <c r="B820" s="11"/>
      <c r="C820" s="11"/>
      <c r="D820" s="68"/>
      <c r="E820" s="69"/>
    </row>
    <row r="821" spans="1:5" x14ac:dyDescent="0.25">
      <c r="A821" s="68"/>
      <c r="B821" s="11"/>
      <c r="C821" s="11"/>
      <c r="D821" s="68"/>
      <c r="E821" s="69"/>
    </row>
    <row r="822" spans="1:5" x14ac:dyDescent="0.25">
      <c r="A822" s="68"/>
      <c r="B822" s="11"/>
      <c r="C822" s="11"/>
      <c r="D822" s="68"/>
      <c r="E822" s="69"/>
    </row>
    <row r="823" spans="1:5" x14ac:dyDescent="0.25">
      <c r="A823" s="68"/>
      <c r="B823" s="11"/>
      <c r="C823" s="11"/>
      <c r="D823" s="68"/>
      <c r="E823" s="69"/>
    </row>
    <row r="824" spans="1:5" x14ac:dyDescent="0.25">
      <c r="A824" s="68"/>
      <c r="B824" s="11"/>
      <c r="C824" s="11"/>
      <c r="D824" s="68"/>
      <c r="E824" s="69"/>
    </row>
    <row r="825" spans="1:5" x14ac:dyDescent="0.25">
      <c r="A825" s="68"/>
      <c r="B825" s="11"/>
      <c r="C825" s="11"/>
      <c r="D825" s="68"/>
      <c r="E825" s="69"/>
    </row>
    <row r="826" spans="1:5" x14ac:dyDescent="0.25">
      <c r="A826" s="68"/>
      <c r="B826" s="11"/>
      <c r="C826" s="11"/>
      <c r="D826" s="68"/>
      <c r="E826" s="69"/>
    </row>
    <row r="827" spans="1:5" x14ac:dyDescent="0.25">
      <c r="A827" s="68"/>
      <c r="B827" s="11"/>
      <c r="C827" s="11"/>
      <c r="D827" s="68"/>
      <c r="E827" s="69"/>
    </row>
    <row r="828" spans="1:5" x14ac:dyDescent="0.25">
      <c r="A828" s="68"/>
      <c r="B828" s="11"/>
      <c r="C828" s="11"/>
      <c r="D828" s="68"/>
      <c r="E828" s="69"/>
    </row>
    <row r="829" spans="1:5" x14ac:dyDescent="0.25">
      <c r="A829" s="68"/>
      <c r="B829" s="11"/>
      <c r="C829" s="11"/>
      <c r="D829" s="68"/>
      <c r="E829" s="69"/>
    </row>
    <row r="830" spans="1:5" x14ac:dyDescent="0.25">
      <c r="A830" s="68"/>
      <c r="B830" s="11"/>
      <c r="C830" s="11"/>
      <c r="D830" s="68"/>
      <c r="E830" s="69"/>
    </row>
    <row r="831" spans="1:5" x14ac:dyDescent="0.25">
      <c r="A831" s="68"/>
      <c r="B831" s="11"/>
      <c r="C831" s="11"/>
      <c r="D831" s="68"/>
      <c r="E831" s="69"/>
    </row>
    <row r="832" spans="1:5" x14ac:dyDescent="0.25">
      <c r="A832" s="68"/>
      <c r="B832" s="11"/>
      <c r="C832" s="11"/>
      <c r="D832" s="68"/>
      <c r="E832" s="69"/>
    </row>
    <row r="833" spans="1:5" x14ac:dyDescent="0.25">
      <c r="A833" s="68"/>
      <c r="B833" s="11"/>
      <c r="C833" s="11"/>
      <c r="D833" s="68"/>
      <c r="E833" s="69"/>
    </row>
    <row r="834" spans="1:5" x14ac:dyDescent="0.25">
      <c r="A834" s="68"/>
      <c r="B834" s="11"/>
      <c r="C834" s="11"/>
      <c r="D834" s="68"/>
      <c r="E834" s="69"/>
    </row>
    <row r="835" spans="1:5" x14ac:dyDescent="0.25">
      <c r="A835" s="68"/>
      <c r="B835" s="11"/>
      <c r="C835" s="11"/>
      <c r="D835" s="68"/>
      <c r="E835" s="69"/>
    </row>
    <row r="836" spans="1:5" x14ac:dyDescent="0.25">
      <c r="A836" s="68"/>
      <c r="B836" s="11"/>
      <c r="C836" s="11"/>
      <c r="D836" s="68"/>
      <c r="E836" s="69"/>
    </row>
    <row r="837" spans="1:5" x14ac:dyDescent="0.25">
      <c r="A837" s="68"/>
      <c r="B837" s="11"/>
      <c r="C837" s="11"/>
      <c r="D837" s="68"/>
      <c r="E837" s="69"/>
    </row>
    <row r="838" spans="1:5" x14ac:dyDescent="0.25">
      <c r="A838" s="68"/>
      <c r="B838" s="11"/>
      <c r="C838" s="11"/>
      <c r="D838" s="68"/>
      <c r="E838" s="69"/>
    </row>
    <row r="839" spans="1:5" x14ac:dyDescent="0.25">
      <c r="A839" s="68"/>
      <c r="B839" s="11"/>
      <c r="C839" s="11"/>
      <c r="D839" s="68"/>
      <c r="E839" s="69"/>
    </row>
    <row r="840" spans="1:5" x14ac:dyDescent="0.25">
      <c r="A840" s="68"/>
      <c r="B840" s="11"/>
      <c r="C840" s="11"/>
      <c r="D840" s="68"/>
      <c r="E840" s="69"/>
    </row>
    <row r="841" spans="1:5" x14ac:dyDescent="0.25">
      <c r="A841" s="68"/>
      <c r="B841" s="11"/>
      <c r="C841" s="11"/>
      <c r="D841" s="68"/>
      <c r="E841" s="69"/>
    </row>
    <row r="842" spans="1:5" x14ac:dyDescent="0.25">
      <c r="A842" s="68"/>
      <c r="B842" s="11"/>
      <c r="C842" s="11"/>
      <c r="D842" s="68"/>
      <c r="E842" s="69"/>
    </row>
    <row r="843" spans="1:5" x14ac:dyDescent="0.25">
      <c r="A843" s="68"/>
      <c r="B843" s="11"/>
      <c r="C843" s="11"/>
      <c r="D843" s="68"/>
      <c r="E843" s="69"/>
    </row>
    <row r="844" spans="1:5" x14ac:dyDescent="0.25">
      <c r="A844" s="68"/>
      <c r="B844" s="11"/>
      <c r="C844" s="11"/>
      <c r="D844" s="68"/>
      <c r="E844" s="69"/>
    </row>
    <row r="845" spans="1:5" x14ac:dyDescent="0.25">
      <c r="A845" s="68"/>
      <c r="B845" s="11"/>
      <c r="C845" s="11"/>
      <c r="D845" s="68"/>
      <c r="E845" s="69"/>
    </row>
    <row r="846" spans="1:5" x14ac:dyDescent="0.25">
      <c r="A846" s="68"/>
      <c r="B846" s="11"/>
      <c r="C846" s="11"/>
      <c r="D846" s="68"/>
      <c r="E846" s="69"/>
    </row>
    <row r="847" spans="1:5" x14ac:dyDescent="0.25">
      <c r="A847" s="68"/>
      <c r="B847" s="11"/>
      <c r="C847" s="11"/>
      <c r="D847" s="68"/>
      <c r="E847" s="69"/>
    </row>
    <row r="848" spans="1:5" x14ac:dyDescent="0.25">
      <c r="A848" s="68"/>
      <c r="B848" s="11"/>
      <c r="C848" s="11"/>
      <c r="D848" s="68"/>
      <c r="E848" s="69"/>
    </row>
    <row r="849" spans="1:5" x14ac:dyDescent="0.25">
      <c r="A849" s="68"/>
      <c r="B849" s="11"/>
      <c r="C849" s="11"/>
      <c r="D849" s="68"/>
      <c r="E849" s="69"/>
    </row>
    <row r="850" spans="1:5" x14ac:dyDescent="0.25">
      <c r="A850" s="68"/>
      <c r="B850" s="11"/>
      <c r="C850" s="11"/>
      <c r="D850" s="68"/>
      <c r="E850" s="69"/>
    </row>
    <row r="851" spans="1:5" x14ac:dyDescent="0.25">
      <c r="A851" s="68"/>
      <c r="B851" s="11"/>
      <c r="C851" s="11"/>
      <c r="D851" s="68"/>
      <c r="E851" s="69"/>
    </row>
    <row r="852" spans="1:5" x14ac:dyDescent="0.25">
      <c r="A852" s="68"/>
      <c r="B852" s="11"/>
      <c r="C852" s="11"/>
      <c r="D852" s="68"/>
      <c r="E852" s="69"/>
    </row>
    <row r="853" spans="1:5" x14ac:dyDescent="0.25">
      <c r="A853" s="68"/>
      <c r="B853" s="11"/>
      <c r="C853" s="11"/>
      <c r="D853" s="68"/>
      <c r="E853" s="69"/>
    </row>
    <row r="854" spans="1:5" x14ac:dyDescent="0.25">
      <c r="A854" s="68"/>
      <c r="B854" s="11"/>
      <c r="C854" s="11"/>
      <c r="D854" s="68"/>
      <c r="E854" s="69"/>
    </row>
    <row r="855" spans="1:5" x14ac:dyDescent="0.25">
      <c r="A855" s="68"/>
      <c r="B855" s="11"/>
      <c r="C855" s="11"/>
      <c r="D855" s="68"/>
      <c r="E855" s="69"/>
    </row>
    <row r="856" spans="1:5" x14ac:dyDescent="0.25">
      <c r="A856" s="68"/>
      <c r="B856" s="11"/>
      <c r="C856" s="11"/>
      <c r="D856" s="68"/>
      <c r="E856" s="69"/>
    </row>
    <row r="857" spans="1:5" x14ac:dyDescent="0.25">
      <c r="A857" s="68"/>
      <c r="B857" s="11"/>
      <c r="C857" s="11"/>
      <c r="D857" s="68"/>
      <c r="E857" s="69"/>
    </row>
    <row r="858" spans="1:5" x14ac:dyDescent="0.25">
      <c r="A858" s="68"/>
      <c r="B858" s="11"/>
      <c r="C858" s="11"/>
      <c r="D858" s="68"/>
      <c r="E858" s="69"/>
    </row>
    <row r="859" spans="1:5" x14ac:dyDescent="0.25">
      <c r="A859" s="68"/>
      <c r="B859" s="11"/>
      <c r="C859" s="11"/>
      <c r="D859" s="68"/>
      <c r="E859" s="69"/>
    </row>
    <row r="860" spans="1:5" x14ac:dyDescent="0.25">
      <c r="A860" s="68"/>
      <c r="B860" s="11"/>
      <c r="C860" s="11"/>
      <c r="D860" s="68"/>
      <c r="E860" s="69"/>
    </row>
    <row r="861" spans="1:5" x14ac:dyDescent="0.25">
      <c r="A861" s="68"/>
      <c r="B861" s="11"/>
      <c r="C861" s="11"/>
      <c r="D861" s="68"/>
      <c r="E861" s="69"/>
    </row>
    <row r="862" spans="1:5" x14ac:dyDescent="0.25">
      <c r="A862" s="68"/>
      <c r="B862" s="11"/>
      <c r="C862" s="11"/>
      <c r="D862" s="68"/>
      <c r="E862" s="69"/>
    </row>
    <row r="863" spans="1:5" x14ac:dyDescent="0.25">
      <c r="A863" s="68"/>
      <c r="B863" s="11"/>
      <c r="C863" s="11"/>
      <c r="D863" s="68"/>
      <c r="E863" s="69"/>
    </row>
    <row r="864" spans="1:5" x14ac:dyDescent="0.25">
      <c r="A864" s="68"/>
      <c r="B864" s="11"/>
      <c r="C864" s="11"/>
      <c r="D864" s="68"/>
      <c r="E864" s="69"/>
    </row>
    <row r="865" spans="1:5" x14ac:dyDescent="0.25">
      <c r="A865" s="68"/>
      <c r="B865" s="11"/>
      <c r="C865" s="11"/>
      <c r="D865" s="68"/>
      <c r="E865" s="69"/>
    </row>
    <row r="866" spans="1:5" x14ac:dyDescent="0.25">
      <c r="A866" s="68"/>
      <c r="B866" s="11"/>
      <c r="C866" s="11"/>
      <c r="D866" s="68"/>
      <c r="E866" s="69"/>
    </row>
    <row r="867" spans="1:5" x14ac:dyDescent="0.25">
      <c r="A867" s="68"/>
      <c r="B867" s="11"/>
      <c r="C867" s="11"/>
      <c r="D867" s="68"/>
      <c r="E867" s="69"/>
    </row>
    <row r="868" spans="1:5" x14ac:dyDescent="0.25">
      <c r="A868" s="68"/>
      <c r="B868" s="11"/>
      <c r="C868" s="11"/>
      <c r="D868" s="68"/>
      <c r="E868" s="69"/>
    </row>
    <row r="869" spans="1:5" x14ac:dyDescent="0.25">
      <c r="A869" s="68"/>
      <c r="B869" s="11"/>
      <c r="C869" s="11"/>
      <c r="D869" s="68"/>
      <c r="E869" s="69"/>
    </row>
    <row r="870" spans="1:5" x14ac:dyDescent="0.25">
      <c r="A870" s="68"/>
      <c r="B870" s="11"/>
      <c r="C870" s="11"/>
      <c r="D870" s="68"/>
      <c r="E870" s="69"/>
    </row>
    <row r="871" spans="1:5" x14ac:dyDescent="0.25">
      <c r="A871" s="68"/>
      <c r="B871" s="11"/>
      <c r="C871" s="11"/>
      <c r="D871" s="68"/>
      <c r="E871" s="69"/>
    </row>
    <row r="872" spans="1:5" x14ac:dyDescent="0.25">
      <c r="A872" s="68"/>
      <c r="B872" s="11"/>
      <c r="C872" s="11"/>
      <c r="D872" s="68"/>
      <c r="E872" s="69"/>
    </row>
    <row r="873" spans="1:5" x14ac:dyDescent="0.25">
      <c r="A873" s="68"/>
      <c r="B873" s="11"/>
      <c r="C873" s="11"/>
      <c r="D873" s="68"/>
      <c r="E873" s="69"/>
    </row>
    <row r="874" spans="1:5" x14ac:dyDescent="0.25">
      <c r="A874" s="68"/>
      <c r="B874" s="11"/>
      <c r="C874" s="11"/>
      <c r="D874" s="68"/>
      <c r="E874" s="69"/>
    </row>
    <row r="875" spans="1:5" x14ac:dyDescent="0.25">
      <c r="A875" s="68"/>
      <c r="B875" s="11"/>
      <c r="C875" s="11"/>
      <c r="D875" s="68"/>
      <c r="E875" s="69"/>
    </row>
    <row r="876" spans="1:5" x14ac:dyDescent="0.25">
      <c r="A876" s="68"/>
      <c r="B876" s="11"/>
      <c r="C876" s="11"/>
      <c r="D876" s="68"/>
      <c r="E876" s="69"/>
    </row>
    <row r="877" spans="1:5" x14ac:dyDescent="0.25">
      <c r="A877" s="68"/>
      <c r="B877" s="11"/>
      <c r="C877" s="11"/>
      <c r="D877" s="68"/>
      <c r="E877" s="69"/>
    </row>
    <row r="878" spans="1:5" x14ac:dyDescent="0.25">
      <c r="A878" s="68"/>
      <c r="B878" s="11"/>
      <c r="C878" s="11"/>
      <c r="D878" s="68"/>
      <c r="E878" s="69"/>
    </row>
    <row r="879" spans="1:5" x14ac:dyDescent="0.25">
      <c r="A879" s="68"/>
      <c r="B879" s="11"/>
      <c r="C879" s="11"/>
      <c r="D879" s="68"/>
      <c r="E879" s="69"/>
    </row>
    <row r="880" spans="1:5" x14ac:dyDescent="0.25">
      <c r="A880" s="68"/>
      <c r="B880" s="11"/>
      <c r="C880" s="11"/>
      <c r="D880" s="68"/>
      <c r="E880" s="69"/>
    </row>
    <row r="881" spans="1:5" x14ac:dyDescent="0.25">
      <c r="A881" s="68"/>
      <c r="B881" s="11"/>
      <c r="C881" s="11"/>
      <c r="D881" s="68"/>
      <c r="E881" s="69"/>
    </row>
    <row r="882" spans="1:5" x14ac:dyDescent="0.25">
      <c r="A882" s="68"/>
      <c r="B882" s="11"/>
      <c r="C882" s="11"/>
      <c r="D882" s="68"/>
      <c r="E882" s="69"/>
    </row>
    <row r="883" spans="1:5" x14ac:dyDescent="0.25">
      <c r="A883" s="68"/>
      <c r="B883" s="11"/>
      <c r="C883" s="11"/>
      <c r="D883" s="68"/>
      <c r="E883" s="69"/>
    </row>
    <row r="884" spans="1:5" x14ac:dyDescent="0.25">
      <c r="A884" s="68"/>
      <c r="B884" s="11"/>
      <c r="C884" s="11"/>
      <c r="D884" s="68"/>
      <c r="E884" s="69"/>
    </row>
    <row r="885" spans="1:5" x14ac:dyDescent="0.25">
      <c r="A885" s="68"/>
      <c r="B885" s="11"/>
      <c r="C885" s="11"/>
      <c r="D885" s="68"/>
      <c r="E885" s="69"/>
    </row>
    <row r="886" spans="1:5" x14ac:dyDescent="0.25">
      <c r="A886" s="68"/>
      <c r="B886" s="11"/>
      <c r="C886" s="11"/>
      <c r="D886" s="68"/>
      <c r="E886" s="69"/>
    </row>
    <row r="887" spans="1:5" x14ac:dyDescent="0.25">
      <c r="A887" s="68"/>
      <c r="B887" s="11"/>
      <c r="C887" s="11"/>
      <c r="D887" s="68"/>
      <c r="E887" s="69"/>
    </row>
    <row r="888" spans="1:5" x14ac:dyDescent="0.25">
      <c r="A888" s="68"/>
      <c r="B888" s="11"/>
      <c r="C888" s="11"/>
      <c r="D888" s="68"/>
      <c r="E888" s="69"/>
    </row>
    <row r="889" spans="1:5" x14ac:dyDescent="0.25">
      <c r="A889" s="68"/>
      <c r="B889" s="11"/>
      <c r="C889" s="11"/>
      <c r="D889" s="68"/>
      <c r="E889" s="69"/>
    </row>
    <row r="890" spans="1:5" x14ac:dyDescent="0.25">
      <c r="A890" s="68"/>
      <c r="B890" s="11"/>
      <c r="C890" s="11"/>
      <c r="D890" s="68"/>
      <c r="E890" s="69"/>
    </row>
    <row r="891" spans="1:5" x14ac:dyDescent="0.25">
      <c r="A891" s="68"/>
      <c r="B891" s="11"/>
      <c r="C891" s="11"/>
      <c r="D891" s="68"/>
      <c r="E891" s="69"/>
    </row>
    <row r="892" spans="1:5" x14ac:dyDescent="0.25">
      <c r="A892" s="68"/>
      <c r="B892" s="11"/>
      <c r="C892" s="11"/>
      <c r="D892" s="68"/>
      <c r="E892" s="69"/>
    </row>
    <row r="893" spans="1:5" x14ac:dyDescent="0.25">
      <c r="A893" s="68"/>
      <c r="B893" s="11"/>
      <c r="C893" s="11"/>
      <c r="D893" s="68"/>
      <c r="E893" s="69"/>
    </row>
    <row r="894" spans="1:5" x14ac:dyDescent="0.25">
      <c r="A894" s="68"/>
      <c r="B894" s="11"/>
      <c r="C894" s="11"/>
      <c r="D894" s="68"/>
      <c r="E894" s="69"/>
    </row>
    <row r="895" spans="1:5" x14ac:dyDescent="0.25">
      <c r="A895" s="68"/>
      <c r="B895" s="11"/>
      <c r="C895" s="11"/>
      <c r="D895" s="68"/>
      <c r="E895" s="69"/>
    </row>
    <row r="896" spans="1:5" x14ac:dyDescent="0.25">
      <c r="A896" s="68"/>
      <c r="B896" s="11"/>
      <c r="C896" s="11"/>
      <c r="D896" s="68"/>
      <c r="E896" s="69"/>
    </row>
    <row r="897" spans="1:5" x14ac:dyDescent="0.25">
      <c r="A897" s="68"/>
      <c r="B897" s="11"/>
      <c r="C897" s="11"/>
      <c r="D897" s="68"/>
      <c r="E897" s="69"/>
    </row>
    <row r="898" spans="1:5" x14ac:dyDescent="0.25">
      <c r="A898" s="68"/>
      <c r="B898" s="11"/>
      <c r="C898" s="11"/>
      <c r="D898" s="68"/>
      <c r="E898" s="69"/>
    </row>
    <row r="899" spans="1:5" x14ac:dyDescent="0.25">
      <c r="A899" s="68"/>
      <c r="B899" s="11"/>
      <c r="C899" s="11"/>
      <c r="D899" s="68"/>
      <c r="E899" s="69"/>
    </row>
    <row r="900" spans="1:5" x14ac:dyDescent="0.25">
      <c r="A900" s="68"/>
      <c r="B900" s="11"/>
      <c r="C900" s="11"/>
      <c r="D900" s="68"/>
      <c r="E900" s="69"/>
    </row>
    <row r="901" spans="1:5" x14ac:dyDescent="0.25">
      <c r="A901" s="68"/>
      <c r="B901" s="11"/>
      <c r="C901" s="11"/>
      <c r="D901" s="68"/>
      <c r="E901" s="69"/>
    </row>
    <row r="902" spans="1:5" x14ac:dyDescent="0.25">
      <c r="A902" s="68"/>
      <c r="B902" s="11"/>
      <c r="C902" s="11"/>
      <c r="D902" s="68"/>
      <c r="E902" s="69"/>
    </row>
    <row r="903" spans="1:5" x14ac:dyDescent="0.25">
      <c r="A903" s="68"/>
      <c r="B903" s="11"/>
      <c r="C903" s="11"/>
      <c r="D903" s="68"/>
      <c r="E903" s="69"/>
    </row>
    <row r="904" spans="1:5" x14ac:dyDescent="0.25">
      <c r="A904" s="68"/>
      <c r="B904" s="11"/>
      <c r="C904" s="11"/>
      <c r="D904" s="68"/>
      <c r="E904" s="69"/>
    </row>
    <row r="905" spans="1:5" x14ac:dyDescent="0.25">
      <c r="A905" s="68"/>
      <c r="B905" s="11"/>
      <c r="C905" s="11"/>
      <c r="D905" s="68"/>
      <c r="E905" s="69"/>
    </row>
    <row r="906" spans="1:5" x14ac:dyDescent="0.25">
      <c r="A906" s="68"/>
      <c r="B906" s="11"/>
      <c r="C906" s="11"/>
      <c r="D906" s="68"/>
      <c r="E906" s="69"/>
    </row>
    <row r="907" spans="1:5" x14ac:dyDescent="0.25">
      <c r="A907" s="68"/>
      <c r="B907" s="11"/>
      <c r="C907" s="11"/>
      <c r="D907" s="68"/>
      <c r="E907" s="69"/>
    </row>
    <row r="908" spans="1:5" x14ac:dyDescent="0.25">
      <c r="A908" s="68"/>
      <c r="B908" s="11"/>
      <c r="C908" s="11"/>
      <c r="D908" s="68"/>
      <c r="E908" s="69"/>
    </row>
    <row r="909" spans="1:5" x14ac:dyDescent="0.25">
      <c r="A909" s="68"/>
      <c r="B909" s="11"/>
      <c r="C909" s="11"/>
      <c r="D909" s="68"/>
      <c r="E909" s="69"/>
    </row>
    <row r="910" spans="1:5" x14ac:dyDescent="0.25">
      <c r="A910" s="68"/>
      <c r="B910" s="11"/>
      <c r="C910" s="11"/>
      <c r="D910" s="68"/>
      <c r="E910" s="69"/>
    </row>
    <row r="911" spans="1:5" x14ac:dyDescent="0.25">
      <c r="A911" s="68"/>
      <c r="B911" s="11"/>
      <c r="C911" s="11"/>
      <c r="D911" s="68"/>
      <c r="E911" s="69"/>
    </row>
    <row r="912" spans="1:5" x14ac:dyDescent="0.25">
      <c r="A912" s="68"/>
      <c r="B912" s="11"/>
      <c r="C912" s="11"/>
      <c r="D912" s="68"/>
      <c r="E912" s="69"/>
    </row>
    <row r="913" spans="1:5" x14ac:dyDescent="0.25">
      <c r="A913" s="68"/>
      <c r="B913" s="11"/>
      <c r="C913" s="11"/>
      <c r="D913" s="68"/>
      <c r="E913" s="69"/>
    </row>
    <row r="914" spans="1:5" x14ac:dyDescent="0.25">
      <c r="A914" s="68"/>
      <c r="B914" s="11"/>
      <c r="C914" s="11"/>
      <c r="D914" s="68"/>
      <c r="E914" s="69"/>
    </row>
    <row r="915" spans="1:5" x14ac:dyDescent="0.25">
      <c r="A915" s="68"/>
      <c r="B915" s="11"/>
      <c r="C915" s="11"/>
      <c r="D915" s="68"/>
      <c r="E915" s="69"/>
    </row>
    <row r="916" spans="1:5" x14ac:dyDescent="0.25">
      <c r="A916" s="68"/>
      <c r="B916" s="11"/>
      <c r="C916" s="11"/>
      <c r="D916" s="68"/>
      <c r="E916" s="69"/>
    </row>
    <row r="917" spans="1:5" x14ac:dyDescent="0.25">
      <c r="A917" s="68"/>
      <c r="B917" s="11"/>
      <c r="C917" s="11"/>
      <c r="D917" s="68"/>
      <c r="E917" s="69"/>
    </row>
    <row r="918" spans="1:5" x14ac:dyDescent="0.25">
      <c r="A918" s="68"/>
      <c r="B918" s="11"/>
      <c r="C918" s="11"/>
      <c r="D918" s="68"/>
      <c r="E918" s="69"/>
    </row>
    <row r="919" spans="1:5" x14ac:dyDescent="0.25">
      <c r="A919" s="68"/>
      <c r="B919" s="11"/>
      <c r="C919" s="11"/>
      <c r="D919" s="68"/>
      <c r="E919" s="69"/>
    </row>
    <row r="920" spans="1:5" x14ac:dyDescent="0.25">
      <c r="A920" s="68"/>
      <c r="B920" s="11"/>
      <c r="C920" s="11"/>
      <c r="D920" s="68"/>
      <c r="E920" s="69"/>
    </row>
    <row r="921" spans="1:5" x14ac:dyDescent="0.25">
      <c r="A921" s="68"/>
      <c r="B921" s="11"/>
      <c r="C921" s="11"/>
      <c r="D921" s="68"/>
      <c r="E921" s="69"/>
    </row>
    <row r="922" spans="1:5" x14ac:dyDescent="0.25">
      <c r="A922" s="68"/>
      <c r="B922" s="11"/>
      <c r="C922" s="11"/>
      <c r="D922" s="68"/>
      <c r="E922" s="69"/>
    </row>
    <row r="923" spans="1:5" x14ac:dyDescent="0.25">
      <c r="A923" s="68"/>
      <c r="B923" s="11"/>
      <c r="C923" s="11"/>
      <c r="D923" s="68"/>
      <c r="E923" s="69"/>
    </row>
    <row r="924" spans="1:5" x14ac:dyDescent="0.25">
      <c r="A924" s="68"/>
      <c r="B924" s="11"/>
      <c r="C924" s="11"/>
      <c r="D924" s="68"/>
      <c r="E924" s="69"/>
    </row>
    <row r="925" spans="1:5" x14ac:dyDescent="0.25">
      <c r="A925" s="68"/>
      <c r="B925" s="11"/>
      <c r="C925" s="11"/>
      <c r="D925" s="68"/>
      <c r="E925" s="69"/>
    </row>
    <row r="926" spans="1:5" x14ac:dyDescent="0.25">
      <c r="A926" s="68"/>
      <c r="B926" s="11"/>
      <c r="C926" s="11"/>
      <c r="D926" s="68"/>
      <c r="E926" s="69"/>
    </row>
    <row r="927" spans="1:5" x14ac:dyDescent="0.25">
      <c r="A927" s="68"/>
      <c r="B927" s="11"/>
      <c r="C927" s="11"/>
      <c r="D927" s="68"/>
      <c r="E927" s="69"/>
    </row>
    <row r="928" spans="1:5" x14ac:dyDescent="0.25">
      <c r="A928" s="68"/>
      <c r="B928" s="11"/>
      <c r="C928" s="11"/>
      <c r="D928" s="68"/>
      <c r="E928" s="69"/>
    </row>
    <row r="929" spans="1:5" x14ac:dyDescent="0.25">
      <c r="A929" s="68"/>
      <c r="B929" s="11"/>
      <c r="C929" s="11"/>
      <c r="D929" s="68"/>
      <c r="E929" s="69"/>
    </row>
    <row r="930" spans="1:5" x14ac:dyDescent="0.25">
      <c r="A930" s="68"/>
      <c r="B930" s="11"/>
      <c r="C930" s="11"/>
      <c r="D930" s="68"/>
      <c r="E930" s="69"/>
    </row>
    <row r="931" spans="1:5" x14ac:dyDescent="0.25">
      <c r="A931" s="68"/>
      <c r="B931" s="11"/>
      <c r="C931" s="11"/>
      <c r="D931" s="68"/>
      <c r="E931" s="69"/>
    </row>
    <row r="932" spans="1:5" x14ac:dyDescent="0.25">
      <c r="A932" s="68"/>
      <c r="B932" s="11"/>
      <c r="C932" s="11"/>
      <c r="D932" s="68"/>
      <c r="E932" s="69"/>
    </row>
    <row r="933" spans="1:5" x14ac:dyDescent="0.25">
      <c r="A933" s="68"/>
      <c r="B933" s="11"/>
      <c r="C933" s="11"/>
      <c r="D933" s="68"/>
      <c r="E933" s="69"/>
    </row>
    <row r="934" spans="1:5" x14ac:dyDescent="0.25">
      <c r="A934" s="68"/>
      <c r="B934" s="11"/>
      <c r="C934" s="11"/>
      <c r="D934" s="68"/>
      <c r="E934" s="69"/>
    </row>
    <row r="935" spans="1:5" x14ac:dyDescent="0.25">
      <c r="A935" s="68"/>
      <c r="B935" s="11"/>
      <c r="C935" s="11"/>
      <c r="D935" s="68"/>
      <c r="E935" s="69"/>
    </row>
    <row r="936" spans="1:5" x14ac:dyDescent="0.25">
      <c r="A936" s="68"/>
      <c r="B936" s="11"/>
      <c r="C936" s="11"/>
      <c r="D936" s="68"/>
      <c r="E936" s="69"/>
    </row>
    <row r="937" spans="1:5" x14ac:dyDescent="0.25">
      <c r="A937" s="68"/>
      <c r="B937" s="11"/>
      <c r="C937" s="11"/>
      <c r="D937" s="68"/>
      <c r="E937" s="69"/>
    </row>
    <row r="938" spans="1:5" x14ac:dyDescent="0.25">
      <c r="A938" s="68"/>
      <c r="B938" s="11"/>
      <c r="C938" s="11"/>
      <c r="D938" s="68"/>
      <c r="E938" s="69"/>
    </row>
    <row r="939" spans="1:5" x14ac:dyDescent="0.25">
      <c r="A939" s="68"/>
      <c r="B939" s="11"/>
      <c r="C939" s="11"/>
      <c r="D939" s="68"/>
      <c r="E939" s="69"/>
    </row>
    <row r="940" spans="1:5" x14ac:dyDescent="0.25">
      <c r="A940" s="68"/>
      <c r="B940" s="11"/>
      <c r="C940" s="11"/>
      <c r="D940" s="68"/>
      <c r="E940" s="69"/>
    </row>
    <row r="941" spans="1:5" x14ac:dyDescent="0.25">
      <c r="A941" s="68"/>
      <c r="B941" s="11"/>
      <c r="C941" s="11"/>
      <c r="D941" s="68"/>
      <c r="E941" s="69"/>
    </row>
    <row r="942" spans="1:5" x14ac:dyDescent="0.25">
      <c r="A942" s="68"/>
      <c r="B942" s="11"/>
      <c r="C942" s="11"/>
      <c r="D942" s="68"/>
      <c r="E942" s="69"/>
    </row>
    <row r="943" spans="1:5" x14ac:dyDescent="0.25">
      <c r="A943" s="68"/>
      <c r="B943" s="11"/>
      <c r="C943" s="11"/>
      <c r="D943" s="68"/>
      <c r="E943" s="69"/>
    </row>
    <row r="944" spans="1:5" x14ac:dyDescent="0.25">
      <c r="A944" s="68"/>
      <c r="B944" s="11"/>
      <c r="C944" s="11"/>
      <c r="D944" s="68"/>
      <c r="E944" s="69"/>
    </row>
    <row r="945" spans="1:5" x14ac:dyDescent="0.25">
      <c r="A945" s="68"/>
      <c r="B945" s="11"/>
      <c r="C945" s="11"/>
      <c r="D945" s="68"/>
      <c r="E945" s="69"/>
    </row>
    <row r="946" spans="1:5" x14ac:dyDescent="0.25">
      <c r="A946" s="68"/>
      <c r="B946" s="11"/>
      <c r="C946" s="11"/>
      <c r="D946" s="68"/>
      <c r="E946" s="69"/>
    </row>
    <row r="947" spans="1:5" x14ac:dyDescent="0.25">
      <c r="A947" s="68"/>
      <c r="B947" s="11"/>
      <c r="C947" s="11"/>
      <c r="D947" s="68"/>
      <c r="E947" s="69"/>
    </row>
    <row r="948" spans="1:5" x14ac:dyDescent="0.25">
      <c r="A948" s="68"/>
      <c r="B948" s="11"/>
      <c r="C948" s="11"/>
      <c r="D948" s="68"/>
      <c r="E948" s="69"/>
    </row>
    <row r="949" spans="1:5" x14ac:dyDescent="0.25">
      <c r="A949" s="68"/>
      <c r="B949" s="11"/>
      <c r="C949" s="11"/>
      <c r="D949" s="68"/>
      <c r="E949" s="69"/>
    </row>
    <row r="950" spans="1:5" x14ac:dyDescent="0.25">
      <c r="A950" s="68"/>
      <c r="B950" s="11"/>
      <c r="C950" s="11"/>
      <c r="D950" s="68"/>
      <c r="E950" s="69"/>
    </row>
    <row r="951" spans="1:5" x14ac:dyDescent="0.25">
      <c r="A951" s="68"/>
      <c r="B951" s="11"/>
      <c r="C951" s="11"/>
      <c r="D951" s="68"/>
      <c r="E951" s="69"/>
    </row>
    <row r="952" spans="1:5" x14ac:dyDescent="0.25">
      <c r="A952" s="68"/>
      <c r="B952" s="11"/>
      <c r="C952" s="11"/>
      <c r="D952" s="68"/>
      <c r="E952" s="69"/>
    </row>
    <row r="953" spans="1:5" x14ac:dyDescent="0.25">
      <c r="A953" s="68"/>
      <c r="B953" s="11"/>
      <c r="C953" s="11"/>
      <c r="D953" s="68"/>
      <c r="E953" s="69"/>
    </row>
    <row r="954" spans="1:5" x14ac:dyDescent="0.25">
      <c r="A954" s="68"/>
      <c r="B954" s="11"/>
      <c r="C954" s="11"/>
      <c r="D954" s="68"/>
      <c r="E954" s="69"/>
    </row>
    <row r="955" spans="1:5" x14ac:dyDescent="0.25">
      <c r="A955" s="68"/>
      <c r="B955" s="11"/>
      <c r="C955" s="11"/>
      <c r="D955" s="68"/>
      <c r="E955" s="69"/>
    </row>
    <row r="956" spans="1:5" x14ac:dyDescent="0.25">
      <c r="A956" s="68"/>
      <c r="B956" s="11"/>
      <c r="C956" s="11"/>
      <c r="D956" s="68"/>
      <c r="E956" s="69"/>
    </row>
    <row r="957" spans="1:5" x14ac:dyDescent="0.25">
      <c r="A957" s="68"/>
      <c r="B957" s="11"/>
      <c r="C957" s="11"/>
      <c r="D957" s="68"/>
      <c r="E957" s="69"/>
    </row>
    <row r="958" spans="1:5" x14ac:dyDescent="0.25">
      <c r="A958" s="68"/>
      <c r="B958" s="11"/>
      <c r="C958" s="11"/>
      <c r="D958" s="68"/>
      <c r="E958" s="69"/>
    </row>
    <row r="959" spans="1:5" x14ac:dyDescent="0.25">
      <c r="A959" s="68"/>
      <c r="B959" s="11"/>
      <c r="C959" s="11"/>
      <c r="D959" s="68"/>
      <c r="E959" s="69"/>
    </row>
    <row r="960" spans="1:5" x14ac:dyDescent="0.25">
      <c r="A960" s="68"/>
      <c r="B960" s="11"/>
      <c r="C960" s="11"/>
      <c r="D960" s="68"/>
      <c r="E960" s="69"/>
    </row>
    <row r="961" spans="1:5" x14ac:dyDescent="0.25">
      <c r="A961" s="68"/>
      <c r="B961" s="11"/>
      <c r="C961" s="11"/>
      <c r="D961" s="68"/>
      <c r="E961" s="69"/>
    </row>
    <row r="962" spans="1:5" x14ac:dyDescent="0.25">
      <c r="A962" s="68"/>
      <c r="B962" s="11"/>
      <c r="C962" s="11"/>
      <c r="D962" s="68"/>
      <c r="E962" s="69"/>
    </row>
    <row r="963" spans="1:5" x14ac:dyDescent="0.25">
      <c r="A963" s="68"/>
      <c r="B963" s="11"/>
      <c r="C963" s="11"/>
      <c r="D963" s="68"/>
      <c r="E963" s="69"/>
    </row>
    <row r="964" spans="1:5" x14ac:dyDescent="0.25">
      <c r="A964" s="68"/>
      <c r="B964" s="11"/>
      <c r="C964" s="11"/>
      <c r="D964" s="68"/>
      <c r="E964" s="69"/>
    </row>
    <row r="965" spans="1:5" x14ac:dyDescent="0.25">
      <c r="A965" s="68"/>
      <c r="B965" s="11"/>
      <c r="C965" s="11"/>
      <c r="D965" s="68"/>
      <c r="E965" s="69"/>
    </row>
    <row r="966" spans="1:5" x14ac:dyDescent="0.25">
      <c r="A966" s="68"/>
      <c r="B966" s="11"/>
      <c r="C966" s="11"/>
      <c r="D966" s="68"/>
      <c r="E966" s="69"/>
    </row>
    <row r="967" spans="1:5" x14ac:dyDescent="0.25">
      <c r="A967" s="68"/>
      <c r="B967" s="11"/>
      <c r="C967" s="11"/>
      <c r="D967" s="68"/>
      <c r="E967" s="69"/>
    </row>
    <row r="968" spans="1:5" x14ac:dyDescent="0.25">
      <c r="A968" s="68"/>
      <c r="B968" s="11"/>
      <c r="C968" s="11"/>
      <c r="D968" s="68"/>
      <c r="E968" s="69"/>
    </row>
    <row r="969" spans="1:5" x14ac:dyDescent="0.25">
      <c r="A969" s="68"/>
      <c r="B969" s="11"/>
      <c r="C969" s="11"/>
      <c r="D969" s="68"/>
      <c r="E969" s="69"/>
    </row>
    <row r="970" spans="1:5" x14ac:dyDescent="0.25">
      <c r="A970" s="68"/>
      <c r="B970" s="11"/>
      <c r="C970" s="11"/>
      <c r="D970" s="68"/>
      <c r="E970" s="69"/>
    </row>
    <row r="971" spans="1:5" x14ac:dyDescent="0.25">
      <c r="A971" s="68"/>
      <c r="B971" s="11"/>
      <c r="C971" s="11"/>
      <c r="D971" s="68"/>
      <c r="E971" s="69"/>
    </row>
    <row r="972" spans="1:5" x14ac:dyDescent="0.25">
      <c r="A972" s="68"/>
      <c r="B972" s="11"/>
      <c r="C972" s="11"/>
      <c r="D972" s="68"/>
      <c r="E972" s="69"/>
    </row>
    <row r="973" spans="1:5" x14ac:dyDescent="0.25">
      <c r="A973" s="68"/>
      <c r="B973" s="11"/>
      <c r="C973" s="11"/>
      <c r="D973" s="68"/>
      <c r="E973" s="69"/>
    </row>
    <row r="974" spans="1:5" x14ac:dyDescent="0.25">
      <c r="A974" s="68"/>
      <c r="B974" s="11"/>
      <c r="C974" s="11"/>
      <c r="D974" s="68"/>
      <c r="E974" s="69"/>
    </row>
    <row r="975" spans="1:5" x14ac:dyDescent="0.25">
      <c r="A975" s="68"/>
      <c r="B975" s="11"/>
      <c r="C975" s="11"/>
      <c r="D975" s="68"/>
      <c r="E975" s="69"/>
    </row>
    <row r="976" spans="1:5" x14ac:dyDescent="0.25">
      <c r="A976" s="68"/>
      <c r="B976" s="11"/>
      <c r="C976" s="11"/>
      <c r="D976" s="68"/>
      <c r="E976" s="69"/>
    </row>
    <row r="977" spans="1:5" x14ac:dyDescent="0.25">
      <c r="A977" s="68"/>
      <c r="B977" s="11"/>
      <c r="C977" s="11"/>
      <c r="D977" s="68"/>
      <c r="E977" s="69"/>
    </row>
    <row r="978" spans="1:5" x14ac:dyDescent="0.25">
      <c r="A978" s="68"/>
      <c r="B978" s="11"/>
      <c r="C978" s="11"/>
      <c r="D978" s="68"/>
      <c r="E978" s="69"/>
    </row>
    <row r="979" spans="1:5" x14ac:dyDescent="0.25">
      <c r="A979" s="68"/>
      <c r="B979" s="11"/>
      <c r="C979" s="11"/>
      <c r="D979" s="68"/>
      <c r="E979" s="69"/>
    </row>
    <row r="980" spans="1:5" x14ac:dyDescent="0.25">
      <c r="A980" s="68"/>
      <c r="B980" s="11"/>
      <c r="C980" s="11"/>
      <c r="D980" s="68"/>
      <c r="E980" s="69"/>
    </row>
    <row r="981" spans="1:5" x14ac:dyDescent="0.25">
      <c r="A981" s="68"/>
      <c r="B981" s="11"/>
      <c r="C981" s="11"/>
      <c r="D981" s="68"/>
      <c r="E981" s="69"/>
    </row>
    <row r="982" spans="1:5" x14ac:dyDescent="0.25">
      <c r="A982" s="68"/>
      <c r="B982" s="11"/>
      <c r="C982" s="11"/>
      <c r="D982" s="68"/>
      <c r="E982" s="69"/>
    </row>
    <row r="983" spans="1:5" x14ac:dyDescent="0.25">
      <c r="A983" s="68"/>
      <c r="B983" s="11"/>
      <c r="C983" s="11"/>
      <c r="D983" s="68"/>
      <c r="E983" s="69"/>
    </row>
    <row r="984" spans="1:5" x14ac:dyDescent="0.25">
      <c r="A984" s="68"/>
      <c r="B984" s="11"/>
      <c r="C984" s="11"/>
      <c r="D984" s="68"/>
      <c r="E984" s="69"/>
    </row>
    <row r="985" spans="1:5" x14ac:dyDescent="0.25">
      <c r="A985" s="68"/>
      <c r="B985" s="11"/>
      <c r="C985" s="11"/>
      <c r="D985" s="68"/>
      <c r="E985" s="69"/>
    </row>
    <row r="986" spans="1:5" x14ac:dyDescent="0.25">
      <c r="A986" s="68"/>
      <c r="B986" s="11"/>
      <c r="C986" s="11"/>
      <c r="D986" s="68"/>
      <c r="E986" s="69"/>
    </row>
    <row r="987" spans="1:5" x14ac:dyDescent="0.25">
      <c r="A987" s="68"/>
      <c r="B987" s="11"/>
      <c r="C987" s="11"/>
      <c r="D987" s="68"/>
      <c r="E987" s="69"/>
    </row>
    <row r="988" spans="1:5" x14ac:dyDescent="0.25">
      <c r="A988" s="68"/>
      <c r="B988" s="11"/>
      <c r="C988" s="11"/>
      <c r="D988" s="68"/>
      <c r="E988" s="69"/>
    </row>
    <row r="989" spans="1:5" x14ac:dyDescent="0.25">
      <c r="A989" s="68"/>
      <c r="B989" s="11"/>
      <c r="C989" s="11"/>
      <c r="D989" s="68"/>
      <c r="E989" s="69"/>
    </row>
    <row r="990" spans="1:5" x14ac:dyDescent="0.25">
      <c r="A990" s="68"/>
      <c r="B990" s="11"/>
      <c r="C990" s="11"/>
      <c r="D990" s="68"/>
      <c r="E990" s="69"/>
    </row>
    <row r="991" spans="1:5" x14ac:dyDescent="0.25">
      <c r="A991" s="68"/>
      <c r="B991" s="11"/>
      <c r="C991" s="11"/>
      <c r="D991" s="68"/>
      <c r="E991" s="69"/>
    </row>
    <row r="992" spans="1:5" x14ac:dyDescent="0.25">
      <c r="A992" s="68"/>
      <c r="B992" s="11"/>
      <c r="C992" s="11"/>
      <c r="D992" s="68"/>
      <c r="E992" s="69"/>
    </row>
    <row r="993" spans="1:5" x14ac:dyDescent="0.25">
      <c r="A993" s="68"/>
      <c r="B993" s="11"/>
      <c r="C993" s="11"/>
      <c r="D993" s="68"/>
      <c r="E993" s="69"/>
    </row>
    <row r="994" spans="1:5" x14ac:dyDescent="0.25">
      <c r="A994" s="68"/>
      <c r="B994" s="11"/>
      <c r="C994" s="11"/>
      <c r="D994" s="68"/>
      <c r="E994" s="69"/>
    </row>
    <row r="995" spans="1:5" x14ac:dyDescent="0.25">
      <c r="A995" s="68"/>
      <c r="B995" s="11"/>
      <c r="C995" s="11"/>
      <c r="D995" s="68"/>
      <c r="E995" s="69"/>
    </row>
    <row r="996" spans="1:5" x14ac:dyDescent="0.25">
      <c r="A996" s="68"/>
      <c r="B996" s="11"/>
      <c r="C996" s="11"/>
      <c r="D996" s="68"/>
      <c r="E996" s="69"/>
    </row>
    <row r="997" spans="1:5" x14ac:dyDescent="0.25">
      <c r="A997" s="68"/>
      <c r="B997" s="11"/>
      <c r="C997" s="11"/>
      <c r="D997" s="68"/>
      <c r="E997" s="69"/>
    </row>
    <row r="998" spans="1:5" x14ac:dyDescent="0.25">
      <c r="A998" s="68"/>
      <c r="B998" s="11"/>
      <c r="C998" s="11"/>
      <c r="D998" s="68"/>
      <c r="E998" s="69"/>
    </row>
    <row r="999" spans="1:5" x14ac:dyDescent="0.25">
      <c r="A999" s="68"/>
      <c r="B999" s="11"/>
      <c r="C999" s="11"/>
      <c r="D999" s="68"/>
      <c r="E999" s="69"/>
    </row>
    <row r="1000" spans="1:5" x14ac:dyDescent="0.25">
      <c r="A1000" s="68"/>
      <c r="B1000" s="11"/>
      <c r="C1000" s="11"/>
      <c r="D1000" s="68"/>
      <c r="E1000" s="69"/>
    </row>
    <row r="1001" spans="1:5" x14ac:dyDescent="0.25">
      <c r="A1001" s="68"/>
      <c r="B1001" s="11"/>
      <c r="C1001" s="11"/>
      <c r="D1001" s="68"/>
      <c r="E1001" s="69"/>
    </row>
    <row r="1002" spans="1:5" x14ac:dyDescent="0.25">
      <c r="A1002" s="68"/>
      <c r="B1002" s="11"/>
      <c r="C1002" s="11"/>
      <c r="D1002" s="68"/>
      <c r="E1002" s="69"/>
    </row>
    <row r="1003" spans="1:5" x14ac:dyDescent="0.25">
      <c r="A1003" s="68"/>
      <c r="B1003" s="11"/>
      <c r="C1003" s="11"/>
      <c r="D1003" s="68"/>
      <c r="E1003" s="69"/>
    </row>
    <row r="1004" spans="1:5" x14ac:dyDescent="0.25">
      <c r="A1004" s="68"/>
      <c r="B1004" s="11"/>
      <c r="C1004" s="11"/>
      <c r="D1004" s="68"/>
      <c r="E1004" s="69"/>
    </row>
    <row r="1005" spans="1:5" x14ac:dyDescent="0.25">
      <c r="A1005" s="68"/>
      <c r="B1005" s="11"/>
      <c r="C1005" s="11"/>
      <c r="D1005" s="68"/>
      <c r="E1005" s="69"/>
    </row>
    <row r="1006" spans="1:5" x14ac:dyDescent="0.25">
      <c r="A1006" s="68"/>
      <c r="B1006" s="11"/>
      <c r="C1006" s="11"/>
      <c r="D1006" s="68"/>
      <c r="E1006" s="69"/>
    </row>
    <row r="1007" spans="1:5" x14ac:dyDescent="0.25">
      <c r="A1007" s="68"/>
      <c r="B1007" s="11"/>
      <c r="C1007" s="11"/>
      <c r="D1007" s="68"/>
      <c r="E1007" s="69"/>
    </row>
    <row r="1008" spans="1:5" x14ac:dyDescent="0.25">
      <c r="A1008" s="68"/>
      <c r="B1008" s="11"/>
      <c r="C1008" s="11"/>
      <c r="D1008" s="68"/>
      <c r="E1008" s="69"/>
    </row>
    <row r="1009" spans="1:5" x14ac:dyDescent="0.25">
      <c r="A1009" s="68"/>
      <c r="B1009" s="11"/>
      <c r="C1009" s="11"/>
      <c r="D1009" s="68"/>
      <c r="E1009" s="69"/>
    </row>
    <row r="1010" spans="1:5" x14ac:dyDescent="0.25">
      <c r="A1010" s="68"/>
      <c r="B1010" s="11"/>
      <c r="C1010" s="11"/>
      <c r="D1010" s="68"/>
      <c r="E1010" s="69"/>
    </row>
    <row r="1011" spans="1:5" x14ac:dyDescent="0.25">
      <c r="A1011" s="68"/>
      <c r="B1011" s="11"/>
      <c r="C1011" s="11"/>
      <c r="D1011" s="68"/>
      <c r="E1011" s="69"/>
    </row>
    <row r="1012" spans="1:5" x14ac:dyDescent="0.25">
      <c r="A1012" s="68"/>
      <c r="B1012" s="11"/>
      <c r="C1012" s="11"/>
      <c r="D1012" s="68"/>
      <c r="E1012" s="69"/>
    </row>
    <row r="1013" spans="1:5" x14ac:dyDescent="0.25">
      <c r="A1013" s="68"/>
      <c r="B1013" s="11"/>
      <c r="C1013" s="11"/>
      <c r="D1013" s="68"/>
      <c r="E1013" s="69"/>
    </row>
    <row r="1014" spans="1:5" x14ac:dyDescent="0.25">
      <c r="A1014" s="68"/>
      <c r="B1014" s="11"/>
      <c r="C1014" s="11"/>
      <c r="D1014" s="68"/>
      <c r="E1014" s="69"/>
    </row>
    <row r="1015" spans="1:5" x14ac:dyDescent="0.25">
      <c r="A1015" s="68"/>
      <c r="B1015" s="11"/>
      <c r="C1015" s="11"/>
      <c r="D1015" s="68"/>
      <c r="E1015" s="69"/>
    </row>
    <row r="1016" spans="1:5" x14ac:dyDescent="0.25">
      <c r="A1016" s="68"/>
      <c r="B1016" s="11"/>
      <c r="C1016" s="11"/>
      <c r="D1016" s="68"/>
      <c r="E1016" s="69"/>
    </row>
    <row r="1017" spans="1:5" x14ac:dyDescent="0.25">
      <c r="A1017" s="68"/>
      <c r="B1017" s="11"/>
      <c r="C1017" s="11"/>
      <c r="D1017" s="68"/>
      <c r="E1017" s="69"/>
    </row>
    <row r="1018" spans="1:5" x14ac:dyDescent="0.25">
      <c r="A1018" s="68"/>
      <c r="B1018" s="11"/>
      <c r="C1018" s="11"/>
      <c r="D1018" s="68"/>
      <c r="E1018" s="69"/>
    </row>
    <row r="1019" spans="1:5" x14ac:dyDescent="0.25">
      <c r="A1019" s="68"/>
      <c r="B1019" s="11"/>
      <c r="C1019" s="11"/>
      <c r="D1019" s="68"/>
      <c r="E1019" s="69"/>
    </row>
    <row r="1020" spans="1:5" x14ac:dyDescent="0.25">
      <c r="A1020" s="68"/>
      <c r="B1020" s="11"/>
      <c r="C1020" s="11"/>
      <c r="D1020" s="68"/>
      <c r="E1020" s="69"/>
    </row>
    <row r="1021" spans="1:5" x14ac:dyDescent="0.25">
      <c r="A1021" s="68"/>
      <c r="B1021" s="11"/>
      <c r="C1021" s="11"/>
      <c r="D1021" s="68"/>
      <c r="E1021" s="69"/>
    </row>
    <row r="1022" spans="1:5" x14ac:dyDescent="0.25">
      <c r="A1022" s="68"/>
      <c r="B1022" s="11"/>
      <c r="C1022" s="11"/>
      <c r="D1022" s="68"/>
      <c r="E1022" s="69"/>
    </row>
    <row r="1023" spans="1:5" x14ac:dyDescent="0.25">
      <c r="A1023" s="68"/>
      <c r="B1023" s="11"/>
      <c r="C1023" s="11"/>
      <c r="D1023" s="68"/>
      <c r="E1023" s="69"/>
    </row>
    <row r="1024" spans="1:5" x14ac:dyDescent="0.25">
      <c r="A1024" s="68"/>
      <c r="B1024" s="11"/>
      <c r="C1024" s="11"/>
      <c r="D1024" s="68"/>
      <c r="E1024" s="69"/>
    </row>
    <row r="1025" spans="1:5" x14ac:dyDescent="0.25">
      <c r="A1025" s="68"/>
      <c r="B1025" s="11"/>
      <c r="C1025" s="11"/>
      <c r="D1025" s="68"/>
      <c r="E1025" s="69"/>
    </row>
    <row r="1026" spans="1:5" x14ac:dyDescent="0.25">
      <c r="A1026" s="68"/>
      <c r="B1026" s="11"/>
      <c r="C1026" s="11"/>
      <c r="D1026" s="68"/>
      <c r="E1026" s="69"/>
    </row>
    <row r="1027" spans="1:5" x14ac:dyDescent="0.25">
      <c r="A1027" s="68"/>
      <c r="B1027" s="11"/>
      <c r="C1027" s="11"/>
      <c r="D1027" s="68"/>
      <c r="E1027" s="69"/>
    </row>
    <row r="1028" spans="1:5" x14ac:dyDescent="0.25">
      <c r="A1028" s="68"/>
      <c r="B1028" s="11"/>
      <c r="C1028" s="11"/>
      <c r="D1028" s="68"/>
      <c r="E1028" s="69"/>
    </row>
    <row r="1029" spans="1:5" x14ac:dyDescent="0.25">
      <c r="A1029" s="68"/>
      <c r="B1029" s="11"/>
      <c r="C1029" s="11"/>
      <c r="D1029" s="68"/>
      <c r="E1029" s="69"/>
    </row>
    <row r="1030" spans="1:5" x14ac:dyDescent="0.25">
      <c r="A1030" s="68"/>
      <c r="B1030" s="11"/>
      <c r="C1030" s="11"/>
      <c r="D1030" s="68"/>
      <c r="E1030" s="69"/>
    </row>
    <row r="1031" spans="1:5" x14ac:dyDescent="0.25">
      <c r="A1031" s="68"/>
      <c r="B1031" s="11"/>
      <c r="C1031" s="11"/>
      <c r="D1031" s="68"/>
      <c r="E1031" s="69"/>
    </row>
    <row r="1032" spans="1:5" x14ac:dyDescent="0.25">
      <c r="A1032" s="68"/>
      <c r="B1032" s="11"/>
      <c r="C1032" s="11"/>
      <c r="D1032" s="68"/>
      <c r="E1032" s="69"/>
    </row>
    <row r="1033" spans="1:5" x14ac:dyDescent="0.25">
      <c r="A1033" s="68"/>
      <c r="B1033" s="11"/>
      <c r="C1033" s="11"/>
      <c r="D1033" s="68"/>
      <c r="E1033" s="69"/>
    </row>
    <row r="1034" spans="1:5" x14ac:dyDescent="0.25">
      <c r="A1034" s="68"/>
      <c r="B1034" s="11"/>
      <c r="C1034" s="11"/>
      <c r="D1034" s="68"/>
      <c r="E1034" s="69"/>
    </row>
    <row r="1035" spans="1:5" x14ac:dyDescent="0.25">
      <c r="A1035" s="68"/>
      <c r="B1035" s="11"/>
      <c r="C1035" s="11"/>
      <c r="D1035" s="68"/>
      <c r="E1035" s="69"/>
    </row>
    <row r="1036" spans="1:5" x14ac:dyDescent="0.25">
      <c r="A1036" s="68"/>
      <c r="B1036" s="11"/>
      <c r="C1036" s="11"/>
      <c r="D1036" s="68"/>
      <c r="E1036" s="69"/>
    </row>
    <row r="1037" spans="1:5" x14ac:dyDescent="0.25">
      <c r="A1037" s="68"/>
      <c r="B1037" s="11"/>
      <c r="C1037" s="11"/>
      <c r="D1037" s="68"/>
      <c r="E1037" s="69"/>
    </row>
    <row r="1038" spans="1:5" x14ac:dyDescent="0.25">
      <c r="A1038" s="68"/>
      <c r="B1038" s="11"/>
      <c r="C1038" s="11"/>
      <c r="D1038" s="68"/>
      <c r="E1038" s="69"/>
    </row>
    <row r="1039" spans="1:5" x14ac:dyDescent="0.25">
      <c r="A1039" s="68"/>
      <c r="B1039" s="11"/>
      <c r="C1039" s="11"/>
      <c r="D1039" s="68"/>
      <c r="E1039" s="69"/>
    </row>
    <row r="1040" spans="1:5" x14ac:dyDescent="0.25">
      <c r="A1040" s="68"/>
      <c r="B1040" s="11"/>
      <c r="C1040" s="11"/>
      <c r="D1040" s="68"/>
      <c r="E1040" s="69"/>
    </row>
    <row r="1041" spans="1:5" x14ac:dyDescent="0.25">
      <c r="A1041" s="68"/>
      <c r="B1041" s="11"/>
      <c r="C1041" s="11"/>
      <c r="D1041" s="68"/>
      <c r="E1041" s="69"/>
    </row>
    <row r="1042" spans="1:5" x14ac:dyDescent="0.25">
      <c r="A1042" s="68"/>
      <c r="B1042" s="11"/>
      <c r="C1042" s="11"/>
      <c r="D1042" s="68"/>
      <c r="E1042" s="69"/>
    </row>
    <row r="1043" spans="1:5" x14ac:dyDescent="0.25">
      <c r="A1043" s="68"/>
      <c r="B1043" s="11"/>
      <c r="C1043" s="11"/>
      <c r="D1043" s="68"/>
      <c r="E1043" s="69"/>
    </row>
    <row r="1044" spans="1:5" x14ac:dyDescent="0.25">
      <c r="A1044" s="68"/>
      <c r="B1044" s="11"/>
      <c r="C1044" s="11"/>
      <c r="D1044" s="68"/>
      <c r="E1044" s="69"/>
    </row>
    <row r="1045" spans="1:5" x14ac:dyDescent="0.25">
      <c r="A1045" s="68"/>
      <c r="B1045" s="11"/>
      <c r="C1045" s="11"/>
      <c r="D1045" s="68"/>
      <c r="E1045" s="69"/>
    </row>
    <row r="1046" spans="1:5" x14ac:dyDescent="0.25">
      <c r="A1046" s="68"/>
      <c r="B1046" s="11"/>
      <c r="C1046" s="11"/>
      <c r="D1046" s="68"/>
      <c r="E1046" s="69"/>
    </row>
    <row r="1047" spans="1:5" x14ac:dyDescent="0.25">
      <c r="A1047" s="68"/>
      <c r="B1047" s="11"/>
      <c r="C1047" s="11"/>
      <c r="D1047" s="68"/>
      <c r="E1047" s="69"/>
    </row>
    <row r="1048" spans="1:5" x14ac:dyDescent="0.25">
      <c r="A1048" s="68"/>
      <c r="B1048" s="11"/>
      <c r="C1048" s="11"/>
      <c r="D1048" s="68"/>
      <c r="E1048" s="69"/>
    </row>
    <row r="1049" spans="1:5" x14ac:dyDescent="0.25">
      <c r="A1049" s="68"/>
      <c r="B1049" s="11"/>
      <c r="C1049" s="11"/>
      <c r="D1049" s="68"/>
      <c r="E1049" s="69"/>
    </row>
    <row r="1050" spans="1:5" x14ac:dyDescent="0.25">
      <c r="A1050" s="68"/>
      <c r="B1050" s="11"/>
      <c r="C1050" s="11"/>
      <c r="D1050" s="68"/>
      <c r="E1050" s="69"/>
    </row>
    <row r="1051" spans="1:5" x14ac:dyDescent="0.25">
      <c r="A1051" s="68"/>
      <c r="B1051" s="11"/>
      <c r="C1051" s="11"/>
      <c r="D1051" s="68"/>
      <c r="E1051" s="69"/>
    </row>
    <row r="1052" spans="1:5" x14ac:dyDescent="0.25">
      <c r="A1052" s="68"/>
      <c r="B1052" s="11"/>
      <c r="C1052" s="11"/>
      <c r="D1052" s="68"/>
      <c r="E1052" s="69"/>
    </row>
    <row r="1053" spans="1:5" x14ac:dyDescent="0.25">
      <c r="A1053" s="68"/>
      <c r="B1053" s="11"/>
      <c r="C1053" s="11"/>
      <c r="D1053" s="68"/>
      <c r="E1053" s="69"/>
    </row>
    <row r="1054" spans="1:5" x14ac:dyDescent="0.25">
      <c r="A1054" s="68"/>
      <c r="B1054" s="11"/>
      <c r="C1054" s="11"/>
      <c r="D1054" s="68"/>
      <c r="E1054" s="69"/>
    </row>
    <row r="1055" spans="1:5" x14ac:dyDescent="0.25">
      <c r="A1055" s="68"/>
      <c r="B1055" s="11"/>
      <c r="C1055" s="11"/>
      <c r="D1055" s="68"/>
      <c r="E1055" s="69"/>
    </row>
    <row r="1056" spans="1:5" x14ac:dyDescent="0.25">
      <c r="A1056" s="68"/>
      <c r="B1056" s="11"/>
      <c r="C1056" s="11"/>
      <c r="D1056" s="68"/>
      <c r="E1056" s="69"/>
    </row>
    <row r="1057" spans="1:5" x14ac:dyDescent="0.25">
      <c r="A1057" s="68"/>
      <c r="B1057" s="11"/>
      <c r="C1057" s="11"/>
      <c r="D1057" s="68"/>
      <c r="E1057" s="69"/>
    </row>
    <row r="1058" spans="1:5" x14ac:dyDescent="0.25">
      <c r="A1058" s="68"/>
      <c r="B1058" s="11"/>
      <c r="C1058" s="11"/>
      <c r="D1058" s="68"/>
      <c r="E1058" s="69"/>
    </row>
    <row r="1059" spans="1:5" x14ac:dyDescent="0.25">
      <c r="A1059" s="68"/>
      <c r="B1059" s="11"/>
      <c r="C1059" s="11"/>
      <c r="D1059" s="68"/>
      <c r="E1059" s="69"/>
    </row>
    <row r="1060" spans="1:5" x14ac:dyDescent="0.25">
      <c r="A1060" s="68"/>
      <c r="B1060" s="11"/>
      <c r="C1060" s="11"/>
      <c r="D1060" s="68"/>
      <c r="E1060" s="69"/>
    </row>
    <row r="1061" spans="1:5" x14ac:dyDescent="0.25">
      <c r="A1061" s="68"/>
      <c r="B1061" s="11"/>
      <c r="C1061" s="11"/>
      <c r="D1061" s="68"/>
      <c r="E1061" s="69"/>
    </row>
    <row r="1062" spans="1:5" x14ac:dyDescent="0.25">
      <c r="A1062" s="68"/>
      <c r="B1062" s="11"/>
      <c r="C1062" s="11"/>
      <c r="D1062" s="68"/>
      <c r="E1062" s="69"/>
    </row>
    <row r="1063" spans="1:5" x14ac:dyDescent="0.25">
      <c r="A1063" s="68"/>
      <c r="B1063" s="11"/>
      <c r="C1063" s="11"/>
      <c r="D1063" s="68"/>
      <c r="E1063" s="69"/>
    </row>
    <row r="1064" spans="1:5" x14ac:dyDescent="0.25">
      <c r="A1064" s="68"/>
      <c r="B1064" s="11"/>
      <c r="C1064" s="11"/>
      <c r="D1064" s="68"/>
      <c r="E1064" s="69"/>
    </row>
    <row r="1065" spans="1:5" x14ac:dyDescent="0.25">
      <c r="A1065" s="68"/>
      <c r="B1065" s="11"/>
      <c r="C1065" s="11"/>
      <c r="D1065" s="68"/>
      <c r="E1065" s="69"/>
    </row>
    <row r="1066" spans="1:5" x14ac:dyDescent="0.25">
      <c r="A1066" s="68"/>
      <c r="B1066" s="11"/>
      <c r="C1066" s="11"/>
      <c r="D1066" s="68"/>
      <c r="E1066" s="69"/>
    </row>
    <row r="1067" spans="1:5" x14ac:dyDescent="0.25">
      <c r="A1067" s="68"/>
      <c r="B1067" s="11"/>
      <c r="C1067" s="11"/>
      <c r="D1067" s="68"/>
      <c r="E1067" s="69"/>
    </row>
    <row r="1068" spans="1:5" x14ac:dyDescent="0.25">
      <c r="A1068" s="68"/>
      <c r="B1068" s="11"/>
      <c r="C1068" s="11"/>
      <c r="D1068" s="68"/>
      <c r="E1068" s="69"/>
    </row>
    <row r="1069" spans="1:5" x14ac:dyDescent="0.25">
      <c r="A1069" s="68"/>
      <c r="B1069" s="11"/>
      <c r="C1069" s="11"/>
      <c r="D1069" s="68"/>
      <c r="E1069" s="69"/>
    </row>
    <row r="1070" spans="1:5" x14ac:dyDescent="0.25">
      <c r="A1070" s="68"/>
      <c r="B1070" s="11"/>
      <c r="C1070" s="11"/>
      <c r="D1070" s="68"/>
      <c r="E1070" s="69"/>
    </row>
    <row r="1071" spans="1:5" x14ac:dyDescent="0.25">
      <c r="A1071" s="68"/>
      <c r="B1071" s="11"/>
      <c r="C1071" s="11"/>
      <c r="D1071" s="68"/>
      <c r="E1071" s="69"/>
    </row>
    <row r="1072" spans="1:5" x14ac:dyDescent="0.25">
      <c r="A1072" s="68"/>
      <c r="B1072" s="11"/>
      <c r="C1072" s="11"/>
      <c r="D1072" s="68"/>
      <c r="E1072" s="69"/>
    </row>
    <row r="1073" spans="1:5" x14ac:dyDescent="0.25">
      <c r="A1073" s="68"/>
      <c r="B1073" s="11"/>
      <c r="C1073" s="11"/>
      <c r="D1073" s="68"/>
      <c r="E1073" s="69"/>
    </row>
    <row r="1074" spans="1:5" x14ac:dyDescent="0.25">
      <c r="A1074" s="68"/>
      <c r="B1074" s="11"/>
      <c r="C1074" s="11"/>
      <c r="D1074" s="68"/>
      <c r="E1074" s="69"/>
    </row>
    <row r="1075" spans="1:5" x14ac:dyDescent="0.25">
      <c r="A1075" s="68"/>
      <c r="B1075" s="11"/>
      <c r="C1075" s="11"/>
      <c r="D1075" s="68"/>
      <c r="E1075" s="69"/>
    </row>
    <row r="1076" spans="1:5" x14ac:dyDescent="0.25">
      <c r="A1076" s="68"/>
      <c r="B1076" s="11"/>
      <c r="C1076" s="11"/>
      <c r="D1076" s="68"/>
      <c r="E1076" s="69"/>
    </row>
    <row r="1077" spans="1:5" x14ac:dyDescent="0.25">
      <c r="A1077" s="68"/>
      <c r="B1077" s="11"/>
      <c r="C1077" s="11"/>
      <c r="D1077" s="68"/>
      <c r="E1077" s="69"/>
    </row>
    <row r="1078" spans="1:5" x14ac:dyDescent="0.25">
      <c r="A1078" s="68"/>
      <c r="B1078" s="11"/>
      <c r="C1078" s="11"/>
      <c r="D1078" s="68"/>
      <c r="E1078" s="69"/>
    </row>
    <row r="1079" spans="1:5" x14ac:dyDescent="0.25">
      <c r="A1079" s="68"/>
      <c r="B1079" s="11"/>
      <c r="C1079" s="11"/>
      <c r="D1079" s="68"/>
      <c r="E1079" s="69"/>
    </row>
    <row r="1080" spans="1:5" x14ac:dyDescent="0.25">
      <c r="A1080" s="68"/>
      <c r="B1080" s="11"/>
      <c r="C1080" s="11"/>
      <c r="D1080" s="68"/>
      <c r="E1080" s="69"/>
    </row>
    <row r="1081" spans="1:5" x14ac:dyDescent="0.25">
      <c r="A1081" s="68"/>
      <c r="B1081" s="11"/>
      <c r="C1081" s="11"/>
      <c r="D1081" s="68"/>
      <c r="E1081" s="69"/>
    </row>
    <row r="1082" spans="1:5" x14ac:dyDescent="0.25">
      <c r="A1082" s="68"/>
      <c r="B1082" s="11"/>
      <c r="C1082" s="11"/>
      <c r="D1082" s="68"/>
      <c r="E1082" s="69"/>
    </row>
    <row r="1083" spans="1:5" x14ac:dyDescent="0.25">
      <c r="A1083" s="68"/>
      <c r="B1083" s="11"/>
      <c r="C1083" s="11"/>
      <c r="D1083" s="68"/>
      <c r="E1083" s="69"/>
    </row>
    <row r="1084" spans="1:5" x14ac:dyDescent="0.25">
      <c r="A1084" s="68"/>
      <c r="B1084" s="11"/>
      <c r="C1084" s="11"/>
      <c r="D1084" s="68"/>
      <c r="E1084" s="69"/>
    </row>
    <row r="1085" spans="1:5" x14ac:dyDescent="0.25">
      <c r="A1085" s="68"/>
      <c r="B1085" s="11"/>
      <c r="C1085" s="11"/>
      <c r="D1085" s="68"/>
      <c r="E1085" s="69"/>
    </row>
    <row r="1086" spans="1:5" x14ac:dyDescent="0.25">
      <c r="A1086" s="68"/>
      <c r="B1086" s="11"/>
      <c r="C1086" s="11"/>
      <c r="D1086" s="68"/>
      <c r="E1086" s="69"/>
    </row>
    <row r="1087" spans="1:5" x14ac:dyDescent="0.25">
      <c r="A1087" s="68"/>
      <c r="B1087" s="11"/>
      <c r="C1087" s="11"/>
      <c r="D1087" s="68"/>
      <c r="E1087" s="69"/>
    </row>
    <row r="1088" spans="1:5" x14ac:dyDescent="0.25">
      <c r="A1088" s="68"/>
      <c r="B1088" s="11"/>
      <c r="C1088" s="11"/>
      <c r="D1088" s="68"/>
      <c r="E1088" s="69"/>
    </row>
    <row r="1089" spans="1:5" x14ac:dyDescent="0.25">
      <c r="A1089" s="68"/>
      <c r="B1089" s="11"/>
      <c r="C1089" s="11"/>
      <c r="D1089" s="68"/>
      <c r="E1089" s="69"/>
    </row>
    <row r="1090" spans="1:5" x14ac:dyDescent="0.25">
      <c r="A1090" s="68"/>
      <c r="B1090" s="11"/>
      <c r="C1090" s="11"/>
      <c r="D1090" s="68"/>
      <c r="E1090" s="69"/>
    </row>
    <row r="1091" spans="1:5" x14ac:dyDescent="0.25">
      <c r="A1091" s="68"/>
      <c r="B1091" s="11"/>
      <c r="C1091" s="11"/>
      <c r="D1091" s="68"/>
      <c r="E1091" s="69"/>
    </row>
    <row r="1092" spans="1:5" x14ac:dyDescent="0.25">
      <c r="A1092" s="68"/>
      <c r="B1092" s="11"/>
      <c r="C1092" s="11"/>
      <c r="D1092" s="68"/>
      <c r="E1092" s="69"/>
    </row>
    <row r="1093" spans="1:5" x14ac:dyDescent="0.25">
      <c r="A1093" s="68"/>
      <c r="B1093" s="11"/>
      <c r="C1093" s="11"/>
      <c r="D1093" s="68"/>
      <c r="E1093" s="69"/>
    </row>
    <row r="1094" spans="1:5" x14ac:dyDescent="0.25">
      <c r="A1094" s="68"/>
      <c r="B1094" s="11"/>
      <c r="C1094" s="11"/>
      <c r="D1094" s="68"/>
      <c r="E1094" s="69"/>
    </row>
    <row r="1095" spans="1:5" x14ac:dyDescent="0.25">
      <c r="A1095" s="68"/>
      <c r="B1095" s="11"/>
      <c r="C1095" s="11"/>
      <c r="D1095" s="68"/>
      <c r="E1095" s="69"/>
    </row>
    <row r="1096" spans="1:5" x14ac:dyDescent="0.25">
      <c r="A1096" s="68"/>
      <c r="B1096" s="11"/>
      <c r="C1096" s="11"/>
      <c r="D1096" s="68"/>
      <c r="E1096" s="69"/>
    </row>
    <row r="1097" spans="1:5" x14ac:dyDescent="0.25">
      <c r="A1097" s="68"/>
      <c r="B1097" s="11"/>
      <c r="C1097" s="11"/>
      <c r="D1097" s="68"/>
      <c r="E1097" s="69"/>
    </row>
    <row r="1098" spans="1:5" x14ac:dyDescent="0.25">
      <c r="A1098" s="68"/>
      <c r="B1098" s="11"/>
      <c r="C1098" s="11"/>
      <c r="D1098" s="68"/>
      <c r="E1098" s="69"/>
    </row>
    <row r="1099" spans="1:5" x14ac:dyDescent="0.25">
      <c r="A1099" s="68"/>
      <c r="B1099" s="11"/>
      <c r="C1099" s="11"/>
      <c r="D1099" s="68"/>
      <c r="E1099" s="69"/>
    </row>
    <row r="1100" spans="1:5" x14ac:dyDescent="0.25">
      <c r="A1100" s="68"/>
      <c r="B1100" s="11"/>
      <c r="C1100" s="11"/>
      <c r="D1100" s="68"/>
      <c r="E1100" s="69"/>
    </row>
    <row r="1101" spans="1:5" x14ac:dyDescent="0.25">
      <c r="A1101" s="68"/>
      <c r="B1101" s="11"/>
      <c r="C1101" s="11"/>
      <c r="D1101" s="68"/>
      <c r="E1101" s="69"/>
    </row>
    <row r="1102" spans="1:5" x14ac:dyDescent="0.25">
      <c r="A1102" s="68"/>
      <c r="B1102" s="11"/>
      <c r="C1102" s="11"/>
      <c r="D1102" s="68"/>
      <c r="E1102" s="69"/>
    </row>
    <row r="1103" spans="1:5" x14ac:dyDescent="0.25">
      <c r="A1103" s="68"/>
      <c r="B1103" s="11"/>
      <c r="C1103" s="11"/>
      <c r="D1103" s="68"/>
      <c r="E1103" s="69"/>
    </row>
    <row r="1104" spans="1:5" x14ac:dyDescent="0.25">
      <c r="A1104" s="68"/>
      <c r="B1104" s="11"/>
      <c r="C1104" s="11"/>
      <c r="D1104" s="68"/>
      <c r="E1104" s="69"/>
    </row>
    <row r="1105" spans="1:5" x14ac:dyDescent="0.25">
      <c r="A1105" s="68"/>
      <c r="B1105" s="11"/>
      <c r="C1105" s="11"/>
      <c r="D1105" s="68"/>
      <c r="E1105" s="69"/>
    </row>
    <row r="1106" spans="1:5" x14ac:dyDescent="0.25">
      <c r="A1106" s="68"/>
      <c r="B1106" s="11"/>
      <c r="C1106" s="11"/>
      <c r="D1106" s="68"/>
      <c r="E1106" s="69"/>
    </row>
    <row r="1107" spans="1:5" x14ac:dyDescent="0.25">
      <c r="A1107" s="68"/>
      <c r="B1107" s="11"/>
      <c r="C1107" s="11"/>
      <c r="D1107" s="68"/>
      <c r="E1107" s="69"/>
    </row>
    <row r="1108" spans="1:5" x14ac:dyDescent="0.25">
      <c r="A1108" s="68"/>
      <c r="B1108" s="11"/>
      <c r="C1108" s="11"/>
      <c r="D1108" s="68"/>
      <c r="E1108" s="69"/>
    </row>
    <row r="1109" spans="1:5" x14ac:dyDescent="0.25">
      <c r="A1109" s="68"/>
      <c r="B1109" s="11"/>
      <c r="C1109" s="11"/>
      <c r="D1109" s="68"/>
      <c r="E1109" s="69"/>
    </row>
    <row r="1110" spans="1:5" x14ac:dyDescent="0.25">
      <c r="A1110" s="68"/>
      <c r="B1110" s="11"/>
      <c r="C1110" s="11"/>
      <c r="D1110" s="68"/>
      <c r="E1110" s="69"/>
    </row>
    <row r="1111" spans="1:5" x14ac:dyDescent="0.25">
      <c r="A1111" s="68"/>
      <c r="B1111" s="11"/>
      <c r="C1111" s="11"/>
      <c r="D1111" s="68"/>
      <c r="E1111" s="69"/>
    </row>
    <row r="1112" spans="1:5" x14ac:dyDescent="0.25">
      <c r="A1112" s="68"/>
      <c r="B1112" s="11"/>
      <c r="C1112" s="11"/>
      <c r="D1112" s="68"/>
      <c r="E1112" s="69"/>
    </row>
    <row r="1113" spans="1:5" x14ac:dyDescent="0.25">
      <c r="A1113" s="68"/>
      <c r="B1113" s="11"/>
      <c r="C1113" s="11"/>
      <c r="D1113" s="68"/>
      <c r="E1113" s="69"/>
    </row>
    <row r="1114" spans="1:5" x14ac:dyDescent="0.25">
      <c r="A1114" s="68"/>
      <c r="B1114" s="11"/>
      <c r="C1114" s="11"/>
      <c r="D1114" s="68"/>
      <c r="E1114" s="69"/>
    </row>
    <row r="1115" spans="1:5" x14ac:dyDescent="0.25">
      <c r="A1115" s="68"/>
      <c r="B1115" s="11"/>
      <c r="C1115" s="11"/>
      <c r="D1115" s="68"/>
      <c r="E1115" s="69"/>
    </row>
  </sheetData>
  <mergeCells count="5">
    <mergeCell ref="E31:E32"/>
    <mergeCell ref="B77:C77"/>
    <mergeCell ref="B91:C91"/>
    <mergeCell ref="B95:C95"/>
    <mergeCell ref="B98:C98"/>
  </mergeCells>
  <pageMargins left="0.78749999999999998" right="0.66944444444444495" top="0.70833333333333304" bottom="0.51180555555555596" header="0.39374999999999999" footer="0.27569444444444402"/>
  <pageSetup paperSize="9" scale="72" orientation="landscape" horizontalDpi="300" verticalDpi="300"/>
  <headerFooter>
    <oddHeader>&amp;CSPECIFIKACE MATERIÁLU  - čpavek</oddHeader>
    <oddFooter>&amp;Clist: 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86"/>
  <sheetViews>
    <sheetView topLeftCell="A154" zoomScaleNormal="100" workbookViewId="0">
      <selection activeCell="O63" sqref="O63"/>
    </sheetView>
  </sheetViews>
  <sheetFormatPr defaultColWidth="8.625" defaultRowHeight="12.45" x14ac:dyDescent="0.2"/>
  <cols>
    <col min="2" max="2" width="44.125" customWidth="1"/>
    <col min="3" max="3" width="34.625" customWidth="1"/>
    <col min="4" max="4" width="6.375" customWidth="1"/>
    <col min="5" max="5" width="8.125" customWidth="1"/>
  </cols>
  <sheetData>
    <row r="1" spans="1:5" ht="15.05" x14ac:dyDescent="0.25">
      <c r="A1" s="70" t="s">
        <v>321</v>
      </c>
      <c r="B1" s="11"/>
      <c r="C1" s="11"/>
    </row>
    <row r="2" spans="1:5" ht="32.25" customHeight="1" x14ac:dyDescent="0.25">
      <c r="A2" s="242" t="s">
        <v>1</v>
      </c>
      <c r="B2" s="11"/>
      <c r="C2" s="397" t="str">
        <f>'Technologie SEZNAM STROJŮ'!C3</f>
        <v>Výměna kompresoru K101 vč. zpětného získávání tepla z oleje kompresoru</v>
      </c>
      <c r="D2" s="397"/>
      <c r="E2" s="397"/>
    </row>
    <row r="3" spans="1:5" ht="13.1" x14ac:dyDescent="0.25">
      <c r="A3" s="12" t="s">
        <v>39</v>
      </c>
      <c r="B3" s="11"/>
      <c r="C3" s="11" t="s">
        <v>322</v>
      </c>
    </row>
    <row r="4" spans="1:5" ht="13.1" x14ac:dyDescent="0.25">
      <c r="A4" s="12" t="s">
        <v>41</v>
      </c>
      <c r="B4" s="11"/>
      <c r="C4" s="11" t="s">
        <v>42</v>
      </c>
    </row>
    <row r="5" spans="1:5" ht="13.1" x14ac:dyDescent="0.25">
      <c r="A5" s="12" t="s">
        <v>43</v>
      </c>
      <c r="B5" s="11"/>
      <c r="C5" s="11" t="s">
        <v>44</v>
      </c>
    </row>
    <row r="6" spans="1:5" ht="13.1" x14ac:dyDescent="0.25">
      <c r="A6" s="12" t="s">
        <v>45</v>
      </c>
      <c r="B6" s="11"/>
      <c r="C6" s="11" t="s">
        <v>434</v>
      </c>
    </row>
    <row r="7" spans="1:5" ht="13.1" x14ac:dyDescent="0.25">
      <c r="A7" s="12" t="s">
        <v>319</v>
      </c>
      <c r="B7" s="11"/>
      <c r="C7" s="11"/>
    </row>
    <row r="8" spans="1:5" ht="13.1" x14ac:dyDescent="0.25">
      <c r="A8" s="12"/>
      <c r="B8" s="11"/>
      <c r="C8" s="11"/>
    </row>
    <row r="9" spans="1:5" ht="25.55" x14ac:dyDescent="0.4">
      <c r="A9" s="71" t="s">
        <v>435</v>
      </c>
      <c r="B9" s="71" t="s">
        <v>436</v>
      </c>
      <c r="C9" s="66"/>
      <c r="D9" s="72"/>
      <c r="E9" s="158"/>
    </row>
    <row r="10" spans="1:5" ht="13.1" x14ac:dyDescent="0.25">
      <c r="A10" s="159" t="s">
        <v>326</v>
      </c>
      <c r="B10" s="160"/>
      <c r="C10" s="161"/>
      <c r="D10" s="162"/>
      <c r="E10" s="163"/>
    </row>
    <row r="11" spans="1:5" ht="13.1" x14ac:dyDescent="0.25">
      <c r="A11" s="164" t="s">
        <v>327</v>
      </c>
      <c r="B11" s="165"/>
      <c r="C11" s="166" t="s">
        <v>96</v>
      </c>
      <c r="D11" s="68"/>
      <c r="E11" s="167"/>
    </row>
    <row r="12" spans="1:5" ht="13.1" x14ac:dyDescent="0.25">
      <c r="A12" s="164" t="s">
        <v>329</v>
      </c>
      <c r="B12" s="165"/>
      <c r="C12" s="166" t="s">
        <v>294</v>
      </c>
      <c r="D12" s="68"/>
      <c r="E12" s="167"/>
    </row>
    <row r="13" spans="1:5" ht="13.1" x14ac:dyDescent="0.25">
      <c r="A13" s="164"/>
      <c r="B13" s="165"/>
      <c r="C13" s="166"/>
      <c r="D13" s="68"/>
      <c r="E13" s="167"/>
    </row>
    <row r="14" spans="1:5" ht="13.1" x14ac:dyDescent="0.25">
      <c r="A14" s="164" t="s">
        <v>332</v>
      </c>
      <c r="B14" s="165"/>
      <c r="C14" s="166" t="s">
        <v>437</v>
      </c>
      <c r="D14" s="68"/>
      <c r="E14" s="167"/>
    </row>
    <row r="15" spans="1:5" ht="13.1" x14ac:dyDescent="0.25">
      <c r="A15" s="169" t="s">
        <v>336</v>
      </c>
      <c r="B15" s="11"/>
      <c r="C15" s="166" t="s">
        <v>438</v>
      </c>
      <c r="D15" s="68"/>
      <c r="E15" s="167"/>
    </row>
    <row r="16" spans="1:5" ht="13.1" x14ac:dyDescent="0.25">
      <c r="A16" s="169" t="s">
        <v>338</v>
      </c>
      <c r="B16" s="11"/>
      <c r="C16" s="166" t="s">
        <v>439</v>
      </c>
      <c r="D16" s="68"/>
      <c r="E16" s="167"/>
    </row>
    <row r="17" spans="1:10" ht="13.1" x14ac:dyDescent="0.25">
      <c r="A17" s="169"/>
      <c r="B17" s="11"/>
      <c r="C17" s="166"/>
      <c r="D17" s="68"/>
      <c r="E17" s="167"/>
    </row>
    <row r="18" spans="1:10" ht="13.1" x14ac:dyDescent="0.25">
      <c r="A18" s="169" t="s">
        <v>340</v>
      </c>
      <c r="B18" s="11"/>
      <c r="C18" s="63" t="s">
        <v>341</v>
      </c>
      <c r="D18" s="68"/>
      <c r="E18" s="167"/>
    </row>
    <row r="19" spans="1:10" ht="37.35" x14ac:dyDescent="0.2">
      <c r="A19" s="170" t="s">
        <v>342</v>
      </c>
      <c r="B19" s="141"/>
      <c r="C19" s="118" t="s">
        <v>343</v>
      </c>
      <c r="E19" s="171"/>
    </row>
    <row r="20" spans="1:10" ht="37.35" x14ac:dyDescent="0.2">
      <c r="A20" s="170"/>
      <c r="B20" s="141"/>
      <c r="C20" s="118" t="s">
        <v>344</v>
      </c>
      <c r="E20" s="171"/>
    </row>
    <row r="21" spans="1:10" ht="26.2" x14ac:dyDescent="0.25">
      <c r="A21" s="170" t="s">
        <v>345</v>
      </c>
      <c r="B21" s="172"/>
      <c r="C21" s="173" t="s">
        <v>440</v>
      </c>
      <c r="D21" s="68"/>
      <c r="E21" s="167"/>
    </row>
    <row r="22" spans="1:10" ht="13.1" x14ac:dyDescent="0.25">
      <c r="A22" s="170" t="s">
        <v>347</v>
      </c>
      <c r="B22" s="172"/>
      <c r="C22" s="166" t="s">
        <v>348</v>
      </c>
      <c r="D22" s="68"/>
      <c r="E22" s="167"/>
    </row>
    <row r="23" spans="1:10" ht="13.1" x14ac:dyDescent="0.25">
      <c r="A23" s="170" t="s">
        <v>349</v>
      </c>
      <c r="B23" s="172"/>
      <c r="C23" s="166" t="s">
        <v>441</v>
      </c>
      <c r="D23" s="68"/>
      <c r="E23" s="167"/>
    </row>
    <row r="24" spans="1:10" ht="49.75" x14ac:dyDescent="0.25">
      <c r="A24" s="175" t="s">
        <v>351</v>
      </c>
      <c r="B24" s="116"/>
      <c r="C24" s="176" t="s">
        <v>352</v>
      </c>
      <c r="D24" s="68"/>
      <c r="E24" s="167"/>
    </row>
    <row r="25" spans="1:10" ht="37.35" x14ac:dyDescent="0.25">
      <c r="A25" s="170" t="s">
        <v>353</v>
      </c>
      <c r="B25" s="116"/>
      <c r="C25" s="176" t="s">
        <v>354</v>
      </c>
      <c r="D25" s="68"/>
      <c r="E25" s="167"/>
    </row>
    <row r="26" spans="1:10" ht="13.1" x14ac:dyDescent="0.25">
      <c r="A26" s="177"/>
      <c r="B26" s="178"/>
      <c r="C26" s="179"/>
      <c r="D26" s="180"/>
      <c r="E26" s="181"/>
    </row>
    <row r="27" spans="1:10" ht="13.1" x14ac:dyDescent="0.25">
      <c r="A27" s="11"/>
      <c r="B27" s="182"/>
      <c r="C27" s="183"/>
      <c r="D27" s="68"/>
      <c r="E27" s="69"/>
    </row>
    <row r="28" spans="1:10" ht="13.1" x14ac:dyDescent="0.25">
      <c r="A28" s="12" t="s">
        <v>47</v>
      </c>
      <c r="B28" s="11"/>
      <c r="C28" s="11"/>
      <c r="D28" s="68"/>
      <c r="E28" s="69"/>
    </row>
    <row r="29" spans="1:10" ht="23.9" customHeight="1" x14ac:dyDescent="0.25">
      <c r="A29" s="184" t="s">
        <v>48</v>
      </c>
      <c r="B29" s="185" t="s">
        <v>50</v>
      </c>
      <c r="C29" s="185" t="s">
        <v>356</v>
      </c>
      <c r="D29" s="243" t="s">
        <v>52</v>
      </c>
      <c r="E29" s="395" t="s">
        <v>53</v>
      </c>
      <c r="F29" s="244" t="s">
        <v>54</v>
      </c>
      <c r="G29" s="80" t="s">
        <v>55</v>
      </c>
      <c r="H29" s="81" t="s">
        <v>56</v>
      </c>
      <c r="I29" s="82" t="s">
        <v>57</v>
      </c>
      <c r="J29" s="1"/>
    </row>
    <row r="30" spans="1:10" ht="13.1" x14ac:dyDescent="0.25">
      <c r="A30" s="192"/>
      <c r="B30" s="193"/>
      <c r="C30" s="193"/>
      <c r="D30" s="245"/>
      <c r="E30" s="395"/>
      <c r="F30" s="246" t="s">
        <v>58</v>
      </c>
      <c r="G30" s="197" t="s">
        <v>58</v>
      </c>
      <c r="H30" s="197" t="s">
        <v>59</v>
      </c>
      <c r="I30" s="198" t="s">
        <v>59</v>
      </c>
      <c r="J30" s="73"/>
    </row>
    <row r="31" spans="1:10" ht="17.7" x14ac:dyDescent="0.3">
      <c r="A31" s="199" t="s">
        <v>357</v>
      </c>
      <c r="B31" s="200" t="s">
        <v>358</v>
      </c>
      <c r="C31" s="201"/>
      <c r="D31" s="202"/>
      <c r="E31" s="203"/>
      <c r="F31" s="247"/>
      <c r="G31" s="73"/>
      <c r="H31" s="247"/>
      <c r="I31" s="248"/>
      <c r="J31" s="73"/>
    </row>
    <row r="32" spans="1:10" x14ac:dyDescent="0.2">
      <c r="A32" s="45"/>
      <c r="B32" s="45"/>
      <c r="C32" s="45"/>
      <c r="D32" s="45"/>
      <c r="E32" s="45"/>
      <c r="F32" s="45"/>
      <c r="G32" s="45"/>
      <c r="H32" s="45"/>
      <c r="I32" s="45"/>
    </row>
    <row r="33" spans="1:11" ht="52.4" x14ac:dyDescent="0.2">
      <c r="A33" s="249">
        <v>1</v>
      </c>
      <c r="B33" s="3" t="s">
        <v>442</v>
      </c>
      <c r="C33" s="132" t="s">
        <v>443</v>
      </c>
      <c r="D33" s="100" t="s">
        <v>65</v>
      </c>
      <c r="E33" s="100">
        <v>6</v>
      </c>
      <c r="F33" s="102">
        <v>0</v>
      </c>
      <c r="G33" s="102">
        <v>0</v>
      </c>
      <c r="H33" s="250">
        <f>E33*F33</f>
        <v>0</v>
      </c>
      <c r="I33" s="250">
        <f>E33*G33</f>
        <v>0</v>
      </c>
      <c r="J33" s="251"/>
    </row>
    <row r="34" spans="1:11" ht="39.299999999999997" x14ac:dyDescent="0.2">
      <c r="A34" s="216">
        <f>MAX(A23:A33)+1</f>
        <v>2</v>
      </c>
      <c r="B34" s="3" t="s">
        <v>444</v>
      </c>
      <c r="C34" s="132" t="s">
        <v>445</v>
      </c>
      <c r="D34" s="100" t="s">
        <v>65</v>
      </c>
      <c r="E34" s="100">
        <v>1</v>
      </c>
      <c r="F34" s="102">
        <v>0</v>
      </c>
      <c r="G34" s="102">
        <v>0</v>
      </c>
      <c r="H34" s="250">
        <f>E34*F34</f>
        <v>0</v>
      </c>
      <c r="I34" s="250">
        <f>E34*G34</f>
        <v>0</v>
      </c>
      <c r="J34" s="251"/>
      <c r="K34" s="136"/>
    </row>
    <row r="35" spans="1:11" ht="13.1" x14ac:dyDescent="0.25">
      <c r="A35" s="215">
        <f>MAX(A25:A34)+1</f>
        <v>3</v>
      </c>
      <c r="B35" s="252" t="s">
        <v>446</v>
      </c>
      <c r="C35" s="128" t="s">
        <v>447</v>
      </c>
      <c r="D35" s="155" t="s">
        <v>65</v>
      </c>
      <c r="E35" s="155">
        <v>8</v>
      </c>
      <c r="F35" s="102">
        <v>0</v>
      </c>
      <c r="G35" s="102">
        <v>0</v>
      </c>
      <c r="H35" s="253">
        <f>E35*F35</f>
        <v>0</v>
      </c>
      <c r="I35" s="253">
        <f>E35*G35</f>
        <v>0</v>
      </c>
      <c r="J35" s="254"/>
    </row>
    <row r="36" spans="1:11" ht="13.1" x14ac:dyDescent="0.25">
      <c r="A36" s="216"/>
      <c r="B36" s="252"/>
      <c r="C36" s="255"/>
      <c r="D36" s="255"/>
      <c r="E36" s="155"/>
      <c r="F36" s="256"/>
      <c r="G36" s="256"/>
      <c r="H36" s="253"/>
      <c r="I36" s="253"/>
      <c r="J36" s="254"/>
    </row>
    <row r="37" spans="1:11" ht="25.55" x14ac:dyDescent="0.4">
      <c r="A37" s="219" t="s">
        <v>365</v>
      </c>
      <c r="B37" s="220" t="s">
        <v>366</v>
      </c>
      <c r="C37" s="221"/>
      <c r="D37" s="222"/>
      <c r="E37" s="222"/>
      <c r="F37" s="257"/>
      <c r="G37" s="256"/>
      <c r="H37" s="253"/>
      <c r="I37" s="253"/>
      <c r="J37" s="254"/>
    </row>
    <row r="38" spans="1:11" ht="26.2" x14ac:dyDescent="0.2">
      <c r="A38" s="216">
        <f>MAX(A29:A37)+1</f>
        <v>4</v>
      </c>
      <c r="B38" s="3" t="s">
        <v>448</v>
      </c>
      <c r="C38" s="258" t="s">
        <v>449</v>
      </c>
      <c r="D38" s="98" t="s">
        <v>65</v>
      </c>
      <c r="E38" s="98">
        <v>2</v>
      </c>
      <c r="F38" s="102">
        <v>0</v>
      </c>
      <c r="G38" s="102">
        <v>0</v>
      </c>
      <c r="H38" s="250">
        <f>E38*F38</f>
        <v>0</v>
      </c>
      <c r="I38" s="250">
        <f>E38*G38</f>
        <v>0</v>
      </c>
      <c r="J38" s="251"/>
    </row>
    <row r="39" spans="1:11" ht="26.2" x14ac:dyDescent="0.2">
      <c r="A39" s="216">
        <f>MAX(A30:A38)+1</f>
        <v>5</v>
      </c>
      <c r="B39" s="3" t="s">
        <v>450</v>
      </c>
      <c r="C39" s="128"/>
      <c r="D39" s="100" t="s">
        <v>65</v>
      </c>
      <c r="E39" s="100">
        <v>2</v>
      </c>
      <c r="F39" s="102">
        <v>0</v>
      </c>
      <c r="G39" s="102">
        <v>0</v>
      </c>
      <c r="H39" s="250">
        <f>E39*F39</f>
        <v>0</v>
      </c>
      <c r="I39" s="250">
        <f>E39*G39</f>
        <v>0</v>
      </c>
      <c r="J39" s="251"/>
    </row>
    <row r="40" spans="1:11" ht="26.2" x14ac:dyDescent="0.2">
      <c r="A40" s="216">
        <f>MAX(A31:A39)+1</f>
        <v>6</v>
      </c>
      <c r="B40" s="3" t="s">
        <v>451</v>
      </c>
      <c r="C40" s="128"/>
      <c r="D40" s="100" t="s">
        <v>65</v>
      </c>
      <c r="E40" s="100">
        <v>1</v>
      </c>
      <c r="F40" s="102">
        <v>0</v>
      </c>
      <c r="G40" s="102">
        <v>0</v>
      </c>
      <c r="H40" s="250">
        <f>E40*F40</f>
        <v>0</v>
      </c>
      <c r="I40" s="250">
        <f>E40*G40</f>
        <v>0</v>
      </c>
      <c r="J40" s="251"/>
    </row>
    <row r="41" spans="1:11" ht="13.1" x14ac:dyDescent="0.25">
      <c r="A41" s="45"/>
      <c r="B41" s="252"/>
      <c r="C41" s="255"/>
      <c r="D41" s="255"/>
      <c r="E41" s="155"/>
      <c r="F41" s="259"/>
      <c r="G41" s="256"/>
      <c r="H41" s="253"/>
      <c r="I41" s="253"/>
      <c r="J41" s="254"/>
    </row>
    <row r="42" spans="1:11" ht="17.7" x14ac:dyDescent="0.3">
      <c r="A42" s="219" t="s">
        <v>369</v>
      </c>
      <c r="B42" s="220" t="s">
        <v>452</v>
      </c>
      <c r="C42" s="206"/>
      <c r="D42" s="45"/>
      <c r="E42" s="45"/>
      <c r="F42" s="256"/>
      <c r="G42" s="256"/>
      <c r="H42" s="253"/>
      <c r="I42" s="253"/>
      <c r="J42" s="254"/>
    </row>
    <row r="43" spans="1:11" ht="15.05" x14ac:dyDescent="0.25">
      <c r="A43" s="260"/>
      <c r="B43" s="252"/>
      <c r="C43" s="261"/>
      <c r="D43" s="208"/>
      <c r="E43" s="208"/>
      <c r="F43" s="256"/>
      <c r="G43" s="256"/>
      <c r="H43" s="253"/>
      <c r="I43" s="253"/>
      <c r="J43" s="254"/>
    </row>
    <row r="44" spans="1:11" ht="13.1" x14ac:dyDescent="0.25">
      <c r="A44" s="216">
        <f>MAX(A39:A43)+1</f>
        <v>7</v>
      </c>
      <c r="B44" s="156" t="s">
        <v>453</v>
      </c>
      <c r="C44" s="206"/>
      <c r="D44" s="100" t="s">
        <v>65</v>
      </c>
      <c r="E44" s="98">
        <v>1</v>
      </c>
      <c r="F44" s="102">
        <v>0</v>
      </c>
      <c r="G44" s="102">
        <v>0</v>
      </c>
      <c r="H44" s="148">
        <f>E44*F44</f>
        <v>0</v>
      </c>
      <c r="I44" s="148">
        <f>E44*G44</f>
        <v>0</v>
      </c>
      <c r="J44" s="218"/>
    </row>
    <row r="45" spans="1:11" ht="29.95" customHeight="1" x14ac:dyDescent="0.25">
      <c r="A45" s="208"/>
      <c r="B45" s="392" t="s">
        <v>454</v>
      </c>
      <c r="C45" s="392"/>
      <c r="D45" s="100"/>
      <c r="E45" s="98"/>
      <c r="F45" s="105"/>
      <c r="G45" s="105"/>
      <c r="H45" s="148"/>
      <c r="I45" s="148"/>
      <c r="J45" s="218"/>
    </row>
    <row r="46" spans="1:11" ht="12.8" customHeight="1" x14ac:dyDescent="0.25">
      <c r="A46" s="208"/>
      <c r="B46" s="3" t="s">
        <v>455</v>
      </c>
      <c r="C46" s="3"/>
      <c r="D46" s="100"/>
      <c r="E46" s="98"/>
      <c r="F46" s="105"/>
      <c r="G46" s="105"/>
      <c r="H46" s="148"/>
      <c r="I46" s="148"/>
      <c r="J46" s="218"/>
    </row>
    <row r="47" spans="1:11" ht="12.8" customHeight="1" x14ac:dyDescent="0.25">
      <c r="A47" s="208"/>
      <c r="B47" s="3" t="s">
        <v>456</v>
      </c>
      <c r="C47" s="3"/>
      <c r="D47" s="98"/>
      <c r="E47" s="98"/>
      <c r="F47" s="105"/>
      <c r="G47" s="105"/>
      <c r="H47" s="148"/>
      <c r="I47" s="148"/>
      <c r="J47" s="218"/>
    </row>
    <row r="48" spans="1:11" ht="13.1" x14ac:dyDescent="0.25">
      <c r="A48" s="208"/>
      <c r="B48" s="3" t="s">
        <v>457</v>
      </c>
      <c r="C48" s="3"/>
      <c r="D48" s="98"/>
      <c r="E48" s="98"/>
      <c r="F48" s="105"/>
      <c r="G48" s="105"/>
      <c r="H48" s="148"/>
      <c r="I48" s="148"/>
      <c r="J48" s="218"/>
    </row>
    <row r="49" spans="1:10" ht="12.8" customHeight="1" x14ac:dyDescent="0.25">
      <c r="A49" s="208"/>
      <c r="B49" s="3" t="s">
        <v>458</v>
      </c>
      <c r="C49" s="3"/>
      <c r="D49" s="98"/>
      <c r="E49" s="98"/>
      <c r="F49" s="105"/>
      <c r="G49" s="105"/>
      <c r="H49" s="148"/>
      <c r="I49" s="148"/>
      <c r="J49" s="218"/>
    </row>
    <row r="50" spans="1:10" ht="13.1" x14ac:dyDescent="0.25">
      <c r="A50" s="208"/>
      <c r="B50" s="206"/>
      <c r="C50" s="206"/>
      <c r="D50" s="98"/>
      <c r="E50" s="98"/>
      <c r="F50" s="105"/>
      <c r="G50" s="105"/>
      <c r="H50" s="148"/>
      <c r="I50" s="148"/>
      <c r="J50" s="218"/>
    </row>
    <row r="51" spans="1:10" ht="13.1" x14ac:dyDescent="0.25">
      <c r="A51" s="208"/>
      <c r="B51" s="156" t="s">
        <v>459</v>
      </c>
      <c r="C51" s="206"/>
      <c r="D51" s="98"/>
      <c r="E51" s="98"/>
      <c r="F51" s="105"/>
      <c r="G51" s="105"/>
      <c r="H51" s="148"/>
      <c r="I51" s="148"/>
      <c r="J51" s="218"/>
    </row>
    <row r="52" spans="1:10" ht="13.1" x14ac:dyDescent="0.25">
      <c r="A52" s="216">
        <f>MAX(A44:A50)+1</f>
        <v>8</v>
      </c>
      <c r="B52" s="156" t="s">
        <v>460</v>
      </c>
      <c r="C52" s="156"/>
      <c r="D52" s="98" t="s">
        <v>65</v>
      </c>
      <c r="E52" s="100">
        <v>1</v>
      </c>
      <c r="F52" s="102">
        <v>0</v>
      </c>
      <c r="G52" s="102">
        <v>0</v>
      </c>
      <c r="H52" s="148">
        <f>E52*F52</f>
        <v>0</v>
      </c>
      <c r="I52" s="148">
        <f>E52*G52</f>
        <v>0</v>
      </c>
      <c r="J52" s="218"/>
    </row>
    <row r="53" spans="1:10" ht="13.1" x14ac:dyDescent="0.25">
      <c r="A53" s="208"/>
      <c r="B53" s="113"/>
      <c r="C53" s="156"/>
      <c r="D53" s="100"/>
      <c r="E53" s="100"/>
      <c r="F53" s="103"/>
      <c r="G53" s="103"/>
      <c r="H53" s="148"/>
      <c r="I53" s="148"/>
      <c r="J53" s="218"/>
    </row>
    <row r="54" spans="1:10" ht="13.1" x14ac:dyDescent="0.25">
      <c r="A54" s="208"/>
      <c r="B54" s="156" t="s">
        <v>461</v>
      </c>
      <c r="C54" s="206"/>
      <c r="D54" s="98"/>
      <c r="E54" s="98"/>
      <c r="F54" s="105"/>
      <c r="G54" s="105"/>
      <c r="H54" s="148"/>
      <c r="I54" s="148"/>
      <c r="J54" s="218"/>
    </row>
    <row r="55" spans="1:10" ht="13.1" x14ac:dyDescent="0.25">
      <c r="A55" s="216">
        <f>MAX(A47:A53)+1</f>
        <v>9</v>
      </c>
      <c r="B55" s="156" t="s">
        <v>462</v>
      </c>
      <c r="C55" s="156"/>
      <c r="D55" s="98" t="s">
        <v>65</v>
      </c>
      <c r="E55" s="100">
        <v>1</v>
      </c>
      <c r="F55" s="102">
        <v>0</v>
      </c>
      <c r="G55" s="102">
        <v>0</v>
      </c>
      <c r="H55" s="148">
        <f>E55*F55</f>
        <v>0</v>
      </c>
      <c r="I55" s="148">
        <f>E55*G55</f>
        <v>0</v>
      </c>
      <c r="J55" s="218"/>
    </row>
    <row r="56" spans="1:10" ht="15.05" x14ac:dyDescent="0.25">
      <c r="A56" s="260"/>
      <c r="B56" s="252"/>
      <c r="C56" s="262"/>
      <c r="D56" s="100"/>
      <c r="E56" s="100"/>
      <c r="F56" s="250"/>
      <c r="G56" s="250"/>
      <c r="H56" s="250"/>
      <c r="I56" s="250"/>
      <c r="J56" s="251"/>
    </row>
    <row r="57" spans="1:10" ht="13.1" x14ac:dyDescent="0.25">
      <c r="A57" s="216">
        <f>MAX(A49:A55)+1</f>
        <v>10</v>
      </c>
      <c r="B57" s="156" t="s">
        <v>463</v>
      </c>
      <c r="C57" s="156"/>
      <c r="D57" s="100" t="s">
        <v>65</v>
      </c>
      <c r="E57" s="98">
        <v>5</v>
      </c>
      <c r="F57" s="102">
        <v>0</v>
      </c>
      <c r="G57" s="102">
        <v>0</v>
      </c>
      <c r="H57" s="148">
        <f>E57*F57</f>
        <v>0</v>
      </c>
      <c r="I57" s="148">
        <f>E57*G57</f>
        <v>0</v>
      </c>
      <c r="J57" s="218"/>
    </row>
    <row r="58" spans="1:10" ht="30.8" customHeight="1" x14ac:dyDescent="0.25">
      <c r="A58" s="260"/>
      <c r="B58" s="392" t="s">
        <v>464</v>
      </c>
      <c r="C58" s="392"/>
      <c r="D58" s="100"/>
      <c r="E58" s="98"/>
      <c r="F58" s="105"/>
      <c r="G58" s="105"/>
      <c r="H58" s="148"/>
      <c r="I58" s="148"/>
      <c r="J58" s="218"/>
    </row>
    <row r="59" spans="1:10" ht="15.75" customHeight="1" x14ac:dyDescent="0.25">
      <c r="A59" s="260"/>
      <c r="B59" s="156" t="s">
        <v>465</v>
      </c>
      <c r="C59" s="156"/>
      <c r="D59" s="100"/>
      <c r="E59" s="98"/>
      <c r="F59" s="105"/>
      <c r="G59" s="105"/>
      <c r="H59" s="148"/>
      <c r="I59" s="148"/>
      <c r="J59" s="218"/>
    </row>
    <row r="60" spans="1:10" ht="15.75" customHeight="1" x14ac:dyDescent="0.25">
      <c r="A60" s="260"/>
      <c r="B60" s="156" t="s">
        <v>466</v>
      </c>
      <c r="C60" s="156"/>
      <c r="D60" s="100"/>
      <c r="E60" s="98"/>
      <c r="F60" s="105"/>
      <c r="G60" s="105"/>
      <c r="H60" s="148"/>
      <c r="I60" s="148"/>
      <c r="J60" s="218"/>
    </row>
    <row r="61" spans="1:10" ht="15.75" customHeight="1" x14ac:dyDescent="0.25">
      <c r="A61" s="260"/>
      <c r="B61" s="156" t="s">
        <v>467</v>
      </c>
      <c r="C61" s="156"/>
      <c r="D61" s="100"/>
      <c r="E61" s="98"/>
      <c r="F61" s="105"/>
      <c r="G61" s="105"/>
      <c r="H61" s="148"/>
      <c r="I61" s="148"/>
      <c r="J61" s="218"/>
    </row>
    <row r="62" spans="1:10" ht="15.05" x14ac:dyDescent="0.25">
      <c r="A62" s="260"/>
      <c r="B62" s="156" t="s">
        <v>468</v>
      </c>
      <c r="C62" s="156"/>
      <c r="D62" s="100"/>
      <c r="E62" s="98"/>
      <c r="F62" s="105"/>
      <c r="G62" s="105"/>
      <c r="H62" s="148"/>
      <c r="I62" s="148"/>
      <c r="J62" s="218"/>
    </row>
    <row r="63" spans="1:10" ht="15.05" x14ac:dyDescent="0.25">
      <c r="A63" s="260"/>
      <c r="B63" s="156"/>
      <c r="C63" s="156"/>
      <c r="D63" s="100"/>
      <c r="E63" s="98"/>
      <c r="F63" s="105"/>
      <c r="G63" s="105"/>
      <c r="H63" s="148"/>
      <c r="I63" s="148"/>
      <c r="J63" s="218"/>
    </row>
    <row r="64" spans="1:10" ht="13.1" x14ac:dyDescent="0.25">
      <c r="A64" s="216">
        <f>MAX(A56:A62)+1</f>
        <v>11</v>
      </c>
      <c r="B64" s="156" t="s">
        <v>469</v>
      </c>
      <c r="C64" s="156"/>
      <c r="D64" s="100" t="s">
        <v>65</v>
      </c>
      <c r="E64" s="98">
        <v>4</v>
      </c>
      <c r="F64" s="102">
        <v>0</v>
      </c>
      <c r="G64" s="102">
        <v>0</v>
      </c>
      <c r="H64" s="148">
        <f>E64*F64</f>
        <v>0</v>
      </c>
      <c r="I64" s="148">
        <f>E64*G64</f>
        <v>0</v>
      </c>
      <c r="J64" s="218"/>
    </row>
    <row r="65" spans="1:14" ht="15.05" x14ac:dyDescent="0.25">
      <c r="A65" s="260"/>
      <c r="B65" s="156" t="s">
        <v>470</v>
      </c>
      <c r="C65" s="156"/>
      <c r="D65" s="100"/>
      <c r="E65" s="98"/>
      <c r="F65" s="105"/>
      <c r="G65" s="105"/>
      <c r="H65" s="148"/>
      <c r="I65" s="148"/>
      <c r="J65" s="218"/>
    </row>
    <row r="66" spans="1:14" ht="15.05" x14ac:dyDescent="0.25">
      <c r="A66" s="260"/>
      <c r="B66" s="156" t="s">
        <v>471</v>
      </c>
      <c r="C66" s="156"/>
      <c r="D66" s="100"/>
      <c r="E66" s="98"/>
      <c r="F66" s="105"/>
      <c r="G66" s="105"/>
      <c r="H66" s="148"/>
      <c r="I66" s="148"/>
      <c r="J66" s="218"/>
    </row>
    <row r="67" spans="1:14" ht="15.05" x14ac:dyDescent="0.25">
      <c r="A67" s="260"/>
      <c r="B67" s="156" t="s">
        <v>472</v>
      </c>
      <c r="C67" s="156" t="s">
        <v>473</v>
      </c>
      <c r="D67" s="100"/>
      <c r="E67" s="98"/>
      <c r="F67" s="105"/>
      <c r="G67" s="105"/>
      <c r="H67" s="148"/>
      <c r="I67" s="148"/>
      <c r="J67" s="218"/>
    </row>
    <row r="68" spans="1:14" ht="15.05" customHeight="1" x14ac:dyDescent="0.25">
      <c r="A68" s="45"/>
      <c r="B68" s="156" t="s">
        <v>462</v>
      </c>
      <c r="C68" s="156"/>
      <c r="D68" s="100"/>
      <c r="E68" s="98"/>
      <c r="F68" s="105"/>
      <c r="G68" s="105"/>
      <c r="H68" s="148"/>
      <c r="I68" s="148"/>
      <c r="J68" s="218"/>
    </row>
    <row r="69" spans="1:14" ht="15.05" customHeight="1" x14ac:dyDescent="0.25">
      <c r="A69" s="45"/>
      <c r="B69" s="156"/>
      <c r="C69" s="156"/>
      <c r="D69" s="100"/>
      <c r="E69" s="98"/>
      <c r="F69" s="105"/>
      <c r="G69" s="105"/>
      <c r="H69" s="148"/>
      <c r="I69" s="148"/>
      <c r="J69" s="218"/>
    </row>
    <row r="70" spans="1:14" ht="17.7" x14ac:dyDescent="0.3">
      <c r="A70" s="219" t="s">
        <v>371</v>
      </c>
      <c r="B70" s="220" t="s">
        <v>474</v>
      </c>
      <c r="C70" s="252"/>
      <c r="D70" s="45"/>
      <c r="E70" s="263"/>
      <c r="F70" s="256"/>
      <c r="G70" s="256"/>
      <c r="H70" s="253"/>
      <c r="I70" s="253"/>
      <c r="J70" s="254"/>
    </row>
    <row r="71" spans="1:14" ht="13.1" x14ac:dyDescent="0.25">
      <c r="A71" s="155"/>
      <c r="B71" s="156"/>
      <c r="C71" s="156"/>
      <c r="D71" s="155"/>
      <c r="E71" s="155"/>
      <c r="F71" s="256"/>
      <c r="G71" s="256"/>
      <c r="H71" s="253"/>
      <c r="K71" s="226" t="s">
        <v>375</v>
      </c>
      <c r="L71" s="226" t="s">
        <v>376</v>
      </c>
      <c r="M71" s="227" t="s">
        <v>377</v>
      </c>
    </row>
    <row r="72" spans="1:14" ht="13.1" x14ac:dyDescent="0.25">
      <c r="A72" s="216">
        <f>MAX(A62:A71)+1</f>
        <v>12</v>
      </c>
      <c r="B72" s="156" t="s">
        <v>475</v>
      </c>
      <c r="C72" s="155" t="s">
        <v>386</v>
      </c>
      <c r="D72" s="155" t="s">
        <v>380</v>
      </c>
      <c r="E72" s="155">
        <v>2</v>
      </c>
      <c r="F72" s="102">
        <v>0</v>
      </c>
      <c r="G72" s="102">
        <v>0</v>
      </c>
      <c r="H72" s="209">
        <f>E72*F72</f>
        <v>0</v>
      </c>
      <c r="I72" s="224">
        <f>E72*G72</f>
        <v>0</v>
      </c>
      <c r="J72" s="225"/>
      <c r="K72" s="226">
        <f>(PI())*M72^2/4*E72</f>
        <v>7.396722823244489E-4</v>
      </c>
      <c r="L72" s="226">
        <f>(PI())*0.0269*E72</f>
        <v>0.16901768476313087</v>
      </c>
      <c r="M72" s="228">
        <f>0.0269-2*0.0026</f>
        <v>2.1700000000000001E-2</v>
      </c>
      <c r="N72" s="63"/>
    </row>
    <row r="73" spans="1:14" ht="13.1" x14ac:dyDescent="0.25">
      <c r="A73" s="216">
        <f>MAX(A63:A72)+1</f>
        <v>13</v>
      </c>
      <c r="B73" s="156" t="s">
        <v>475</v>
      </c>
      <c r="C73" s="155" t="s">
        <v>379</v>
      </c>
      <c r="D73" s="155" t="s">
        <v>380</v>
      </c>
      <c r="E73" s="155">
        <v>1</v>
      </c>
      <c r="F73" s="102">
        <v>0</v>
      </c>
      <c r="G73" s="102">
        <v>0</v>
      </c>
      <c r="H73" s="209">
        <f>E73*F73</f>
        <v>0</v>
      </c>
      <c r="I73" s="224">
        <f>E73*G73</f>
        <v>0</v>
      </c>
      <c r="J73" s="225"/>
      <c r="K73" s="226">
        <f>(PI())*M73^2/4*E73</f>
        <v>1.0868653944359245E-3</v>
      </c>
      <c r="L73" s="226">
        <f>(PI())*0.0424*E73</f>
        <v>0.13320352851220724</v>
      </c>
      <c r="M73" s="228">
        <f>0.0424-2*0.0026</f>
        <v>3.7199999999999997E-2</v>
      </c>
      <c r="N73" s="63"/>
    </row>
    <row r="74" spans="1:14" ht="13.1" x14ac:dyDescent="0.25">
      <c r="A74" s="216">
        <f>MAX(A64:A73)+1</f>
        <v>14</v>
      </c>
      <c r="B74" s="156" t="s">
        <v>475</v>
      </c>
      <c r="C74" s="155" t="s">
        <v>476</v>
      </c>
      <c r="D74" s="155" t="s">
        <v>380</v>
      </c>
      <c r="E74" s="155">
        <v>60</v>
      </c>
      <c r="F74" s="102">
        <v>0</v>
      </c>
      <c r="G74" s="102">
        <v>0</v>
      </c>
      <c r="H74" s="209">
        <f>E74*F74</f>
        <v>0</v>
      </c>
      <c r="I74" s="224">
        <f>E74*G74</f>
        <v>0</v>
      </c>
      <c r="J74" s="225"/>
      <c r="K74" s="226">
        <f>(PI())*M74^2/4*E74</f>
        <v>0.22893209781717055</v>
      </c>
      <c r="L74" s="226">
        <f>(PI())*0.0761*E74</f>
        <v>14.344512056290997</v>
      </c>
      <c r="M74" s="228">
        <f>0.0761-2*0.0032</f>
        <v>6.9699999999999998E-2</v>
      </c>
      <c r="N74" s="63"/>
    </row>
    <row r="75" spans="1:14" ht="13.1" x14ac:dyDescent="0.25">
      <c r="A75" s="155"/>
      <c r="B75" s="156"/>
      <c r="C75" s="155"/>
      <c r="D75" s="155"/>
      <c r="E75" s="155"/>
      <c r="F75" s="213"/>
      <c r="G75" s="213"/>
      <c r="H75" s="209"/>
      <c r="I75" s="224"/>
      <c r="J75" s="225"/>
      <c r="K75" s="156">
        <f>SUM(K72:K74)</f>
        <v>0.23075863549393094</v>
      </c>
      <c r="L75" s="156">
        <f>SUM(L72:L74)</f>
        <v>14.646733269566335</v>
      </c>
    </row>
    <row r="76" spans="1:14" ht="13.1" x14ac:dyDescent="0.25">
      <c r="A76" s="155"/>
      <c r="B76" s="156" t="s">
        <v>477</v>
      </c>
      <c r="C76" s="155"/>
      <c r="D76" s="155"/>
      <c r="E76" s="155"/>
      <c r="F76" s="214"/>
      <c r="G76" s="214"/>
      <c r="H76" s="209"/>
      <c r="I76" s="209"/>
      <c r="J76" s="149"/>
    </row>
    <row r="77" spans="1:14" ht="13.1" x14ac:dyDescent="0.25">
      <c r="A77" s="216">
        <f>MAX(A67:A76)+1</f>
        <v>15</v>
      </c>
      <c r="B77" s="156" t="s">
        <v>385</v>
      </c>
      <c r="C77" s="155" t="s">
        <v>386</v>
      </c>
      <c r="D77" s="155" t="s">
        <v>65</v>
      </c>
      <c r="E77" s="155">
        <v>3</v>
      </c>
      <c r="F77" s="102">
        <v>0</v>
      </c>
      <c r="G77" s="102">
        <v>0</v>
      </c>
      <c r="H77" s="209">
        <f>E77*F77</f>
        <v>0</v>
      </c>
      <c r="I77" s="209">
        <f>E77*G77</f>
        <v>0</v>
      </c>
      <c r="J77" s="149"/>
      <c r="K77" s="63"/>
      <c r="L77" s="63"/>
      <c r="M77" s="63"/>
      <c r="N77" s="63"/>
    </row>
    <row r="78" spans="1:14" ht="13.1" x14ac:dyDescent="0.25">
      <c r="A78" s="216">
        <f>MAX(A68:A77)+1</f>
        <v>16</v>
      </c>
      <c r="B78" s="156" t="s">
        <v>385</v>
      </c>
      <c r="C78" s="155" t="s">
        <v>379</v>
      </c>
      <c r="D78" s="155" t="s">
        <v>65</v>
      </c>
      <c r="E78" s="155">
        <v>1</v>
      </c>
      <c r="F78" s="102">
        <v>0</v>
      </c>
      <c r="G78" s="102">
        <v>0</v>
      </c>
      <c r="H78" s="209">
        <f>E78*F78</f>
        <v>0</v>
      </c>
      <c r="I78" s="209">
        <f>E78*G78</f>
        <v>0</v>
      </c>
      <c r="J78" s="149"/>
      <c r="K78" s="63"/>
      <c r="L78" s="63"/>
      <c r="M78" s="63"/>
      <c r="N78" s="63"/>
    </row>
    <row r="79" spans="1:14" ht="13.1" x14ac:dyDescent="0.25">
      <c r="A79" s="216">
        <f>MAX(A69:A78)+1</f>
        <v>17</v>
      </c>
      <c r="B79" s="156" t="s">
        <v>385</v>
      </c>
      <c r="C79" s="155" t="s">
        <v>476</v>
      </c>
      <c r="D79" s="155" t="s">
        <v>65</v>
      </c>
      <c r="E79" s="155">
        <v>28</v>
      </c>
      <c r="F79" s="102">
        <v>0</v>
      </c>
      <c r="G79" s="102">
        <v>0</v>
      </c>
      <c r="H79" s="209">
        <f>E79*F79</f>
        <v>0</v>
      </c>
      <c r="I79" s="209">
        <f>E79*G79</f>
        <v>0</v>
      </c>
      <c r="J79" s="149"/>
      <c r="K79" s="63"/>
      <c r="L79" s="63"/>
      <c r="M79" s="63"/>
      <c r="N79" s="63"/>
    </row>
    <row r="80" spans="1:14" ht="13.1" x14ac:dyDescent="0.25">
      <c r="A80" s="155"/>
      <c r="B80" s="156"/>
      <c r="C80" s="155"/>
      <c r="D80" s="155"/>
      <c r="E80" s="155"/>
      <c r="F80" s="213"/>
      <c r="G80" s="213"/>
      <c r="H80" s="209"/>
      <c r="I80" s="209"/>
      <c r="J80" s="149"/>
      <c r="K80" s="63"/>
      <c r="L80" s="63"/>
      <c r="M80" s="63"/>
      <c r="N80" s="63"/>
    </row>
    <row r="81" spans="1:14" ht="13.1" x14ac:dyDescent="0.25">
      <c r="A81" s="155"/>
      <c r="B81" s="156" t="s">
        <v>478</v>
      </c>
      <c r="C81" s="156"/>
      <c r="D81" s="155"/>
      <c r="E81" s="155"/>
      <c r="F81" s="213"/>
      <c r="G81" s="213"/>
      <c r="H81" s="209"/>
      <c r="I81" s="209"/>
      <c r="J81" s="149"/>
      <c r="K81" s="63"/>
      <c r="L81" s="63"/>
      <c r="M81" s="63"/>
      <c r="N81" s="63"/>
    </row>
    <row r="82" spans="1:14" ht="13.1" x14ac:dyDescent="0.25">
      <c r="A82" s="216">
        <f>MAX(A72:A81)+1</f>
        <v>18</v>
      </c>
      <c r="B82" s="156" t="s">
        <v>388</v>
      </c>
      <c r="C82" s="155" t="s">
        <v>479</v>
      </c>
      <c r="D82" s="155" t="s">
        <v>65</v>
      </c>
      <c r="E82" s="155">
        <v>2</v>
      </c>
      <c r="F82" s="102">
        <v>0</v>
      </c>
      <c r="G82" s="102">
        <v>0</v>
      </c>
      <c r="H82" s="209">
        <f>E82*F82</f>
        <v>0</v>
      </c>
      <c r="I82" s="209">
        <f>E82*G82</f>
        <v>0</v>
      </c>
      <c r="J82" s="149"/>
      <c r="K82" s="63"/>
      <c r="L82" s="63"/>
      <c r="M82" s="63"/>
      <c r="N82" s="63"/>
    </row>
    <row r="83" spans="1:14" ht="13.1" x14ac:dyDescent="0.25">
      <c r="A83" s="216">
        <f>MAX(A73:A82)+1</f>
        <v>19</v>
      </c>
      <c r="B83" s="156" t="s">
        <v>388</v>
      </c>
      <c r="C83" s="155" t="s">
        <v>480</v>
      </c>
      <c r="D83" s="155" t="s">
        <v>65</v>
      </c>
      <c r="E83" s="155">
        <v>2</v>
      </c>
      <c r="F83" s="102">
        <v>0</v>
      </c>
      <c r="G83" s="102">
        <v>0</v>
      </c>
      <c r="H83" s="209">
        <f>E83*F83</f>
        <v>0</v>
      </c>
      <c r="I83" s="209">
        <f>E83*G83</f>
        <v>0</v>
      </c>
      <c r="J83" s="149"/>
      <c r="K83" s="63"/>
      <c r="L83" s="63"/>
      <c r="M83" s="63"/>
      <c r="N83" s="63"/>
    </row>
    <row r="84" spans="1:14" ht="13.1" x14ac:dyDescent="0.25">
      <c r="A84" s="216">
        <f>MAX(A74:A83)+1</f>
        <v>20</v>
      </c>
      <c r="B84" s="156" t="s">
        <v>388</v>
      </c>
      <c r="C84" s="155" t="s">
        <v>481</v>
      </c>
      <c r="D84" s="155" t="s">
        <v>65</v>
      </c>
      <c r="E84" s="155">
        <v>9</v>
      </c>
      <c r="F84" s="102">
        <v>0</v>
      </c>
      <c r="G84" s="102">
        <v>0</v>
      </c>
      <c r="H84" s="209">
        <f>E84*F84</f>
        <v>0</v>
      </c>
      <c r="I84" s="209">
        <f>E84*G84</f>
        <v>0</v>
      </c>
      <c r="J84" s="149"/>
      <c r="K84" s="63"/>
      <c r="L84" s="63"/>
      <c r="M84" s="63"/>
      <c r="N84" s="63"/>
    </row>
    <row r="85" spans="1:14" ht="13.1" x14ac:dyDescent="0.25">
      <c r="A85" s="155"/>
      <c r="B85" s="156"/>
      <c r="C85" s="155"/>
      <c r="D85" s="155"/>
      <c r="E85" s="155"/>
      <c r="F85" s="213"/>
      <c r="G85" s="213"/>
      <c r="H85" s="209"/>
      <c r="I85" s="209"/>
      <c r="J85" s="149"/>
      <c r="K85" s="63"/>
      <c r="L85" s="63"/>
      <c r="M85" s="63"/>
      <c r="N85" s="63"/>
    </row>
    <row r="86" spans="1:14" ht="13.1" x14ac:dyDescent="0.25">
      <c r="A86" s="155"/>
      <c r="B86" s="156" t="s">
        <v>482</v>
      </c>
      <c r="C86" s="156"/>
      <c r="D86" s="155"/>
      <c r="E86" s="155"/>
      <c r="F86" s="213"/>
      <c r="G86" s="213"/>
      <c r="H86" s="209"/>
      <c r="I86" s="209"/>
      <c r="J86" s="149"/>
      <c r="K86" s="63"/>
      <c r="L86" s="63"/>
      <c r="M86" s="63"/>
      <c r="N86" s="63"/>
    </row>
    <row r="87" spans="1:14" ht="13.1" x14ac:dyDescent="0.25">
      <c r="A87" s="216">
        <f>MAX(A77:A86)+1</f>
        <v>21</v>
      </c>
      <c r="B87" s="156" t="s">
        <v>483</v>
      </c>
      <c r="C87" s="156"/>
      <c r="D87" s="155" t="s">
        <v>65</v>
      </c>
      <c r="E87" s="155">
        <v>3</v>
      </c>
      <c r="F87" s="102">
        <v>0</v>
      </c>
      <c r="G87" s="102">
        <v>0</v>
      </c>
      <c r="H87" s="209">
        <f>E87*F87</f>
        <v>0</v>
      </c>
      <c r="I87" s="209">
        <f>E87*G87</f>
        <v>0</v>
      </c>
      <c r="J87" s="149"/>
      <c r="K87" s="63"/>
      <c r="L87" s="63"/>
      <c r="M87" s="63"/>
      <c r="N87" s="63"/>
    </row>
    <row r="88" spans="1:14" ht="13.1" x14ac:dyDescent="0.25">
      <c r="A88" s="155"/>
      <c r="B88" s="156"/>
      <c r="C88" s="155"/>
      <c r="D88" s="155"/>
      <c r="E88" s="155"/>
      <c r="F88" s="264"/>
      <c r="G88" s="256"/>
      <c r="H88" s="253"/>
      <c r="I88" s="253"/>
      <c r="J88" s="254"/>
    </row>
    <row r="89" spans="1:14" ht="13.1" x14ac:dyDescent="0.25">
      <c r="A89" s="155"/>
      <c r="B89" s="156" t="s">
        <v>484</v>
      </c>
      <c r="C89" s="155"/>
      <c r="D89" s="155"/>
      <c r="E89" s="155"/>
      <c r="F89" s="264"/>
      <c r="G89" s="256"/>
      <c r="H89" s="253"/>
      <c r="I89" s="253"/>
      <c r="J89" s="254"/>
    </row>
    <row r="90" spans="1:14" ht="13.1" x14ac:dyDescent="0.25">
      <c r="A90" s="216">
        <f>MAX(A80:A89)+1</f>
        <v>22</v>
      </c>
      <c r="B90" s="156" t="s">
        <v>485</v>
      </c>
      <c r="C90" s="156"/>
      <c r="D90" s="155" t="s">
        <v>65</v>
      </c>
      <c r="E90" s="155">
        <v>16</v>
      </c>
      <c r="F90" s="102">
        <v>0</v>
      </c>
      <c r="G90" s="102">
        <v>0</v>
      </c>
      <c r="H90" s="209">
        <f>E90*F90</f>
        <v>0</v>
      </c>
      <c r="I90" s="209">
        <f>E90*G90</f>
        <v>0</v>
      </c>
      <c r="J90" s="149"/>
    </row>
    <row r="91" spans="1:14" ht="13.1" x14ac:dyDescent="0.25">
      <c r="A91" s="216">
        <f>MAX(A81:A90)+1</f>
        <v>23</v>
      </c>
      <c r="B91" s="156" t="s">
        <v>486</v>
      </c>
      <c r="C91" s="156"/>
      <c r="D91" s="155" t="s">
        <v>65</v>
      </c>
      <c r="E91" s="155">
        <v>9</v>
      </c>
      <c r="F91" s="102">
        <v>0</v>
      </c>
      <c r="G91" s="102">
        <v>0</v>
      </c>
      <c r="H91" s="209">
        <f>E91*F91</f>
        <v>0</v>
      </c>
      <c r="I91" s="209">
        <f>E91*G91</f>
        <v>0</v>
      </c>
      <c r="J91" s="149"/>
    </row>
    <row r="92" spans="1:14" ht="13.1" x14ac:dyDescent="0.25">
      <c r="A92" s="155"/>
      <c r="B92" s="156"/>
      <c r="C92" s="155"/>
      <c r="D92" s="155"/>
      <c r="E92" s="155"/>
      <c r="F92" s="264"/>
      <c r="G92" s="256"/>
      <c r="H92" s="253"/>
      <c r="I92" s="253"/>
      <c r="J92" s="254"/>
    </row>
    <row r="93" spans="1:14" ht="13.1" x14ac:dyDescent="0.25">
      <c r="A93" s="155"/>
      <c r="B93" s="156" t="s">
        <v>487</v>
      </c>
      <c r="C93" s="155"/>
      <c r="D93" s="155"/>
      <c r="E93" s="155"/>
      <c r="F93" s="256"/>
      <c r="G93" s="256"/>
      <c r="H93" s="253"/>
      <c r="I93" s="253"/>
      <c r="J93" s="254"/>
    </row>
    <row r="94" spans="1:14" ht="13.1" x14ac:dyDescent="0.25">
      <c r="A94" s="216">
        <f>MAX(A84:A93)+1</f>
        <v>24</v>
      </c>
      <c r="B94" s="156" t="s">
        <v>488</v>
      </c>
      <c r="C94" s="155"/>
      <c r="D94" s="155" t="s">
        <v>65</v>
      </c>
      <c r="E94" s="155">
        <v>6</v>
      </c>
      <c r="F94" s="102">
        <v>0</v>
      </c>
      <c r="G94" s="102">
        <v>0</v>
      </c>
      <c r="H94" s="209">
        <f>E94*F94</f>
        <v>0</v>
      </c>
      <c r="I94" s="209">
        <f>E94*G94</f>
        <v>0</v>
      </c>
      <c r="J94" s="149"/>
    </row>
    <row r="95" spans="1:14" ht="13.1" x14ac:dyDescent="0.25">
      <c r="A95" s="216">
        <f>MAX(A85:A94)+1</f>
        <v>25</v>
      </c>
      <c r="B95" s="156" t="s">
        <v>489</v>
      </c>
      <c r="C95" s="155"/>
      <c r="D95" s="155" t="s">
        <v>65</v>
      </c>
      <c r="E95" s="155">
        <v>1</v>
      </c>
      <c r="F95" s="102">
        <v>0</v>
      </c>
      <c r="G95" s="102">
        <v>0</v>
      </c>
      <c r="H95" s="209">
        <f>E95*F95</f>
        <v>0</v>
      </c>
      <c r="I95" s="209">
        <f>E95*G95</f>
        <v>0</v>
      </c>
      <c r="J95" s="149"/>
    </row>
    <row r="96" spans="1:14" ht="13.1" x14ac:dyDescent="0.25">
      <c r="A96" s="216">
        <f>MAX(A86:A95)+1</f>
        <v>26</v>
      </c>
      <c r="B96" s="156" t="s">
        <v>490</v>
      </c>
      <c r="C96" s="155"/>
      <c r="D96" s="155" t="s">
        <v>65</v>
      </c>
      <c r="E96" s="155">
        <v>2</v>
      </c>
      <c r="F96" s="102">
        <v>0</v>
      </c>
      <c r="G96" s="102">
        <v>0</v>
      </c>
      <c r="H96" s="209">
        <f>E96*F96</f>
        <v>0</v>
      </c>
      <c r="I96" s="209">
        <f>E96*G96</f>
        <v>0</v>
      </c>
      <c r="J96" s="149"/>
    </row>
    <row r="97" spans="1:18" ht="13.1" x14ac:dyDescent="0.25">
      <c r="A97" s="155"/>
      <c r="B97" s="156"/>
      <c r="C97" s="155"/>
      <c r="D97" s="155"/>
      <c r="E97" s="155"/>
      <c r="F97" s="265"/>
      <c r="G97" s="256"/>
      <c r="H97" s="253"/>
      <c r="I97" s="253"/>
      <c r="J97" s="254"/>
    </row>
    <row r="98" spans="1:18" ht="13.1" x14ac:dyDescent="0.25">
      <c r="A98" s="155"/>
      <c r="B98" s="156" t="s">
        <v>491</v>
      </c>
      <c r="C98" s="155"/>
      <c r="D98" s="155"/>
      <c r="E98" s="155"/>
      <c r="F98" s="265"/>
      <c r="G98" s="256"/>
      <c r="H98" s="253"/>
      <c r="I98" s="253"/>
      <c r="J98" s="254"/>
    </row>
    <row r="99" spans="1:18" ht="13.1" x14ac:dyDescent="0.25">
      <c r="A99" s="216">
        <f>MAX(A89:A98)+1</f>
        <v>27</v>
      </c>
      <c r="B99" s="156" t="s">
        <v>490</v>
      </c>
      <c r="C99" s="155"/>
      <c r="D99" s="155" t="s">
        <v>65</v>
      </c>
      <c r="E99" s="155">
        <v>2</v>
      </c>
      <c r="F99" s="102">
        <v>0</v>
      </c>
      <c r="G99" s="102">
        <v>0</v>
      </c>
      <c r="H99" s="209">
        <f>E99*F99</f>
        <v>0</v>
      </c>
      <c r="I99" s="209">
        <f>E99*G99</f>
        <v>0</v>
      </c>
      <c r="J99" s="149"/>
    </row>
    <row r="100" spans="1:18" ht="13.1" x14ac:dyDescent="0.25">
      <c r="A100" s="216">
        <f>MAX(A90:A99)+1</f>
        <v>28</v>
      </c>
      <c r="B100" s="156" t="s">
        <v>249</v>
      </c>
      <c r="C100" s="155"/>
      <c r="D100" s="155" t="s">
        <v>65</v>
      </c>
      <c r="E100" s="155">
        <v>1</v>
      </c>
      <c r="F100" s="102">
        <v>0</v>
      </c>
      <c r="G100" s="102">
        <v>0</v>
      </c>
      <c r="H100" s="209">
        <f>E100*F100</f>
        <v>0</v>
      </c>
      <c r="I100" s="209">
        <f>E100*G100</f>
        <v>0</v>
      </c>
      <c r="J100" s="149"/>
    </row>
    <row r="101" spans="1:18" ht="15.05" x14ac:dyDescent="0.25">
      <c r="A101" s="155"/>
      <c r="B101" s="266"/>
      <c r="C101" s="155"/>
      <c r="D101" s="155"/>
      <c r="E101" s="155"/>
      <c r="F101" s="256"/>
      <c r="G101" s="256"/>
      <c r="H101" s="253"/>
      <c r="I101" s="253"/>
      <c r="J101" s="254"/>
    </row>
    <row r="102" spans="1:18" ht="13.1" x14ac:dyDescent="0.25">
      <c r="A102" s="155"/>
      <c r="B102" s="156" t="s">
        <v>492</v>
      </c>
      <c r="C102" s="156"/>
      <c r="D102" s="155"/>
      <c r="E102" s="155"/>
      <c r="F102" s="256"/>
      <c r="G102" s="256"/>
      <c r="H102" s="253"/>
      <c r="I102" s="253"/>
      <c r="J102" s="254"/>
    </row>
    <row r="103" spans="1:18" ht="31.6" customHeight="1" x14ac:dyDescent="0.25">
      <c r="A103" s="155"/>
      <c r="B103" s="392" t="s">
        <v>493</v>
      </c>
      <c r="C103" s="392"/>
      <c r="D103" s="155"/>
      <c r="E103" s="155"/>
      <c r="F103" s="267"/>
      <c r="G103" s="267"/>
      <c r="H103" s="268"/>
      <c r="I103" s="268"/>
      <c r="J103" s="269"/>
      <c r="K103" s="11"/>
      <c r="L103" s="11"/>
      <c r="M103" s="11"/>
      <c r="N103" s="11"/>
      <c r="O103" s="11"/>
      <c r="P103" s="11"/>
      <c r="Q103" s="11"/>
      <c r="R103" s="11"/>
    </row>
    <row r="104" spans="1:18" ht="13.1" x14ac:dyDescent="0.25">
      <c r="A104" s="216">
        <f>MAX(A94:A103)+1</f>
        <v>29</v>
      </c>
      <c r="B104" s="398" t="s">
        <v>485</v>
      </c>
      <c r="C104" s="398"/>
      <c r="D104" s="155" t="s">
        <v>65</v>
      </c>
      <c r="E104" s="155">
        <v>2</v>
      </c>
      <c r="F104" s="102">
        <v>0</v>
      </c>
      <c r="G104" s="102">
        <v>0</v>
      </c>
      <c r="H104" s="209">
        <f>E104*F104</f>
        <v>0</v>
      </c>
      <c r="I104" s="209">
        <f>E104*G104</f>
        <v>0</v>
      </c>
      <c r="J104" s="149"/>
      <c r="K104" s="270"/>
    </row>
    <row r="105" spans="1:18" ht="13.1" x14ac:dyDescent="0.25">
      <c r="A105" s="155"/>
      <c r="B105" s="21" t="s">
        <v>494</v>
      </c>
      <c r="C105" s="271"/>
      <c r="D105" s="155"/>
      <c r="E105" s="155"/>
      <c r="F105" s="265"/>
      <c r="G105" s="256"/>
      <c r="H105" s="253"/>
      <c r="I105" s="253"/>
      <c r="J105" s="254"/>
    </row>
    <row r="106" spans="1:18" ht="13.1" x14ac:dyDescent="0.25">
      <c r="A106" s="155"/>
      <c r="B106" s="21" t="s">
        <v>495</v>
      </c>
      <c r="C106" s="271"/>
      <c r="D106" s="155"/>
      <c r="E106" s="155"/>
      <c r="F106" s="265"/>
      <c r="G106" s="256"/>
      <c r="H106" s="253"/>
      <c r="I106" s="253"/>
      <c r="J106" s="254"/>
    </row>
    <row r="107" spans="1:18" ht="13.1" x14ac:dyDescent="0.25">
      <c r="A107" s="155"/>
      <c r="B107" s="21" t="s">
        <v>496</v>
      </c>
      <c r="C107" s="271"/>
      <c r="D107" s="155"/>
      <c r="E107" s="155"/>
      <c r="F107" s="265"/>
      <c r="G107" s="256"/>
      <c r="H107" s="253"/>
      <c r="I107" s="253"/>
      <c r="J107" s="254"/>
    </row>
    <row r="108" spans="1:18" ht="13.1" x14ac:dyDescent="0.25">
      <c r="A108" s="155"/>
      <c r="B108" s="272" t="s">
        <v>497</v>
      </c>
      <c r="C108" s="273"/>
      <c r="D108" s="155"/>
      <c r="E108" s="155"/>
      <c r="F108" s="265"/>
      <c r="G108" s="256"/>
      <c r="H108" s="253"/>
      <c r="I108" s="253"/>
      <c r="J108" s="254"/>
    </row>
    <row r="109" spans="1:18" ht="15.05" x14ac:dyDescent="0.25">
      <c r="A109" s="155"/>
      <c r="B109" s="266"/>
      <c r="C109" s="274"/>
      <c r="D109" s="155"/>
      <c r="E109" s="155"/>
      <c r="F109" s="265"/>
      <c r="G109" s="256"/>
      <c r="H109" s="253"/>
      <c r="I109" s="253"/>
      <c r="J109" s="254"/>
    </row>
    <row r="110" spans="1:18" ht="13.1" x14ac:dyDescent="0.25">
      <c r="A110" s="216">
        <f>MAX(A100:A109)+1</f>
        <v>30</v>
      </c>
      <c r="B110" s="398" t="s">
        <v>498</v>
      </c>
      <c r="C110" s="398"/>
      <c r="D110" s="155" t="s">
        <v>65</v>
      </c>
      <c r="E110" s="155">
        <v>2</v>
      </c>
      <c r="F110" s="102">
        <v>0</v>
      </c>
      <c r="G110" s="102">
        <v>0</v>
      </c>
      <c r="H110" s="209">
        <f>E110*F110</f>
        <v>0</v>
      </c>
      <c r="I110" s="209">
        <f>E110*G110</f>
        <v>0</v>
      </c>
      <c r="J110" s="149"/>
      <c r="K110" s="270"/>
    </row>
    <row r="111" spans="1:18" ht="13.1" x14ac:dyDescent="0.25">
      <c r="A111" s="155"/>
      <c r="B111" s="21" t="s">
        <v>494</v>
      </c>
      <c r="C111" s="271"/>
      <c r="D111" s="155"/>
      <c r="E111" s="155"/>
      <c r="F111" s="265"/>
      <c r="G111" s="256"/>
      <c r="H111" s="253"/>
      <c r="I111" s="253"/>
      <c r="J111" s="254"/>
    </row>
    <row r="112" spans="1:18" ht="13.1" x14ac:dyDescent="0.25">
      <c r="A112" s="155"/>
      <c r="B112" s="21" t="s">
        <v>495</v>
      </c>
      <c r="C112" s="271"/>
      <c r="D112" s="155"/>
      <c r="E112" s="155"/>
      <c r="F112" s="265"/>
      <c r="G112" s="256"/>
      <c r="H112" s="253"/>
      <c r="I112" s="253"/>
      <c r="J112" s="254"/>
    </row>
    <row r="113" spans="1:11" ht="13.1" x14ac:dyDescent="0.25">
      <c r="A113" s="155"/>
      <c r="B113" s="21" t="s">
        <v>496</v>
      </c>
      <c r="C113" s="271"/>
      <c r="D113" s="155"/>
      <c r="E113" s="155"/>
      <c r="F113" s="265"/>
      <c r="G113" s="256"/>
      <c r="H113" s="253"/>
      <c r="I113" s="253"/>
      <c r="J113" s="254"/>
    </row>
    <row r="114" spans="1:11" ht="13.1" x14ac:dyDescent="0.25">
      <c r="A114" s="155"/>
      <c r="B114" s="272" t="s">
        <v>499</v>
      </c>
      <c r="C114" s="273"/>
      <c r="D114" s="155"/>
      <c r="E114" s="155"/>
      <c r="F114" s="265"/>
      <c r="G114" s="256"/>
      <c r="H114" s="253"/>
      <c r="I114" s="253"/>
      <c r="J114" s="254"/>
    </row>
    <row r="115" spans="1:11" ht="15.05" x14ac:dyDescent="0.25">
      <c r="A115" s="155"/>
      <c r="B115" s="266"/>
      <c r="C115" s="155"/>
      <c r="D115" s="155"/>
      <c r="E115" s="155"/>
      <c r="F115" s="265"/>
      <c r="G115" s="256"/>
      <c r="H115" s="253"/>
      <c r="I115" s="253"/>
      <c r="J115" s="254"/>
    </row>
    <row r="116" spans="1:11" ht="13.1" x14ac:dyDescent="0.25">
      <c r="A116" s="216">
        <f>MAX(A106:A115)+1</f>
        <v>31</v>
      </c>
      <c r="B116" s="398" t="s">
        <v>486</v>
      </c>
      <c r="C116" s="398"/>
      <c r="D116" s="155" t="s">
        <v>65</v>
      </c>
      <c r="E116" s="155">
        <v>7</v>
      </c>
      <c r="F116" s="102">
        <v>0</v>
      </c>
      <c r="G116" s="102">
        <v>0</v>
      </c>
      <c r="H116" s="209">
        <f>E116*F116</f>
        <v>0</v>
      </c>
      <c r="I116" s="209">
        <f>E116*G116</f>
        <v>0</v>
      </c>
      <c r="J116" s="149"/>
      <c r="K116" s="270"/>
    </row>
    <row r="117" spans="1:11" ht="13.1" x14ac:dyDescent="0.25">
      <c r="A117" s="155"/>
      <c r="B117" s="21" t="s">
        <v>500</v>
      </c>
      <c r="C117" s="271"/>
      <c r="D117" s="155"/>
      <c r="E117" s="155"/>
      <c r="F117" s="265"/>
      <c r="G117" s="256"/>
      <c r="H117" s="253"/>
      <c r="I117" s="253"/>
      <c r="J117" s="254"/>
    </row>
    <row r="118" spans="1:11" ht="13.1" x14ac:dyDescent="0.25">
      <c r="A118" s="155"/>
      <c r="B118" s="21" t="s">
        <v>495</v>
      </c>
      <c r="C118" s="271"/>
      <c r="D118" s="155"/>
      <c r="E118" s="155"/>
      <c r="F118" s="265"/>
      <c r="G118" s="256"/>
      <c r="H118" s="253"/>
      <c r="I118" s="253"/>
      <c r="J118" s="254"/>
    </row>
    <row r="119" spans="1:11" ht="13.1" x14ac:dyDescent="0.25">
      <c r="A119" s="155"/>
      <c r="B119" s="21" t="s">
        <v>496</v>
      </c>
      <c r="C119" s="271"/>
      <c r="D119" s="155"/>
      <c r="E119" s="155"/>
      <c r="F119" s="265"/>
      <c r="G119" s="256"/>
      <c r="H119" s="253"/>
      <c r="I119" s="253"/>
      <c r="J119" s="254"/>
    </row>
    <row r="120" spans="1:11" ht="13.1" x14ac:dyDescent="0.25">
      <c r="A120" s="155"/>
      <c r="B120" s="272" t="s">
        <v>501</v>
      </c>
      <c r="C120" s="273"/>
      <c r="D120" s="155"/>
      <c r="E120" s="155"/>
      <c r="F120" s="265"/>
      <c r="G120" s="256"/>
      <c r="H120" s="253"/>
      <c r="I120" s="253"/>
      <c r="J120" s="254"/>
    </row>
    <row r="121" spans="1:11" ht="15.05" x14ac:dyDescent="0.25">
      <c r="A121" s="155"/>
      <c r="B121" s="266"/>
      <c r="C121" s="155"/>
      <c r="D121" s="155"/>
      <c r="E121" s="155"/>
      <c r="F121" s="265"/>
      <c r="G121" s="256"/>
      <c r="H121" s="253"/>
      <c r="I121" s="253"/>
      <c r="J121" s="254"/>
    </row>
    <row r="122" spans="1:11" ht="13.1" x14ac:dyDescent="0.25">
      <c r="A122" s="155"/>
      <c r="B122" s="156" t="s">
        <v>502</v>
      </c>
      <c r="C122" s="156"/>
      <c r="D122" s="155"/>
      <c r="E122" s="155"/>
      <c r="F122" s="265"/>
      <c r="G122" s="256"/>
      <c r="H122" s="253"/>
      <c r="I122" s="253"/>
      <c r="J122" s="254"/>
    </row>
    <row r="123" spans="1:11" ht="31.6" customHeight="1" x14ac:dyDescent="0.25">
      <c r="A123" s="155"/>
      <c r="B123" s="392" t="s">
        <v>503</v>
      </c>
      <c r="C123" s="392"/>
      <c r="D123" s="155"/>
      <c r="E123" s="155"/>
      <c r="F123" s="267"/>
      <c r="G123" s="267"/>
      <c r="H123" s="268"/>
      <c r="I123" s="268"/>
      <c r="J123" s="269"/>
      <c r="K123" s="11"/>
    </row>
    <row r="124" spans="1:11" ht="13.1" x14ac:dyDescent="0.25">
      <c r="A124" s="216">
        <f>MAX(A114:A123)+1</f>
        <v>32</v>
      </c>
      <c r="B124" s="398" t="s">
        <v>485</v>
      </c>
      <c r="C124" s="398"/>
      <c r="D124" s="155" t="s">
        <v>65</v>
      </c>
      <c r="E124" s="155">
        <v>8</v>
      </c>
      <c r="F124" s="102">
        <v>0</v>
      </c>
      <c r="G124" s="102">
        <v>0</v>
      </c>
      <c r="H124" s="209">
        <f>E124*F124</f>
        <v>0</v>
      </c>
      <c r="I124" s="209">
        <f>E124*G124</f>
        <v>0</v>
      </c>
      <c r="J124" s="149"/>
      <c r="K124" s="270"/>
    </row>
    <row r="125" spans="1:11" ht="13.1" x14ac:dyDescent="0.25">
      <c r="A125" s="155"/>
      <c r="B125" s="21" t="s">
        <v>504</v>
      </c>
      <c r="C125" s="271"/>
      <c r="D125" s="155"/>
      <c r="E125" s="155"/>
      <c r="F125" s="256"/>
      <c r="G125" s="256"/>
      <c r="H125" s="253"/>
      <c r="I125" s="253"/>
      <c r="J125" s="254"/>
    </row>
    <row r="126" spans="1:11" ht="13.1" x14ac:dyDescent="0.25">
      <c r="A126" s="155"/>
      <c r="B126" s="21" t="s">
        <v>505</v>
      </c>
      <c r="C126" s="271"/>
      <c r="D126" s="155"/>
      <c r="E126" s="155"/>
      <c r="F126" s="256"/>
      <c r="G126" s="256"/>
      <c r="H126" s="253"/>
      <c r="I126" s="253"/>
      <c r="J126" s="254"/>
    </row>
    <row r="127" spans="1:11" ht="13.1" x14ac:dyDescent="0.25">
      <c r="A127" s="155"/>
      <c r="B127" s="21" t="s">
        <v>496</v>
      </c>
      <c r="C127" s="271"/>
      <c r="D127" s="155"/>
      <c r="E127" s="155"/>
      <c r="F127" s="256"/>
      <c r="G127" s="256"/>
      <c r="H127" s="253"/>
      <c r="I127" s="253"/>
      <c r="J127" s="254"/>
    </row>
    <row r="128" spans="1:11" ht="13.1" x14ac:dyDescent="0.25">
      <c r="A128" s="155"/>
      <c r="B128" s="272" t="s">
        <v>506</v>
      </c>
      <c r="C128" s="273"/>
      <c r="D128" s="155"/>
      <c r="E128" s="155"/>
      <c r="F128" s="256"/>
      <c r="G128" s="256"/>
      <c r="H128" s="253"/>
      <c r="I128" s="253"/>
      <c r="J128" s="254"/>
    </row>
    <row r="129" spans="1:10" ht="15.05" x14ac:dyDescent="0.25">
      <c r="A129" s="155"/>
      <c r="B129" s="266"/>
      <c r="C129" s="155"/>
      <c r="D129" s="155"/>
      <c r="E129" s="155"/>
      <c r="F129" s="256"/>
      <c r="G129" s="256"/>
      <c r="H129" s="253"/>
      <c r="I129" s="253"/>
      <c r="J129" s="254"/>
    </row>
    <row r="130" spans="1:10" ht="13.1" x14ac:dyDescent="0.25">
      <c r="A130" s="216">
        <f>MAX(A120:A129)+1</f>
        <v>33</v>
      </c>
      <c r="B130" s="156" t="s">
        <v>507</v>
      </c>
      <c r="C130" s="45"/>
      <c r="D130" s="155" t="s">
        <v>75</v>
      </c>
      <c r="E130" s="155">
        <v>1</v>
      </c>
      <c r="F130" s="102">
        <v>0</v>
      </c>
      <c r="G130" s="102">
        <v>0</v>
      </c>
      <c r="H130" s="253">
        <f>E130*F130</f>
        <v>0</v>
      </c>
      <c r="I130" s="253">
        <f>E130*G130</f>
        <v>0</v>
      </c>
      <c r="J130" s="254"/>
    </row>
    <row r="131" spans="1:10" x14ac:dyDescent="0.2">
      <c r="A131" s="45"/>
      <c r="B131" s="45" t="s">
        <v>508</v>
      </c>
      <c r="C131" s="45"/>
      <c r="D131" s="45"/>
      <c r="E131" s="45"/>
      <c r="F131" s="256"/>
      <c r="G131" s="256"/>
      <c r="H131" s="253"/>
      <c r="I131" s="253"/>
      <c r="J131" s="254"/>
    </row>
    <row r="132" spans="1:10" x14ac:dyDescent="0.2">
      <c r="A132" s="45"/>
      <c r="B132" s="45"/>
      <c r="C132" s="45"/>
      <c r="D132" s="45"/>
      <c r="E132" s="45"/>
      <c r="F132" s="256"/>
      <c r="G132" s="256"/>
      <c r="H132" s="253"/>
      <c r="I132" s="253"/>
      <c r="J132" s="254"/>
    </row>
    <row r="133" spans="1:10" ht="17.7" x14ac:dyDescent="0.3">
      <c r="A133" s="219" t="s">
        <v>396</v>
      </c>
      <c r="B133" s="220" t="s">
        <v>509</v>
      </c>
      <c r="C133" s="226"/>
      <c r="D133" s="155"/>
      <c r="E133" s="155"/>
      <c r="F133" s="265"/>
      <c r="G133" s="256"/>
      <c r="H133" s="253"/>
      <c r="I133" s="253"/>
      <c r="J133" s="254"/>
    </row>
    <row r="134" spans="1:10" ht="13.1" x14ac:dyDescent="0.25">
      <c r="A134" s="155"/>
      <c r="B134" s="226"/>
      <c r="C134" s="226"/>
      <c r="D134" s="155"/>
      <c r="E134" s="155"/>
      <c r="F134" s="265"/>
      <c r="G134" s="256"/>
      <c r="H134" s="253"/>
      <c r="I134" s="253"/>
      <c r="J134" s="254"/>
    </row>
    <row r="135" spans="1:10" ht="13.1" x14ac:dyDescent="0.25">
      <c r="A135" s="155"/>
      <c r="B135" s="226" t="s">
        <v>398</v>
      </c>
      <c r="C135" s="156"/>
      <c r="D135" s="155"/>
      <c r="E135" s="155"/>
      <c r="F135" s="213"/>
      <c r="G135" s="213"/>
      <c r="H135" s="209"/>
      <c r="I135" s="209"/>
      <c r="J135" s="149"/>
    </row>
    <row r="136" spans="1:10" ht="13.1" x14ac:dyDescent="0.25">
      <c r="A136" s="216">
        <f>MAX(A124:A135)+1</f>
        <v>34</v>
      </c>
      <c r="B136" s="156" t="s">
        <v>510</v>
      </c>
      <c r="C136" s="156"/>
      <c r="D136" s="155" t="s">
        <v>65</v>
      </c>
      <c r="E136" s="155">
        <v>20</v>
      </c>
      <c r="F136" s="102">
        <v>0</v>
      </c>
      <c r="G136" s="102">
        <v>0</v>
      </c>
      <c r="H136" s="209">
        <f>E136*F136</f>
        <v>0</v>
      </c>
      <c r="I136" s="209">
        <f>E136*G136</f>
        <v>0</v>
      </c>
      <c r="J136" s="149"/>
    </row>
    <row r="137" spans="1:10" ht="13.1" x14ac:dyDescent="0.25">
      <c r="A137" s="216">
        <f>MAX(A125:A136)+1</f>
        <v>35</v>
      </c>
      <c r="B137" s="156" t="s">
        <v>401</v>
      </c>
      <c r="C137" s="156"/>
      <c r="D137" s="155" t="s">
        <v>65</v>
      </c>
      <c r="E137" s="155">
        <v>2</v>
      </c>
      <c r="F137" s="102">
        <v>0</v>
      </c>
      <c r="G137" s="102">
        <v>0</v>
      </c>
      <c r="H137" s="209">
        <f>E137*F137</f>
        <v>0</v>
      </c>
      <c r="I137" s="209">
        <f>E137*G137</f>
        <v>0</v>
      </c>
      <c r="J137" s="149"/>
    </row>
    <row r="138" spans="1:10" ht="13.1" x14ac:dyDescent="0.25">
      <c r="A138" s="216">
        <f>MAX(A127:A137)+1</f>
        <v>36</v>
      </c>
      <c r="B138" s="156" t="s">
        <v>403</v>
      </c>
      <c r="C138" s="226"/>
      <c r="D138" s="155" t="s">
        <v>380</v>
      </c>
      <c r="E138" s="155">
        <v>10</v>
      </c>
      <c r="F138" s="102">
        <v>0</v>
      </c>
      <c r="G138" s="102">
        <v>0</v>
      </c>
      <c r="H138" s="209">
        <f>E138*F138</f>
        <v>0</v>
      </c>
      <c r="I138" s="209">
        <f>E138*G138</f>
        <v>0</v>
      </c>
      <c r="J138" s="149"/>
    </row>
    <row r="139" spans="1:10" ht="13.1" x14ac:dyDescent="0.25">
      <c r="A139" s="216">
        <f>MAX(A128:A138)+1</f>
        <v>37</v>
      </c>
      <c r="B139" s="156" t="s">
        <v>404</v>
      </c>
      <c r="C139" s="226"/>
      <c r="D139" s="155" t="s">
        <v>75</v>
      </c>
      <c r="E139" s="155">
        <v>1</v>
      </c>
      <c r="F139" s="102">
        <v>0</v>
      </c>
      <c r="G139" s="102">
        <v>0</v>
      </c>
      <c r="H139" s="209">
        <f>E139*F139</f>
        <v>0</v>
      </c>
      <c r="I139" s="209">
        <f>E139*G139</f>
        <v>0</v>
      </c>
      <c r="J139" s="149"/>
    </row>
    <row r="140" spans="1:10" ht="33.049999999999997" customHeight="1" x14ac:dyDescent="0.2">
      <c r="A140" s="216">
        <f>MAX(A129:A139)+1</f>
        <v>38</v>
      </c>
      <c r="B140" s="392" t="s">
        <v>511</v>
      </c>
      <c r="C140" s="392"/>
      <c r="D140" s="100" t="s">
        <v>75</v>
      </c>
      <c r="E140" s="100">
        <v>1</v>
      </c>
      <c r="F140" s="102">
        <v>0</v>
      </c>
      <c r="G140" s="102">
        <v>0</v>
      </c>
      <c r="H140" s="148">
        <f>E140*F140</f>
        <v>0</v>
      </c>
      <c r="I140" s="148">
        <f>E140*G140</f>
        <v>0</v>
      </c>
      <c r="J140" s="218"/>
    </row>
    <row r="141" spans="1:10" ht="13.1" x14ac:dyDescent="0.25">
      <c r="A141" s="155"/>
      <c r="B141" s="156"/>
      <c r="C141" s="156"/>
      <c r="D141" s="155"/>
      <c r="E141" s="155"/>
      <c r="F141" s="256"/>
      <c r="G141" s="256"/>
      <c r="H141" s="253"/>
      <c r="I141" s="253"/>
      <c r="J141" s="254"/>
    </row>
    <row r="142" spans="1:10" ht="17.7" x14ac:dyDescent="0.3">
      <c r="A142" s="219" t="s">
        <v>406</v>
      </c>
      <c r="B142" s="229" t="s">
        <v>407</v>
      </c>
      <c r="C142" s="226"/>
      <c r="D142" s="155"/>
      <c r="E142" s="155"/>
      <c r="F142" s="256"/>
      <c r="G142" s="256"/>
      <c r="H142" s="253"/>
      <c r="I142" s="253"/>
      <c r="J142" s="254"/>
    </row>
    <row r="143" spans="1:10" ht="13.1" x14ac:dyDescent="0.25">
      <c r="A143" s="216">
        <f>MAX(A132:A142)+1</f>
        <v>39</v>
      </c>
      <c r="B143" s="156" t="s">
        <v>512</v>
      </c>
      <c r="C143" s="156"/>
      <c r="D143" s="155" t="s">
        <v>75</v>
      </c>
      <c r="E143" s="155">
        <v>1</v>
      </c>
      <c r="F143" s="102">
        <v>0</v>
      </c>
      <c r="G143" s="102">
        <v>0</v>
      </c>
      <c r="H143" s="253">
        <f>E143*F143</f>
        <v>0</v>
      </c>
      <c r="I143" s="253">
        <f>E143*G143</f>
        <v>0</v>
      </c>
      <c r="J143" s="254"/>
    </row>
    <row r="144" spans="1:10" ht="45" customHeight="1" x14ac:dyDescent="0.25">
      <c r="A144" s="155"/>
      <c r="B144" s="392" t="s">
        <v>513</v>
      </c>
      <c r="C144" s="392"/>
      <c r="D144" s="155"/>
      <c r="E144" s="155"/>
      <c r="F144" s="256"/>
      <c r="G144" s="256"/>
      <c r="H144" s="253"/>
      <c r="I144" s="253"/>
      <c r="J144" s="254"/>
    </row>
    <row r="145" spans="1:10" ht="13.1" x14ac:dyDescent="0.25">
      <c r="A145" s="155"/>
      <c r="B145" s="156"/>
      <c r="C145" s="226"/>
      <c r="D145" s="155"/>
      <c r="E145" s="155"/>
      <c r="F145" s="256"/>
      <c r="G145" s="256"/>
      <c r="H145" s="253"/>
      <c r="I145" s="253"/>
      <c r="J145" s="254"/>
    </row>
    <row r="146" spans="1:10" ht="13.1" x14ac:dyDescent="0.25">
      <c r="A146" s="216">
        <f>MAX(A135:A145)+1</f>
        <v>40</v>
      </c>
      <c r="B146" s="156" t="s">
        <v>514</v>
      </c>
      <c r="C146" s="156"/>
      <c r="D146" s="155" t="s">
        <v>65</v>
      </c>
      <c r="E146" s="155">
        <v>1</v>
      </c>
      <c r="F146" s="102">
        <v>0</v>
      </c>
      <c r="G146" s="102">
        <v>0</v>
      </c>
      <c r="H146" s="253">
        <f>E146*F146</f>
        <v>0</v>
      </c>
      <c r="I146" s="253">
        <f>E146*G146</f>
        <v>0</v>
      </c>
      <c r="J146" s="254"/>
    </row>
    <row r="147" spans="1:10" ht="45" customHeight="1" x14ac:dyDescent="0.25">
      <c r="A147" s="155"/>
      <c r="B147" s="392" t="s">
        <v>515</v>
      </c>
      <c r="C147" s="392"/>
      <c r="D147" s="155"/>
      <c r="E147" s="155"/>
      <c r="F147" s="256"/>
      <c r="G147" s="256"/>
      <c r="H147" s="253"/>
      <c r="I147" s="253"/>
      <c r="J147" s="254"/>
    </row>
    <row r="148" spans="1:10" ht="13.1" x14ac:dyDescent="0.25">
      <c r="A148" s="155"/>
      <c r="B148" s="156"/>
      <c r="C148" s="226"/>
      <c r="D148" s="155"/>
      <c r="E148" s="155"/>
      <c r="F148" s="256"/>
      <c r="G148" s="256"/>
      <c r="H148" s="253"/>
      <c r="I148" s="253"/>
      <c r="J148" s="254"/>
    </row>
    <row r="149" spans="1:10" x14ac:dyDescent="0.2">
      <c r="A149" s="45"/>
      <c r="B149" s="45"/>
      <c r="C149" s="45"/>
      <c r="D149" s="45"/>
      <c r="E149" s="45"/>
      <c r="F149" s="256"/>
      <c r="G149" s="256"/>
      <c r="H149" s="253"/>
      <c r="I149" s="253"/>
      <c r="J149" s="254"/>
    </row>
    <row r="150" spans="1:10" ht="17.7" x14ac:dyDescent="0.3">
      <c r="A150" s="219" t="s">
        <v>408</v>
      </c>
      <c r="B150" s="229" t="s">
        <v>409</v>
      </c>
      <c r="C150" s="226"/>
      <c r="D150" s="155"/>
      <c r="E150" s="155"/>
      <c r="F150" s="256"/>
      <c r="G150" s="256"/>
      <c r="H150" s="253"/>
      <c r="I150" s="253"/>
      <c r="J150" s="254"/>
    </row>
    <row r="151" spans="1:10" ht="17.7" x14ac:dyDescent="0.3">
      <c r="A151" s="219"/>
      <c r="B151" s="229"/>
      <c r="C151" s="226"/>
      <c r="D151" s="155"/>
      <c r="E151" s="155"/>
      <c r="F151" s="256"/>
      <c r="G151" s="256"/>
      <c r="H151" s="253"/>
      <c r="I151" s="253"/>
      <c r="J151" s="254"/>
    </row>
    <row r="152" spans="1:10" ht="15.05" x14ac:dyDescent="0.25">
      <c r="A152" s="216">
        <f>MAX(A141:A151)+1</f>
        <v>41</v>
      </c>
      <c r="B152" s="206" t="s">
        <v>410</v>
      </c>
      <c r="C152" s="206"/>
      <c r="D152" s="155" t="s">
        <v>411</v>
      </c>
      <c r="E152" s="230">
        <f>E155</f>
        <v>19.040753250436236</v>
      </c>
      <c r="F152" s="102">
        <v>0</v>
      </c>
      <c r="G152" s="102">
        <v>0</v>
      </c>
      <c r="H152" s="253">
        <f>E152*F152</f>
        <v>0</v>
      </c>
      <c r="I152" s="253">
        <f>E152*G152</f>
        <v>0</v>
      </c>
      <c r="J152" s="149"/>
    </row>
    <row r="153" spans="1:10" ht="44.2" customHeight="1" x14ac:dyDescent="0.3">
      <c r="A153" s="219"/>
      <c r="B153" s="399" t="s">
        <v>516</v>
      </c>
      <c r="C153" s="399"/>
      <c r="D153" s="155"/>
      <c r="E153" s="155"/>
      <c r="F153" s="213"/>
      <c r="G153" s="213"/>
      <c r="H153" s="209"/>
      <c r="I153" s="209"/>
      <c r="J153" s="149"/>
    </row>
    <row r="154" spans="1:10" ht="12.8" customHeight="1" x14ac:dyDescent="0.3">
      <c r="A154" s="219"/>
      <c r="B154" s="229"/>
      <c r="C154" s="226"/>
      <c r="D154" s="155"/>
      <c r="E154" s="155"/>
      <c r="F154" s="213"/>
      <c r="G154" s="213"/>
      <c r="H154" s="209"/>
      <c r="I154" s="209"/>
      <c r="J154" s="149"/>
    </row>
    <row r="155" spans="1:10" ht="15.05" x14ac:dyDescent="0.25">
      <c r="A155" s="216">
        <f>MAX(A145:A154)+1</f>
        <v>42</v>
      </c>
      <c r="B155" s="206" t="s">
        <v>517</v>
      </c>
      <c r="C155" s="207"/>
      <c r="D155" s="155" t="s">
        <v>411</v>
      </c>
      <c r="E155" s="230">
        <f>1.3*L75</f>
        <v>19.040753250436236</v>
      </c>
      <c r="F155" s="102">
        <v>0</v>
      </c>
      <c r="G155" s="102">
        <v>0</v>
      </c>
      <c r="H155" s="209">
        <f>E155*F155</f>
        <v>0</v>
      </c>
      <c r="I155" s="209">
        <f>E155*G155</f>
        <v>0</v>
      </c>
      <c r="J155" s="149"/>
    </row>
    <row r="156" spans="1:10" ht="43.55" customHeight="1" x14ac:dyDescent="0.25">
      <c r="A156" s="155"/>
      <c r="B156" s="400" t="s">
        <v>518</v>
      </c>
      <c r="C156" s="400"/>
      <c r="D156" s="155"/>
      <c r="E156" s="155"/>
      <c r="F156" s="213"/>
      <c r="G156" s="213"/>
      <c r="H156" s="209"/>
      <c r="I156" s="209"/>
      <c r="J156" s="149"/>
    </row>
    <row r="157" spans="1:10" x14ac:dyDescent="0.2">
      <c r="A157" s="45"/>
      <c r="B157" s="45"/>
      <c r="C157" s="45"/>
      <c r="D157" s="45"/>
      <c r="E157" s="45"/>
      <c r="F157" s="256"/>
      <c r="G157" s="256"/>
      <c r="H157" s="253"/>
      <c r="I157" s="253"/>
      <c r="J157" s="254"/>
    </row>
    <row r="158" spans="1:10" ht="25.55" x14ac:dyDescent="0.4">
      <c r="A158" s="219" t="s">
        <v>419</v>
      </c>
      <c r="B158" s="229" t="s">
        <v>519</v>
      </c>
      <c r="C158" s="221"/>
      <c r="D158" s="222"/>
      <c r="E158" s="222"/>
      <c r="F158" s="256"/>
      <c r="G158" s="256"/>
      <c r="H158" s="253"/>
      <c r="I158" s="253"/>
      <c r="J158" s="254"/>
    </row>
    <row r="159" spans="1:10" ht="13.1" x14ac:dyDescent="0.25">
      <c r="A159" s="208"/>
      <c r="B159" s="206" t="s">
        <v>520</v>
      </c>
      <c r="C159" s="206"/>
      <c r="D159" s="208"/>
      <c r="E159" s="208"/>
      <c r="F159" s="275"/>
      <c r="G159" s="275"/>
      <c r="H159" s="253"/>
      <c r="I159" s="253"/>
      <c r="J159" s="254"/>
    </row>
    <row r="160" spans="1:10" ht="17.7" x14ac:dyDescent="0.3">
      <c r="A160" s="219" t="s">
        <v>426</v>
      </c>
      <c r="B160" s="229" t="s">
        <v>521</v>
      </c>
      <c r="C160" s="45"/>
      <c r="D160" s="45"/>
      <c r="E160" s="45"/>
      <c r="F160" s="276"/>
      <c r="G160" s="276"/>
      <c r="H160" s="253"/>
      <c r="I160" s="253"/>
      <c r="J160" s="254"/>
    </row>
    <row r="161" spans="1:10" ht="17.7" x14ac:dyDescent="0.3">
      <c r="A161" s="219"/>
      <c r="B161" s="229"/>
      <c r="C161" s="45"/>
      <c r="D161" s="45"/>
      <c r="E161" s="45"/>
      <c r="F161" s="276"/>
      <c r="G161" s="276"/>
      <c r="H161" s="253"/>
      <c r="I161" s="253"/>
      <c r="J161" s="254"/>
    </row>
    <row r="162" spans="1:10" ht="13.1" x14ac:dyDescent="0.25">
      <c r="A162" s="216">
        <f>MAX(A155:A161)+1</f>
        <v>43</v>
      </c>
      <c r="B162" s="206" t="s">
        <v>522</v>
      </c>
      <c r="C162" s="206"/>
      <c r="D162" s="208" t="s">
        <v>75</v>
      </c>
      <c r="E162" s="206">
        <v>1</v>
      </c>
      <c r="F162" s="102">
        <v>0</v>
      </c>
      <c r="G162" s="102">
        <v>0</v>
      </c>
      <c r="H162" s="209"/>
      <c r="I162" s="209">
        <f>E162*G162</f>
        <v>0</v>
      </c>
      <c r="J162" s="149"/>
    </row>
    <row r="163" spans="1:10" ht="13.1" x14ac:dyDescent="0.25">
      <c r="A163" s="216"/>
      <c r="B163" s="206"/>
      <c r="C163" s="206"/>
      <c r="D163" s="208"/>
      <c r="E163" s="206"/>
      <c r="F163" s="277"/>
      <c r="G163" s="277"/>
      <c r="H163" s="206"/>
      <c r="I163" s="206"/>
      <c r="J163" s="278"/>
    </row>
    <row r="164" spans="1:10" ht="45" customHeight="1" x14ac:dyDescent="0.2">
      <c r="A164" s="216">
        <f>MAX(A157:A163)+1</f>
        <v>44</v>
      </c>
      <c r="B164" s="399" t="s">
        <v>523</v>
      </c>
      <c r="C164" s="399"/>
      <c r="D164" s="98" t="s">
        <v>75</v>
      </c>
      <c r="E164" s="217">
        <v>1</v>
      </c>
      <c r="F164" s="102">
        <v>0</v>
      </c>
      <c r="G164" s="102">
        <v>0</v>
      </c>
      <c r="H164" s="148">
        <f>E164*F164</f>
        <v>0</v>
      </c>
      <c r="I164" s="148">
        <f>E164*G164</f>
        <v>0</v>
      </c>
      <c r="J164" s="218"/>
    </row>
    <row r="165" spans="1:10" ht="13.1" x14ac:dyDescent="0.25">
      <c r="A165" s="216"/>
      <c r="B165" s="206"/>
      <c r="C165" s="206"/>
      <c r="D165" s="208"/>
      <c r="E165" s="206"/>
      <c r="F165" s="277"/>
      <c r="G165" s="277"/>
      <c r="H165" s="206"/>
      <c r="I165" s="206"/>
      <c r="J165" s="278"/>
    </row>
    <row r="166" spans="1:10" ht="13.1" x14ac:dyDescent="0.25">
      <c r="A166" s="216">
        <f>MAX(A159:A165)+1</f>
        <v>45</v>
      </c>
      <c r="B166" s="206" t="s">
        <v>524</v>
      </c>
      <c r="C166" s="206"/>
      <c r="D166" s="208" t="s">
        <v>525</v>
      </c>
      <c r="E166" s="206">
        <v>1</v>
      </c>
      <c r="F166" s="102">
        <v>0</v>
      </c>
      <c r="G166" s="102">
        <v>0</v>
      </c>
      <c r="H166" s="209">
        <f>E166*F166</f>
        <v>0</v>
      </c>
      <c r="I166" s="209">
        <f>E166*G166</f>
        <v>0</v>
      </c>
      <c r="J166" s="149"/>
    </row>
    <row r="167" spans="1:10" ht="13.1" x14ac:dyDescent="0.25">
      <c r="A167" s="216"/>
      <c r="B167" s="206"/>
      <c r="C167" s="206"/>
      <c r="D167" s="208"/>
      <c r="E167" s="206"/>
      <c r="F167" s="277"/>
      <c r="G167" s="277"/>
      <c r="H167" s="206"/>
      <c r="I167" s="206"/>
      <c r="J167" s="278"/>
    </row>
    <row r="168" spans="1:10" ht="13.1" x14ac:dyDescent="0.25">
      <c r="A168" s="216">
        <f>MAX(A159:A167)+1</f>
        <v>46</v>
      </c>
      <c r="B168" s="206" t="s">
        <v>526</v>
      </c>
      <c r="C168" s="206"/>
      <c r="D168" s="208" t="s">
        <v>65</v>
      </c>
      <c r="E168" s="206">
        <v>1</v>
      </c>
      <c r="F168" s="102">
        <v>0</v>
      </c>
      <c r="G168" s="102">
        <v>0</v>
      </c>
      <c r="H168" s="209">
        <f>E168*F168</f>
        <v>0</v>
      </c>
      <c r="I168" s="209">
        <f>E168*G168</f>
        <v>0</v>
      </c>
      <c r="J168" s="149"/>
    </row>
    <row r="169" spans="1:10" ht="13.1" x14ac:dyDescent="0.25">
      <c r="A169" s="216"/>
      <c r="B169" s="206"/>
      <c r="C169" s="206"/>
      <c r="D169" s="208"/>
      <c r="E169" s="206"/>
      <c r="F169" s="277"/>
      <c r="G169" s="277"/>
      <c r="H169" s="206"/>
      <c r="I169" s="206"/>
      <c r="J169" s="278"/>
    </row>
    <row r="170" spans="1:10" ht="13.1" x14ac:dyDescent="0.25">
      <c r="A170" s="216">
        <f>MAX(A159:A169)+1</f>
        <v>47</v>
      </c>
      <c r="B170" s="206" t="s">
        <v>527</v>
      </c>
      <c r="C170" s="206"/>
      <c r="D170" s="208" t="s">
        <v>106</v>
      </c>
      <c r="E170" s="206">
        <v>400</v>
      </c>
      <c r="F170" s="102">
        <v>0</v>
      </c>
      <c r="G170" s="102">
        <v>0</v>
      </c>
      <c r="H170" s="209">
        <f>E170*F170</f>
        <v>0</v>
      </c>
      <c r="I170" s="209">
        <f>E170*G170</f>
        <v>0</v>
      </c>
      <c r="J170" s="149"/>
    </row>
    <row r="171" spans="1:10" ht="13.1" x14ac:dyDescent="0.25">
      <c r="A171" s="216"/>
      <c r="B171" s="206"/>
      <c r="C171" s="206"/>
      <c r="D171" s="208"/>
      <c r="E171" s="206"/>
      <c r="F171" s="277"/>
      <c r="G171" s="277"/>
      <c r="H171" s="206"/>
      <c r="I171" s="206"/>
      <c r="J171" s="278"/>
    </row>
    <row r="172" spans="1:10" ht="13.1" x14ac:dyDescent="0.25">
      <c r="A172" s="216">
        <f>MAX(A159:A171)+1</f>
        <v>48</v>
      </c>
      <c r="B172" s="206" t="s">
        <v>528</v>
      </c>
      <c r="C172" s="206"/>
      <c r="D172" s="208" t="s">
        <v>65</v>
      </c>
      <c r="E172" s="206">
        <v>1</v>
      </c>
      <c r="F172" s="102">
        <v>0</v>
      </c>
      <c r="G172" s="102">
        <v>0</v>
      </c>
      <c r="H172" s="209">
        <f>E172*F172</f>
        <v>0</v>
      </c>
      <c r="I172" s="209">
        <f>E172*G172</f>
        <v>0</v>
      </c>
      <c r="J172" s="149"/>
    </row>
    <row r="173" spans="1:10" ht="13.1" x14ac:dyDescent="0.25">
      <c r="A173" s="216"/>
      <c r="B173" s="206"/>
      <c r="C173" s="206"/>
      <c r="D173" s="208"/>
      <c r="E173" s="206"/>
      <c r="F173" s="277"/>
      <c r="G173" s="277"/>
      <c r="H173" s="206"/>
      <c r="I173" s="206"/>
      <c r="J173" s="278"/>
    </row>
    <row r="174" spans="1:10" ht="13.1" x14ac:dyDescent="0.25">
      <c r="A174" s="216">
        <f>MAX(A160:A173)+1</f>
        <v>49</v>
      </c>
      <c r="B174" s="206" t="s">
        <v>529</v>
      </c>
      <c r="C174" s="206"/>
      <c r="D174" s="208" t="s">
        <v>65</v>
      </c>
      <c r="E174" s="206">
        <v>1</v>
      </c>
      <c r="F174" s="102">
        <v>0</v>
      </c>
      <c r="G174" s="102">
        <v>0</v>
      </c>
      <c r="H174" s="209">
        <f>E174*F174</f>
        <v>0</v>
      </c>
      <c r="I174" s="209">
        <f>E174*G174</f>
        <v>0</v>
      </c>
      <c r="J174" s="149"/>
    </row>
    <row r="175" spans="1:10" ht="13.1" x14ac:dyDescent="0.25">
      <c r="A175" s="216"/>
      <c r="B175" s="206"/>
      <c r="C175" s="206"/>
      <c r="D175" s="208"/>
      <c r="E175" s="206"/>
      <c r="F175" s="213"/>
      <c r="G175" s="213"/>
      <c r="H175" s="209"/>
      <c r="I175" s="209"/>
      <c r="J175" s="149"/>
    </row>
    <row r="176" spans="1:10" ht="13.1" x14ac:dyDescent="0.25">
      <c r="A176" s="216">
        <f>MAX(A162:A175)+1</f>
        <v>50</v>
      </c>
      <c r="B176" s="206" t="s">
        <v>530</v>
      </c>
      <c r="C176" s="206"/>
      <c r="D176" s="208" t="s">
        <v>65</v>
      </c>
      <c r="E176" s="206">
        <v>2</v>
      </c>
      <c r="F176" s="102">
        <v>0</v>
      </c>
      <c r="G176" s="102">
        <v>0</v>
      </c>
      <c r="H176" s="209">
        <f>E176*F176</f>
        <v>0</v>
      </c>
      <c r="I176" s="209">
        <f>E176*G176</f>
        <v>0</v>
      </c>
      <c r="J176" s="149"/>
    </row>
    <row r="177" spans="1:10" ht="13.1" x14ac:dyDescent="0.25">
      <c r="A177" s="216"/>
      <c r="B177" s="206"/>
      <c r="C177" s="206"/>
      <c r="D177" s="208"/>
      <c r="E177" s="206"/>
      <c r="F177" s="213"/>
      <c r="G177" s="213"/>
      <c r="H177" s="209"/>
      <c r="I177" s="209"/>
      <c r="J177" s="149"/>
    </row>
    <row r="178" spans="1:10" ht="13.1" x14ac:dyDescent="0.25">
      <c r="A178" s="216">
        <f>MAX(A164:A177)+1</f>
        <v>51</v>
      </c>
      <c r="B178" s="206" t="s">
        <v>531</v>
      </c>
      <c r="C178" s="206"/>
      <c r="D178" s="208" t="s">
        <v>65</v>
      </c>
      <c r="E178" s="206">
        <v>2</v>
      </c>
      <c r="F178" s="102">
        <v>0</v>
      </c>
      <c r="G178" s="102">
        <v>0</v>
      </c>
      <c r="H178" s="209">
        <f>E178*F178</f>
        <v>0</v>
      </c>
      <c r="I178" s="209">
        <f>E178*G178</f>
        <v>0</v>
      </c>
      <c r="J178" s="149"/>
    </row>
    <row r="179" spans="1:10" ht="13.1" x14ac:dyDescent="0.25">
      <c r="A179" s="216"/>
      <c r="B179" s="206"/>
      <c r="C179" s="206"/>
      <c r="D179" s="208"/>
      <c r="E179" s="206"/>
      <c r="F179" s="277"/>
      <c r="G179" s="277"/>
      <c r="H179" s="206"/>
      <c r="I179" s="206"/>
      <c r="J179" s="278"/>
    </row>
    <row r="180" spans="1:10" ht="13.1" x14ac:dyDescent="0.25">
      <c r="A180" s="216">
        <f>MAX(A166:A179)+1</f>
        <v>52</v>
      </c>
      <c r="B180" s="206" t="s">
        <v>532</v>
      </c>
      <c r="C180" s="206"/>
      <c r="D180" s="208" t="s">
        <v>65</v>
      </c>
      <c r="E180" s="206">
        <v>1</v>
      </c>
      <c r="F180" s="102">
        <v>0</v>
      </c>
      <c r="G180" s="102">
        <v>0</v>
      </c>
      <c r="H180" s="209">
        <f>E180*F180</f>
        <v>0</v>
      </c>
      <c r="I180" s="209">
        <f>E180*G180</f>
        <v>0</v>
      </c>
      <c r="J180" s="149"/>
    </row>
    <row r="182" spans="1:10" ht="13.1" x14ac:dyDescent="0.25">
      <c r="A182" s="68"/>
      <c r="B182" s="11"/>
      <c r="C182" s="11"/>
      <c r="D182" s="68"/>
      <c r="E182" s="69"/>
      <c r="F182" s="68"/>
      <c r="G182" s="63"/>
      <c r="H182" s="68" t="s">
        <v>315</v>
      </c>
      <c r="I182" s="68" t="s">
        <v>316</v>
      </c>
      <c r="J182" s="68"/>
    </row>
    <row r="183" spans="1:10" ht="13.1" x14ac:dyDescent="0.25">
      <c r="A183" s="279" t="s">
        <v>317</v>
      </c>
      <c r="B183" s="280"/>
      <c r="C183" s="280"/>
      <c r="D183" s="281"/>
      <c r="E183" s="282"/>
      <c r="F183" s="281"/>
      <c r="G183" s="283"/>
      <c r="H183" s="241">
        <f>SUM(H32:H180)</f>
        <v>0</v>
      </c>
      <c r="I183" s="241">
        <f>SUM(I32:I180)</f>
        <v>0</v>
      </c>
      <c r="J183" s="150"/>
    </row>
    <row r="184" spans="1:10" ht="13.1" x14ac:dyDescent="0.25">
      <c r="A184" s="236" t="s">
        <v>318</v>
      </c>
      <c r="B184" s="237"/>
      <c r="C184" s="237"/>
      <c r="D184" s="238"/>
      <c r="E184" s="239"/>
      <c r="F184" s="238"/>
      <c r="G184" s="240"/>
      <c r="H184" s="39"/>
      <c r="I184" s="284">
        <f>H183+I183</f>
        <v>0</v>
      </c>
      <c r="J184" s="152"/>
    </row>
    <row r="186" spans="1:10" x14ac:dyDescent="0.2">
      <c r="A186" s="63" t="s">
        <v>319</v>
      </c>
      <c r="B186" s="62"/>
      <c r="C186" s="63" t="s">
        <v>34</v>
      </c>
    </row>
  </sheetData>
  <mergeCells count="16">
    <mergeCell ref="B164:C164"/>
    <mergeCell ref="B140:C140"/>
    <mergeCell ref="B144:C144"/>
    <mergeCell ref="B147:C147"/>
    <mergeCell ref="B153:C153"/>
    <mergeCell ref="B156:C156"/>
    <mergeCell ref="B104:C104"/>
    <mergeCell ref="B110:C110"/>
    <mergeCell ref="B116:C116"/>
    <mergeCell ref="B123:C123"/>
    <mergeCell ref="B124:C124"/>
    <mergeCell ref="C2:E2"/>
    <mergeCell ref="E29:E30"/>
    <mergeCell ref="B45:C45"/>
    <mergeCell ref="B58:C58"/>
    <mergeCell ref="B103:C103"/>
  </mergeCells>
  <pageMargins left="0.70833333333333304" right="0.70833333333333304" top="0.78749999999999998" bottom="0.78749999999999998" header="0.511811023622047" footer="0.31527777777777799"/>
  <pageSetup paperSize="9" scale="96" orientation="landscape" horizontalDpi="300" verticalDpi="300"/>
  <headerFooter>
    <oddFooter>&amp;Clist &amp;P/&amp;N</oddFooter>
  </headerFooter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301"/>
  <sheetViews>
    <sheetView topLeftCell="A72" zoomScaleNormal="100" workbookViewId="0">
      <selection activeCell="A38" sqref="A38:F47"/>
    </sheetView>
  </sheetViews>
  <sheetFormatPr defaultColWidth="8.625" defaultRowHeight="12.45" x14ac:dyDescent="0.2"/>
  <cols>
    <col min="1" max="1" width="7.75" customWidth="1"/>
    <col min="2" max="2" width="46.125" customWidth="1"/>
    <col min="3" max="3" width="36.625" customWidth="1"/>
    <col min="4" max="4" width="5.25" customWidth="1"/>
    <col min="5" max="5" width="8.25" customWidth="1"/>
    <col min="9" max="9" width="10.125" customWidth="1"/>
    <col min="11" max="12" width="13.125" customWidth="1"/>
  </cols>
  <sheetData>
    <row r="1" spans="1:5" ht="15.05" x14ac:dyDescent="0.25">
      <c r="A1" s="70" t="s">
        <v>321</v>
      </c>
      <c r="B1" s="11"/>
      <c r="C1" s="11"/>
    </row>
    <row r="2" spans="1:5" ht="27" customHeight="1" x14ac:dyDescent="0.25">
      <c r="A2" s="242" t="s">
        <v>1</v>
      </c>
      <c r="B2" s="11"/>
      <c r="C2" s="401" t="str">
        <f>'Technologie SEZNAM STROJŮ'!C3</f>
        <v>Výměna kompresoru K101 vč. zpětného získávání tepla z oleje kompresoru</v>
      </c>
      <c r="D2" s="401"/>
      <c r="E2" s="401"/>
    </row>
    <row r="3" spans="1:5" ht="13.1" x14ac:dyDescent="0.25">
      <c r="A3" s="12" t="s">
        <v>39</v>
      </c>
      <c r="B3" s="11"/>
      <c r="C3" s="11" t="s">
        <v>322</v>
      </c>
    </row>
    <row r="4" spans="1:5" ht="13.1" x14ac:dyDescent="0.25">
      <c r="A4" s="12" t="s">
        <v>41</v>
      </c>
      <c r="B4" s="11"/>
      <c r="C4" s="11" t="s">
        <v>42</v>
      </c>
    </row>
    <row r="5" spans="1:5" ht="13.1" x14ac:dyDescent="0.25">
      <c r="A5" s="12" t="s">
        <v>43</v>
      </c>
      <c r="B5" s="11"/>
      <c r="C5" s="11" t="s">
        <v>44</v>
      </c>
    </row>
    <row r="6" spans="1:5" ht="13.1" x14ac:dyDescent="0.25">
      <c r="A6" s="12" t="s">
        <v>45</v>
      </c>
      <c r="B6" s="11"/>
      <c r="C6" s="11" t="s">
        <v>533</v>
      </c>
    </row>
    <row r="7" spans="1:5" ht="13.1" x14ac:dyDescent="0.25">
      <c r="A7" s="12" t="s">
        <v>319</v>
      </c>
      <c r="B7" s="11"/>
      <c r="C7" s="11"/>
    </row>
    <row r="8" spans="1:5" ht="13.1" x14ac:dyDescent="0.25">
      <c r="A8" s="12"/>
      <c r="B8" s="11"/>
      <c r="C8" s="11"/>
    </row>
    <row r="9" spans="1:5" ht="20.3" x14ac:dyDescent="0.35">
      <c r="A9" s="71" t="s">
        <v>534</v>
      </c>
      <c r="B9" s="71" t="s">
        <v>535</v>
      </c>
      <c r="C9" s="71"/>
      <c r="D9" s="72"/>
      <c r="E9" s="158"/>
    </row>
    <row r="10" spans="1:5" ht="13.1" x14ac:dyDescent="0.25">
      <c r="A10" s="159" t="s">
        <v>326</v>
      </c>
      <c r="B10" s="160"/>
      <c r="C10" s="161"/>
      <c r="D10" s="162"/>
      <c r="E10" s="163"/>
    </row>
    <row r="11" spans="1:5" ht="13.1" x14ac:dyDescent="0.25">
      <c r="A11" s="164" t="s">
        <v>327</v>
      </c>
      <c r="B11" s="165"/>
      <c r="C11" s="166" t="s">
        <v>278</v>
      </c>
      <c r="D11" s="68"/>
      <c r="E11" s="167"/>
    </row>
    <row r="12" spans="1:5" ht="13.1" x14ac:dyDescent="0.25">
      <c r="A12" s="164" t="s">
        <v>329</v>
      </c>
      <c r="B12" s="165"/>
      <c r="C12" s="166" t="s">
        <v>294</v>
      </c>
      <c r="D12" s="68"/>
      <c r="E12" s="167"/>
    </row>
    <row r="13" spans="1:5" ht="13.1" x14ac:dyDescent="0.25">
      <c r="A13" s="164"/>
      <c r="B13" s="165"/>
      <c r="C13" s="166"/>
      <c r="D13" s="68"/>
      <c r="E13" s="167"/>
    </row>
    <row r="14" spans="1:5" ht="13.1" x14ac:dyDescent="0.25">
      <c r="A14" s="164" t="s">
        <v>332</v>
      </c>
      <c r="B14" s="165"/>
      <c r="C14" s="166" t="s">
        <v>536</v>
      </c>
      <c r="D14" s="68"/>
      <c r="E14" s="167"/>
    </row>
    <row r="15" spans="1:5" ht="13.1" x14ac:dyDescent="0.25">
      <c r="A15" s="169" t="s">
        <v>336</v>
      </c>
      <c r="B15" s="11"/>
      <c r="C15" s="166" t="s">
        <v>537</v>
      </c>
      <c r="D15" s="68"/>
      <c r="E15" s="167"/>
    </row>
    <row r="16" spans="1:5" ht="13.1" x14ac:dyDescent="0.25">
      <c r="A16" s="169" t="s">
        <v>338</v>
      </c>
      <c r="B16" s="11"/>
      <c r="C16" s="166" t="s">
        <v>439</v>
      </c>
      <c r="D16" s="68"/>
      <c r="E16" s="167"/>
    </row>
    <row r="17" spans="1:9" ht="13.1" x14ac:dyDescent="0.25">
      <c r="A17" s="169"/>
      <c r="B17" s="11"/>
      <c r="C17" s="166"/>
      <c r="D17" s="68"/>
      <c r="E17" s="167"/>
    </row>
    <row r="18" spans="1:9" ht="13.1" x14ac:dyDescent="0.25">
      <c r="A18" s="169" t="s">
        <v>340</v>
      </c>
      <c r="B18" s="11"/>
      <c r="C18" s="63" t="s">
        <v>341</v>
      </c>
      <c r="D18" s="68"/>
      <c r="E18" s="167"/>
    </row>
    <row r="19" spans="1:9" ht="37.35" x14ac:dyDescent="0.2">
      <c r="A19" s="170" t="s">
        <v>342</v>
      </c>
      <c r="B19" s="141"/>
      <c r="C19" s="118" t="s">
        <v>343</v>
      </c>
      <c r="E19" s="171"/>
    </row>
    <row r="20" spans="1:9" ht="37.35" x14ac:dyDescent="0.2">
      <c r="A20" s="170"/>
      <c r="B20" s="141"/>
      <c r="C20" s="118" t="s">
        <v>344</v>
      </c>
      <c r="E20" s="171"/>
    </row>
    <row r="21" spans="1:9" ht="26.2" x14ac:dyDescent="0.25">
      <c r="A21" s="170" t="s">
        <v>345</v>
      </c>
      <c r="B21" s="172"/>
      <c r="C21" s="173" t="s">
        <v>440</v>
      </c>
      <c r="D21" s="68"/>
      <c r="E21" s="167"/>
    </row>
    <row r="22" spans="1:9" ht="13.1" x14ac:dyDescent="0.25">
      <c r="A22" s="170" t="s">
        <v>347</v>
      </c>
      <c r="B22" s="172"/>
      <c r="C22" s="166" t="s">
        <v>348</v>
      </c>
      <c r="D22" s="68"/>
      <c r="E22" s="167"/>
    </row>
    <row r="23" spans="1:9" ht="13.1" x14ac:dyDescent="0.25">
      <c r="A23" s="170" t="s">
        <v>349</v>
      </c>
      <c r="B23" s="172"/>
      <c r="C23" s="166" t="s">
        <v>441</v>
      </c>
      <c r="D23" s="68"/>
      <c r="E23" s="167"/>
    </row>
    <row r="24" spans="1:9" ht="13.1" x14ac:dyDescent="0.25">
      <c r="A24" s="285" t="s">
        <v>351</v>
      </c>
      <c r="B24" s="116"/>
      <c r="C24" s="176" t="s">
        <v>538</v>
      </c>
      <c r="D24" s="68"/>
      <c r="E24" s="167"/>
    </row>
    <row r="25" spans="1:9" ht="37.35" x14ac:dyDescent="0.25">
      <c r="A25" s="170" t="s">
        <v>353</v>
      </c>
      <c r="B25" s="116"/>
      <c r="C25" s="176" t="s">
        <v>354</v>
      </c>
      <c r="D25" s="68"/>
      <c r="E25" s="167"/>
    </row>
    <row r="26" spans="1:9" ht="13.1" x14ac:dyDescent="0.25">
      <c r="A26" s="177"/>
      <c r="B26" s="178"/>
      <c r="C26" s="179"/>
      <c r="D26" s="180"/>
      <c r="E26" s="181"/>
    </row>
    <row r="27" spans="1:9" ht="13.1" x14ac:dyDescent="0.25">
      <c r="A27" s="11"/>
      <c r="B27" s="182"/>
      <c r="C27" s="183"/>
      <c r="D27" s="68"/>
      <c r="E27" s="69"/>
    </row>
    <row r="28" spans="1:9" ht="13.1" x14ac:dyDescent="0.25">
      <c r="A28" s="12" t="s">
        <v>47</v>
      </c>
      <c r="B28" s="11"/>
      <c r="C28" s="11"/>
      <c r="D28" s="68"/>
      <c r="E28" s="69"/>
    </row>
    <row r="29" spans="1:9" ht="23.9" customHeight="1" x14ac:dyDescent="0.25">
      <c r="A29" s="184" t="s">
        <v>48</v>
      </c>
      <c r="B29" s="185" t="s">
        <v>50</v>
      </c>
      <c r="C29" s="185" t="s">
        <v>356</v>
      </c>
      <c r="D29" s="243" t="s">
        <v>52</v>
      </c>
      <c r="E29" s="395" t="s">
        <v>53</v>
      </c>
      <c r="F29" s="244" t="s">
        <v>54</v>
      </c>
      <c r="G29" s="80" t="s">
        <v>55</v>
      </c>
      <c r="H29" s="286" t="s">
        <v>56</v>
      </c>
      <c r="I29" s="287" t="s">
        <v>57</v>
      </c>
    </row>
    <row r="30" spans="1:9" ht="13.1" x14ac:dyDescent="0.25">
      <c r="A30" s="192"/>
      <c r="B30" s="193"/>
      <c r="C30" s="193"/>
      <c r="D30" s="245"/>
      <c r="E30" s="395"/>
      <c r="F30" s="246" t="s">
        <v>58</v>
      </c>
      <c r="G30" s="197" t="s">
        <v>58</v>
      </c>
      <c r="H30" s="197" t="s">
        <v>59</v>
      </c>
      <c r="I30" s="198" t="s">
        <v>59</v>
      </c>
    </row>
    <row r="31" spans="1:9" ht="17.7" x14ac:dyDescent="0.3">
      <c r="A31" s="199" t="s">
        <v>357</v>
      </c>
      <c r="B31" s="200" t="s">
        <v>358</v>
      </c>
      <c r="C31" s="201"/>
      <c r="D31" s="202"/>
      <c r="E31" s="203"/>
      <c r="F31" s="247"/>
      <c r="G31" s="73"/>
      <c r="H31" s="247"/>
      <c r="I31" s="248"/>
    </row>
    <row r="32" spans="1:9" x14ac:dyDescent="0.2">
      <c r="A32" s="45"/>
      <c r="B32" s="45"/>
      <c r="C32" s="45"/>
      <c r="D32" s="45"/>
      <c r="E32" s="45"/>
      <c r="F32" s="45"/>
      <c r="G32" s="45"/>
      <c r="H32" s="45"/>
      <c r="I32" s="45"/>
    </row>
    <row r="33" spans="1:9" ht="39.299999999999997" x14ac:dyDescent="0.2">
      <c r="A33" s="249">
        <v>1</v>
      </c>
      <c r="B33" s="3" t="s">
        <v>539</v>
      </c>
      <c r="C33" s="99"/>
      <c r="D33" s="100" t="s">
        <v>65</v>
      </c>
      <c r="E33" s="100">
        <v>2</v>
      </c>
      <c r="F33" s="102">
        <v>0</v>
      </c>
      <c r="G33" s="102">
        <v>0</v>
      </c>
      <c r="H33" s="250">
        <f>E33*F33</f>
        <v>0</v>
      </c>
      <c r="I33" s="250">
        <f>E33*G33</f>
        <v>0</v>
      </c>
    </row>
    <row r="34" spans="1:9" ht="26.2" x14ac:dyDescent="0.2">
      <c r="A34" s="249">
        <f>MAX(A33)+1</f>
        <v>2</v>
      </c>
      <c r="B34" s="3" t="s">
        <v>540</v>
      </c>
      <c r="C34" s="99" t="s">
        <v>541</v>
      </c>
      <c r="D34" s="100" t="s">
        <v>65</v>
      </c>
      <c r="E34" s="100">
        <f>3+5</f>
        <v>8</v>
      </c>
      <c r="F34" s="102">
        <v>0</v>
      </c>
      <c r="G34" s="102">
        <v>0</v>
      </c>
      <c r="H34" s="250">
        <f>E34*F34</f>
        <v>0</v>
      </c>
      <c r="I34" s="250">
        <f>E34*G34</f>
        <v>0</v>
      </c>
    </row>
    <row r="35" spans="1:9" ht="13.1" x14ac:dyDescent="0.2">
      <c r="A35" s="249">
        <f>MAX(A34)+1</f>
        <v>3</v>
      </c>
      <c r="B35" s="3" t="s">
        <v>542</v>
      </c>
      <c r="C35" s="99" t="s">
        <v>543</v>
      </c>
      <c r="D35" s="100" t="s">
        <v>65</v>
      </c>
      <c r="E35" s="100">
        <v>4</v>
      </c>
      <c r="F35" s="102">
        <v>0</v>
      </c>
      <c r="G35" s="102">
        <v>0</v>
      </c>
      <c r="H35" s="250">
        <f>E35*F35</f>
        <v>0</v>
      </c>
      <c r="I35" s="250">
        <f>E35*G35</f>
        <v>0</v>
      </c>
    </row>
    <row r="36" spans="1:9" ht="24.9" x14ac:dyDescent="0.2">
      <c r="A36" s="249">
        <f>MAX(A35)+1</f>
        <v>4</v>
      </c>
      <c r="B36" s="3" t="s">
        <v>544</v>
      </c>
      <c r="C36" s="4" t="s">
        <v>545</v>
      </c>
      <c r="D36" s="100" t="s">
        <v>65</v>
      </c>
      <c r="E36" s="100">
        <v>2</v>
      </c>
      <c r="F36" s="102">
        <v>0</v>
      </c>
      <c r="G36" s="102">
        <v>0</v>
      </c>
      <c r="H36" s="250">
        <f>E36*F36</f>
        <v>0</v>
      </c>
      <c r="I36" s="250">
        <f>E36*G36</f>
        <v>0</v>
      </c>
    </row>
    <row r="37" spans="1:9" ht="13.1" x14ac:dyDescent="0.2">
      <c r="A37" s="249"/>
      <c r="B37" s="3"/>
      <c r="C37" s="99"/>
      <c r="D37" s="100"/>
      <c r="E37" s="100"/>
      <c r="F37" s="102"/>
      <c r="G37" s="102"/>
      <c r="H37" s="250"/>
      <c r="I37" s="250"/>
    </row>
    <row r="38" spans="1:9" ht="13.1" x14ac:dyDescent="0.2">
      <c r="A38" s="249">
        <f>MAX(A35:A37)+1</f>
        <v>5</v>
      </c>
      <c r="B38" s="3" t="s">
        <v>546</v>
      </c>
      <c r="C38" s="99" t="s">
        <v>547</v>
      </c>
      <c r="D38" s="100" t="s">
        <v>65</v>
      </c>
      <c r="E38" s="100">
        <v>2</v>
      </c>
      <c r="F38" s="102">
        <v>0</v>
      </c>
      <c r="G38" s="102">
        <v>0</v>
      </c>
      <c r="H38" s="250">
        <f>E38*F38</f>
        <v>0</v>
      </c>
      <c r="I38" s="250">
        <f>E38*G38</f>
        <v>0</v>
      </c>
    </row>
    <row r="39" spans="1:9" ht="13.1" x14ac:dyDescent="0.2">
      <c r="A39" s="249">
        <f>MAX(A36:A38)+1</f>
        <v>6</v>
      </c>
      <c r="B39" s="3" t="s">
        <v>546</v>
      </c>
      <c r="C39" s="99" t="s">
        <v>548</v>
      </c>
      <c r="D39" s="100" t="s">
        <v>65</v>
      </c>
      <c r="E39" s="100">
        <v>1</v>
      </c>
      <c r="F39" s="102">
        <v>0</v>
      </c>
      <c r="G39" s="102">
        <v>0</v>
      </c>
      <c r="H39" s="250">
        <f>E39*F39</f>
        <v>0</v>
      </c>
      <c r="I39" s="250">
        <f>E39*G39</f>
        <v>0</v>
      </c>
    </row>
    <row r="40" spans="1:9" ht="13.1" x14ac:dyDescent="0.2">
      <c r="A40" s="249">
        <f>MAX(A37:A39)+1</f>
        <v>7</v>
      </c>
      <c r="B40" s="3" t="s">
        <v>546</v>
      </c>
      <c r="C40" s="99" t="s">
        <v>549</v>
      </c>
      <c r="D40" s="100" t="s">
        <v>65</v>
      </c>
      <c r="E40" s="100">
        <v>2</v>
      </c>
      <c r="F40" s="102">
        <v>0</v>
      </c>
      <c r="G40" s="102">
        <v>0</v>
      </c>
      <c r="H40" s="250">
        <f>E40*F40</f>
        <v>0</v>
      </c>
      <c r="I40" s="250">
        <f>E40*G40</f>
        <v>0</v>
      </c>
    </row>
    <row r="41" spans="1:9" ht="13.1" x14ac:dyDescent="0.2">
      <c r="A41" s="249">
        <f>MAX(A38:A40)+1</f>
        <v>8</v>
      </c>
      <c r="B41" s="3" t="s">
        <v>546</v>
      </c>
      <c r="C41" s="99" t="s">
        <v>550</v>
      </c>
      <c r="D41" s="100" t="s">
        <v>65</v>
      </c>
      <c r="E41" s="100">
        <v>1</v>
      </c>
      <c r="F41" s="102">
        <v>0</v>
      </c>
      <c r="G41" s="102">
        <v>0</v>
      </c>
      <c r="H41" s="250">
        <f>E41*F41</f>
        <v>0</v>
      </c>
      <c r="I41" s="250">
        <f>E41*G41</f>
        <v>0</v>
      </c>
    </row>
    <row r="42" spans="1:9" ht="13.1" x14ac:dyDescent="0.2">
      <c r="A42" s="249"/>
      <c r="B42" s="3"/>
      <c r="C42" s="99"/>
      <c r="D42" s="100"/>
      <c r="E42" s="100"/>
      <c r="F42" s="102"/>
      <c r="G42" s="102"/>
      <c r="H42" s="250"/>
      <c r="I42" s="250"/>
    </row>
    <row r="43" spans="1:9" ht="13.1" x14ac:dyDescent="0.25">
      <c r="A43" s="249">
        <f>MAX(A38:A42)+1</f>
        <v>9</v>
      </c>
      <c r="B43" s="252" t="s">
        <v>551</v>
      </c>
      <c r="C43" s="130" t="s">
        <v>552</v>
      </c>
      <c r="D43" s="155" t="s">
        <v>65</v>
      </c>
      <c r="E43" s="155">
        <v>12</v>
      </c>
      <c r="F43" s="102">
        <v>0</v>
      </c>
      <c r="G43" s="102">
        <v>0</v>
      </c>
      <c r="H43" s="250">
        <f t="shared" ref="H43:H48" si="0">E43*F43</f>
        <v>0</v>
      </c>
      <c r="I43" s="250">
        <f t="shared" ref="I43:I48" si="1">E43*G43</f>
        <v>0</v>
      </c>
    </row>
    <row r="44" spans="1:9" ht="13.1" x14ac:dyDescent="0.25">
      <c r="A44" s="249">
        <f>MAX(A39:A43)+1</f>
        <v>10</v>
      </c>
      <c r="B44" s="252" t="s">
        <v>551</v>
      </c>
      <c r="C44" s="130" t="s">
        <v>553</v>
      </c>
      <c r="D44" s="155" t="s">
        <v>65</v>
      </c>
      <c r="E44" s="155">
        <v>4</v>
      </c>
      <c r="F44" s="102">
        <v>0</v>
      </c>
      <c r="G44" s="102">
        <v>0</v>
      </c>
      <c r="H44" s="250">
        <f t="shared" si="0"/>
        <v>0</v>
      </c>
      <c r="I44" s="250">
        <f t="shared" si="1"/>
        <v>0</v>
      </c>
    </row>
    <row r="45" spans="1:9" ht="13.1" x14ac:dyDescent="0.25">
      <c r="A45" s="249">
        <f>MAX(A40:A44)+1</f>
        <v>11</v>
      </c>
      <c r="B45" s="252" t="s">
        <v>551</v>
      </c>
      <c r="C45" s="130" t="s">
        <v>554</v>
      </c>
      <c r="D45" s="155" t="s">
        <v>65</v>
      </c>
      <c r="E45" s="155">
        <v>5</v>
      </c>
      <c r="F45" s="102">
        <v>0</v>
      </c>
      <c r="G45" s="102">
        <v>0</v>
      </c>
      <c r="H45" s="250">
        <f t="shared" si="0"/>
        <v>0</v>
      </c>
      <c r="I45" s="250">
        <f t="shared" si="1"/>
        <v>0</v>
      </c>
    </row>
    <row r="46" spans="1:9" ht="13.1" x14ac:dyDescent="0.25">
      <c r="A46" s="249">
        <f>MAX(A42:A45)+1</f>
        <v>12</v>
      </c>
      <c r="B46" s="252" t="s">
        <v>551</v>
      </c>
      <c r="C46" s="130" t="s">
        <v>555</v>
      </c>
      <c r="D46" s="155" t="s">
        <v>65</v>
      </c>
      <c r="E46" s="155">
        <v>8</v>
      </c>
      <c r="F46" s="102">
        <v>0</v>
      </c>
      <c r="G46" s="102">
        <v>0</v>
      </c>
      <c r="H46" s="250">
        <f t="shared" si="0"/>
        <v>0</v>
      </c>
      <c r="I46" s="250">
        <f t="shared" si="1"/>
        <v>0</v>
      </c>
    </row>
    <row r="47" spans="1:9" ht="13.1" x14ac:dyDescent="0.25">
      <c r="A47" s="249">
        <f>MAX(A43:A46)+1</f>
        <v>13</v>
      </c>
      <c r="B47" s="252" t="s">
        <v>551</v>
      </c>
      <c r="C47" s="130" t="s">
        <v>556</v>
      </c>
      <c r="D47" s="155" t="s">
        <v>65</v>
      </c>
      <c r="E47" s="155">
        <f>17+3+5</f>
        <v>25</v>
      </c>
      <c r="F47" s="102">
        <v>0</v>
      </c>
      <c r="G47" s="102">
        <v>0</v>
      </c>
      <c r="H47" s="250">
        <f t="shared" si="0"/>
        <v>0</v>
      </c>
      <c r="I47" s="250">
        <f t="shared" si="1"/>
        <v>0</v>
      </c>
    </row>
    <row r="48" spans="1:9" ht="13.1" x14ac:dyDescent="0.25">
      <c r="A48" s="249">
        <f>MAX(A44:A47)+1</f>
        <v>14</v>
      </c>
      <c r="B48" s="252" t="s">
        <v>446</v>
      </c>
      <c r="C48" s="130" t="s">
        <v>556</v>
      </c>
      <c r="D48" s="155" t="s">
        <v>65</v>
      </c>
      <c r="E48" s="155">
        <v>1</v>
      </c>
      <c r="F48" s="102">
        <v>0</v>
      </c>
      <c r="G48" s="102">
        <v>0</v>
      </c>
      <c r="H48" s="250">
        <f t="shared" si="0"/>
        <v>0</v>
      </c>
      <c r="I48" s="250">
        <f t="shared" si="1"/>
        <v>0</v>
      </c>
    </row>
    <row r="49" spans="1:9" ht="13.1" x14ac:dyDescent="0.25">
      <c r="A49" s="205"/>
      <c r="B49" s="252"/>
      <c r="C49" s="130"/>
      <c r="D49" s="155"/>
      <c r="E49" s="155"/>
      <c r="F49" s="102"/>
      <c r="G49" s="102"/>
      <c r="H49" s="250"/>
      <c r="I49" s="250"/>
    </row>
    <row r="50" spans="1:9" ht="13.1" x14ac:dyDescent="0.25">
      <c r="A50" s="249">
        <f>MAX(A45:A49)+1</f>
        <v>15</v>
      </c>
      <c r="B50" s="252" t="s">
        <v>557</v>
      </c>
      <c r="C50" s="130" t="s">
        <v>558</v>
      </c>
      <c r="D50" s="155" t="s">
        <v>65</v>
      </c>
      <c r="E50" s="155">
        <v>2</v>
      </c>
      <c r="F50" s="102">
        <v>0</v>
      </c>
      <c r="G50" s="102">
        <v>0</v>
      </c>
      <c r="H50" s="250">
        <f>E50*F50</f>
        <v>0</v>
      </c>
      <c r="I50" s="250">
        <f>E50*G50</f>
        <v>0</v>
      </c>
    </row>
    <row r="51" spans="1:9" ht="13.1" x14ac:dyDescent="0.25">
      <c r="A51" s="249">
        <f>MAX(A46:A50)+1</f>
        <v>16</v>
      </c>
      <c r="B51" s="252" t="s">
        <v>557</v>
      </c>
      <c r="C51" s="130" t="s">
        <v>559</v>
      </c>
      <c r="D51" s="155" t="s">
        <v>65</v>
      </c>
      <c r="E51" s="155">
        <v>1</v>
      </c>
      <c r="F51" s="102">
        <v>0</v>
      </c>
      <c r="G51" s="102">
        <v>0</v>
      </c>
      <c r="H51" s="250">
        <f>E51*F51</f>
        <v>0</v>
      </c>
      <c r="I51" s="250">
        <f>E51*G51</f>
        <v>0</v>
      </c>
    </row>
    <row r="52" spans="1:9" ht="13.1" x14ac:dyDescent="0.25">
      <c r="A52" s="249">
        <f>MAX(A47:A51)+1</f>
        <v>17</v>
      </c>
      <c r="B52" s="252" t="s">
        <v>557</v>
      </c>
      <c r="C52" s="130" t="s">
        <v>560</v>
      </c>
      <c r="D52" s="155" t="s">
        <v>65</v>
      </c>
      <c r="E52" s="155">
        <v>1</v>
      </c>
      <c r="F52" s="102">
        <v>0</v>
      </c>
      <c r="G52" s="102">
        <v>0</v>
      </c>
      <c r="H52" s="250">
        <f>E52*F52</f>
        <v>0</v>
      </c>
      <c r="I52" s="250">
        <f>E52*G52</f>
        <v>0</v>
      </c>
    </row>
    <row r="53" spans="1:9" ht="13.1" x14ac:dyDescent="0.25">
      <c r="A53" s="249"/>
      <c r="B53" s="252"/>
      <c r="C53" s="130"/>
      <c r="D53" s="155"/>
      <c r="E53" s="155"/>
      <c r="F53" s="102"/>
      <c r="G53" s="102"/>
      <c r="H53" s="253"/>
      <c r="I53" s="253"/>
    </row>
    <row r="54" spans="1:9" ht="25.55" x14ac:dyDescent="0.4">
      <c r="A54" s="219" t="s">
        <v>365</v>
      </c>
      <c r="B54" s="220" t="s">
        <v>366</v>
      </c>
      <c r="C54" s="221"/>
      <c r="D54" s="222"/>
      <c r="E54" s="222"/>
      <c r="F54" s="102"/>
      <c r="G54" s="102"/>
      <c r="H54" s="253"/>
      <c r="I54" s="253"/>
    </row>
    <row r="55" spans="1:9" ht="63.5" x14ac:dyDescent="0.2">
      <c r="A55" s="249">
        <f>MAX(A51:A54)+1</f>
        <v>18</v>
      </c>
      <c r="B55" s="288" t="s">
        <v>561</v>
      </c>
      <c r="C55" s="130" t="s">
        <v>555</v>
      </c>
      <c r="D55" s="100" t="s">
        <v>65</v>
      </c>
      <c r="E55" s="100">
        <v>4</v>
      </c>
      <c r="F55" s="102">
        <v>0</v>
      </c>
      <c r="G55" s="102">
        <v>0</v>
      </c>
      <c r="H55" s="250">
        <f>E55*F55</f>
        <v>0</v>
      </c>
      <c r="I55" s="250">
        <f>E55*G55</f>
        <v>0</v>
      </c>
    </row>
    <row r="56" spans="1:9" ht="13.1" x14ac:dyDescent="0.25">
      <c r="A56" s="45"/>
      <c r="B56" s="252"/>
      <c r="C56" s="255"/>
      <c r="D56" s="255"/>
      <c r="E56" s="155"/>
      <c r="F56" s="102"/>
      <c r="G56" s="102"/>
      <c r="H56" s="253"/>
      <c r="I56" s="253"/>
    </row>
    <row r="57" spans="1:9" ht="20.95" customHeight="1" x14ac:dyDescent="0.3">
      <c r="A57" s="219" t="s">
        <v>369</v>
      </c>
      <c r="B57" s="220" t="s">
        <v>562</v>
      </c>
      <c r="C57" s="156"/>
      <c r="D57" s="45"/>
      <c r="E57" s="45"/>
      <c r="F57" s="102"/>
      <c r="G57" s="102"/>
      <c r="H57" s="253"/>
      <c r="I57" s="253"/>
    </row>
    <row r="58" spans="1:9" ht="16.55" customHeight="1" x14ac:dyDescent="0.25">
      <c r="A58" s="260"/>
      <c r="B58" s="252"/>
      <c r="C58" s="262"/>
      <c r="D58" s="155"/>
      <c r="E58" s="155"/>
      <c r="F58" s="102"/>
      <c r="G58" s="102"/>
      <c r="H58" s="253"/>
      <c r="I58" s="253"/>
    </row>
    <row r="59" spans="1:9" ht="13.1" x14ac:dyDescent="0.25">
      <c r="A59" s="155"/>
      <c r="B59" s="156" t="s">
        <v>459</v>
      </c>
      <c r="C59" s="156"/>
      <c r="D59" s="100"/>
      <c r="E59" s="100"/>
      <c r="F59" s="102"/>
      <c r="G59" s="102"/>
      <c r="H59" s="148"/>
      <c r="I59" s="148"/>
    </row>
    <row r="60" spans="1:9" ht="13.1" x14ac:dyDescent="0.25">
      <c r="A60" s="216">
        <f>MAX(A43:A59)+1</f>
        <v>19</v>
      </c>
      <c r="B60" s="156" t="s">
        <v>460</v>
      </c>
      <c r="C60" s="156"/>
      <c r="D60" s="98" t="s">
        <v>65</v>
      </c>
      <c r="E60" s="100">
        <v>2</v>
      </c>
      <c r="F60" s="102">
        <v>0</v>
      </c>
      <c r="G60" s="102">
        <v>0</v>
      </c>
      <c r="H60" s="148">
        <f>E60*F60</f>
        <v>0</v>
      </c>
      <c r="I60" s="148">
        <f>E60*G60</f>
        <v>0</v>
      </c>
    </row>
    <row r="61" spans="1:9" ht="13.1" x14ac:dyDescent="0.25">
      <c r="A61" s="208"/>
      <c r="B61" s="113"/>
      <c r="C61" s="156"/>
      <c r="D61" s="100"/>
      <c r="E61" s="100"/>
      <c r="F61" s="102"/>
      <c r="G61" s="102"/>
      <c r="H61" s="148"/>
      <c r="I61" s="148"/>
    </row>
    <row r="62" spans="1:9" ht="13.1" x14ac:dyDescent="0.25">
      <c r="A62" s="208"/>
      <c r="B62" s="156" t="s">
        <v>461</v>
      </c>
      <c r="C62" s="206"/>
      <c r="D62" s="98"/>
      <c r="E62" s="100"/>
      <c r="F62" s="102"/>
      <c r="G62" s="102"/>
      <c r="H62" s="148"/>
      <c r="I62" s="148"/>
    </row>
    <row r="63" spans="1:9" ht="13.1" x14ac:dyDescent="0.25">
      <c r="A63" s="216">
        <f>MAX(A59:A61)+1</f>
        <v>20</v>
      </c>
      <c r="B63" s="156" t="s">
        <v>462</v>
      </c>
      <c r="C63" s="156"/>
      <c r="D63" s="98" t="s">
        <v>65</v>
      </c>
      <c r="E63" s="100">
        <v>7</v>
      </c>
      <c r="F63" s="102">
        <v>0</v>
      </c>
      <c r="G63" s="102">
        <v>0</v>
      </c>
      <c r="H63" s="148">
        <f>E63*F63</f>
        <v>0</v>
      </c>
      <c r="I63" s="148">
        <f>E63*G63</f>
        <v>0</v>
      </c>
    </row>
    <row r="64" spans="1:9" ht="13.1" x14ac:dyDescent="0.25">
      <c r="A64" s="216"/>
      <c r="B64" s="156"/>
      <c r="C64" s="156"/>
      <c r="D64" s="98"/>
      <c r="E64" s="100"/>
      <c r="F64" s="102"/>
      <c r="G64" s="102"/>
      <c r="H64" s="148"/>
      <c r="I64" s="148"/>
    </row>
    <row r="65" spans="1:10" ht="13.1" x14ac:dyDescent="0.25">
      <c r="A65" s="216"/>
      <c r="B65" s="156" t="s">
        <v>563</v>
      </c>
      <c r="C65" s="156"/>
      <c r="D65" s="98"/>
      <c r="E65" s="100"/>
      <c r="F65" s="102"/>
      <c r="G65" s="102"/>
      <c r="H65" s="148"/>
      <c r="I65" s="148"/>
    </row>
    <row r="66" spans="1:10" ht="13.1" x14ac:dyDescent="0.25">
      <c r="A66" s="216">
        <f>MAX(A62:A64)+1</f>
        <v>21</v>
      </c>
      <c r="B66" s="156" t="s">
        <v>564</v>
      </c>
      <c r="C66" s="156"/>
      <c r="D66" s="98" t="s">
        <v>65</v>
      </c>
      <c r="E66" s="100">
        <v>1</v>
      </c>
      <c r="F66" s="102">
        <v>0</v>
      </c>
      <c r="G66" s="102">
        <v>0</v>
      </c>
      <c r="H66" s="148">
        <f>E66*F66</f>
        <v>0</v>
      </c>
      <c r="I66" s="148">
        <f>E66*G66</f>
        <v>0</v>
      </c>
    </row>
    <row r="67" spans="1:10" ht="15.05" x14ac:dyDescent="0.25">
      <c r="A67" s="260"/>
      <c r="B67" s="252"/>
      <c r="C67" s="262"/>
      <c r="D67" s="100"/>
      <c r="E67" s="100"/>
      <c r="F67" s="102"/>
      <c r="G67" s="102"/>
      <c r="H67" s="250"/>
      <c r="I67" s="250"/>
    </row>
    <row r="68" spans="1:10" ht="13.1" x14ac:dyDescent="0.25">
      <c r="A68" s="216">
        <f>MAX(A64:A66)+1</f>
        <v>22</v>
      </c>
      <c r="B68" s="156" t="s">
        <v>463</v>
      </c>
      <c r="C68" s="156"/>
      <c r="D68" s="100" t="s">
        <v>65</v>
      </c>
      <c r="E68" s="100">
        <v>10</v>
      </c>
      <c r="F68" s="102">
        <v>0</v>
      </c>
      <c r="G68" s="102">
        <v>0</v>
      </c>
      <c r="H68" s="148">
        <f>E68*F68</f>
        <v>0</v>
      </c>
      <c r="I68" s="148">
        <f>E68*G68</f>
        <v>0</v>
      </c>
      <c r="J68">
        <f>SUM(J69:J73)</f>
        <v>778</v>
      </c>
    </row>
    <row r="69" spans="1:10" ht="17.2" customHeight="1" x14ac:dyDescent="0.25">
      <c r="A69" s="260"/>
      <c r="B69" s="392" t="s">
        <v>565</v>
      </c>
      <c r="C69" s="392"/>
      <c r="D69" s="100"/>
      <c r="E69" s="100"/>
      <c r="F69" s="102"/>
      <c r="G69" s="102"/>
      <c r="H69" s="148"/>
      <c r="I69" s="148"/>
      <c r="J69">
        <v>233</v>
      </c>
    </row>
    <row r="70" spans="1:10" ht="15.75" customHeight="1" x14ac:dyDescent="0.25">
      <c r="A70" s="260"/>
      <c r="B70" s="156" t="s">
        <v>465</v>
      </c>
      <c r="C70" s="156"/>
      <c r="D70" s="100"/>
      <c r="E70" s="100"/>
      <c r="F70" s="102"/>
      <c r="G70" s="102"/>
      <c r="H70" s="148"/>
      <c r="I70" s="148"/>
      <c r="J70">
        <v>235</v>
      </c>
    </row>
    <row r="71" spans="1:10" ht="15.75" customHeight="1" x14ac:dyDescent="0.25">
      <c r="A71" s="260"/>
      <c r="B71" s="156" t="s">
        <v>466</v>
      </c>
      <c r="C71" s="156"/>
      <c r="D71" s="100"/>
      <c r="E71" s="100"/>
      <c r="F71" s="102"/>
      <c r="G71" s="102"/>
      <c r="H71" s="148"/>
      <c r="I71" s="148"/>
      <c r="J71">
        <v>150</v>
      </c>
    </row>
    <row r="72" spans="1:10" ht="15.75" customHeight="1" x14ac:dyDescent="0.25">
      <c r="A72" s="260"/>
      <c r="B72" s="156" t="s">
        <v>467</v>
      </c>
      <c r="C72" s="156"/>
      <c r="D72" s="100"/>
      <c r="E72" s="100"/>
      <c r="F72" s="102"/>
      <c r="G72" s="102"/>
      <c r="H72" s="148"/>
      <c r="I72" s="148"/>
      <c r="J72">
        <v>150</v>
      </c>
    </row>
    <row r="73" spans="1:10" ht="15.05" x14ac:dyDescent="0.25">
      <c r="A73" s="260"/>
      <c r="B73" s="156" t="s">
        <v>468</v>
      </c>
      <c r="C73" s="156"/>
      <c r="D73" s="100"/>
      <c r="E73" s="100"/>
      <c r="F73" s="102"/>
      <c r="G73" s="102"/>
      <c r="H73" s="148"/>
      <c r="I73" s="148"/>
      <c r="J73">
        <v>10</v>
      </c>
    </row>
    <row r="74" spans="1:10" ht="15.05" x14ac:dyDescent="0.25">
      <c r="A74" s="260"/>
      <c r="B74" s="156"/>
      <c r="C74" s="156"/>
      <c r="D74" s="100"/>
      <c r="E74" s="100"/>
      <c r="F74" s="102"/>
      <c r="G74" s="102"/>
      <c r="H74" s="148"/>
      <c r="I74" s="148"/>
    </row>
    <row r="75" spans="1:10" ht="13.1" x14ac:dyDescent="0.25">
      <c r="A75" s="216">
        <f>MAX(A67:A73)+1</f>
        <v>23</v>
      </c>
      <c r="B75" s="156" t="s">
        <v>469</v>
      </c>
      <c r="C75" s="156"/>
      <c r="D75" s="100" t="s">
        <v>65</v>
      </c>
      <c r="E75" s="100">
        <v>10</v>
      </c>
      <c r="F75" s="102">
        <v>0</v>
      </c>
      <c r="G75" s="102">
        <v>0</v>
      </c>
      <c r="H75" s="148">
        <f>E75*F75</f>
        <v>0</v>
      </c>
      <c r="I75" s="148">
        <f>E75*G75</f>
        <v>0</v>
      </c>
      <c r="J75">
        <f>SUM(J76:J79)</f>
        <v>205</v>
      </c>
    </row>
    <row r="76" spans="1:10" ht="15.05" x14ac:dyDescent="0.25">
      <c r="A76" s="260"/>
      <c r="B76" s="156" t="s">
        <v>470</v>
      </c>
      <c r="C76" s="156"/>
      <c r="D76" s="100"/>
      <c r="E76" s="98"/>
      <c r="F76" s="102"/>
      <c r="G76" s="102"/>
      <c r="H76" s="148"/>
      <c r="I76" s="148"/>
      <c r="J76">
        <v>150</v>
      </c>
    </row>
    <row r="77" spans="1:10" ht="15.05" x14ac:dyDescent="0.25">
      <c r="A77" s="260"/>
      <c r="B77" s="156" t="s">
        <v>471</v>
      </c>
      <c r="C77" s="156"/>
      <c r="D77" s="100"/>
      <c r="E77" s="98"/>
      <c r="F77" s="102"/>
      <c r="G77" s="102"/>
      <c r="H77" s="148"/>
      <c r="I77" s="148"/>
    </row>
    <row r="78" spans="1:10" ht="15.05" x14ac:dyDescent="0.25">
      <c r="A78" s="260"/>
      <c r="B78" s="156" t="s">
        <v>472</v>
      </c>
      <c r="C78" s="156" t="s">
        <v>473</v>
      </c>
      <c r="D78" s="100"/>
      <c r="E78" s="98"/>
      <c r="F78" s="102"/>
      <c r="G78" s="102"/>
      <c r="H78" s="148"/>
      <c r="I78" s="148"/>
    </row>
    <row r="79" spans="1:10" ht="15.05" customHeight="1" x14ac:dyDescent="0.25">
      <c r="A79" s="45"/>
      <c r="B79" s="156" t="s">
        <v>462</v>
      </c>
      <c r="C79" s="156"/>
      <c r="D79" s="100"/>
      <c r="E79" s="98"/>
      <c r="F79" s="102"/>
      <c r="G79" s="102"/>
      <c r="H79" s="148"/>
      <c r="I79" s="148"/>
      <c r="J79">
        <v>55</v>
      </c>
    </row>
    <row r="80" spans="1:10" x14ac:dyDescent="0.2">
      <c r="A80" s="45"/>
      <c r="B80" s="45"/>
      <c r="C80" s="45"/>
      <c r="D80" s="45"/>
      <c r="E80" s="45"/>
      <c r="F80" s="102"/>
      <c r="G80" s="102"/>
      <c r="H80" s="253"/>
      <c r="I80" s="253"/>
    </row>
    <row r="81" spans="1:14" ht="21.8" customHeight="1" x14ac:dyDescent="0.3">
      <c r="A81" s="219" t="s">
        <v>371</v>
      </c>
      <c r="B81" s="220" t="s">
        <v>566</v>
      </c>
      <c r="C81" s="252"/>
      <c r="D81" s="45"/>
      <c r="E81" s="263"/>
      <c r="F81" s="102"/>
      <c r="G81" s="102"/>
      <c r="H81" s="253"/>
      <c r="I81" s="253"/>
    </row>
    <row r="82" spans="1:14" ht="13.1" x14ac:dyDescent="0.25">
      <c r="A82" s="255"/>
      <c r="B82" s="252"/>
      <c r="C82" s="255"/>
      <c r="D82" s="45"/>
      <c r="E82" s="263"/>
      <c r="F82" s="102"/>
      <c r="G82" s="102"/>
      <c r="H82" s="253"/>
      <c r="I82" s="253"/>
    </row>
    <row r="83" spans="1:14" ht="16.55" customHeight="1" x14ac:dyDescent="0.25">
      <c r="A83" s="255"/>
      <c r="B83" s="289" t="s">
        <v>567</v>
      </c>
      <c r="C83" s="290"/>
      <c r="D83" s="100" t="s">
        <v>65</v>
      </c>
      <c r="E83" s="100">
        <v>2</v>
      </c>
      <c r="F83" s="102">
        <v>0</v>
      </c>
      <c r="G83" s="102">
        <v>0</v>
      </c>
      <c r="H83" s="148">
        <f>E83*F83</f>
        <v>0</v>
      </c>
      <c r="I83" s="148">
        <f>E83*G83</f>
        <v>0</v>
      </c>
      <c r="J83">
        <f>SUM(J84)</f>
        <v>0</v>
      </c>
    </row>
    <row r="84" spans="1:14" ht="56.95" customHeight="1" x14ac:dyDescent="0.25">
      <c r="A84" s="255"/>
      <c r="B84" s="402" t="s">
        <v>568</v>
      </c>
      <c r="C84" s="402"/>
      <c r="D84" s="45"/>
      <c r="E84" s="263"/>
      <c r="F84" s="102"/>
      <c r="G84" s="102"/>
      <c r="H84" s="253"/>
      <c r="I84" s="254"/>
      <c r="J84" t="s">
        <v>569</v>
      </c>
      <c r="K84" t="s">
        <v>570</v>
      </c>
      <c r="N84" t="s">
        <v>571</v>
      </c>
    </row>
    <row r="85" spans="1:14" ht="13.1" x14ac:dyDescent="0.25">
      <c r="A85" s="249">
        <f t="shared" ref="A85:A90" si="2">MAX(A67:A84)+1</f>
        <v>24</v>
      </c>
      <c r="B85" s="156" t="s">
        <v>475</v>
      </c>
      <c r="C85" s="155" t="s">
        <v>476</v>
      </c>
      <c r="D85" s="155" t="s">
        <v>380</v>
      </c>
      <c r="E85" s="155">
        <v>6</v>
      </c>
      <c r="F85" s="102">
        <v>0</v>
      </c>
      <c r="G85" s="102">
        <v>0</v>
      </c>
      <c r="H85" s="209">
        <f t="shared" ref="H85:H90" si="3">E85*F85</f>
        <v>0</v>
      </c>
      <c r="I85" s="209">
        <f t="shared" ref="I85:I90" si="4">E85*G85</f>
        <v>0</v>
      </c>
      <c r="J85" s="226">
        <f t="shared" ref="J85:J90" si="5">(((PI())*L85^2)/4)*E85</f>
        <v>2.2893209781717057E-2</v>
      </c>
      <c r="K85" s="226">
        <f t="shared" ref="K85:K90" si="6">(2*PI())*(L85/2)*E85</f>
        <v>1.3138140477312514</v>
      </c>
      <c r="L85" s="228">
        <f>0.0761-2*0.0032</f>
        <v>6.9699999999999998E-2</v>
      </c>
      <c r="M85" s="63" t="s">
        <v>572</v>
      </c>
      <c r="N85">
        <f>CEILING(E85/3,1)</f>
        <v>2</v>
      </c>
    </row>
    <row r="86" spans="1:14" ht="13.1" x14ac:dyDescent="0.25">
      <c r="A86" s="249">
        <f t="shared" si="2"/>
        <v>25</v>
      </c>
      <c r="B86" s="156" t="s">
        <v>475</v>
      </c>
      <c r="C86" s="155" t="s">
        <v>573</v>
      </c>
      <c r="D86" s="155" t="s">
        <v>380</v>
      </c>
      <c r="E86" s="155">
        <v>85</v>
      </c>
      <c r="F86" s="102">
        <v>0</v>
      </c>
      <c r="G86" s="102">
        <v>0</v>
      </c>
      <c r="H86" s="209">
        <f t="shared" si="3"/>
        <v>0</v>
      </c>
      <c r="I86" s="209">
        <f t="shared" si="4"/>
        <v>0</v>
      </c>
      <c r="J86" s="226">
        <f t="shared" si="5"/>
        <v>0.19829045606065801</v>
      </c>
      <c r="K86" s="226">
        <f t="shared" si="6"/>
        <v>14.553427967754718</v>
      </c>
      <c r="L86" s="228">
        <f>0.0603-2*0.0029</f>
        <v>5.45E-2</v>
      </c>
      <c r="M86" s="63" t="s">
        <v>572</v>
      </c>
      <c r="N86">
        <f>CEILING(E86/3,1)</f>
        <v>29</v>
      </c>
    </row>
    <row r="87" spans="1:14" ht="13.1" x14ac:dyDescent="0.25">
      <c r="A87" s="249">
        <f t="shared" si="2"/>
        <v>26</v>
      </c>
      <c r="B87" s="156" t="s">
        <v>475</v>
      </c>
      <c r="C87" s="155" t="s">
        <v>574</v>
      </c>
      <c r="D87" s="155" t="s">
        <v>380</v>
      </c>
      <c r="E87" s="155">
        <v>255</v>
      </c>
      <c r="F87" s="102">
        <v>0</v>
      </c>
      <c r="G87" s="102">
        <v>0</v>
      </c>
      <c r="H87" s="209">
        <f t="shared" si="3"/>
        <v>0</v>
      </c>
      <c r="I87" s="209">
        <f t="shared" si="4"/>
        <v>0</v>
      </c>
      <c r="J87" s="226">
        <f t="shared" si="5"/>
        <v>0.37203568798872716</v>
      </c>
      <c r="K87" s="226">
        <f t="shared" si="6"/>
        <v>34.527674059278617</v>
      </c>
      <c r="L87" s="228">
        <f>0.0483-2*0.0026</f>
        <v>4.3099999999999999E-2</v>
      </c>
      <c r="M87" s="63" t="s">
        <v>575</v>
      </c>
      <c r="N87">
        <f>CEILING(E87/2.5,1)</f>
        <v>102</v>
      </c>
    </row>
    <row r="88" spans="1:14" ht="13.1" x14ac:dyDescent="0.25">
      <c r="A88" s="249">
        <f t="shared" si="2"/>
        <v>27</v>
      </c>
      <c r="B88" s="156" t="s">
        <v>475</v>
      </c>
      <c r="C88" s="155" t="s">
        <v>379</v>
      </c>
      <c r="D88" s="155" t="s">
        <v>380</v>
      </c>
      <c r="E88" s="155">
        <f>59+6</f>
        <v>65</v>
      </c>
      <c r="F88" s="102">
        <v>0</v>
      </c>
      <c r="G88" s="102">
        <v>0</v>
      </c>
      <c r="H88" s="209">
        <f t="shared" si="3"/>
        <v>0</v>
      </c>
      <c r="I88" s="209">
        <f t="shared" si="4"/>
        <v>0</v>
      </c>
      <c r="J88" s="226">
        <f t="shared" si="5"/>
        <v>7.0646250638335087E-2</v>
      </c>
      <c r="K88" s="226">
        <f t="shared" si="6"/>
        <v>7.5963710363801189</v>
      </c>
      <c r="L88" s="228">
        <f>0.0424-2*0.0026</f>
        <v>3.7199999999999997E-2</v>
      </c>
      <c r="M88" s="63" t="s">
        <v>576</v>
      </c>
      <c r="N88">
        <f>CEILING(E88/2.5,1)</f>
        <v>26</v>
      </c>
    </row>
    <row r="89" spans="1:14" ht="13.1" x14ac:dyDescent="0.25">
      <c r="A89" s="249">
        <f t="shared" si="2"/>
        <v>28</v>
      </c>
      <c r="B89" s="156" t="s">
        <v>475</v>
      </c>
      <c r="C89" s="155" t="s">
        <v>386</v>
      </c>
      <c r="D89" s="155" t="s">
        <v>380</v>
      </c>
      <c r="E89" s="155">
        <v>3</v>
      </c>
      <c r="F89" s="102">
        <v>0</v>
      </c>
      <c r="G89" s="102">
        <v>0</v>
      </c>
      <c r="H89" s="209">
        <f t="shared" si="3"/>
        <v>0</v>
      </c>
      <c r="I89" s="209">
        <f t="shared" si="4"/>
        <v>0</v>
      </c>
      <c r="J89" s="226">
        <f t="shared" si="5"/>
        <v>1.1095084234866734E-3</v>
      </c>
      <c r="K89" s="226">
        <f t="shared" si="6"/>
        <v>0.20451768174869556</v>
      </c>
      <c r="L89" s="228">
        <f>0.0269-2*0.0026</f>
        <v>2.1700000000000001E-2</v>
      </c>
      <c r="M89" s="63" t="s">
        <v>577</v>
      </c>
      <c r="N89">
        <v>2</v>
      </c>
    </row>
    <row r="90" spans="1:14" ht="13.1" x14ac:dyDescent="0.25">
      <c r="A90" s="249">
        <f t="shared" si="2"/>
        <v>29</v>
      </c>
      <c r="B90" s="156" t="s">
        <v>475</v>
      </c>
      <c r="C90" s="155" t="s">
        <v>578</v>
      </c>
      <c r="D90" s="155" t="s">
        <v>380</v>
      </c>
      <c r="E90" s="155">
        <v>6</v>
      </c>
      <c r="F90" s="102">
        <v>0</v>
      </c>
      <c r="G90" s="102">
        <v>0</v>
      </c>
      <c r="H90" s="209">
        <f t="shared" si="3"/>
        <v>0</v>
      </c>
      <c r="I90" s="209">
        <f t="shared" si="4"/>
        <v>0</v>
      </c>
      <c r="J90" s="226">
        <f t="shared" si="5"/>
        <v>2.2190168469733468E-3</v>
      </c>
      <c r="K90" s="226">
        <f t="shared" si="6"/>
        <v>0.40903536349739111</v>
      </c>
      <c r="L90" s="228">
        <f>0.0269-2*0.0026</f>
        <v>2.1700000000000001E-2</v>
      </c>
      <c r="M90" s="63" t="s">
        <v>579</v>
      </c>
    </row>
    <row r="91" spans="1:14" ht="13.1" x14ac:dyDescent="0.25">
      <c r="A91" s="249"/>
      <c r="B91" s="156"/>
      <c r="C91" s="155"/>
      <c r="D91" s="155"/>
      <c r="E91" s="155"/>
      <c r="F91" s="102"/>
      <c r="G91" s="102"/>
      <c r="H91" s="209"/>
      <c r="I91" s="209"/>
      <c r="J91" s="63"/>
      <c r="K91" s="291">
        <f>K89+K88+K87+K86+K85+K90</f>
        <v>58.604840156390793</v>
      </c>
      <c r="L91" s="292"/>
      <c r="M91" s="63"/>
    </row>
    <row r="92" spans="1:14" ht="13.1" x14ac:dyDescent="0.25">
      <c r="A92" s="249">
        <f>MAX(A72:A91)+1</f>
        <v>30</v>
      </c>
      <c r="B92" s="156" t="s">
        <v>580</v>
      </c>
      <c r="C92" s="155" t="s">
        <v>581</v>
      </c>
      <c r="D92" s="155" t="s">
        <v>380</v>
      </c>
      <c r="E92" s="155">
        <v>15</v>
      </c>
      <c r="F92" s="102">
        <v>0</v>
      </c>
      <c r="G92" s="102">
        <v>0</v>
      </c>
      <c r="H92" s="209">
        <f>E92*F92</f>
        <v>0</v>
      </c>
      <c r="I92" s="209">
        <f>E92*G92</f>
        <v>0</v>
      </c>
      <c r="J92" s="293">
        <f>(((PI())*L92^2)/4)*E92</f>
        <v>9.5690948732936616E-3</v>
      </c>
      <c r="K92" s="226">
        <f>(2*PI())*(L92/2)*E92</f>
        <v>1.3430308594096367</v>
      </c>
      <c r="L92" s="228">
        <f>0.0337-2*0.0026</f>
        <v>2.8500000000000001E-2</v>
      </c>
      <c r="M92" s="63" t="s">
        <v>579</v>
      </c>
    </row>
    <row r="93" spans="1:14" ht="13.1" x14ac:dyDescent="0.25">
      <c r="A93" s="249"/>
      <c r="B93" s="156"/>
      <c r="C93" s="155"/>
      <c r="D93" s="155"/>
      <c r="E93" s="155"/>
      <c r="F93" s="102"/>
      <c r="G93" s="102"/>
      <c r="H93" s="209"/>
      <c r="I93" s="209"/>
      <c r="J93" s="294">
        <f>SUM(J85:J92)</f>
        <v>0.67676322461319105</v>
      </c>
      <c r="K93" s="63"/>
      <c r="L93" s="292"/>
      <c r="M93" s="63"/>
    </row>
    <row r="94" spans="1:14" ht="13.1" x14ac:dyDescent="0.25">
      <c r="A94" s="155"/>
      <c r="B94" s="156" t="s">
        <v>477</v>
      </c>
      <c r="C94" s="295" t="s">
        <v>582</v>
      </c>
      <c r="D94" s="155"/>
      <c r="E94" s="155"/>
      <c r="F94" s="102"/>
      <c r="G94" s="102"/>
      <c r="H94" s="209"/>
      <c r="I94" s="209"/>
      <c r="J94" s="63"/>
      <c r="K94" s="63"/>
      <c r="L94" s="292"/>
      <c r="M94" s="63"/>
    </row>
    <row r="95" spans="1:14" ht="13.1" x14ac:dyDescent="0.25">
      <c r="A95" s="249">
        <f>MAX(A75:A94)+1</f>
        <v>31</v>
      </c>
      <c r="B95" s="296" t="s">
        <v>581</v>
      </c>
      <c r="C95" s="155"/>
      <c r="D95" s="155" t="s">
        <v>65</v>
      </c>
      <c r="E95" s="155">
        <v>6</v>
      </c>
      <c r="F95" s="102">
        <v>0</v>
      </c>
      <c r="G95" s="102">
        <v>0</v>
      </c>
      <c r="H95" s="209">
        <f>E95*F95</f>
        <v>0</v>
      </c>
      <c r="I95" s="209">
        <f>E95*G95</f>
        <v>0</v>
      </c>
      <c r="J95" s="63"/>
      <c r="K95" s="63"/>
      <c r="L95" s="292"/>
      <c r="M95" s="63"/>
    </row>
    <row r="96" spans="1:14" ht="13.1" x14ac:dyDescent="0.25">
      <c r="A96" s="249"/>
      <c r="B96" s="156"/>
      <c r="C96" s="155"/>
      <c r="D96" s="155"/>
      <c r="E96" s="155"/>
      <c r="F96" s="102"/>
      <c r="G96" s="102"/>
      <c r="H96" s="209"/>
      <c r="I96" s="209"/>
      <c r="J96" s="63"/>
      <c r="K96" s="63"/>
      <c r="L96" s="292"/>
      <c r="M96" s="63"/>
    </row>
    <row r="97" spans="1:13" ht="13.1" x14ac:dyDescent="0.25">
      <c r="A97" s="155"/>
      <c r="B97" s="156" t="s">
        <v>477</v>
      </c>
      <c r="C97" s="45" t="s">
        <v>583</v>
      </c>
      <c r="D97" s="155"/>
      <c r="E97" s="155"/>
      <c r="F97" s="102"/>
      <c r="G97" s="102"/>
      <c r="H97" s="209"/>
      <c r="I97" s="209"/>
    </row>
    <row r="98" spans="1:13" ht="13.1" x14ac:dyDescent="0.25">
      <c r="A98" s="249">
        <f>MAX(A78:A97)+1</f>
        <v>32</v>
      </c>
      <c r="B98" s="296" t="s">
        <v>476</v>
      </c>
      <c r="C98" s="155"/>
      <c r="D98" s="155" t="s">
        <v>65</v>
      </c>
      <c r="E98" s="155">
        <v>3</v>
      </c>
      <c r="F98" s="102">
        <v>0</v>
      </c>
      <c r="G98" s="102">
        <v>0</v>
      </c>
      <c r="H98" s="209">
        <f>E98*F98</f>
        <v>0</v>
      </c>
      <c r="I98" s="209">
        <f>E98*G98</f>
        <v>0</v>
      </c>
    </row>
    <row r="99" spans="1:13" ht="13.1" x14ac:dyDescent="0.25">
      <c r="A99" s="249">
        <f>MAX(A79:A98)+1</f>
        <v>33</v>
      </c>
      <c r="B99" s="296" t="s">
        <v>573</v>
      </c>
      <c r="C99" s="155"/>
      <c r="D99" s="155" t="s">
        <v>65</v>
      </c>
      <c r="E99" s="155">
        <v>10</v>
      </c>
      <c r="F99" s="102">
        <v>0</v>
      </c>
      <c r="G99" s="102">
        <v>0</v>
      </c>
      <c r="H99" s="209">
        <f>E99*F99</f>
        <v>0</v>
      </c>
      <c r="I99" s="209">
        <f>E99*G99</f>
        <v>0</v>
      </c>
    </row>
    <row r="100" spans="1:13" ht="13.1" x14ac:dyDescent="0.25">
      <c r="A100" s="249">
        <f>MAX(A79:A99)+1</f>
        <v>34</v>
      </c>
      <c r="B100" s="296" t="s">
        <v>574</v>
      </c>
      <c r="C100" s="155"/>
      <c r="D100" s="155" t="s">
        <v>65</v>
      </c>
      <c r="E100" s="155">
        <v>20</v>
      </c>
      <c r="F100" s="102">
        <v>0</v>
      </c>
      <c r="G100" s="102">
        <v>0</v>
      </c>
      <c r="H100" s="209">
        <f>E100*F100</f>
        <v>0</v>
      </c>
      <c r="I100" s="209">
        <f>E100*G100</f>
        <v>0</v>
      </c>
    </row>
    <row r="101" spans="1:13" ht="13.1" x14ac:dyDescent="0.25">
      <c r="A101" s="249">
        <f>MAX(A80:A100)+1</f>
        <v>35</v>
      </c>
      <c r="B101" s="296" t="s">
        <v>379</v>
      </c>
      <c r="C101" s="155"/>
      <c r="D101" s="155" t="s">
        <v>65</v>
      </c>
      <c r="E101" s="155">
        <f>2+2+4+2</f>
        <v>10</v>
      </c>
      <c r="F101" s="102">
        <v>0</v>
      </c>
      <c r="G101" s="102">
        <v>0</v>
      </c>
      <c r="H101" s="209">
        <f>E101*F101</f>
        <v>0</v>
      </c>
      <c r="I101" s="209">
        <f>E101*G101</f>
        <v>0</v>
      </c>
      <c r="J101" s="63"/>
      <c r="K101" s="63"/>
      <c r="L101" s="63"/>
      <c r="M101" s="63"/>
    </row>
    <row r="102" spans="1:13" ht="13.1" x14ac:dyDescent="0.25">
      <c r="A102" s="249">
        <f>MAX(A81:A101)+1</f>
        <v>36</v>
      </c>
      <c r="B102" s="296" t="s">
        <v>386</v>
      </c>
      <c r="C102" s="155"/>
      <c r="D102" s="155" t="s">
        <v>65</v>
      </c>
      <c r="E102" s="155">
        <v>2</v>
      </c>
      <c r="F102" s="102">
        <v>0</v>
      </c>
      <c r="G102" s="102">
        <v>0</v>
      </c>
      <c r="H102" s="209">
        <f>E102*F102</f>
        <v>0</v>
      </c>
      <c r="I102" s="209">
        <f>E102*G102</f>
        <v>0</v>
      </c>
      <c r="J102" s="63"/>
      <c r="K102" s="63"/>
      <c r="L102" s="63"/>
      <c r="M102" s="63"/>
    </row>
    <row r="103" spans="1:13" ht="13.1" x14ac:dyDescent="0.25">
      <c r="A103" s="155"/>
      <c r="B103" s="156"/>
      <c r="C103" s="155"/>
      <c r="D103" s="155"/>
      <c r="E103" s="155"/>
      <c r="F103" s="102">
        <v>0</v>
      </c>
      <c r="G103" s="102"/>
      <c r="H103" s="209"/>
      <c r="I103" s="209"/>
      <c r="J103" s="63"/>
      <c r="K103" s="63"/>
      <c r="L103" s="63"/>
      <c r="M103" s="63"/>
    </row>
    <row r="104" spans="1:13" ht="13.1" x14ac:dyDescent="0.25">
      <c r="A104" s="155"/>
      <c r="B104" s="156" t="s">
        <v>478</v>
      </c>
      <c r="C104" s="45" t="s">
        <v>583</v>
      </c>
      <c r="D104" s="155"/>
      <c r="E104" s="155"/>
      <c r="F104" s="102"/>
      <c r="G104" s="102"/>
      <c r="H104" s="209"/>
      <c r="I104" s="209"/>
      <c r="J104" s="63"/>
      <c r="K104" s="63"/>
      <c r="L104" s="63"/>
      <c r="M104" s="63"/>
    </row>
    <row r="105" spans="1:13" ht="13.1" x14ac:dyDescent="0.25">
      <c r="A105" s="249">
        <f t="shared" ref="A105:A110" si="7">MAX(A77:A104)+1</f>
        <v>37</v>
      </c>
      <c r="B105" s="296" t="s">
        <v>584</v>
      </c>
      <c r="C105" s="45"/>
      <c r="D105" s="155" t="s">
        <v>65</v>
      </c>
      <c r="E105" s="155">
        <v>6</v>
      </c>
      <c r="F105" s="102">
        <v>0</v>
      </c>
      <c r="G105" s="102">
        <v>0</v>
      </c>
      <c r="H105" s="209">
        <f t="shared" ref="H105:H111" si="8">E105*F105</f>
        <v>0</v>
      </c>
      <c r="I105" s="209">
        <f t="shared" ref="I105:I111" si="9">E105*G105</f>
        <v>0</v>
      </c>
      <c r="J105" s="63"/>
      <c r="K105" s="156" t="s">
        <v>585</v>
      </c>
      <c r="L105" s="63"/>
      <c r="M105" s="63"/>
    </row>
    <row r="106" spans="1:13" ht="13.1" x14ac:dyDescent="0.25">
      <c r="A106" s="249">
        <f t="shared" si="7"/>
        <v>38</v>
      </c>
      <c r="B106" s="296" t="s">
        <v>586</v>
      </c>
      <c r="C106" s="45"/>
      <c r="D106" s="155" t="s">
        <v>65</v>
      </c>
      <c r="E106" s="155">
        <v>1</v>
      </c>
      <c r="F106" s="102">
        <v>0</v>
      </c>
      <c r="G106" s="102">
        <v>0</v>
      </c>
      <c r="H106" s="209">
        <f t="shared" si="8"/>
        <v>0</v>
      </c>
      <c r="I106" s="209">
        <f t="shared" si="9"/>
        <v>0</v>
      </c>
      <c r="J106" s="63"/>
      <c r="K106" s="156" t="s">
        <v>587</v>
      </c>
      <c r="L106" s="63"/>
      <c r="M106" s="63"/>
    </row>
    <row r="107" spans="1:13" ht="13.1" x14ac:dyDescent="0.25">
      <c r="A107" s="249">
        <f t="shared" si="7"/>
        <v>39</v>
      </c>
      <c r="B107" s="296" t="s">
        <v>588</v>
      </c>
      <c r="C107" s="45"/>
      <c r="D107" s="155" t="s">
        <v>65</v>
      </c>
      <c r="E107" s="155">
        <v>1</v>
      </c>
      <c r="F107" s="102">
        <v>0</v>
      </c>
      <c r="G107" s="102">
        <v>0</v>
      </c>
      <c r="H107" s="209">
        <f t="shared" si="8"/>
        <v>0</v>
      </c>
      <c r="I107" s="209">
        <f t="shared" si="9"/>
        <v>0</v>
      </c>
      <c r="J107" s="63"/>
      <c r="K107" s="156" t="s">
        <v>589</v>
      </c>
      <c r="L107" s="63"/>
      <c r="M107" s="63"/>
    </row>
    <row r="108" spans="1:13" ht="13.1" x14ac:dyDescent="0.25">
      <c r="A108" s="249">
        <f t="shared" si="7"/>
        <v>40</v>
      </c>
      <c r="B108" s="296" t="s">
        <v>590</v>
      </c>
      <c r="C108" s="45"/>
      <c r="D108" s="155" t="s">
        <v>65</v>
      </c>
      <c r="E108" s="155">
        <v>2</v>
      </c>
      <c r="F108" s="102">
        <v>0</v>
      </c>
      <c r="G108" s="102">
        <v>0</v>
      </c>
      <c r="H108" s="209">
        <f t="shared" si="8"/>
        <v>0</v>
      </c>
      <c r="I108" s="209">
        <f t="shared" si="9"/>
        <v>0</v>
      </c>
      <c r="J108" s="63"/>
      <c r="K108" s="156" t="s">
        <v>591</v>
      </c>
      <c r="L108" s="63"/>
      <c r="M108" s="63"/>
    </row>
    <row r="109" spans="1:13" ht="13.1" x14ac:dyDescent="0.25">
      <c r="A109" s="249">
        <f t="shared" si="7"/>
        <v>41</v>
      </c>
      <c r="B109" s="296" t="s">
        <v>592</v>
      </c>
      <c r="C109" s="45"/>
      <c r="D109" s="155" t="s">
        <v>65</v>
      </c>
      <c r="E109" s="155">
        <v>14</v>
      </c>
      <c r="F109" s="102">
        <v>0</v>
      </c>
      <c r="G109" s="102">
        <v>0</v>
      </c>
      <c r="H109" s="209">
        <f t="shared" si="8"/>
        <v>0</v>
      </c>
      <c r="I109" s="209">
        <f t="shared" si="9"/>
        <v>0</v>
      </c>
      <c r="J109" s="63"/>
      <c r="K109" s="156" t="s">
        <v>593</v>
      </c>
      <c r="L109" s="63"/>
      <c r="M109" s="63"/>
    </row>
    <row r="110" spans="1:13" ht="13.1" x14ac:dyDescent="0.25">
      <c r="A110" s="249">
        <f t="shared" si="7"/>
        <v>42</v>
      </c>
      <c r="B110" s="296" t="s">
        <v>594</v>
      </c>
      <c r="C110" s="45"/>
      <c r="D110" s="155" t="s">
        <v>65</v>
      </c>
      <c r="E110" s="155">
        <v>1</v>
      </c>
      <c r="F110" s="102">
        <v>0</v>
      </c>
      <c r="G110" s="102">
        <v>0</v>
      </c>
      <c r="H110" s="209">
        <f t="shared" si="8"/>
        <v>0</v>
      </c>
      <c r="I110" s="209">
        <f t="shared" si="9"/>
        <v>0</v>
      </c>
      <c r="J110" s="63"/>
      <c r="K110" s="156" t="s">
        <v>595</v>
      </c>
      <c r="L110" s="63"/>
      <c r="M110" s="63"/>
    </row>
    <row r="111" spans="1:13" ht="13.1" x14ac:dyDescent="0.25">
      <c r="A111" s="249">
        <f>MAX(A84:A110)+1</f>
        <v>43</v>
      </c>
      <c r="B111" s="296" t="s">
        <v>596</v>
      </c>
      <c r="C111" s="45"/>
      <c r="D111" s="155" t="s">
        <v>65</v>
      </c>
      <c r="E111" s="155">
        <v>5</v>
      </c>
      <c r="F111" s="102">
        <v>0</v>
      </c>
      <c r="G111" s="102">
        <v>0</v>
      </c>
      <c r="H111" s="209">
        <f t="shared" si="8"/>
        <v>0</v>
      </c>
      <c r="I111" s="209">
        <f t="shared" si="9"/>
        <v>0</v>
      </c>
      <c r="J111" s="63"/>
      <c r="K111" s="156" t="s">
        <v>597</v>
      </c>
      <c r="L111" s="63"/>
      <c r="M111" s="63"/>
    </row>
    <row r="112" spans="1:13" ht="13.1" x14ac:dyDescent="0.25">
      <c r="A112" s="249"/>
      <c r="B112" s="156"/>
      <c r="C112" s="155"/>
      <c r="D112" s="155"/>
      <c r="E112" s="155"/>
      <c r="F112" s="102"/>
      <c r="G112" s="102"/>
      <c r="H112" s="209"/>
      <c r="I112" s="209"/>
      <c r="J112" s="63"/>
      <c r="K112" s="11"/>
      <c r="L112" s="63"/>
      <c r="M112" s="63"/>
    </row>
    <row r="113" spans="1:13" ht="13.1" x14ac:dyDescent="0.25">
      <c r="A113" s="155"/>
      <c r="B113" s="156" t="s">
        <v>598</v>
      </c>
      <c r="C113" s="45" t="s">
        <v>582</v>
      </c>
      <c r="D113" s="155"/>
      <c r="E113" s="155"/>
      <c r="F113" s="102"/>
      <c r="G113" s="102"/>
      <c r="H113" s="209"/>
      <c r="I113" s="224"/>
      <c r="J113" s="63"/>
      <c r="K113" s="63"/>
      <c r="L113" s="63"/>
      <c r="M113" s="63"/>
    </row>
    <row r="114" spans="1:13" ht="13.1" x14ac:dyDescent="0.25">
      <c r="A114" s="249">
        <f>MAX(A87:A113)+1</f>
        <v>44</v>
      </c>
      <c r="B114" s="296" t="s">
        <v>599</v>
      </c>
      <c r="C114" s="155"/>
      <c r="D114" s="155" t="s">
        <v>65</v>
      </c>
      <c r="E114" s="155">
        <v>2</v>
      </c>
      <c r="F114" s="102">
        <v>0</v>
      </c>
      <c r="G114" s="102">
        <v>0</v>
      </c>
      <c r="H114" s="209">
        <f>E114*F114</f>
        <v>0</v>
      </c>
      <c r="I114" s="224">
        <f>E114*G114</f>
        <v>0</v>
      </c>
      <c r="J114" s="63"/>
      <c r="K114" s="11"/>
      <c r="L114" s="63"/>
      <c r="M114" s="63"/>
    </row>
    <row r="115" spans="1:13" ht="13.1" x14ac:dyDescent="0.25">
      <c r="A115" s="249"/>
      <c r="B115" s="156"/>
      <c r="C115" s="155"/>
      <c r="D115" s="155"/>
      <c r="E115" s="155"/>
      <c r="F115" s="102"/>
      <c r="G115" s="102"/>
      <c r="H115" s="209"/>
      <c r="I115" s="209"/>
      <c r="J115" s="63"/>
      <c r="K115" s="11"/>
      <c r="L115" s="63"/>
      <c r="M115" s="63"/>
    </row>
    <row r="116" spans="1:13" ht="13.1" x14ac:dyDescent="0.25">
      <c r="A116" s="155"/>
      <c r="B116" s="156" t="s">
        <v>484</v>
      </c>
      <c r="C116" s="45" t="s">
        <v>583</v>
      </c>
      <c r="D116" s="155"/>
      <c r="E116" s="155"/>
      <c r="F116" s="102"/>
      <c r="G116" s="102"/>
      <c r="H116" s="253"/>
      <c r="I116" s="253"/>
    </row>
    <row r="117" spans="1:13" ht="13.1" x14ac:dyDescent="0.25">
      <c r="A117" s="249">
        <f>MAX(A97:A116)+1</f>
        <v>45</v>
      </c>
      <c r="B117" s="156" t="s">
        <v>486</v>
      </c>
      <c r="C117" s="156"/>
      <c r="D117" s="155" t="s">
        <v>65</v>
      </c>
      <c r="E117" s="155">
        <f>2+2</f>
        <v>4</v>
      </c>
      <c r="F117" s="102">
        <v>0</v>
      </c>
      <c r="G117" s="102">
        <v>0</v>
      </c>
      <c r="H117" s="209">
        <f>E117*F117</f>
        <v>0</v>
      </c>
      <c r="I117" s="209">
        <f>E117*G117</f>
        <v>0</v>
      </c>
    </row>
    <row r="118" spans="1:13" ht="13.1" x14ac:dyDescent="0.25">
      <c r="A118" s="249">
        <f>MAX(A98:A117)+1</f>
        <v>46</v>
      </c>
      <c r="B118" s="156" t="s">
        <v>498</v>
      </c>
      <c r="C118" s="156"/>
      <c r="D118" s="155" t="s">
        <v>65</v>
      </c>
      <c r="E118" s="155">
        <v>2</v>
      </c>
      <c r="F118" s="102">
        <v>0</v>
      </c>
      <c r="G118" s="102">
        <v>0</v>
      </c>
      <c r="H118" s="209">
        <f>E118*F118</f>
        <v>0</v>
      </c>
      <c r="I118" s="209">
        <f>E118*G118</f>
        <v>0</v>
      </c>
    </row>
    <row r="119" spans="1:13" ht="13.1" x14ac:dyDescent="0.25">
      <c r="A119" s="249">
        <f>MAX(A99:A118)+1</f>
        <v>47</v>
      </c>
      <c r="B119" s="156" t="s">
        <v>600</v>
      </c>
      <c r="C119" s="156"/>
      <c r="D119" s="155" t="s">
        <v>65</v>
      </c>
      <c r="E119" s="155">
        <v>2</v>
      </c>
      <c r="F119" s="102">
        <v>0</v>
      </c>
      <c r="G119" s="102">
        <v>0</v>
      </c>
      <c r="H119" s="209">
        <f>E119*F119</f>
        <v>0</v>
      </c>
      <c r="I119" s="209">
        <f>E119*G119</f>
        <v>0</v>
      </c>
    </row>
    <row r="120" spans="1:13" ht="13.1" x14ac:dyDescent="0.25">
      <c r="A120" s="249">
        <f>MAX(A100:A119)+1</f>
        <v>48</v>
      </c>
      <c r="B120" s="156" t="s">
        <v>485</v>
      </c>
      <c r="C120" s="156"/>
      <c r="D120" s="155" t="s">
        <v>65</v>
      </c>
      <c r="E120" s="155">
        <v>4</v>
      </c>
      <c r="F120" s="102">
        <v>0</v>
      </c>
      <c r="G120" s="102">
        <v>0</v>
      </c>
      <c r="H120" s="209">
        <f>E120*F120</f>
        <v>0</v>
      </c>
      <c r="I120" s="209">
        <f>E120*G120</f>
        <v>0</v>
      </c>
    </row>
    <row r="121" spans="1:13" ht="13.1" x14ac:dyDescent="0.25">
      <c r="A121" s="249"/>
      <c r="B121" s="156"/>
      <c r="C121" s="156"/>
      <c r="D121" s="155"/>
      <c r="E121" s="155"/>
      <c r="F121" s="102"/>
      <c r="G121" s="102"/>
      <c r="H121" s="209"/>
      <c r="I121" s="209"/>
    </row>
    <row r="122" spans="1:13" ht="13.1" x14ac:dyDescent="0.25">
      <c r="A122" s="249"/>
      <c r="B122" s="156" t="s">
        <v>601</v>
      </c>
      <c r="C122" s="45" t="s">
        <v>583</v>
      </c>
      <c r="D122" s="45"/>
      <c r="E122" s="45"/>
      <c r="F122" s="102"/>
      <c r="G122" s="102"/>
      <c r="H122" s="45"/>
      <c r="I122" s="45"/>
    </row>
    <row r="123" spans="1:13" ht="13.1" x14ac:dyDescent="0.25">
      <c r="A123" s="249">
        <f>MAX(A104:A122)+1</f>
        <v>49</v>
      </c>
      <c r="B123" s="156" t="s">
        <v>602</v>
      </c>
      <c r="C123" s="45"/>
      <c r="D123" s="155" t="s">
        <v>65</v>
      </c>
      <c r="E123" s="155">
        <v>4</v>
      </c>
      <c r="F123" s="102">
        <v>0</v>
      </c>
      <c r="G123" s="102">
        <v>0</v>
      </c>
      <c r="H123" s="209">
        <f>E123*F123</f>
        <v>0</v>
      </c>
      <c r="I123" s="209">
        <f>E123*G123</f>
        <v>0</v>
      </c>
    </row>
    <row r="124" spans="1:13" ht="13.1" x14ac:dyDescent="0.25">
      <c r="A124" s="249"/>
      <c r="B124" s="156"/>
      <c r="C124" s="45"/>
      <c r="D124" s="155"/>
      <c r="E124" s="155"/>
      <c r="F124" s="102"/>
      <c r="G124" s="102"/>
      <c r="H124" s="209"/>
      <c r="I124" s="209"/>
    </row>
    <row r="125" spans="1:13" ht="13.1" x14ac:dyDescent="0.25">
      <c r="A125" s="249"/>
      <c r="B125" s="156" t="s">
        <v>603</v>
      </c>
      <c r="C125" s="45"/>
      <c r="D125" s="155"/>
      <c r="E125" s="155"/>
      <c r="F125" s="102"/>
      <c r="G125" s="102"/>
      <c r="H125" s="209"/>
      <c r="I125" s="209"/>
    </row>
    <row r="126" spans="1:13" ht="13.1" x14ac:dyDescent="0.25">
      <c r="A126" s="249">
        <f>MAX(A107:A125)+1</f>
        <v>50</v>
      </c>
      <c r="B126" s="156" t="s">
        <v>604</v>
      </c>
      <c r="C126" s="297" t="s">
        <v>582</v>
      </c>
      <c r="D126" s="155" t="s">
        <v>65</v>
      </c>
      <c r="E126" s="155">
        <v>2</v>
      </c>
      <c r="F126" s="102">
        <v>0</v>
      </c>
      <c r="G126" s="102">
        <v>0</v>
      </c>
      <c r="H126" s="209">
        <f>E126*F126</f>
        <v>0</v>
      </c>
      <c r="I126" s="209">
        <f>E126*G126</f>
        <v>0</v>
      </c>
    </row>
    <row r="127" spans="1:13" ht="13.1" x14ac:dyDescent="0.25">
      <c r="A127" s="249">
        <f>MAX(A108:A126)+1</f>
        <v>51</v>
      </c>
      <c r="B127" s="156" t="s">
        <v>605</v>
      </c>
      <c r="C127" s="297" t="s">
        <v>582</v>
      </c>
      <c r="D127" s="155" t="s">
        <v>65</v>
      </c>
      <c r="E127" s="155">
        <v>2</v>
      </c>
      <c r="F127" s="102">
        <v>0</v>
      </c>
      <c r="G127" s="102">
        <v>0</v>
      </c>
      <c r="H127" s="209">
        <f>E127*F127</f>
        <v>0</v>
      </c>
      <c r="I127" s="209">
        <f>E127*G127</f>
        <v>0</v>
      </c>
    </row>
    <row r="128" spans="1:13" ht="13.1" x14ac:dyDescent="0.25">
      <c r="A128" s="216"/>
      <c r="B128" s="156"/>
      <c r="C128" s="297"/>
      <c r="D128" s="155"/>
      <c r="E128" s="155"/>
      <c r="F128" s="102"/>
      <c r="G128" s="102"/>
      <c r="H128" s="209"/>
      <c r="I128" s="209"/>
    </row>
    <row r="129" spans="1:9" ht="13.1" x14ac:dyDescent="0.25">
      <c r="A129" s="155"/>
      <c r="B129" s="156" t="s">
        <v>487</v>
      </c>
      <c r="C129" s="297" t="s">
        <v>582</v>
      </c>
      <c r="D129" s="155"/>
      <c r="E129" s="155"/>
      <c r="F129" s="102"/>
      <c r="G129" s="102"/>
      <c r="H129" s="253"/>
      <c r="I129" s="253"/>
    </row>
    <row r="130" spans="1:9" ht="13.1" x14ac:dyDescent="0.25">
      <c r="A130" s="216">
        <f>MAX(A103:A129)+1</f>
        <v>52</v>
      </c>
      <c r="B130" s="156" t="s">
        <v>249</v>
      </c>
      <c r="C130" s="155"/>
      <c r="D130" s="155" t="s">
        <v>65</v>
      </c>
      <c r="E130" s="155">
        <v>6</v>
      </c>
      <c r="F130" s="102">
        <v>0</v>
      </c>
      <c r="G130" s="102">
        <v>0</v>
      </c>
      <c r="H130" s="209">
        <f>E130*F130</f>
        <v>0</v>
      </c>
      <c r="I130" s="209">
        <f>E130*G130</f>
        <v>0</v>
      </c>
    </row>
    <row r="131" spans="1:9" ht="13.1" x14ac:dyDescent="0.25">
      <c r="A131" s="216">
        <f>MAX(A104:A130)+1</f>
        <v>53</v>
      </c>
      <c r="B131" s="156" t="s">
        <v>489</v>
      </c>
      <c r="C131" s="155"/>
      <c r="D131" s="155" t="s">
        <v>65</v>
      </c>
      <c r="E131" s="155">
        <v>4</v>
      </c>
      <c r="F131" s="102">
        <v>0</v>
      </c>
      <c r="G131" s="102">
        <v>0</v>
      </c>
      <c r="H131" s="209">
        <f>E131*F131</f>
        <v>0</v>
      </c>
      <c r="I131" s="209">
        <f>E131*G131</f>
        <v>0</v>
      </c>
    </row>
    <row r="132" spans="1:9" ht="13.1" x14ac:dyDescent="0.25">
      <c r="A132" s="216">
        <f>MAX(A105:A131)+1</f>
        <v>54</v>
      </c>
      <c r="B132" s="156" t="s">
        <v>488</v>
      </c>
      <c r="C132" s="155"/>
      <c r="D132" s="155" t="s">
        <v>65</v>
      </c>
      <c r="E132" s="155">
        <v>3</v>
      </c>
      <c r="F132" s="102">
        <v>0</v>
      </c>
      <c r="G132" s="102">
        <v>0</v>
      </c>
      <c r="H132" s="209">
        <f>E132*F132</f>
        <v>0</v>
      </c>
      <c r="I132" s="209">
        <f>E132*G132</f>
        <v>0</v>
      </c>
    </row>
    <row r="133" spans="1:9" ht="13.1" x14ac:dyDescent="0.25">
      <c r="A133" s="216"/>
      <c r="B133" s="156"/>
      <c r="C133" s="155"/>
      <c r="D133" s="155"/>
      <c r="E133" s="155"/>
      <c r="F133" s="102"/>
      <c r="G133" s="102"/>
      <c r="H133" s="209"/>
      <c r="I133" s="209"/>
    </row>
    <row r="134" spans="1:9" ht="13.1" x14ac:dyDescent="0.25">
      <c r="A134" s="155"/>
      <c r="B134" s="156" t="s">
        <v>487</v>
      </c>
      <c r="C134" s="45" t="s">
        <v>583</v>
      </c>
      <c r="D134" s="155"/>
      <c r="E134" s="155"/>
      <c r="F134" s="102"/>
      <c r="G134" s="102"/>
      <c r="H134" s="253"/>
      <c r="I134" s="253"/>
    </row>
    <row r="135" spans="1:9" ht="13.1" x14ac:dyDescent="0.25">
      <c r="A135" s="216">
        <f>MAX(A106:A134)+1</f>
        <v>55</v>
      </c>
      <c r="B135" s="156" t="s">
        <v>488</v>
      </c>
      <c r="C135" s="155"/>
      <c r="D135" s="155" t="s">
        <v>65</v>
      </c>
      <c r="E135" s="155">
        <f>2+9+2+2+2+2+4+2</f>
        <v>25</v>
      </c>
      <c r="F135" s="102">
        <v>0</v>
      </c>
      <c r="G135" s="102">
        <v>0</v>
      </c>
      <c r="H135" s="209">
        <f t="shared" ref="H135:H140" si="10">E135*F135</f>
        <v>0</v>
      </c>
      <c r="I135" s="209">
        <f t="shared" ref="I135:I140" si="11">E135*G135</f>
        <v>0</v>
      </c>
    </row>
    <row r="136" spans="1:9" ht="13.1" x14ac:dyDescent="0.25">
      <c r="A136" s="216">
        <f>MAX(A108:A135)+1</f>
        <v>56</v>
      </c>
      <c r="B136" s="156" t="s">
        <v>489</v>
      </c>
      <c r="C136" s="155"/>
      <c r="D136" s="155" t="s">
        <v>65</v>
      </c>
      <c r="E136" s="155">
        <f>1+2+2+2</f>
        <v>7</v>
      </c>
      <c r="F136" s="102">
        <v>0</v>
      </c>
      <c r="G136" s="102">
        <v>0</v>
      </c>
      <c r="H136" s="209">
        <f t="shared" si="10"/>
        <v>0</v>
      </c>
      <c r="I136" s="209">
        <f t="shared" si="11"/>
        <v>0</v>
      </c>
    </row>
    <row r="137" spans="1:9" ht="13.1" x14ac:dyDescent="0.25">
      <c r="A137" s="216">
        <f>MAX(A116:A136)+1</f>
        <v>57</v>
      </c>
      <c r="B137" s="156" t="s">
        <v>249</v>
      </c>
      <c r="C137" s="155"/>
      <c r="D137" s="155" t="s">
        <v>65</v>
      </c>
      <c r="E137" s="155">
        <v>30</v>
      </c>
      <c r="F137" s="102">
        <v>0</v>
      </c>
      <c r="G137" s="102">
        <v>0</v>
      </c>
      <c r="H137" s="209">
        <f t="shared" si="10"/>
        <v>0</v>
      </c>
      <c r="I137" s="209">
        <f t="shared" si="11"/>
        <v>0</v>
      </c>
    </row>
    <row r="138" spans="1:9" ht="13.1" x14ac:dyDescent="0.25">
      <c r="A138" s="216">
        <f>MAX(A116:A137)+1</f>
        <v>58</v>
      </c>
      <c r="B138" s="156" t="s">
        <v>490</v>
      </c>
      <c r="C138" s="155"/>
      <c r="D138" s="155" t="s">
        <v>65</v>
      </c>
      <c r="E138" s="155">
        <f>2+6+4</f>
        <v>12</v>
      </c>
      <c r="F138" s="102">
        <v>0</v>
      </c>
      <c r="G138" s="102">
        <v>0</v>
      </c>
      <c r="H138" s="209">
        <f t="shared" si="10"/>
        <v>0</v>
      </c>
      <c r="I138" s="209">
        <f t="shared" si="11"/>
        <v>0</v>
      </c>
    </row>
    <row r="139" spans="1:9" ht="13.1" x14ac:dyDescent="0.25">
      <c r="A139" s="216">
        <f>MAX(A116:A138)+1</f>
        <v>59</v>
      </c>
      <c r="B139" s="156" t="s">
        <v>606</v>
      </c>
      <c r="C139" s="155"/>
      <c r="D139" s="155" t="s">
        <v>65</v>
      </c>
      <c r="E139" s="155">
        <v>6</v>
      </c>
      <c r="F139" s="102">
        <v>0</v>
      </c>
      <c r="G139" s="102">
        <v>0</v>
      </c>
      <c r="H139" s="209">
        <f t="shared" si="10"/>
        <v>0</v>
      </c>
      <c r="I139" s="209">
        <f t="shared" si="11"/>
        <v>0</v>
      </c>
    </row>
    <row r="140" spans="1:9" ht="13.1" x14ac:dyDescent="0.25">
      <c r="A140" s="249">
        <f>MAX(A116:A139)+1</f>
        <v>60</v>
      </c>
      <c r="B140" s="156" t="s">
        <v>607</v>
      </c>
      <c r="C140" s="155"/>
      <c r="D140" s="155" t="s">
        <v>65</v>
      </c>
      <c r="E140" s="155">
        <v>18</v>
      </c>
      <c r="F140" s="102">
        <v>0</v>
      </c>
      <c r="G140" s="102">
        <v>0</v>
      </c>
      <c r="H140" s="209">
        <f t="shared" si="10"/>
        <v>0</v>
      </c>
      <c r="I140" s="209">
        <f t="shared" si="11"/>
        <v>0</v>
      </c>
    </row>
    <row r="141" spans="1:9" ht="13.1" x14ac:dyDescent="0.25">
      <c r="A141" s="155"/>
      <c r="B141" s="156"/>
      <c r="C141" s="155"/>
      <c r="D141" s="155"/>
      <c r="E141" s="155"/>
      <c r="F141" s="102"/>
      <c r="G141" s="102"/>
      <c r="H141" s="253"/>
      <c r="I141" s="253"/>
    </row>
    <row r="142" spans="1:9" ht="13.1" x14ac:dyDescent="0.25">
      <c r="A142" s="155"/>
      <c r="B142" s="156" t="s">
        <v>491</v>
      </c>
      <c r="C142" s="155"/>
      <c r="D142" s="155"/>
      <c r="E142" s="155"/>
      <c r="F142" s="102"/>
      <c r="G142" s="102"/>
      <c r="H142" s="253"/>
      <c r="I142" s="253"/>
    </row>
    <row r="143" spans="1:9" ht="13.1" x14ac:dyDescent="0.25">
      <c r="A143" s="216">
        <f>MAX(A116:A142)+1</f>
        <v>61</v>
      </c>
      <c r="B143" s="156" t="s">
        <v>608</v>
      </c>
      <c r="C143" s="155"/>
      <c r="D143" s="155" t="s">
        <v>65</v>
      </c>
      <c r="E143" s="155">
        <f>2</f>
        <v>2</v>
      </c>
      <c r="F143" s="102">
        <v>0</v>
      </c>
      <c r="G143" s="102">
        <v>0</v>
      </c>
      <c r="H143" s="209">
        <f>E143*F143</f>
        <v>0</v>
      </c>
      <c r="I143" s="209">
        <f>E143*G143</f>
        <v>0</v>
      </c>
    </row>
    <row r="144" spans="1:9" ht="13.1" x14ac:dyDescent="0.25">
      <c r="A144" s="216">
        <f>MAX(A117:A143)+1</f>
        <v>62</v>
      </c>
      <c r="B144" s="156" t="s">
        <v>609</v>
      </c>
      <c r="C144" s="155"/>
      <c r="D144" s="155" t="s">
        <v>65</v>
      </c>
      <c r="E144" s="155">
        <v>2</v>
      </c>
      <c r="F144" s="102">
        <v>0</v>
      </c>
      <c r="G144" s="102">
        <v>0</v>
      </c>
      <c r="H144" s="209">
        <f>E144*F144</f>
        <v>0</v>
      </c>
      <c r="I144" s="209">
        <f>E144*G144</f>
        <v>0</v>
      </c>
    </row>
    <row r="145" spans="1:9" ht="13.1" x14ac:dyDescent="0.25">
      <c r="A145" s="216">
        <f>MAX(A117:A144)+1</f>
        <v>63</v>
      </c>
      <c r="B145" s="156" t="s">
        <v>610</v>
      </c>
      <c r="C145" s="155"/>
      <c r="D145" s="155" t="s">
        <v>65</v>
      </c>
      <c r="E145" s="155">
        <f>8+2</f>
        <v>10</v>
      </c>
      <c r="F145" s="102">
        <v>0</v>
      </c>
      <c r="G145" s="102">
        <v>0</v>
      </c>
      <c r="H145" s="209">
        <f>E145*F145</f>
        <v>0</v>
      </c>
      <c r="I145" s="209">
        <f>E145*G145</f>
        <v>0</v>
      </c>
    </row>
    <row r="146" spans="1:9" ht="13.1" x14ac:dyDescent="0.25">
      <c r="A146" s="216">
        <f>MAX(A121:A145)+1</f>
        <v>64</v>
      </c>
      <c r="B146" s="156" t="s">
        <v>611</v>
      </c>
      <c r="C146" s="155"/>
      <c r="D146" s="155" t="s">
        <v>65</v>
      </c>
      <c r="E146" s="155">
        <v>1</v>
      </c>
      <c r="F146" s="102">
        <v>0</v>
      </c>
      <c r="G146" s="102">
        <v>0</v>
      </c>
      <c r="H146" s="209">
        <f>E146*F146</f>
        <v>0</v>
      </c>
      <c r="I146" s="209">
        <f>E146*G146</f>
        <v>0</v>
      </c>
    </row>
    <row r="147" spans="1:9" ht="13.1" x14ac:dyDescent="0.25">
      <c r="A147" s="216"/>
      <c r="B147" s="298"/>
      <c r="C147" s="155"/>
      <c r="D147" s="155"/>
      <c r="E147" s="155"/>
      <c r="F147" s="102"/>
      <c r="G147" s="102"/>
      <c r="H147" s="209"/>
      <c r="I147" s="209"/>
    </row>
    <row r="148" spans="1:9" ht="13.1" x14ac:dyDescent="0.25">
      <c r="A148" s="155"/>
      <c r="B148" s="156" t="s">
        <v>612</v>
      </c>
      <c r="C148" s="155"/>
      <c r="D148" s="155"/>
      <c r="E148" s="155"/>
      <c r="F148" s="102"/>
      <c r="G148" s="102"/>
      <c r="H148" s="253"/>
      <c r="I148" s="253"/>
    </row>
    <row r="149" spans="1:9" ht="13.1" x14ac:dyDescent="0.25">
      <c r="A149" s="216">
        <f>MAX(A129:A148)+1</f>
        <v>65</v>
      </c>
      <c r="B149" s="156" t="s">
        <v>610</v>
      </c>
      <c r="C149" s="155"/>
      <c r="D149" s="155" t="s">
        <v>65</v>
      </c>
      <c r="E149" s="155">
        <v>1</v>
      </c>
      <c r="F149" s="102">
        <v>0</v>
      </c>
      <c r="G149" s="102">
        <v>0</v>
      </c>
      <c r="H149" s="209">
        <f>E149*F149</f>
        <v>0</v>
      </c>
      <c r="I149" s="209">
        <f>E149*G149</f>
        <v>0</v>
      </c>
    </row>
    <row r="150" spans="1:9" ht="13.1" x14ac:dyDescent="0.25">
      <c r="A150" s="216">
        <f>MAX(A130:A149)+1</f>
        <v>66</v>
      </c>
      <c r="B150" s="156" t="s">
        <v>613</v>
      </c>
      <c r="C150" s="155"/>
      <c r="D150" s="155" t="s">
        <v>65</v>
      </c>
      <c r="E150" s="155">
        <v>1</v>
      </c>
      <c r="F150" s="102">
        <v>0</v>
      </c>
      <c r="G150" s="102">
        <v>0</v>
      </c>
      <c r="H150" s="209">
        <f>E150*F150</f>
        <v>0</v>
      </c>
      <c r="I150" s="209">
        <f>E150*G150</f>
        <v>0</v>
      </c>
    </row>
    <row r="151" spans="1:9" ht="13.1" x14ac:dyDescent="0.25">
      <c r="A151" s="216"/>
      <c r="B151" s="298"/>
      <c r="C151" s="155"/>
      <c r="D151" s="155"/>
      <c r="E151" s="155"/>
      <c r="F151" s="102"/>
      <c r="G151" s="102"/>
      <c r="H151" s="209"/>
      <c r="I151" s="209"/>
    </row>
    <row r="152" spans="1:9" ht="13.1" x14ac:dyDescent="0.25">
      <c r="A152" s="155"/>
      <c r="B152" s="156" t="s">
        <v>614</v>
      </c>
      <c r="C152" s="155"/>
      <c r="D152" s="155"/>
      <c r="E152" s="155"/>
      <c r="F152" s="102"/>
      <c r="G152" s="102"/>
      <c r="H152" s="253"/>
      <c r="I152" s="253"/>
    </row>
    <row r="153" spans="1:9" ht="13.1" x14ac:dyDescent="0.25">
      <c r="A153" s="216">
        <f>MAX(A134:A152)+1</f>
        <v>67</v>
      </c>
      <c r="B153" s="156" t="s">
        <v>249</v>
      </c>
      <c r="C153" s="155"/>
      <c r="D153" s="155" t="s">
        <v>65</v>
      </c>
      <c r="E153" s="155">
        <f>2+2+2</f>
        <v>6</v>
      </c>
      <c r="F153" s="102">
        <v>0</v>
      </c>
      <c r="G153" s="102">
        <v>0</v>
      </c>
      <c r="H153" s="209">
        <f>E153*F153</f>
        <v>0</v>
      </c>
      <c r="I153" s="209">
        <f>E153*G153</f>
        <v>0</v>
      </c>
    </row>
    <row r="154" spans="1:9" ht="13.1" x14ac:dyDescent="0.25">
      <c r="A154" s="216">
        <f>MAX(A134:A153)+1</f>
        <v>68</v>
      </c>
      <c r="B154" s="156" t="s">
        <v>489</v>
      </c>
      <c r="C154" s="155"/>
      <c r="D154" s="155" t="s">
        <v>65</v>
      </c>
      <c r="E154" s="155">
        <f>2+2+2</f>
        <v>6</v>
      </c>
      <c r="F154" s="102">
        <v>0</v>
      </c>
      <c r="G154" s="102">
        <v>0</v>
      </c>
      <c r="H154" s="209">
        <f>E154*F154</f>
        <v>0</v>
      </c>
      <c r="I154" s="209">
        <f>E154*G154</f>
        <v>0</v>
      </c>
    </row>
    <row r="155" spans="1:9" ht="13.1" x14ac:dyDescent="0.25">
      <c r="A155" s="216"/>
      <c r="B155" s="298"/>
      <c r="C155" s="155"/>
      <c r="D155" s="155"/>
      <c r="E155" s="155"/>
      <c r="F155" s="102"/>
      <c r="G155" s="102"/>
      <c r="H155" s="209"/>
      <c r="I155" s="209"/>
    </row>
    <row r="156" spans="1:9" ht="13.1" x14ac:dyDescent="0.25">
      <c r="A156" s="155"/>
      <c r="B156" s="156" t="s">
        <v>615</v>
      </c>
      <c r="C156" s="155"/>
      <c r="D156" s="155"/>
      <c r="E156" s="155"/>
      <c r="F156" s="102"/>
      <c r="G156" s="102"/>
      <c r="H156" s="253"/>
      <c r="I156" s="253"/>
    </row>
    <row r="157" spans="1:9" ht="13.1" x14ac:dyDescent="0.25">
      <c r="A157" s="216">
        <f>MAX(A134:A156)+1</f>
        <v>69</v>
      </c>
      <c r="B157" s="156" t="s">
        <v>249</v>
      </c>
      <c r="C157" s="155"/>
      <c r="D157" s="155" t="s">
        <v>65</v>
      </c>
      <c r="E157" s="155">
        <f>2</f>
        <v>2</v>
      </c>
      <c r="F157" s="102">
        <v>0</v>
      </c>
      <c r="G157" s="102">
        <v>0</v>
      </c>
      <c r="H157" s="209">
        <f>E157*F157</f>
        <v>0</v>
      </c>
      <c r="I157" s="209">
        <f>E157*G157</f>
        <v>0</v>
      </c>
    </row>
    <row r="158" spans="1:9" ht="13.1" x14ac:dyDescent="0.25">
      <c r="A158" s="216">
        <f>MAX(A134:A157)+1</f>
        <v>70</v>
      </c>
      <c r="B158" s="156" t="s">
        <v>489</v>
      </c>
      <c r="C158" s="155"/>
      <c r="D158" s="155" t="s">
        <v>65</v>
      </c>
      <c r="E158" s="155">
        <v>2</v>
      </c>
      <c r="F158" s="102">
        <v>0</v>
      </c>
      <c r="G158" s="102">
        <v>0</v>
      </c>
      <c r="H158" s="209">
        <f>E158*F158</f>
        <v>0</v>
      </c>
      <c r="I158" s="209">
        <f>E158*G158</f>
        <v>0</v>
      </c>
    </row>
    <row r="159" spans="1:9" ht="13.1" x14ac:dyDescent="0.25">
      <c r="A159" s="216"/>
      <c r="B159" s="298"/>
      <c r="C159" s="155"/>
      <c r="D159" s="155"/>
      <c r="E159" s="155"/>
      <c r="F159" s="102"/>
      <c r="G159" s="102"/>
      <c r="H159" s="209"/>
      <c r="I159" s="209"/>
    </row>
    <row r="160" spans="1:9" ht="13.1" x14ac:dyDescent="0.25">
      <c r="A160" s="216"/>
      <c r="B160" s="156" t="s">
        <v>616</v>
      </c>
      <c r="C160" s="155"/>
      <c r="D160" s="155"/>
      <c r="E160" s="155"/>
      <c r="F160" s="102"/>
      <c r="G160" s="102"/>
      <c r="H160" s="209"/>
      <c r="I160" s="209"/>
    </row>
    <row r="161" spans="1:17" ht="13.1" x14ac:dyDescent="0.25">
      <c r="A161" s="216">
        <f>MAX(A137:A160)+1</f>
        <v>71</v>
      </c>
      <c r="B161" s="156" t="s">
        <v>617</v>
      </c>
      <c r="C161" s="297"/>
      <c r="D161" s="155" t="s">
        <v>65</v>
      </c>
      <c r="E161" s="155">
        <v>1</v>
      </c>
      <c r="F161" s="102">
        <v>0</v>
      </c>
      <c r="G161" s="102">
        <v>0</v>
      </c>
      <c r="H161" s="209">
        <f>E161*F161</f>
        <v>0</v>
      </c>
      <c r="I161" s="209">
        <f>E161*G161</f>
        <v>0</v>
      </c>
    </row>
    <row r="162" spans="1:17" ht="13.1" x14ac:dyDescent="0.25">
      <c r="A162" s="216">
        <f>MAX(A138:A161)+1</f>
        <v>72</v>
      </c>
      <c r="B162" s="156" t="s">
        <v>618</v>
      </c>
      <c r="C162" s="297"/>
      <c r="D162" s="155" t="s">
        <v>65</v>
      </c>
      <c r="E162" s="155">
        <v>1</v>
      </c>
      <c r="F162" s="102">
        <v>0</v>
      </c>
      <c r="G162" s="102">
        <v>0</v>
      </c>
      <c r="H162" s="209">
        <f>E162*F162</f>
        <v>0</v>
      </c>
      <c r="I162" s="209">
        <f>E162*G162</f>
        <v>0</v>
      </c>
    </row>
    <row r="163" spans="1:17" ht="13.1" x14ac:dyDescent="0.25">
      <c r="A163" s="216"/>
      <c r="B163" s="156"/>
      <c r="C163" s="299"/>
      <c r="D163" s="155"/>
      <c r="E163" s="155"/>
      <c r="F163" s="102"/>
      <c r="G163" s="102"/>
      <c r="H163" s="209"/>
      <c r="I163" s="209"/>
    </row>
    <row r="164" spans="1:17" ht="13.1" x14ac:dyDescent="0.25">
      <c r="A164" s="216"/>
      <c r="B164" s="156" t="s">
        <v>619</v>
      </c>
      <c r="C164" s="300"/>
      <c r="D164" s="155"/>
      <c r="E164" s="155"/>
      <c r="F164" s="102"/>
      <c r="G164" s="102"/>
      <c r="H164" s="209"/>
      <c r="I164" s="209"/>
    </row>
    <row r="165" spans="1:17" ht="13.1" x14ac:dyDescent="0.25">
      <c r="A165" s="216">
        <f>MAX(A141:A164)+1</f>
        <v>73</v>
      </c>
      <c r="B165" s="156" t="s">
        <v>617</v>
      </c>
      <c r="C165" s="226"/>
      <c r="D165" s="155" t="s">
        <v>65</v>
      </c>
      <c r="E165" s="155">
        <v>6</v>
      </c>
      <c r="F165" s="102">
        <v>0</v>
      </c>
      <c r="G165" s="102">
        <v>0</v>
      </c>
      <c r="H165" s="209">
        <f>E165*F165</f>
        <v>0</v>
      </c>
      <c r="I165" s="209">
        <f>E165*G165</f>
        <v>0</v>
      </c>
    </row>
    <row r="166" spans="1:17" ht="13.1" x14ac:dyDescent="0.25">
      <c r="A166" s="216">
        <f>MAX(A142:A165)+1</f>
        <v>74</v>
      </c>
      <c r="B166" s="156" t="s">
        <v>620</v>
      </c>
      <c r="C166" s="226"/>
      <c r="D166" s="155" t="s">
        <v>65</v>
      </c>
      <c r="E166" s="155">
        <v>2</v>
      </c>
      <c r="F166" s="102">
        <v>0</v>
      </c>
      <c r="G166" s="102">
        <v>0</v>
      </c>
      <c r="H166" s="209">
        <f>E166*F166</f>
        <v>0</v>
      </c>
      <c r="I166" s="209">
        <f>E166*G166</f>
        <v>0</v>
      </c>
    </row>
    <row r="167" spans="1:17" ht="13.1" x14ac:dyDescent="0.25">
      <c r="A167" s="216">
        <f>MAX(A143:A166)+1</f>
        <v>75</v>
      </c>
      <c r="B167" s="156" t="s">
        <v>621</v>
      </c>
      <c r="C167" s="226"/>
      <c r="D167" s="155" t="s">
        <v>65</v>
      </c>
      <c r="E167" s="155">
        <v>1</v>
      </c>
      <c r="F167" s="102">
        <v>0</v>
      </c>
      <c r="G167" s="102">
        <v>0</v>
      </c>
      <c r="H167" s="209">
        <f>E167*F167</f>
        <v>0</v>
      </c>
      <c r="I167" s="209">
        <f>E167*G167</f>
        <v>0</v>
      </c>
    </row>
    <row r="168" spans="1:17" ht="13.1" x14ac:dyDescent="0.25">
      <c r="A168" s="216">
        <f>MAX(A144:A167)+1</f>
        <v>76</v>
      </c>
      <c r="B168" s="156" t="s">
        <v>622</v>
      </c>
      <c r="C168" s="226"/>
      <c r="D168" s="155" t="s">
        <v>65</v>
      </c>
      <c r="E168" s="155">
        <f>5+2</f>
        <v>7</v>
      </c>
      <c r="F168" s="102">
        <v>0</v>
      </c>
      <c r="G168" s="102">
        <v>0</v>
      </c>
      <c r="H168" s="209">
        <f>E168*F168</f>
        <v>0</v>
      </c>
      <c r="I168" s="209">
        <f>E168*G168</f>
        <v>0</v>
      </c>
    </row>
    <row r="169" spans="1:17" ht="13.1" x14ac:dyDescent="0.25">
      <c r="A169" s="216"/>
      <c r="B169" s="156"/>
      <c r="C169" s="226"/>
      <c r="D169" s="155"/>
      <c r="E169" s="155"/>
      <c r="F169" s="102"/>
      <c r="G169" s="102"/>
      <c r="H169" s="209"/>
      <c r="I169" s="209"/>
    </row>
    <row r="170" spans="1:17" ht="13.1" x14ac:dyDescent="0.25">
      <c r="A170" s="216"/>
      <c r="B170" s="156" t="s">
        <v>623</v>
      </c>
      <c r="C170" s="226"/>
      <c r="D170" s="155"/>
      <c r="E170" s="155"/>
      <c r="F170" s="102"/>
      <c r="G170" s="102"/>
      <c r="H170" s="209"/>
      <c r="I170" s="209"/>
    </row>
    <row r="171" spans="1:17" ht="13.1" x14ac:dyDescent="0.25">
      <c r="A171" s="216">
        <f>MAX(A153:A169)+1</f>
        <v>77</v>
      </c>
      <c r="B171" s="156" t="s">
        <v>622</v>
      </c>
      <c r="C171" s="226"/>
      <c r="D171" s="155" t="s">
        <v>65</v>
      </c>
      <c r="E171" s="155">
        <v>2</v>
      </c>
      <c r="F171" s="102">
        <v>0</v>
      </c>
      <c r="G171" s="102">
        <v>0</v>
      </c>
      <c r="H171" s="209">
        <f>E171*F171</f>
        <v>0</v>
      </c>
      <c r="I171" s="209">
        <f>E171*G171</f>
        <v>0</v>
      </c>
    </row>
    <row r="172" spans="1:17" ht="15.05" x14ac:dyDescent="0.25">
      <c r="A172" s="155"/>
      <c r="B172" s="301"/>
      <c r="C172" s="300"/>
      <c r="D172" s="155"/>
      <c r="E172" s="155"/>
      <c r="F172" s="102"/>
      <c r="G172" s="102"/>
      <c r="H172" s="253"/>
      <c r="I172" s="253"/>
    </row>
    <row r="173" spans="1:17" ht="13.1" x14ac:dyDescent="0.25">
      <c r="A173" s="155"/>
      <c r="B173" s="156" t="s">
        <v>492</v>
      </c>
      <c r="C173" s="156"/>
      <c r="D173" s="155"/>
      <c r="E173" s="155"/>
      <c r="F173" s="102"/>
      <c r="G173" s="102"/>
      <c r="H173" s="253"/>
      <c r="I173" s="253"/>
    </row>
    <row r="174" spans="1:17" ht="31.6" customHeight="1" x14ac:dyDescent="0.25">
      <c r="A174" s="155"/>
      <c r="B174" s="392" t="s">
        <v>624</v>
      </c>
      <c r="C174" s="392"/>
      <c r="D174" s="155"/>
      <c r="E174" s="155"/>
      <c r="F174" s="102"/>
      <c r="G174" s="102"/>
      <c r="H174" s="268"/>
      <c r="I174" s="268"/>
      <c r="J174" s="11"/>
      <c r="K174" s="11"/>
      <c r="L174" s="11"/>
      <c r="M174" s="11"/>
      <c r="N174" s="11"/>
      <c r="O174" s="11"/>
      <c r="P174" s="11"/>
      <c r="Q174" s="11"/>
    </row>
    <row r="175" spans="1:17" ht="13.1" x14ac:dyDescent="0.25">
      <c r="A175" s="249">
        <f>MAX(A157:A173)+1</f>
        <v>78</v>
      </c>
      <c r="B175" s="403" t="s">
        <v>485</v>
      </c>
      <c r="C175" s="403"/>
      <c r="D175" s="100" t="s">
        <v>65</v>
      </c>
      <c r="E175" s="100">
        <v>4</v>
      </c>
      <c r="F175" s="102">
        <v>0</v>
      </c>
      <c r="G175" s="102">
        <v>0</v>
      </c>
      <c r="H175" s="148">
        <f>E175*F175</f>
        <v>0</v>
      </c>
      <c r="I175" s="148">
        <f>E175*G175</f>
        <v>0</v>
      </c>
      <c r="J175" s="302">
        <f>1.3*SUM(J176:J179)</f>
        <v>442</v>
      </c>
      <c r="K175" s="11"/>
      <c r="L175" s="11"/>
      <c r="M175" s="11"/>
      <c r="N175" s="11"/>
      <c r="O175" s="11"/>
      <c r="P175" s="11"/>
      <c r="Q175" s="11"/>
    </row>
    <row r="176" spans="1:17" ht="13.1" x14ac:dyDescent="0.25">
      <c r="A176" s="155"/>
      <c r="B176" s="303" t="s">
        <v>494</v>
      </c>
      <c r="C176" s="304"/>
      <c r="D176" s="100"/>
      <c r="E176" s="100"/>
      <c r="F176" s="102"/>
      <c r="G176" s="102"/>
      <c r="H176" s="250"/>
      <c r="I176" s="250"/>
      <c r="J176" s="136">
        <f>4*25</f>
        <v>100</v>
      </c>
      <c r="K176" s="11"/>
      <c r="L176" s="11"/>
      <c r="M176" s="11"/>
      <c r="N176" s="11"/>
      <c r="O176" s="11"/>
      <c r="P176" s="11"/>
      <c r="Q176" s="11"/>
    </row>
    <row r="177" spans="1:17" ht="13.1" x14ac:dyDescent="0.25">
      <c r="A177" s="155"/>
      <c r="B177" s="303" t="s">
        <v>495</v>
      </c>
      <c r="C177" s="304"/>
      <c r="D177" s="100"/>
      <c r="E177" s="100"/>
      <c r="F177" s="102"/>
      <c r="G177" s="102"/>
      <c r="H177" s="250"/>
      <c r="I177" s="250"/>
      <c r="J177" s="136">
        <f>4*9</f>
        <v>36</v>
      </c>
      <c r="K177" s="11"/>
      <c r="L177" s="11"/>
      <c r="M177" s="11"/>
      <c r="N177" s="11"/>
      <c r="O177" s="11"/>
      <c r="P177" s="11"/>
      <c r="Q177" s="11"/>
    </row>
    <row r="178" spans="1:17" ht="13.1" x14ac:dyDescent="0.25">
      <c r="A178" s="155"/>
      <c r="B178" s="303" t="s">
        <v>496</v>
      </c>
      <c r="C178" s="304"/>
      <c r="D178" s="100"/>
      <c r="E178" s="100"/>
      <c r="F178" s="102"/>
      <c r="G178" s="102"/>
      <c r="H178" s="250"/>
      <c r="I178" s="250"/>
      <c r="J178" s="136">
        <f>8*3</f>
        <v>24</v>
      </c>
      <c r="K178" s="11"/>
      <c r="L178" s="11"/>
      <c r="M178" s="11"/>
      <c r="N178" s="11"/>
      <c r="O178" s="11"/>
      <c r="P178" s="11"/>
      <c r="Q178" s="11"/>
    </row>
    <row r="179" spans="1:17" ht="13.1" x14ac:dyDescent="0.25">
      <c r="A179" s="155"/>
      <c r="B179" s="305" t="s">
        <v>497</v>
      </c>
      <c r="C179" s="306"/>
      <c r="D179" s="100"/>
      <c r="E179" s="100"/>
      <c r="F179" s="102"/>
      <c r="G179" s="102"/>
      <c r="H179" s="250"/>
      <c r="I179" s="250"/>
      <c r="J179" s="136">
        <v>180</v>
      </c>
      <c r="K179" s="11"/>
      <c r="L179" s="11"/>
      <c r="M179" s="11"/>
      <c r="N179" s="11"/>
      <c r="O179" s="11"/>
      <c r="P179" s="11"/>
      <c r="Q179" s="11"/>
    </row>
    <row r="180" spans="1:17" ht="13.1" x14ac:dyDescent="0.25">
      <c r="A180" s="155"/>
      <c r="B180" s="307"/>
      <c r="C180" s="308"/>
      <c r="D180" s="100"/>
      <c r="E180" s="100"/>
      <c r="F180" s="102"/>
      <c r="G180" s="102"/>
      <c r="H180" s="309"/>
      <c r="I180" s="309"/>
      <c r="J180" s="141"/>
      <c r="K180" s="11"/>
      <c r="L180" s="11"/>
      <c r="M180" s="11"/>
      <c r="N180" s="11"/>
      <c r="O180" s="11"/>
      <c r="P180" s="11"/>
      <c r="Q180" s="11"/>
    </row>
    <row r="181" spans="1:17" ht="13.1" x14ac:dyDescent="0.25">
      <c r="A181" s="249">
        <f>MAX(A163:A179)+1</f>
        <v>79</v>
      </c>
      <c r="B181" s="398" t="s">
        <v>600</v>
      </c>
      <c r="C181" s="398"/>
      <c r="D181" s="155" t="s">
        <v>65</v>
      </c>
      <c r="E181" s="155">
        <v>8</v>
      </c>
      <c r="F181" s="102">
        <v>0</v>
      </c>
      <c r="G181" s="102">
        <v>0</v>
      </c>
      <c r="H181" s="209">
        <f>E181*F181</f>
        <v>0</v>
      </c>
      <c r="I181" s="209">
        <f>E181*G181</f>
        <v>0</v>
      </c>
      <c r="J181" s="270">
        <f>1.3*SUM(J182:J185)</f>
        <v>442</v>
      </c>
    </row>
    <row r="182" spans="1:17" ht="13.1" x14ac:dyDescent="0.25">
      <c r="A182" s="155"/>
      <c r="B182" s="21" t="s">
        <v>494</v>
      </c>
      <c r="C182" s="271"/>
      <c r="D182" s="155"/>
      <c r="E182" s="155"/>
      <c r="F182" s="102"/>
      <c r="G182" s="102"/>
      <c r="H182" s="253"/>
      <c r="I182" s="253"/>
      <c r="J182">
        <f>4*25</f>
        <v>100</v>
      </c>
    </row>
    <row r="183" spans="1:17" ht="13.1" x14ac:dyDescent="0.25">
      <c r="A183" s="155"/>
      <c r="B183" s="21" t="s">
        <v>495</v>
      </c>
      <c r="C183" s="271"/>
      <c r="D183" s="155"/>
      <c r="E183" s="155"/>
      <c r="F183" s="102"/>
      <c r="G183" s="102"/>
      <c r="H183" s="253"/>
      <c r="I183" s="253"/>
      <c r="J183">
        <f>4*9</f>
        <v>36</v>
      </c>
    </row>
    <row r="184" spans="1:17" ht="13.1" x14ac:dyDescent="0.25">
      <c r="A184" s="155"/>
      <c r="B184" s="21" t="s">
        <v>496</v>
      </c>
      <c r="C184" s="271"/>
      <c r="D184" s="155"/>
      <c r="E184" s="155"/>
      <c r="F184" s="102"/>
      <c r="G184" s="102"/>
      <c r="H184" s="253"/>
      <c r="I184" s="253"/>
      <c r="J184">
        <f>8*3</f>
        <v>24</v>
      </c>
    </row>
    <row r="185" spans="1:17" ht="13.1" x14ac:dyDescent="0.25">
      <c r="A185" s="155"/>
      <c r="B185" s="272" t="s">
        <v>625</v>
      </c>
      <c r="C185" s="273"/>
      <c r="D185" s="155"/>
      <c r="E185" s="155"/>
      <c r="F185" s="102"/>
      <c r="G185" s="102"/>
      <c r="H185" s="253"/>
      <c r="I185" s="253"/>
      <c r="J185">
        <v>180</v>
      </c>
    </row>
    <row r="186" spans="1:17" ht="15.05" x14ac:dyDescent="0.25">
      <c r="A186" s="155"/>
      <c r="B186" s="266"/>
      <c r="C186" s="274"/>
      <c r="D186" s="155"/>
      <c r="E186" s="155"/>
      <c r="F186" s="102"/>
      <c r="G186" s="102"/>
      <c r="H186" s="253"/>
      <c r="I186" s="253"/>
    </row>
    <row r="187" spans="1:17" ht="13.1" x14ac:dyDescent="0.25">
      <c r="A187" s="249">
        <f>MAX(A169:A185)+1</f>
        <v>80</v>
      </c>
      <c r="B187" s="398" t="s">
        <v>498</v>
      </c>
      <c r="C187" s="398"/>
      <c r="D187" s="155" t="s">
        <v>65</v>
      </c>
      <c r="E187" s="155">
        <v>2</v>
      </c>
      <c r="F187" s="102">
        <v>0</v>
      </c>
      <c r="G187" s="102">
        <v>0</v>
      </c>
      <c r="H187" s="209">
        <f>E187*F187</f>
        <v>0</v>
      </c>
      <c r="I187" s="209">
        <f>E187*G187</f>
        <v>0</v>
      </c>
      <c r="J187" s="270">
        <f>1.3*SUM(J188:J191)</f>
        <v>378.3</v>
      </c>
    </row>
    <row r="188" spans="1:17" ht="13.1" x14ac:dyDescent="0.25">
      <c r="A188" s="155"/>
      <c r="B188" s="21" t="s">
        <v>494</v>
      </c>
      <c r="C188" s="271"/>
      <c r="D188" s="155"/>
      <c r="E188" s="155"/>
      <c r="F188" s="102"/>
      <c r="G188" s="102"/>
      <c r="H188" s="253"/>
      <c r="I188" s="253"/>
      <c r="J188">
        <f>4*25</f>
        <v>100</v>
      </c>
    </row>
    <row r="189" spans="1:17" ht="13.1" x14ac:dyDescent="0.25">
      <c r="A189" s="155"/>
      <c r="B189" s="21" t="s">
        <v>495</v>
      </c>
      <c r="C189" s="271"/>
      <c r="D189" s="155"/>
      <c r="E189" s="155"/>
      <c r="F189" s="102"/>
      <c r="G189" s="102"/>
      <c r="H189" s="253"/>
      <c r="I189" s="253"/>
      <c r="J189">
        <f>4*9</f>
        <v>36</v>
      </c>
    </row>
    <row r="190" spans="1:17" ht="13.1" x14ac:dyDescent="0.25">
      <c r="A190" s="155"/>
      <c r="B190" s="21" t="s">
        <v>496</v>
      </c>
      <c r="C190" s="271"/>
      <c r="D190" s="155"/>
      <c r="E190" s="155"/>
      <c r="F190" s="102"/>
      <c r="G190" s="102"/>
      <c r="H190" s="253"/>
      <c r="I190" s="253"/>
      <c r="J190">
        <f>8*3</f>
        <v>24</v>
      </c>
    </row>
    <row r="191" spans="1:17" ht="13.1" x14ac:dyDescent="0.25">
      <c r="A191" s="155"/>
      <c r="B191" s="272" t="s">
        <v>501</v>
      </c>
      <c r="C191" s="273"/>
      <c r="D191" s="155"/>
      <c r="E191" s="155"/>
      <c r="F191" s="102"/>
      <c r="G191" s="102"/>
      <c r="H191" s="253"/>
      <c r="I191" s="253"/>
      <c r="J191">
        <v>131</v>
      </c>
    </row>
    <row r="192" spans="1:17" ht="13.1" x14ac:dyDescent="0.25">
      <c r="A192" s="155"/>
      <c r="B192" s="21"/>
      <c r="C192" s="271"/>
      <c r="D192" s="155"/>
      <c r="E192" s="155"/>
      <c r="F192" s="102"/>
      <c r="G192" s="102"/>
      <c r="H192" s="253"/>
      <c r="I192" s="253"/>
    </row>
    <row r="193" spans="1:10" ht="13.1" x14ac:dyDescent="0.25">
      <c r="A193" s="249">
        <f>MAX(A175:A191)+1</f>
        <v>81</v>
      </c>
      <c r="B193" s="398" t="s">
        <v>486</v>
      </c>
      <c r="C193" s="398"/>
      <c r="D193" s="155" t="s">
        <v>65</v>
      </c>
      <c r="E193" s="155">
        <v>2</v>
      </c>
      <c r="F193" s="102">
        <v>0</v>
      </c>
      <c r="G193" s="102">
        <v>0</v>
      </c>
      <c r="H193" s="209">
        <f>E193*F193</f>
        <v>0</v>
      </c>
      <c r="I193" s="209">
        <f>E193*G193</f>
        <v>0</v>
      </c>
      <c r="J193" s="270">
        <f>1.3*SUM(J194:J197)</f>
        <v>378.3</v>
      </c>
    </row>
    <row r="194" spans="1:10" ht="13.1" x14ac:dyDescent="0.25">
      <c r="A194" s="155"/>
      <c r="B194" s="21" t="s">
        <v>494</v>
      </c>
      <c r="C194" s="271"/>
      <c r="D194" s="155"/>
      <c r="E194" s="155"/>
      <c r="F194" s="102"/>
      <c r="G194" s="102"/>
      <c r="H194" s="253"/>
      <c r="I194" s="253"/>
      <c r="J194">
        <f>4*25</f>
        <v>100</v>
      </c>
    </row>
    <row r="195" spans="1:10" ht="13.1" x14ac:dyDescent="0.25">
      <c r="A195" s="155"/>
      <c r="B195" s="21" t="s">
        <v>495</v>
      </c>
      <c r="C195" s="271"/>
      <c r="D195" s="155"/>
      <c r="E195" s="155"/>
      <c r="F195" s="102"/>
      <c r="G195" s="102"/>
      <c r="H195" s="253"/>
      <c r="I195" s="253"/>
      <c r="J195">
        <f>4*9</f>
        <v>36</v>
      </c>
    </row>
    <row r="196" spans="1:10" ht="13.1" x14ac:dyDescent="0.25">
      <c r="A196" s="155"/>
      <c r="B196" s="21" t="s">
        <v>496</v>
      </c>
      <c r="C196" s="271"/>
      <c r="D196" s="155"/>
      <c r="E196" s="155"/>
      <c r="F196" s="102"/>
      <c r="G196" s="102"/>
      <c r="H196" s="253"/>
      <c r="I196" s="253"/>
      <c r="J196">
        <f>8*3</f>
        <v>24</v>
      </c>
    </row>
    <row r="197" spans="1:10" ht="13.1" x14ac:dyDescent="0.25">
      <c r="A197" s="155"/>
      <c r="B197" s="272" t="s">
        <v>501</v>
      </c>
      <c r="C197" s="273"/>
      <c r="D197" s="155"/>
      <c r="E197" s="155"/>
      <c r="F197" s="102"/>
      <c r="G197" s="102"/>
      <c r="H197" s="253"/>
      <c r="I197" s="253"/>
      <c r="J197">
        <v>131</v>
      </c>
    </row>
    <row r="198" spans="1:10" ht="13.1" x14ac:dyDescent="0.25">
      <c r="A198" s="155"/>
      <c r="B198" s="21"/>
      <c r="C198" s="271"/>
      <c r="D198" s="155"/>
      <c r="E198" s="155"/>
      <c r="F198" s="102"/>
      <c r="G198" s="102"/>
      <c r="H198" s="253"/>
      <c r="I198" s="253"/>
    </row>
    <row r="199" spans="1:10" ht="13.1" x14ac:dyDescent="0.25">
      <c r="A199" s="155"/>
      <c r="B199" s="156" t="s">
        <v>492</v>
      </c>
      <c r="C199" s="156"/>
      <c r="D199" s="155"/>
      <c r="E199" s="155"/>
      <c r="F199" s="102"/>
      <c r="G199" s="102"/>
      <c r="H199" s="253"/>
      <c r="I199" s="253"/>
    </row>
    <row r="200" spans="1:10" ht="33.049999999999997" customHeight="1" x14ac:dyDescent="0.25">
      <c r="A200" s="155"/>
      <c r="B200" s="392" t="s">
        <v>626</v>
      </c>
      <c r="C200" s="392"/>
      <c r="D200" s="155"/>
      <c r="E200" s="155"/>
      <c r="F200" s="102"/>
      <c r="G200" s="102"/>
      <c r="H200" s="253"/>
      <c r="I200" s="253"/>
    </row>
    <row r="201" spans="1:10" ht="13.1" x14ac:dyDescent="0.25">
      <c r="A201" s="310">
        <f>MAX(A183:A200)+1</f>
        <v>82</v>
      </c>
      <c r="B201" s="398" t="s">
        <v>604</v>
      </c>
      <c r="C201" s="398"/>
      <c r="D201" s="300" t="s">
        <v>65</v>
      </c>
      <c r="E201" s="155">
        <v>1</v>
      </c>
      <c r="F201" s="102">
        <v>0</v>
      </c>
      <c r="G201" s="102">
        <v>0</v>
      </c>
      <c r="H201" s="209">
        <f>E201*F201</f>
        <v>0</v>
      </c>
      <c r="I201" s="209">
        <f>E201*G201</f>
        <v>0</v>
      </c>
      <c r="J201" s="270">
        <f>1.3*SUM(J202:J205)</f>
        <v>449.8</v>
      </c>
    </row>
    <row r="202" spans="1:10" ht="13.1" x14ac:dyDescent="0.25">
      <c r="A202" s="235"/>
      <c r="B202" s="311" t="s">
        <v>627</v>
      </c>
      <c r="C202" s="271"/>
      <c r="D202" s="300"/>
      <c r="E202" s="155"/>
      <c r="F202" s="102"/>
      <c r="G202" s="102"/>
      <c r="H202" s="253"/>
      <c r="I202" s="253"/>
      <c r="J202">
        <v>160</v>
      </c>
    </row>
    <row r="203" spans="1:10" ht="13.1" x14ac:dyDescent="0.25">
      <c r="A203" s="235"/>
      <c r="B203" s="311" t="s">
        <v>628</v>
      </c>
      <c r="C203" s="271"/>
      <c r="D203" s="300"/>
      <c r="E203" s="155"/>
      <c r="F203" s="102"/>
      <c r="G203" s="102"/>
      <c r="H203" s="253"/>
      <c r="I203" s="253"/>
      <c r="J203">
        <v>37</v>
      </c>
    </row>
    <row r="204" spans="1:10" ht="13.1" x14ac:dyDescent="0.25">
      <c r="A204" s="235"/>
      <c r="B204" s="311" t="s">
        <v>629</v>
      </c>
      <c r="C204" s="271"/>
      <c r="D204" s="300"/>
      <c r="E204" s="155"/>
      <c r="F204" s="102"/>
      <c r="G204" s="102"/>
      <c r="H204" s="253"/>
      <c r="I204" s="253"/>
      <c r="J204">
        <v>35</v>
      </c>
    </row>
    <row r="205" spans="1:10" ht="13.1" x14ac:dyDescent="0.25">
      <c r="A205" s="235"/>
      <c r="B205" s="312" t="s">
        <v>630</v>
      </c>
      <c r="C205" s="273"/>
      <c r="D205" s="300"/>
      <c r="E205" s="155"/>
      <c r="F205" s="102"/>
      <c r="G205" s="102"/>
      <c r="H205" s="253"/>
      <c r="I205" s="253"/>
      <c r="J205">
        <v>114</v>
      </c>
    </row>
    <row r="206" spans="1:10" ht="13.1" x14ac:dyDescent="0.25">
      <c r="A206" s="235"/>
      <c r="B206" s="312"/>
      <c r="C206" s="273"/>
      <c r="D206" s="300"/>
      <c r="E206" s="155"/>
      <c r="F206" s="102"/>
      <c r="G206" s="102"/>
      <c r="H206" s="253"/>
      <c r="I206" s="253"/>
    </row>
    <row r="207" spans="1:10" ht="13.1" x14ac:dyDescent="0.25">
      <c r="A207" s="155"/>
      <c r="B207" s="313" t="s">
        <v>502</v>
      </c>
      <c r="C207" s="313"/>
      <c r="D207" s="155"/>
      <c r="E207" s="155"/>
      <c r="F207" s="102"/>
      <c r="G207" s="102"/>
      <c r="H207" s="253"/>
      <c r="I207" s="253"/>
    </row>
    <row r="208" spans="1:10" ht="16.55" customHeight="1" x14ac:dyDescent="0.25">
      <c r="A208" s="155"/>
      <c r="B208" s="392" t="s">
        <v>631</v>
      </c>
      <c r="C208" s="392"/>
      <c r="D208" s="155"/>
      <c r="E208" s="155"/>
      <c r="F208" s="102"/>
      <c r="G208" s="102"/>
      <c r="H208" s="268"/>
      <c r="I208" s="268"/>
      <c r="J208" s="11"/>
    </row>
    <row r="209" spans="1:10" ht="13.1" x14ac:dyDescent="0.25">
      <c r="A209" s="216">
        <f>MAX(A185:A208)+1</f>
        <v>83</v>
      </c>
      <c r="B209" s="398" t="s">
        <v>605</v>
      </c>
      <c r="C209" s="398"/>
      <c r="D209" s="155" t="s">
        <v>65</v>
      </c>
      <c r="E209" s="155">
        <v>2</v>
      </c>
      <c r="F209" s="102">
        <v>0</v>
      </c>
      <c r="G209" s="102">
        <v>0</v>
      </c>
      <c r="H209" s="209">
        <f>E209*F209</f>
        <v>0</v>
      </c>
      <c r="I209" s="209">
        <f>E209*G209</f>
        <v>0</v>
      </c>
      <c r="J209" s="270">
        <f>1.3*SUM(J210:J212)</f>
        <v>494</v>
      </c>
    </row>
    <row r="210" spans="1:10" ht="13.1" x14ac:dyDescent="0.25">
      <c r="A210" s="155"/>
      <c r="B210" s="21" t="s">
        <v>504</v>
      </c>
      <c r="C210" s="271"/>
      <c r="D210" s="155"/>
      <c r="E210" s="155"/>
      <c r="F210" s="102"/>
      <c r="G210" s="102"/>
      <c r="H210" s="253"/>
      <c r="I210" s="253"/>
      <c r="J210">
        <f>4*65</f>
        <v>260</v>
      </c>
    </row>
    <row r="211" spans="1:10" ht="13.1" x14ac:dyDescent="0.25">
      <c r="A211" s="155"/>
      <c r="B211" s="21" t="s">
        <v>505</v>
      </c>
      <c r="C211" s="271"/>
      <c r="D211" s="155"/>
      <c r="E211" s="155"/>
      <c r="F211" s="102"/>
      <c r="G211" s="102"/>
      <c r="H211" s="253"/>
      <c r="I211" s="253"/>
      <c r="J211">
        <f>8*9</f>
        <v>72</v>
      </c>
    </row>
    <row r="212" spans="1:10" ht="13.1" x14ac:dyDescent="0.25">
      <c r="A212" s="155"/>
      <c r="B212" s="21" t="s">
        <v>632</v>
      </c>
      <c r="C212" s="271"/>
      <c r="D212" s="155"/>
      <c r="E212" s="155"/>
      <c r="F212" s="102"/>
      <c r="G212" s="102"/>
      <c r="H212" s="253"/>
      <c r="I212" s="253"/>
      <c r="J212">
        <f>16*3</f>
        <v>48</v>
      </c>
    </row>
    <row r="213" spans="1:10" ht="15.05" x14ac:dyDescent="0.25">
      <c r="A213" s="155"/>
      <c r="B213" s="266"/>
      <c r="C213" s="273"/>
      <c r="D213" s="155"/>
      <c r="E213" s="155"/>
      <c r="F213" s="102"/>
      <c r="G213" s="102"/>
      <c r="H213" s="253"/>
      <c r="I213" s="253"/>
    </row>
    <row r="214" spans="1:10" ht="13.1" x14ac:dyDescent="0.25">
      <c r="A214" s="216">
        <f>MAX(A197:A213)+1</f>
        <v>84</v>
      </c>
      <c r="B214" s="156" t="s">
        <v>507</v>
      </c>
      <c r="C214" s="45"/>
      <c r="D214" s="155" t="s">
        <v>75</v>
      </c>
      <c r="E214" s="155">
        <v>1</v>
      </c>
      <c r="F214" s="102">
        <v>0</v>
      </c>
      <c r="G214" s="102">
        <v>0</v>
      </c>
      <c r="H214" s="253">
        <f>E214*F214</f>
        <v>0</v>
      </c>
      <c r="I214" s="253">
        <f>E214*G214</f>
        <v>0</v>
      </c>
    </row>
    <row r="215" spans="1:10" x14ac:dyDescent="0.2">
      <c r="A215" s="45"/>
      <c r="B215" s="45" t="s">
        <v>508</v>
      </c>
      <c r="C215" s="45"/>
      <c r="D215" s="45"/>
      <c r="E215" s="45"/>
      <c r="F215" s="102"/>
      <c r="G215" s="102"/>
      <c r="H215" s="253"/>
      <c r="I215" s="253"/>
    </row>
    <row r="216" spans="1:10" x14ac:dyDescent="0.2">
      <c r="A216" s="45"/>
      <c r="B216" s="45"/>
      <c r="C216" s="45"/>
      <c r="D216" s="45"/>
      <c r="E216" s="45"/>
      <c r="F216" s="102"/>
      <c r="G216" s="102"/>
      <c r="H216" s="253"/>
      <c r="I216" s="253"/>
    </row>
    <row r="217" spans="1:10" ht="17.7" x14ac:dyDescent="0.3">
      <c r="A217" s="219" t="s">
        <v>396</v>
      </c>
      <c r="B217" s="220" t="s">
        <v>633</v>
      </c>
      <c r="C217" s="226"/>
      <c r="D217" s="155"/>
      <c r="E217" s="155"/>
      <c r="F217" s="102"/>
      <c r="G217" s="102"/>
      <c r="H217" s="253"/>
      <c r="I217" s="253"/>
    </row>
    <row r="218" spans="1:10" ht="13.1" x14ac:dyDescent="0.25">
      <c r="A218" s="155"/>
      <c r="B218" s="226"/>
      <c r="C218" s="226"/>
      <c r="D218" s="155"/>
      <c r="E218" s="155"/>
      <c r="F218" s="102"/>
      <c r="G218" s="102"/>
      <c r="H218" s="253"/>
      <c r="I218" s="253"/>
    </row>
    <row r="219" spans="1:10" ht="13.1" x14ac:dyDescent="0.25">
      <c r="A219" s="155"/>
      <c r="B219" s="226" t="s">
        <v>398</v>
      </c>
      <c r="C219" s="156"/>
      <c r="D219" s="155"/>
      <c r="E219" s="155"/>
      <c r="F219" s="102"/>
      <c r="G219" s="102"/>
      <c r="H219" s="209"/>
      <c r="I219" s="209"/>
    </row>
    <row r="220" spans="1:10" ht="27.85" customHeight="1" x14ac:dyDescent="0.25">
      <c r="A220" s="155"/>
      <c r="B220" s="404" t="s">
        <v>634</v>
      </c>
      <c r="C220" s="404"/>
      <c r="D220" s="155"/>
      <c r="E220" s="155"/>
      <c r="F220" s="102"/>
      <c r="G220" s="102"/>
      <c r="H220" s="209"/>
      <c r="I220" s="209"/>
    </row>
    <row r="221" spans="1:10" ht="15.05" customHeight="1" x14ac:dyDescent="0.2">
      <c r="A221" s="249">
        <f>MAX(A204:A220)+1</f>
        <v>85</v>
      </c>
      <c r="B221" s="113" t="s">
        <v>635</v>
      </c>
      <c r="C221" s="113"/>
      <c r="D221" s="100" t="s">
        <v>65</v>
      </c>
      <c r="E221" s="100">
        <f>N85</f>
        <v>2</v>
      </c>
      <c r="F221" s="102">
        <v>0</v>
      </c>
      <c r="G221" s="102">
        <v>0</v>
      </c>
      <c r="H221" s="148">
        <f t="shared" ref="H221:H228" si="12">E221*F221</f>
        <v>0</v>
      </c>
      <c r="I221" s="148">
        <f t="shared" ref="I221:I228" si="13">E221*G221</f>
        <v>0</v>
      </c>
    </row>
    <row r="222" spans="1:10" ht="13.1" x14ac:dyDescent="0.25">
      <c r="A222" s="216">
        <f>MAX(A205:A221)+1</f>
        <v>86</v>
      </c>
      <c r="B222" s="156" t="s">
        <v>572</v>
      </c>
      <c r="C222" s="156"/>
      <c r="D222" s="155" t="s">
        <v>65</v>
      </c>
      <c r="E222" s="155">
        <f>N86</f>
        <v>29</v>
      </c>
      <c r="F222" s="102">
        <v>0</v>
      </c>
      <c r="G222" s="102">
        <v>0</v>
      </c>
      <c r="H222" s="209">
        <f t="shared" si="12"/>
        <v>0</v>
      </c>
      <c r="I222" s="209">
        <f t="shared" si="13"/>
        <v>0</v>
      </c>
    </row>
    <row r="223" spans="1:10" ht="13.1" x14ac:dyDescent="0.25">
      <c r="A223" s="216">
        <f t="shared" ref="A223:A228" si="14">MAX(A205:A222)+1</f>
        <v>87</v>
      </c>
      <c r="B223" s="156" t="s">
        <v>575</v>
      </c>
      <c r="C223" s="156"/>
      <c r="D223" s="155" t="s">
        <v>65</v>
      </c>
      <c r="E223" s="155">
        <f>N87</f>
        <v>102</v>
      </c>
      <c r="F223" s="102">
        <v>0</v>
      </c>
      <c r="G223" s="102">
        <v>0</v>
      </c>
      <c r="H223" s="209">
        <f t="shared" si="12"/>
        <v>0</v>
      </c>
      <c r="I223" s="209">
        <f t="shared" si="13"/>
        <v>0</v>
      </c>
    </row>
    <row r="224" spans="1:10" ht="13.1" x14ac:dyDescent="0.25">
      <c r="A224" s="216">
        <f t="shared" si="14"/>
        <v>88</v>
      </c>
      <c r="B224" s="156" t="s">
        <v>576</v>
      </c>
      <c r="C224" s="156"/>
      <c r="D224" s="155" t="s">
        <v>65</v>
      </c>
      <c r="E224" s="155">
        <f>N88</f>
        <v>26</v>
      </c>
      <c r="F224" s="102">
        <v>0</v>
      </c>
      <c r="G224" s="102">
        <v>0</v>
      </c>
      <c r="H224" s="209">
        <f t="shared" si="12"/>
        <v>0</v>
      </c>
      <c r="I224" s="209">
        <f t="shared" si="13"/>
        <v>0</v>
      </c>
    </row>
    <row r="225" spans="1:9" ht="13.1" x14ac:dyDescent="0.25">
      <c r="A225" s="216">
        <f t="shared" si="14"/>
        <v>89</v>
      </c>
      <c r="B225" s="156" t="s">
        <v>577</v>
      </c>
      <c r="C225" s="156"/>
      <c r="D225" s="155" t="s">
        <v>65</v>
      </c>
      <c r="E225" s="155">
        <f>N89</f>
        <v>2</v>
      </c>
      <c r="F225" s="102">
        <v>0</v>
      </c>
      <c r="G225" s="102">
        <v>0</v>
      </c>
      <c r="H225" s="209">
        <f t="shared" si="12"/>
        <v>0</v>
      </c>
      <c r="I225" s="209">
        <f t="shared" si="13"/>
        <v>0</v>
      </c>
    </row>
    <row r="226" spans="1:9" ht="13.1" x14ac:dyDescent="0.25">
      <c r="A226" s="216">
        <f t="shared" si="14"/>
        <v>90</v>
      </c>
      <c r="B226" s="156" t="s">
        <v>403</v>
      </c>
      <c r="C226" s="226"/>
      <c r="D226" s="155" t="s">
        <v>380</v>
      </c>
      <c r="E226" s="155">
        <f>CEILING((E225+E224+E223+E222)*0.5,1)</f>
        <v>80</v>
      </c>
      <c r="F226" s="102">
        <v>0</v>
      </c>
      <c r="G226" s="102">
        <v>0</v>
      </c>
      <c r="H226" s="209">
        <f t="shared" si="12"/>
        <v>0</v>
      </c>
      <c r="I226" s="209">
        <f t="shared" si="13"/>
        <v>0</v>
      </c>
    </row>
    <row r="227" spans="1:9" ht="13.1" x14ac:dyDescent="0.25">
      <c r="A227" s="216">
        <f t="shared" si="14"/>
        <v>91</v>
      </c>
      <c r="B227" s="156" t="s">
        <v>404</v>
      </c>
      <c r="C227" s="226"/>
      <c r="D227" s="155" t="s">
        <v>65</v>
      </c>
      <c r="E227" s="155">
        <f>E225+E224+E223+E222</f>
        <v>159</v>
      </c>
      <c r="F227" s="102">
        <v>0</v>
      </c>
      <c r="G227" s="102">
        <v>0</v>
      </c>
      <c r="H227" s="209">
        <f t="shared" si="12"/>
        <v>0</v>
      </c>
      <c r="I227" s="209">
        <f t="shared" si="13"/>
        <v>0</v>
      </c>
    </row>
    <row r="228" spans="1:9" ht="27" customHeight="1" x14ac:dyDescent="0.2">
      <c r="A228" s="216">
        <f t="shared" si="14"/>
        <v>92</v>
      </c>
      <c r="B228" s="392" t="s">
        <v>636</v>
      </c>
      <c r="C228" s="392"/>
      <c r="D228" s="100" t="s">
        <v>65</v>
      </c>
      <c r="E228" s="100">
        <v>81</v>
      </c>
      <c r="F228" s="102">
        <v>0</v>
      </c>
      <c r="G228" s="102">
        <v>0</v>
      </c>
      <c r="H228" s="148">
        <f t="shared" si="12"/>
        <v>0</v>
      </c>
      <c r="I228" s="148">
        <f t="shared" si="13"/>
        <v>0</v>
      </c>
    </row>
    <row r="229" spans="1:9" ht="13.1" x14ac:dyDescent="0.25">
      <c r="A229" s="155"/>
      <c r="B229" s="226"/>
      <c r="C229" s="226"/>
      <c r="D229" s="155"/>
      <c r="E229" s="155"/>
      <c r="F229" s="102"/>
      <c r="G229" s="102"/>
      <c r="H229" s="253"/>
      <c r="I229" s="253"/>
    </row>
    <row r="230" spans="1:9" ht="17.7" x14ac:dyDescent="0.3">
      <c r="A230" s="219" t="s">
        <v>406</v>
      </c>
      <c r="B230" s="229" t="s">
        <v>407</v>
      </c>
      <c r="C230" s="226"/>
      <c r="D230" s="155"/>
      <c r="E230" s="155"/>
      <c r="F230" s="102"/>
      <c r="G230" s="102"/>
      <c r="H230" s="253"/>
      <c r="I230" s="253"/>
    </row>
    <row r="231" spans="1:9" ht="13.1" x14ac:dyDescent="0.25">
      <c r="A231" s="216">
        <f>MAX(A218:A230)+1</f>
        <v>93</v>
      </c>
      <c r="B231" s="156" t="s">
        <v>637</v>
      </c>
      <c r="C231" s="45"/>
      <c r="D231" s="155" t="s">
        <v>65</v>
      </c>
      <c r="E231" s="155">
        <v>1</v>
      </c>
      <c r="F231" s="102">
        <v>0</v>
      </c>
      <c r="G231" s="102">
        <v>0</v>
      </c>
      <c r="H231" s="253">
        <f>E231*F231</f>
        <v>0</v>
      </c>
      <c r="I231" s="253">
        <f>E231*G231</f>
        <v>0</v>
      </c>
    </row>
    <row r="232" spans="1:9" ht="29.95" customHeight="1" x14ac:dyDescent="0.25">
      <c r="A232" s="155"/>
      <c r="B232" s="394" t="s">
        <v>638</v>
      </c>
      <c r="C232" s="394"/>
      <c r="D232" s="155"/>
      <c r="E232" s="155"/>
      <c r="F232" s="102"/>
      <c r="G232" s="102"/>
      <c r="H232" s="253"/>
      <c r="I232" s="253"/>
    </row>
    <row r="233" spans="1:9" x14ac:dyDescent="0.2">
      <c r="A233" s="45"/>
      <c r="B233" s="45"/>
      <c r="C233" s="45"/>
      <c r="D233" s="45"/>
      <c r="E233" s="45"/>
      <c r="F233" s="102"/>
      <c r="G233" s="102"/>
      <c r="H233" s="253"/>
      <c r="I233" s="253"/>
    </row>
    <row r="234" spans="1:9" ht="13.1" x14ac:dyDescent="0.25">
      <c r="A234" s="216">
        <f>MAX(A230:A233)+1</f>
        <v>94</v>
      </c>
      <c r="B234" s="156" t="s">
        <v>639</v>
      </c>
      <c r="C234" s="45"/>
      <c r="D234" s="155" t="s">
        <v>65</v>
      </c>
      <c r="E234" s="155">
        <v>2</v>
      </c>
      <c r="F234" s="102">
        <v>0</v>
      </c>
      <c r="G234" s="102">
        <v>0</v>
      </c>
      <c r="H234" s="253">
        <f>E234*F234</f>
        <v>0</v>
      </c>
      <c r="I234" s="253">
        <f>E234*G234</f>
        <v>0</v>
      </c>
    </row>
    <row r="235" spans="1:9" ht="27" customHeight="1" x14ac:dyDescent="0.25">
      <c r="A235" s="155"/>
      <c r="B235" s="394" t="s">
        <v>638</v>
      </c>
      <c r="C235" s="394"/>
      <c r="D235" s="155"/>
      <c r="E235" s="155"/>
      <c r="F235" s="102"/>
      <c r="G235" s="102"/>
      <c r="H235" s="253"/>
      <c r="I235" s="253"/>
    </row>
    <row r="236" spans="1:9" x14ac:dyDescent="0.2">
      <c r="A236" s="45"/>
      <c r="B236" s="45"/>
      <c r="C236" s="45"/>
      <c r="D236" s="45"/>
      <c r="E236" s="45"/>
      <c r="F236" s="102"/>
      <c r="G236" s="102"/>
      <c r="H236" s="253"/>
      <c r="I236" s="253"/>
    </row>
    <row r="237" spans="1:9" ht="13.1" x14ac:dyDescent="0.25">
      <c r="A237" s="216">
        <f>MAX(A230:A236)+1</f>
        <v>95</v>
      </c>
      <c r="B237" s="156" t="s">
        <v>640</v>
      </c>
      <c r="C237" s="45"/>
      <c r="D237" s="155" t="s">
        <v>65</v>
      </c>
      <c r="E237" s="155">
        <v>2</v>
      </c>
      <c r="F237" s="102">
        <v>0</v>
      </c>
      <c r="G237" s="102">
        <v>0</v>
      </c>
      <c r="H237" s="253">
        <f>E237*F237</f>
        <v>0</v>
      </c>
      <c r="I237" s="253">
        <f>E237*G237</f>
        <v>0</v>
      </c>
    </row>
    <row r="238" spans="1:9" ht="31.6" customHeight="1" x14ac:dyDescent="0.2">
      <c r="A238" s="45"/>
      <c r="B238" s="394" t="s">
        <v>641</v>
      </c>
      <c r="C238" s="394"/>
      <c r="D238" s="45"/>
      <c r="E238" s="45"/>
      <c r="F238" s="102"/>
      <c r="G238" s="102"/>
      <c r="H238" s="253"/>
      <c r="I238" s="253"/>
    </row>
    <row r="239" spans="1:9" x14ac:dyDescent="0.2">
      <c r="A239" s="45"/>
      <c r="B239" s="45"/>
      <c r="C239" s="45"/>
      <c r="D239" s="45"/>
      <c r="E239" s="45"/>
      <c r="F239" s="102"/>
      <c r="G239" s="102"/>
      <c r="H239" s="253"/>
      <c r="I239" s="253"/>
    </row>
    <row r="240" spans="1:9" ht="13.1" x14ac:dyDescent="0.25">
      <c r="A240" s="216">
        <f>MAX(A230:A239)+1</f>
        <v>96</v>
      </c>
      <c r="B240" s="156" t="s">
        <v>642</v>
      </c>
      <c r="C240" s="45"/>
      <c r="D240" s="155" t="s">
        <v>65</v>
      </c>
      <c r="E240" s="155">
        <v>1</v>
      </c>
      <c r="F240" s="102">
        <v>0</v>
      </c>
      <c r="G240" s="102">
        <v>0</v>
      </c>
      <c r="H240" s="253">
        <f>E240*F240</f>
        <v>0</v>
      </c>
      <c r="I240" s="253">
        <f>E240*G240</f>
        <v>0</v>
      </c>
    </row>
    <row r="241" spans="1:9" ht="31.6" customHeight="1" x14ac:dyDescent="0.2">
      <c r="A241" s="45"/>
      <c r="B241" s="394" t="s">
        <v>641</v>
      </c>
      <c r="C241" s="394"/>
      <c r="D241" s="45"/>
      <c r="E241" s="45"/>
      <c r="F241" s="102"/>
      <c r="G241" s="102"/>
      <c r="H241" s="253"/>
      <c r="I241" s="253"/>
    </row>
    <row r="242" spans="1:9" ht="13.1" x14ac:dyDescent="0.2">
      <c r="A242" s="45"/>
      <c r="B242" s="314"/>
      <c r="C242" s="138"/>
      <c r="D242" s="45"/>
      <c r="E242" s="45"/>
      <c r="F242" s="102"/>
      <c r="G242" s="102"/>
      <c r="H242" s="253"/>
      <c r="I242" s="253"/>
    </row>
    <row r="243" spans="1:9" ht="17.7" x14ac:dyDescent="0.3">
      <c r="A243" s="219" t="s">
        <v>408</v>
      </c>
      <c r="B243" s="229" t="s">
        <v>409</v>
      </c>
      <c r="C243" s="226"/>
      <c r="D243" s="155"/>
      <c r="E243" s="155"/>
      <c r="F243" s="102"/>
      <c r="G243" s="102"/>
      <c r="H243" s="253"/>
      <c r="I243" s="253"/>
    </row>
    <row r="244" spans="1:9" ht="11.95" customHeight="1" x14ac:dyDescent="0.3">
      <c r="A244" s="219"/>
      <c r="B244" s="229"/>
      <c r="C244" s="226"/>
      <c r="D244" s="155"/>
      <c r="E244" s="155"/>
      <c r="F244" s="102"/>
      <c r="G244" s="102"/>
      <c r="H244" s="253"/>
      <c r="I244" s="253"/>
    </row>
    <row r="245" spans="1:9" ht="11.95" customHeight="1" x14ac:dyDescent="0.25">
      <c r="A245" s="216">
        <f>MAX(A231:A244)+1</f>
        <v>97</v>
      </c>
      <c r="B245" s="206" t="s">
        <v>410</v>
      </c>
      <c r="C245" s="206"/>
      <c r="D245" s="315" t="s">
        <v>411</v>
      </c>
      <c r="E245" s="230">
        <f>1.3*K91</f>
        <v>76.186292203308028</v>
      </c>
      <c r="F245" s="102" t="e">
        <f>#REF!*#REF!</f>
        <v>#REF!</v>
      </c>
      <c r="G245" s="102">
        <v>0</v>
      </c>
      <c r="H245" s="209"/>
      <c r="I245" s="209">
        <f>E245*G245</f>
        <v>0</v>
      </c>
    </row>
    <row r="246" spans="1:9" ht="33.75" customHeight="1" x14ac:dyDescent="0.3">
      <c r="A246" s="219"/>
      <c r="B246" s="400" t="s">
        <v>516</v>
      </c>
      <c r="C246" s="400"/>
      <c r="D246" s="315"/>
      <c r="E246" s="155"/>
      <c r="F246" s="102"/>
      <c r="G246" s="102"/>
      <c r="H246" s="209"/>
      <c r="I246" s="209"/>
    </row>
    <row r="247" spans="1:9" ht="11.95" customHeight="1" x14ac:dyDescent="0.3">
      <c r="A247" s="219"/>
      <c r="B247" s="229"/>
      <c r="C247" s="226"/>
      <c r="D247" s="315"/>
      <c r="E247" s="155"/>
      <c r="F247" s="102"/>
      <c r="G247" s="102"/>
      <c r="H247" s="209"/>
      <c r="I247" s="209"/>
    </row>
    <row r="248" spans="1:9" ht="11.95" customHeight="1" x14ac:dyDescent="0.25">
      <c r="A248" s="216">
        <f>MAX(A234:A247)+1</f>
        <v>98</v>
      </c>
      <c r="B248" s="156" t="s">
        <v>643</v>
      </c>
      <c r="C248" s="226"/>
      <c r="D248" s="315" t="s">
        <v>411</v>
      </c>
      <c r="E248" s="230">
        <f>E245</f>
        <v>76.186292203308028</v>
      </c>
      <c r="F248" s="102">
        <v>0</v>
      </c>
      <c r="G248" s="102">
        <v>0</v>
      </c>
      <c r="H248" s="209">
        <f>E248*F248</f>
        <v>0</v>
      </c>
      <c r="I248" s="209">
        <f>E248*G248</f>
        <v>0</v>
      </c>
    </row>
    <row r="249" spans="1:9" ht="12.8" customHeight="1" x14ac:dyDescent="0.25">
      <c r="A249" s="155"/>
      <c r="B249" s="405" t="s">
        <v>644</v>
      </c>
      <c r="C249" s="405"/>
      <c r="D249" s="155"/>
      <c r="E249" s="155"/>
      <c r="F249" s="102"/>
      <c r="G249" s="102"/>
      <c r="H249" s="209"/>
      <c r="I249" s="209"/>
    </row>
    <row r="250" spans="1:9" ht="11.95" customHeight="1" x14ac:dyDescent="0.3">
      <c r="A250" s="219"/>
      <c r="B250" s="229"/>
      <c r="C250" s="226"/>
      <c r="D250" s="315"/>
      <c r="E250" s="155"/>
      <c r="F250" s="102"/>
      <c r="G250" s="102"/>
      <c r="H250" s="209"/>
      <c r="I250" s="209"/>
    </row>
    <row r="251" spans="1:9" ht="11.95" customHeight="1" x14ac:dyDescent="0.25">
      <c r="A251" s="216">
        <f>MAX(A231:A250)+1</f>
        <v>99</v>
      </c>
      <c r="B251" s="316" t="s">
        <v>645</v>
      </c>
      <c r="C251" s="138"/>
      <c r="D251" s="315" t="s">
        <v>411</v>
      </c>
      <c r="E251" s="230">
        <f>1.3*K92</f>
        <v>1.7459401172325277</v>
      </c>
      <c r="F251" s="102">
        <v>0</v>
      </c>
      <c r="G251" s="102">
        <v>0</v>
      </c>
      <c r="H251" s="209">
        <f>E251*F251</f>
        <v>0</v>
      </c>
      <c r="I251" s="209">
        <f>E251*G251</f>
        <v>0</v>
      </c>
    </row>
    <row r="252" spans="1:9" ht="11.95" customHeight="1" x14ac:dyDescent="0.25">
      <c r="A252" s="155"/>
      <c r="B252" s="317"/>
      <c r="C252" s="138"/>
      <c r="D252" s="155"/>
      <c r="E252" s="155"/>
      <c r="F252" s="102"/>
      <c r="G252" s="102"/>
      <c r="H252" s="209"/>
      <c r="I252" s="209"/>
    </row>
    <row r="253" spans="1:9" ht="25.55" x14ac:dyDescent="0.4">
      <c r="A253" s="219" t="s">
        <v>419</v>
      </c>
      <c r="B253" s="229" t="s">
        <v>519</v>
      </c>
      <c r="C253" s="221"/>
      <c r="D253" s="222"/>
      <c r="E253" s="222"/>
      <c r="F253" s="102"/>
      <c r="G253" s="102"/>
      <c r="H253" s="253"/>
      <c r="I253" s="253"/>
    </row>
    <row r="254" spans="1:9" ht="91.5" customHeight="1" x14ac:dyDescent="0.25">
      <c r="A254" s="155"/>
      <c r="B254" s="406" t="s">
        <v>646</v>
      </c>
      <c r="C254" s="406"/>
      <c r="D254" s="155"/>
      <c r="E254" s="155"/>
      <c r="F254" s="102"/>
      <c r="G254" s="102"/>
      <c r="H254" s="253"/>
      <c r="I254" s="253"/>
    </row>
    <row r="255" spans="1:9" ht="13.1" x14ac:dyDescent="0.25">
      <c r="A255" s="155"/>
      <c r="B255" s="156" t="s">
        <v>647</v>
      </c>
      <c r="C255" s="318"/>
      <c r="D255" s="155"/>
      <c r="E255" s="155"/>
      <c r="F255" s="102"/>
      <c r="G255" s="102"/>
      <c r="H255" s="253"/>
      <c r="I255" s="253"/>
    </row>
    <row r="256" spans="1:9" ht="13.1" x14ac:dyDescent="0.25">
      <c r="A256" s="155"/>
      <c r="B256" s="156" t="s">
        <v>648</v>
      </c>
      <c r="C256" s="319" t="s">
        <v>649</v>
      </c>
      <c r="D256" s="155"/>
      <c r="E256" s="155"/>
      <c r="F256" s="102"/>
      <c r="G256" s="102"/>
      <c r="H256" s="253"/>
      <c r="I256" s="253"/>
    </row>
    <row r="257" spans="1:9" ht="13.1" x14ac:dyDescent="0.25">
      <c r="A257" s="155"/>
      <c r="B257" s="113" t="s">
        <v>650</v>
      </c>
      <c r="C257" s="319" t="s">
        <v>651</v>
      </c>
      <c r="D257" s="155"/>
      <c r="E257" s="155"/>
      <c r="F257" s="102"/>
      <c r="G257" s="102"/>
      <c r="H257" s="253"/>
      <c r="I257" s="253"/>
    </row>
    <row r="258" spans="1:9" ht="13.1" x14ac:dyDescent="0.25">
      <c r="A258" s="155"/>
      <c r="B258" s="156" t="s">
        <v>652</v>
      </c>
      <c r="C258" s="156" t="s">
        <v>653</v>
      </c>
      <c r="D258" s="155"/>
      <c r="E258" s="155"/>
      <c r="F258" s="102"/>
      <c r="G258" s="102"/>
      <c r="H258" s="253"/>
      <c r="I258" s="253"/>
    </row>
    <row r="259" spans="1:9" ht="13.1" x14ac:dyDescent="0.25">
      <c r="A259" s="155"/>
      <c r="B259" s="156"/>
      <c r="C259" s="156"/>
      <c r="D259" s="155"/>
      <c r="E259" s="155"/>
      <c r="F259" s="102"/>
      <c r="G259" s="102"/>
      <c r="H259" s="253"/>
      <c r="I259" s="253"/>
    </row>
    <row r="260" spans="1:9" ht="13.1" x14ac:dyDescent="0.25">
      <c r="A260" s="216">
        <f>MAX(A243:A259)+1</f>
        <v>100</v>
      </c>
      <c r="B260" s="156" t="s">
        <v>654</v>
      </c>
      <c r="C260" s="315" t="s">
        <v>655</v>
      </c>
      <c r="D260" s="155" t="s">
        <v>380</v>
      </c>
      <c r="E260" s="155">
        <f>E87*1.2</f>
        <v>306</v>
      </c>
      <c r="F260" s="102">
        <v>0</v>
      </c>
      <c r="G260" s="102">
        <v>0</v>
      </c>
      <c r="H260" s="253">
        <f>E260*F260</f>
        <v>0</v>
      </c>
      <c r="I260" s="253">
        <f>E260*G260</f>
        <v>0</v>
      </c>
    </row>
    <row r="261" spans="1:9" ht="24.9" x14ac:dyDescent="0.2">
      <c r="A261" s="216">
        <f>MAX(A244:A260)+1</f>
        <v>101</v>
      </c>
      <c r="B261" s="320" t="s">
        <v>656</v>
      </c>
      <c r="C261" s="321" t="s">
        <v>657</v>
      </c>
      <c r="D261" s="100" t="s">
        <v>380</v>
      </c>
      <c r="E261" s="100">
        <v>8</v>
      </c>
      <c r="F261" s="102">
        <v>0</v>
      </c>
      <c r="G261" s="102">
        <v>0</v>
      </c>
      <c r="H261" s="250">
        <f>E261*F261</f>
        <v>0</v>
      </c>
      <c r="I261" s="250">
        <f>E261*G261</f>
        <v>0</v>
      </c>
    </row>
    <row r="262" spans="1:9" ht="13.1" x14ac:dyDescent="0.25">
      <c r="A262" s="155"/>
      <c r="B262" s="322"/>
      <c r="C262" s="323"/>
      <c r="D262" s="155"/>
      <c r="E262" s="155"/>
      <c r="F262" s="102"/>
      <c r="G262" s="102"/>
      <c r="H262" s="253"/>
      <c r="I262" s="253"/>
    </row>
    <row r="263" spans="1:9" ht="13.1" x14ac:dyDescent="0.25">
      <c r="A263" s="249">
        <f>MAX(A246:A262)+1</f>
        <v>102</v>
      </c>
      <c r="B263" s="156" t="s">
        <v>658</v>
      </c>
      <c r="C263" s="315" t="s">
        <v>659</v>
      </c>
      <c r="D263" s="155" t="s">
        <v>380</v>
      </c>
      <c r="E263" s="155">
        <f>E86*1.2</f>
        <v>102</v>
      </c>
      <c r="F263" s="102">
        <v>0</v>
      </c>
      <c r="G263" s="102">
        <v>0</v>
      </c>
      <c r="H263" s="253">
        <f>E263*F263</f>
        <v>0</v>
      </c>
      <c r="I263" s="253">
        <f>E263*G263</f>
        <v>0</v>
      </c>
    </row>
    <row r="264" spans="1:9" ht="24.9" x14ac:dyDescent="0.2">
      <c r="A264" s="249">
        <f>MAX(A247:A263)+1</f>
        <v>103</v>
      </c>
      <c r="B264" s="5" t="s">
        <v>656</v>
      </c>
      <c r="C264" s="100" t="s">
        <v>660</v>
      </c>
      <c r="D264" s="100" t="s">
        <v>380</v>
      </c>
      <c r="E264" s="100">
        <v>6</v>
      </c>
      <c r="F264" s="102">
        <v>0</v>
      </c>
      <c r="G264" s="102">
        <v>0</v>
      </c>
      <c r="H264" s="250">
        <f>E264*F264</f>
        <v>0</v>
      </c>
      <c r="I264" s="250">
        <f>E264*G264</f>
        <v>0</v>
      </c>
    </row>
    <row r="265" spans="1:9" ht="13.1" x14ac:dyDescent="0.25">
      <c r="A265" s="155"/>
      <c r="B265" s="11"/>
      <c r="C265" s="315"/>
      <c r="D265" s="155"/>
      <c r="E265" s="155"/>
      <c r="F265" s="102"/>
      <c r="G265" s="102"/>
      <c r="H265" s="253"/>
      <c r="I265" s="253"/>
    </row>
    <row r="266" spans="1:9" ht="13.1" x14ac:dyDescent="0.25">
      <c r="A266" s="216">
        <f>MAX(A248:A265)+1</f>
        <v>104</v>
      </c>
      <c r="B266" s="38" t="s">
        <v>661</v>
      </c>
      <c r="C266" s="323" t="s">
        <v>657</v>
      </c>
      <c r="D266" s="155" t="s">
        <v>380</v>
      </c>
      <c r="E266" s="155">
        <f>E88*1.2</f>
        <v>78</v>
      </c>
      <c r="F266" s="102">
        <v>0</v>
      </c>
      <c r="G266" s="102">
        <v>0</v>
      </c>
      <c r="H266" s="253">
        <f>E266*F266</f>
        <v>0</v>
      </c>
      <c r="I266" s="253">
        <f>E266*G266</f>
        <v>0</v>
      </c>
    </row>
    <row r="267" spans="1:9" ht="24.9" x14ac:dyDescent="0.2">
      <c r="A267" s="216">
        <f>MAX(A249:A266)+1</f>
        <v>105</v>
      </c>
      <c r="B267" s="320" t="s">
        <v>656</v>
      </c>
      <c r="C267" s="321" t="s">
        <v>662</v>
      </c>
      <c r="D267" s="100" t="s">
        <v>380</v>
      </c>
      <c r="E267" s="100">
        <f>E92*1.2</f>
        <v>18</v>
      </c>
      <c r="F267" s="102">
        <v>0</v>
      </c>
      <c r="G267" s="102">
        <v>0</v>
      </c>
      <c r="H267" s="250">
        <f>E267*F267</f>
        <v>0</v>
      </c>
      <c r="I267" s="250">
        <f>E267*G267</f>
        <v>0</v>
      </c>
    </row>
    <row r="268" spans="1:9" ht="13.1" x14ac:dyDescent="0.25">
      <c r="A268" s="155"/>
      <c r="B268" s="324"/>
      <c r="C268" s="226"/>
      <c r="D268" s="155"/>
      <c r="E268" s="155"/>
      <c r="F268" s="102"/>
      <c r="G268" s="102"/>
      <c r="H268" s="253"/>
      <c r="I268" s="253"/>
    </row>
    <row r="269" spans="1:9" ht="17.7" x14ac:dyDescent="0.3">
      <c r="A269" s="219" t="s">
        <v>426</v>
      </c>
      <c r="B269" s="229" t="s">
        <v>521</v>
      </c>
      <c r="C269" s="45"/>
      <c r="D269" s="45"/>
      <c r="E269" s="45"/>
      <c r="F269" s="102"/>
      <c r="G269" s="102"/>
      <c r="H269" s="253"/>
      <c r="I269" s="253"/>
    </row>
    <row r="270" spans="1:9" ht="17.7" x14ac:dyDescent="0.3">
      <c r="A270" s="219"/>
      <c r="B270" s="229"/>
      <c r="C270" s="45"/>
      <c r="D270" s="45"/>
      <c r="E270" s="45"/>
      <c r="F270" s="102"/>
      <c r="G270" s="102"/>
      <c r="H270" s="253"/>
      <c r="I270" s="253"/>
    </row>
    <row r="271" spans="1:9" ht="13.1" x14ac:dyDescent="0.25">
      <c r="A271" s="216">
        <f>MAX(A254:A270)+1</f>
        <v>106</v>
      </c>
      <c r="B271" s="206" t="s">
        <v>526</v>
      </c>
      <c r="C271" s="206"/>
      <c r="D271" s="208" t="s">
        <v>65</v>
      </c>
      <c r="E271" s="206">
        <v>1</v>
      </c>
      <c r="F271" s="102">
        <v>0</v>
      </c>
      <c r="G271" s="102">
        <v>0</v>
      </c>
      <c r="H271" s="209">
        <f>E271*F271</f>
        <v>0</v>
      </c>
      <c r="I271" s="209">
        <f>E271*G271</f>
        <v>0</v>
      </c>
    </row>
    <row r="272" spans="1:9" ht="13.1" x14ac:dyDescent="0.25">
      <c r="A272" s="325"/>
      <c r="B272" s="11"/>
      <c r="C272" s="11"/>
      <c r="D272" s="68"/>
      <c r="E272" s="68"/>
      <c r="F272" s="102"/>
      <c r="G272" s="102"/>
      <c r="H272" s="254"/>
      <c r="I272" s="254"/>
    </row>
    <row r="273" spans="1:9" ht="13.1" x14ac:dyDescent="0.25">
      <c r="A273" s="216">
        <f>MAX(A256:A272)+1</f>
        <v>107</v>
      </c>
      <c r="B273" s="156" t="s">
        <v>663</v>
      </c>
      <c r="C273" s="156"/>
      <c r="D273" s="155" t="s">
        <v>75</v>
      </c>
      <c r="E273" s="155"/>
      <c r="F273" s="102">
        <v>0</v>
      </c>
      <c r="G273" s="102">
        <v>0</v>
      </c>
      <c r="H273" s="209">
        <f>E273*F273</f>
        <v>0</v>
      </c>
      <c r="I273" s="209">
        <f>E273*G273</f>
        <v>0</v>
      </c>
    </row>
    <row r="274" spans="1:9" ht="13.1" x14ac:dyDescent="0.25">
      <c r="A274" s="325"/>
      <c r="B274" s="11"/>
      <c r="C274" s="11"/>
      <c r="D274" s="68"/>
      <c r="E274" s="68"/>
      <c r="F274" s="102"/>
      <c r="G274" s="102"/>
      <c r="H274" s="254"/>
      <c r="I274" s="254"/>
    </row>
    <row r="275" spans="1:9" ht="13.1" x14ac:dyDescent="0.25">
      <c r="A275" s="216">
        <f>MAX(A258:A274)+1</f>
        <v>108</v>
      </c>
      <c r="B275" s="206" t="s">
        <v>664</v>
      </c>
      <c r="C275" s="206"/>
      <c r="D275" s="208" t="s">
        <v>65</v>
      </c>
      <c r="E275" s="206">
        <v>1</v>
      </c>
      <c r="F275" s="102">
        <v>0</v>
      </c>
      <c r="G275" s="102">
        <v>0</v>
      </c>
      <c r="H275" s="209">
        <f>E275*F275</f>
        <v>0</v>
      </c>
      <c r="I275" s="209">
        <f>E275*G275</f>
        <v>0</v>
      </c>
    </row>
    <row r="276" spans="1:9" ht="13.1" x14ac:dyDescent="0.25">
      <c r="A276" s="325"/>
      <c r="B276" s="11"/>
      <c r="C276" s="11"/>
      <c r="D276" s="68"/>
      <c r="E276" s="68"/>
      <c r="F276" s="102"/>
      <c r="G276" s="102"/>
      <c r="H276" s="254"/>
      <c r="I276" s="254"/>
    </row>
    <row r="277" spans="1:9" ht="13.1" x14ac:dyDescent="0.25">
      <c r="A277" s="216">
        <f>MAX(A260:A276)+1</f>
        <v>109</v>
      </c>
      <c r="B277" s="206" t="s">
        <v>524</v>
      </c>
      <c r="C277" s="206"/>
      <c r="D277" s="208" t="s">
        <v>525</v>
      </c>
      <c r="E277" s="206">
        <v>1</v>
      </c>
      <c r="F277" s="102">
        <v>0</v>
      </c>
      <c r="G277" s="102">
        <v>0</v>
      </c>
      <c r="H277" s="209">
        <f>E277*F277</f>
        <v>0</v>
      </c>
      <c r="I277" s="209">
        <f>E277*G277</f>
        <v>0</v>
      </c>
    </row>
    <row r="278" spans="1:9" x14ac:dyDescent="0.2">
      <c r="F278" s="102"/>
      <c r="G278" s="102"/>
    </row>
    <row r="279" spans="1:9" ht="13.1" x14ac:dyDescent="0.25">
      <c r="A279" s="216">
        <f>MAX(A262:A278)+1</f>
        <v>110</v>
      </c>
      <c r="B279" s="206" t="s">
        <v>522</v>
      </c>
      <c r="C279" s="206"/>
      <c r="D279" s="208" t="s">
        <v>75</v>
      </c>
      <c r="E279" s="206">
        <v>1</v>
      </c>
      <c r="F279" s="102">
        <v>0</v>
      </c>
      <c r="G279" s="102">
        <v>0</v>
      </c>
      <c r="H279" s="209">
        <f>E279*F279</f>
        <v>0</v>
      </c>
      <c r="I279" s="209">
        <f>E279*G279</f>
        <v>0</v>
      </c>
    </row>
    <row r="280" spans="1:9" ht="13.1" x14ac:dyDescent="0.25">
      <c r="A280" s="325"/>
      <c r="B280" s="278"/>
      <c r="C280" s="278"/>
      <c r="D280" s="73"/>
      <c r="E280" s="278"/>
      <c r="F280" s="102"/>
      <c r="G280" s="102"/>
      <c r="H280" s="149"/>
      <c r="I280" s="149"/>
    </row>
    <row r="281" spans="1:9" ht="13.1" x14ac:dyDescent="0.25">
      <c r="A281" s="216">
        <f t="shared" ref="A281:A286" si="15">MAX(A264:A280)+1</f>
        <v>111</v>
      </c>
      <c r="B281" s="206" t="s">
        <v>665</v>
      </c>
      <c r="C281" s="206"/>
      <c r="D281" s="208" t="s">
        <v>65</v>
      </c>
      <c r="E281" s="206">
        <v>2</v>
      </c>
      <c r="F281" s="102">
        <v>0</v>
      </c>
      <c r="G281" s="102">
        <v>0</v>
      </c>
      <c r="H281" s="209">
        <f t="shared" ref="H281:H286" si="16">E281*F281</f>
        <v>0</v>
      </c>
      <c r="I281" s="209">
        <f t="shared" ref="I281:I286" si="17">E281*G281</f>
        <v>0</v>
      </c>
    </row>
    <row r="282" spans="1:9" ht="29.95" customHeight="1" x14ac:dyDescent="0.2">
      <c r="A282" s="216">
        <f t="shared" si="15"/>
        <v>112</v>
      </c>
      <c r="B282" s="399" t="s">
        <v>666</v>
      </c>
      <c r="C282" s="399"/>
      <c r="D282" s="98" t="s">
        <v>65</v>
      </c>
      <c r="E282" s="217">
        <v>4</v>
      </c>
      <c r="F282" s="102">
        <v>0</v>
      </c>
      <c r="G282" s="102">
        <v>0</v>
      </c>
      <c r="H282" s="209">
        <f t="shared" si="16"/>
        <v>0</v>
      </c>
      <c r="I282" s="209">
        <f t="shared" si="17"/>
        <v>0</v>
      </c>
    </row>
    <row r="283" spans="1:9" ht="13.1" x14ac:dyDescent="0.25">
      <c r="A283" s="216">
        <f t="shared" si="15"/>
        <v>113</v>
      </c>
      <c r="B283" s="206" t="s">
        <v>667</v>
      </c>
      <c r="C283" s="206"/>
      <c r="D283" s="208" t="s">
        <v>65</v>
      </c>
      <c r="E283" s="206">
        <v>2</v>
      </c>
      <c r="F283" s="102">
        <v>0</v>
      </c>
      <c r="G283" s="102">
        <v>0</v>
      </c>
      <c r="H283" s="209">
        <f t="shared" si="16"/>
        <v>0</v>
      </c>
      <c r="I283" s="209">
        <f t="shared" si="17"/>
        <v>0</v>
      </c>
    </row>
    <row r="284" spans="1:9" ht="13.1" x14ac:dyDescent="0.25">
      <c r="A284" s="216">
        <f t="shared" si="15"/>
        <v>114</v>
      </c>
      <c r="B284" s="206" t="s">
        <v>668</v>
      </c>
      <c r="C284" s="206"/>
      <c r="D284" s="208" t="s">
        <v>65</v>
      </c>
      <c r="E284" s="206">
        <v>2</v>
      </c>
      <c r="F284" s="102">
        <v>0</v>
      </c>
      <c r="G284" s="102">
        <v>0</v>
      </c>
      <c r="H284" s="209">
        <f t="shared" si="16"/>
        <v>0</v>
      </c>
      <c r="I284" s="209">
        <f t="shared" si="17"/>
        <v>0</v>
      </c>
    </row>
    <row r="285" spans="1:9" ht="13.1" x14ac:dyDescent="0.25">
      <c r="A285" s="216">
        <f t="shared" si="15"/>
        <v>115</v>
      </c>
      <c r="B285" s="206" t="s">
        <v>669</v>
      </c>
      <c r="C285" s="206"/>
      <c r="D285" s="208" t="s">
        <v>65</v>
      </c>
      <c r="E285" s="206">
        <v>2</v>
      </c>
      <c r="F285" s="102">
        <v>0</v>
      </c>
      <c r="G285" s="102">
        <v>0</v>
      </c>
      <c r="H285" s="209">
        <f t="shared" si="16"/>
        <v>0</v>
      </c>
      <c r="I285" s="209">
        <f t="shared" si="17"/>
        <v>0</v>
      </c>
    </row>
    <row r="286" spans="1:9" ht="13.1" x14ac:dyDescent="0.25">
      <c r="A286" s="326">
        <f t="shared" si="15"/>
        <v>116</v>
      </c>
      <c r="B286" s="327" t="s">
        <v>670</v>
      </c>
      <c r="C286" s="327"/>
      <c r="D286" s="328" t="s">
        <v>65</v>
      </c>
      <c r="E286" s="327">
        <v>4</v>
      </c>
      <c r="F286" s="102">
        <v>0</v>
      </c>
      <c r="G286" s="102">
        <v>0</v>
      </c>
      <c r="H286" s="209">
        <f t="shared" si="16"/>
        <v>0</v>
      </c>
      <c r="I286" s="209">
        <f t="shared" si="17"/>
        <v>0</v>
      </c>
    </row>
    <row r="287" spans="1:9" ht="13.1" x14ac:dyDescent="0.25">
      <c r="A287" s="310"/>
      <c r="B287" s="329"/>
      <c r="C287" s="329"/>
      <c r="D287" s="330"/>
      <c r="E287" s="329"/>
      <c r="F287" s="102"/>
      <c r="G287" s="102"/>
      <c r="H287" s="331"/>
      <c r="I287" s="332"/>
    </row>
    <row r="288" spans="1:9" ht="13.1" x14ac:dyDescent="0.25">
      <c r="A288" s="333">
        <f t="shared" ref="A288:A293" si="18">MAX(A269:A287)+1</f>
        <v>117</v>
      </c>
      <c r="B288" s="334" t="s">
        <v>671</v>
      </c>
      <c r="C288" s="334"/>
      <c r="D288" s="202" t="s">
        <v>65</v>
      </c>
      <c r="E288" s="334">
        <v>2</v>
      </c>
      <c r="F288" s="102">
        <v>0</v>
      </c>
      <c r="G288" s="102">
        <v>0</v>
      </c>
      <c r="H288" s="335">
        <f t="shared" ref="H288:H293" si="19">E288*F288</f>
        <v>0</v>
      </c>
      <c r="I288" s="335">
        <f t="shared" ref="I288:I293" si="20">E288*G288</f>
        <v>0</v>
      </c>
    </row>
    <row r="289" spans="1:9" ht="13.1" x14ac:dyDescent="0.25">
      <c r="A289" s="216">
        <f t="shared" si="18"/>
        <v>118</v>
      </c>
      <c r="B289" s="206" t="s">
        <v>672</v>
      </c>
      <c r="C289" s="206"/>
      <c r="D289" s="208" t="s">
        <v>65</v>
      </c>
      <c r="E289" s="206">
        <v>2</v>
      </c>
      <c r="F289" s="102">
        <v>0</v>
      </c>
      <c r="G289" s="102">
        <v>0</v>
      </c>
      <c r="H289" s="209">
        <f t="shared" si="19"/>
        <v>0</v>
      </c>
      <c r="I289" s="209">
        <f t="shared" si="20"/>
        <v>0</v>
      </c>
    </row>
    <row r="290" spans="1:9" ht="13.1" x14ac:dyDescent="0.25">
      <c r="A290" s="216">
        <f t="shared" si="18"/>
        <v>119</v>
      </c>
      <c r="B290" s="206" t="s">
        <v>673</v>
      </c>
      <c r="C290" s="206"/>
      <c r="D290" s="208" t="s">
        <v>65</v>
      </c>
      <c r="E290" s="206">
        <v>2</v>
      </c>
      <c r="F290" s="102">
        <v>0</v>
      </c>
      <c r="G290" s="102">
        <v>0</v>
      </c>
      <c r="H290" s="209">
        <f t="shared" si="19"/>
        <v>0</v>
      </c>
      <c r="I290" s="209">
        <f t="shared" si="20"/>
        <v>0</v>
      </c>
    </row>
    <row r="291" spans="1:9" ht="13.1" x14ac:dyDescent="0.25">
      <c r="A291" s="216">
        <f t="shared" si="18"/>
        <v>120</v>
      </c>
      <c r="B291" s="206" t="s">
        <v>674</v>
      </c>
      <c r="C291" s="206"/>
      <c r="D291" s="208" t="s">
        <v>65</v>
      </c>
      <c r="E291" s="206">
        <v>2</v>
      </c>
      <c r="F291" s="102">
        <v>0</v>
      </c>
      <c r="G291" s="102">
        <v>0</v>
      </c>
      <c r="H291" s="209">
        <f t="shared" si="19"/>
        <v>0</v>
      </c>
      <c r="I291" s="209">
        <f t="shared" si="20"/>
        <v>0</v>
      </c>
    </row>
    <row r="292" spans="1:9" ht="13.1" x14ac:dyDescent="0.25">
      <c r="A292" s="216">
        <f t="shared" si="18"/>
        <v>121</v>
      </c>
      <c r="B292" s="206" t="s">
        <v>675</v>
      </c>
      <c r="C292" s="206"/>
      <c r="D292" s="208" t="s">
        <v>65</v>
      </c>
      <c r="E292" s="206">
        <v>2</v>
      </c>
      <c r="F292" s="102">
        <v>0</v>
      </c>
      <c r="G292" s="102">
        <v>0</v>
      </c>
      <c r="H292" s="209">
        <f t="shared" si="19"/>
        <v>0</v>
      </c>
      <c r="I292" s="209">
        <f t="shared" si="20"/>
        <v>0</v>
      </c>
    </row>
    <row r="293" spans="1:9" ht="13.1" x14ac:dyDescent="0.25">
      <c r="A293" s="216">
        <f t="shared" si="18"/>
        <v>122</v>
      </c>
      <c r="B293" s="206" t="s">
        <v>676</v>
      </c>
      <c r="C293" s="206"/>
      <c r="D293" s="208" t="s">
        <v>65</v>
      </c>
      <c r="E293" s="206">
        <v>2</v>
      </c>
      <c r="F293" s="102">
        <v>0</v>
      </c>
      <c r="G293" s="102">
        <v>0</v>
      </c>
      <c r="H293" s="209">
        <f t="shared" si="19"/>
        <v>0</v>
      </c>
      <c r="I293" s="209">
        <f t="shared" si="20"/>
        <v>0</v>
      </c>
    </row>
    <row r="294" spans="1:9" ht="13.1" x14ac:dyDescent="0.25">
      <c r="A294" s="325"/>
      <c r="B294" s="11"/>
      <c r="C294" s="11"/>
      <c r="D294" s="68"/>
      <c r="E294" s="68"/>
      <c r="F294" s="102"/>
      <c r="G294" s="102"/>
      <c r="H294" s="254"/>
      <c r="I294" s="254"/>
    </row>
    <row r="295" spans="1:9" ht="13.1" x14ac:dyDescent="0.25">
      <c r="A295" s="216">
        <f>MAX(A264:A294)+1</f>
        <v>123</v>
      </c>
      <c r="B295" s="327" t="s">
        <v>532</v>
      </c>
      <c r="C295" s="327"/>
      <c r="D295" s="328" t="s">
        <v>65</v>
      </c>
      <c r="E295" s="327">
        <v>1</v>
      </c>
      <c r="F295" s="102">
        <v>0</v>
      </c>
      <c r="G295" s="102">
        <v>0</v>
      </c>
      <c r="H295" s="209">
        <f>E295*F295</f>
        <v>0</v>
      </c>
      <c r="I295" s="336">
        <f>E295*G295</f>
        <v>0</v>
      </c>
    </row>
    <row r="296" spans="1:9" ht="13.1" x14ac:dyDescent="0.25">
      <c r="A296" s="337"/>
      <c r="B296" s="280"/>
      <c r="C296" s="280"/>
      <c r="D296" s="281"/>
      <c r="E296" s="281"/>
      <c r="F296" s="17"/>
      <c r="G296" s="17"/>
      <c r="H296" s="338"/>
      <c r="I296" s="339"/>
    </row>
    <row r="297" spans="1:9" ht="13.1" x14ac:dyDescent="0.25">
      <c r="A297" s="340"/>
      <c r="B297" s="26"/>
      <c r="C297" s="26"/>
      <c r="D297" s="340"/>
      <c r="E297" s="341"/>
      <c r="F297" s="340"/>
      <c r="G297" s="342"/>
      <c r="H297" s="343" t="s">
        <v>315</v>
      </c>
      <c r="I297" s="274" t="s">
        <v>316</v>
      </c>
    </row>
    <row r="298" spans="1:9" ht="13.1" x14ac:dyDescent="0.25">
      <c r="A298" s="344" t="s">
        <v>317</v>
      </c>
      <c r="B298" s="11"/>
      <c r="C298" s="11"/>
      <c r="D298" s="68"/>
      <c r="E298" s="69"/>
      <c r="F298" s="68"/>
      <c r="G298" s="63"/>
      <c r="H298" s="241">
        <f>SUM(H32:H295)</f>
        <v>0</v>
      </c>
      <c r="I298" s="241">
        <f>SUM(I32:I295)</f>
        <v>0</v>
      </c>
    </row>
    <row r="299" spans="1:9" ht="13.1" x14ac:dyDescent="0.25">
      <c r="A299" s="236" t="s">
        <v>318</v>
      </c>
      <c r="B299" s="237"/>
      <c r="C299" s="237"/>
      <c r="D299" s="238"/>
      <c r="E299" s="239"/>
      <c r="F299" s="238"/>
      <c r="G299" s="240"/>
      <c r="H299" s="39"/>
      <c r="I299" s="284">
        <f>H298+I298</f>
        <v>0</v>
      </c>
    </row>
    <row r="301" spans="1:9" x14ac:dyDescent="0.2">
      <c r="A301" s="63" t="s">
        <v>319</v>
      </c>
      <c r="B301" s="345"/>
      <c r="C301" s="63" t="s">
        <v>34</v>
      </c>
    </row>
  </sheetData>
  <mergeCells count="23">
    <mergeCell ref="B249:C249"/>
    <mergeCell ref="B254:C254"/>
    <mergeCell ref="B282:C282"/>
    <mergeCell ref="B232:C232"/>
    <mergeCell ref="B235:C235"/>
    <mergeCell ref="B238:C238"/>
    <mergeCell ref="B241:C241"/>
    <mergeCell ref="B246:C246"/>
    <mergeCell ref="B201:C201"/>
    <mergeCell ref="B208:C208"/>
    <mergeCell ref="B209:C209"/>
    <mergeCell ref="B220:C220"/>
    <mergeCell ref="B228:C228"/>
    <mergeCell ref="B175:C175"/>
    <mergeCell ref="B181:C181"/>
    <mergeCell ref="B187:C187"/>
    <mergeCell ref="B193:C193"/>
    <mergeCell ref="B200:C200"/>
    <mergeCell ref="C2:E2"/>
    <mergeCell ref="E29:E30"/>
    <mergeCell ref="B69:C69"/>
    <mergeCell ref="B84:C84"/>
    <mergeCell ref="B174:C174"/>
  </mergeCells>
  <pageMargins left="0.78749999999999998" right="0.31527777777777799" top="0.98402777777777795" bottom="0.98402777777777795" header="0.51180555555555596" footer="0.51180555555555596"/>
  <pageSetup paperSize="9" fitToHeight="0" orientation="landscape" horizontalDpi="300" verticalDpi="300"/>
  <headerFooter>
    <oddHeader>&amp;CSPECIFIKACE MATERIÁLU - chladicí voda</oddHeader>
    <oddFooter>&amp;Clist: 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110"/>
  <sheetViews>
    <sheetView zoomScaleNormal="100" workbookViewId="0">
      <selection activeCell="B4" sqref="B4"/>
    </sheetView>
  </sheetViews>
  <sheetFormatPr defaultColWidth="8.625" defaultRowHeight="12.45" x14ac:dyDescent="0.2"/>
  <cols>
    <col min="1" max="1" width="3.875" customWidth="1"/>
    <col min="2" max="2" width="73.75" customWidth="1"/>
    <col min="3" max="3" width="16.875" customWidth="1"/>
    <col min="4" max="4" width="6.125" customWidth="1"/>
    <col min="5" max="5" width="8" customWidth="1"/>
    <col min="6" max="6" width="12.25" customWidth="1"/>
    <col min="7" max="7" width="15" customWidth="1"/>
  </cols>
  <sheetData>
    <row r="1" spans="1:7" ht="17.7" x14ac:dyDescent="0.3">
      <c r="A1" s="71" t="s">
        <v>677</v>
      </c>
      <c r="C1" s="11"/>
    </row>
    <row r="2" spans="1:7" ht="13.1" x14ac:dyDescent="0.25">
      <c r="A2" s="12" t="s">
        <v>1</v>
      </c>
      <c r="C2" s="11" t="str">
        <f>'Technologie SEZNAM STROJŮ'!C3</f>
        <v>Výměna kompresoru K101 vč. zpětného získávání tepla z oleje kompresoru</v>
      </c>
    </row>
    <row r="3" spans="1:7" ht="13.1" x14ac:dyDescent="0.25">
      <c r="A3" s="12" t="s">
        <v>39</v>
      </c>
      <c r="C3" s="11" t="s">
        <v>322</v>
      </c>
    </row>
    <row r="4" spans="1:7" ht="13.1" x14ac:dyDescent="0.25">
      <c r="A4" s="12" t="s">
        <v>41</v>
      </c>
      <c r="C4" s="11" t="s">
        <v>774</v>
      </c>
    </row>
    <row r="5" spans="1:7" ht="13.1" x14ac:dyDescent="0.25">
      <c r="A5" s="12" t="s">
        <v>43</v>
      </c>
      <c r="C5" s="11" t="s">
        <v>678</v>
      </c>
    </row>
    <row r="6" spans="1:7" ht="13.1" x14ac:dyDescent="0.25">
      <c r="A6" s="12" t="s">
        <v>45</v>
      </c>
      <c r="C6" s="11"/>
    </row>
    <row r="7" spans="1:7" ht="13.1" x14ac:dyDescent="0.25">
      <c r="A7" s="12" t="s">
        <v>47</v>
      </c>
    </row>
    <row r="8" spans="1:7" ht="13.1" x14ac:dyDescent="0.25">
      <c r="A8" s="45"/>
      <c r="B8" s="346" t="s">
        <v>679</v>
      </c>
      <c r="C8" s="347"/>
      <c r="D8" s="347" t="s">
        <v>680</v>
      </c>
      <c r="E8" s="347" t="s">
        <v>681</v>
      </c>
      <c r="F8" s="348" t="s">
        <v>58</v>
      </c>
      <c r="G8" s="348" t="s">
        <v>682</v>
      </c>
    </row>
    <row r="9" spans="1:7" ht="13.1" x14ac:dyDescent="0.25">
      <c r="A9" s="45"/>
      <c r="B9" s="382" t="s">
        <v>683</v>
      </c>
      <c r="C9" s="349"/>
      <c r="D9" s="350"/>
      <c r="E9" s="351"/>
      <c r="F9" s="352"/>
      <c r="G9" s="352"/>
    </row>
    <row r="10" spans="1:7" x14ac:dyDescent="0.2">
      <c r="A10" s="353">
        <v>1</v>
      </c>
      <c r="B10" s="354" t="s">
        <v>684</v>
      </c>
      <c r="C10" s="354"/>
      <c r="D10" s="355" t="s">
        <v>685</v>
      </c>
      <c r="E10" s="356">
        <v>1</v>
      </c>
      <c r="F10" s="357">
        <v>0</v>
      </c>
      <c r="G10" s="358">
        <f>E10*F10</f>
        <v>0</v>
      </c>
    </row>
    <row r="11" spans="1:7" x14ac:dyDescent="0.2">
      <c r="A11" s="353">
        <f t="shared" ref="A11:A42" si="0">1+A10</f>
        <v>2</v>
      </c>
      <c r="B11" s="354" t="s">
        <v>686</v>
      </c>
      <c r="C11" s="354"/>
      <c r="D11" s="355" t="s">
        <v>685</v>
      </c>
      <c r="E11" s="356">
        <v>1</v>
      </c>
      <c r="F11" s="357">
        <v>0</v>
      </c>
      <c r="G11" s="358">
        <f>E11*F11</f>
        <v>0</v>
      </c>
    </row>
    <row r="12" spans="1:7" x14ac:dyDescent="0.2">
      <c r="A12" s="353">
        <f t="shared" si="0"/>
        <v>3</v>
      </c>
      <c r="B12" s="354" t="s">
        <v>687</v>
      </c>
      <c r="C12" s="354"/>
      <c r="D12" s="355" t="s">
        <v>685</v>
      </c>
      <c r="E12" s="356">
        <v>1</v>
      </c>
      <c r="F12" s="357">
        <v>0</v>
      </c>
      <c r="G12" s="358">
        <f>E12*F12</f>
        <v>0</v>
      </c>
    </row>
    <row r="13" spans="1:7" x14ac:dyDescent="0.2">
      <c r="A13" s="353">
        <f t="shared" si="0"/>
        <v>4</v>
      </c>
      <c r="B13" s="354" t="s">
        <v>688</v>
      </c>
      <c r="C13" s="354"/>
      <c r="D13" s="355" t="s">
        <v>685</v>
      </c>
      <c r="E13" s="356">
        <v>1</v>
      </c>
      <c r="F13" s="357">
        <v>0</v>
      </c>
      <c r="G13" s="358">
        <f>E13*F13</f>
        <v>0</v>
      </c>
    </row>
    <row r="14" spans="1:7" x14ac:dyDescent="0.2">
      <c r="A14" s="353">
        <f t="shared" si="0"/>
        <v>5</v>
      </c>
      <c r="B14" s="359" t="str">
        <f>CONCATENATE(B9," celkem")</f>
        <v>Rozvaděč RK101 celkem</v>
      </c>
      <c r="C14" s="359"/>
      <c r="D14" s="360"/>
      <c r="E14" s="360"/>
      <c r="F14" s="361"/>
      <c r="G14" s="362">
        <f>SUM(G10:G13)</f>
        <v>0</v>
      </c>
    </row>
    <row r="15" spans="1:7" ht="13.1" x14ac:dyDescent="0.25">
      <c r="A15" s="353">
        <f t="shared" si="0"/>
        <v>6</v>
      </c>
      <c r="B15" s="381" t="s">
        <v>689</v>
      </c>
      <c r="C15" s="349"/>
      <c r="D15" s="350"/>
      <c r="E15" s="351"/>
      <c r="F15" s="352"/>
      <c r="G15" s="352"/>
    </row>
    <row r="16" spans="1:7" ht="13.1" x14ac:dyDescent="0.25">
      <c r="A16" s="353">
        <f t="shared" si="0"/>
        <v>7</v>
      </c>
      <c r="B16" s="349" t="s">
        <v>690</v>
      </c>
      <c r="C16" s="349"/>
      <c r="D16" s="350"/>
      <c r="E16" s="351"/>
      <c r="F16" s="352"/>
      <c r="G16" s="352"/>
    </row>
    <row r="17" spans="1:7" x14ac:dyDescent="0.2">
      <c r="A17" s="353">
        <f t="shared" si="0"/>
        <v>8</v>
      </c>
      <c r="B17" s="354" t="s">
        <v>691</v>
      </c>
      <c r="C17" s="363" t="s">
        <v>692</v>
      </c>
      <c r="D17" s="355" t="s">
        <v>685</v>
      </c>
      <c r="E17" s="356">
        <v>1</v>
      </c>
      <c r="F17" s="357">
        <v>0</v>
      </c>
      <c r="G17" s="358">
        <f t="shared" ref="G17:G37" si="1">E17*F17</f>
        <v>0</v>
      </c>
    </row>
    <row r="18" spans="1:7" x14ac:dyDescent="0.2">
      <c r="A18" s="353">
        <f t="shared" si="0"/>
        <v>9</v>
      </c>
      <c r="B18" s="354" t="s">
        <v>693</v>
      </c>
      <c r="C18" s="363" t="s">
        <v>692</v>
      </c>
      <c r="D18" s="355" t="s">
        <v>65</v>
      </c>
      <c r="E18" s="356">
        <v>1</v>
      </c>
      <c r="F18" s="357">
        <v>0</v>
      </c>
      <c r="G18" s="358">
        <f t="shared" si="1"/>
        <v>0</v>
      </c>
    </row>
    <row r="19" spans="1:7" x14ac:dyDescent="0.2">
      <c r="A19" s="353">
        <f t="shared" si="0"/>
        <v>10</v>
      </c>
      <c r="B19" s="354" t="s">
        <v>694</v>
      </c>
      <c r="C19" s="363" t="s">
        <v>692</v>
      </c>
      <c r="D19" s="355" t="s">
        <v>65</v>
      </c>
      <c r="E19" s="356">
        <v>1</v>
      </c>
      <c r="F19" s="357">
        <v>0</v>
      </c>
      <c r="G19" s="358">
        <f t="shared" si="1"/>
        <v>0</v>
      </c>
    </row>
    <row r="20" spans="1:7" x14ac:dyDescent="0.2">
      <c r="A20" s="353">
        <f t="shared" si="0"/>
        <v>11</v>
      </c>
      <c r="B20" s="354" t="s">
        <v>695</v>
      </c>
      <c r="C20" s="363" t="s">
        <v>692</v>
      </c>
      <c r="D20" s="355" t="s">
        <v>65</v>
      </c>
      <c r="E20" s="356">
        <v>1</v>
      </c>
      <c r="F20" s="357">
        <v>0</v>
      </c>
      <c r="G20" s="358">
        <f t="shared" si="1"/>
        <v>0</v>
      </c>
    </row>
    <row r="21" spans="1:7" x14ac:dyDescent="0.2">
      <c r="A21" s="353">
        <f t="shared" si="0"/>
        <v>12</v>
      </c>
      <c r="B21" s="354" t="s">
        <v>696</v>
      </c>
      <c r="C21" s="363" t="s">
        <v>692</v>
      </c>
      <c r="D21" s="355" t="s">
        <v>65</v>
      </c>
      <c r="E21" s="356">
        <v>1</v>
      </c>
      <c r="F21" s="357">
        <v>0</v>
      </c>
      <c r="G21" s="358">
        <f t="shared" si="1"/>
        <v>0</v>
      </c>
    </row>
    <row r="22" spans="1:7" x14ac:dyDescent="0.2">
      <c r="A22" s="353">
        <f t="shared" si="0"/>
        <v>13</v>
      </c>
      <c r="B22" s="354" t="s">
        <v>697</v>
      </c>
      <c r="C22" s="363" t="s">
        <v>692</v>
      </c>
      <c r="D22" s="355" t="s">
        <v>65</v>
      </c>
      <c r="E22" s="356">
        <v>2</v>
      </c>
      <c r="F22" s="357">
        <v>0</v>
      </c>
      <c r="G22" s="358">
        <f t="shared" si="1"/>
        <v>0</v>
      </c>
    </row>
    <row r="23" spans="1:7" x14ac:dyDescent="0.2">
      <c r="A23" s="353">
        <f t="shared" si="0"/>
        <v>14</v>
      </c>
      <c r="B23" s="354" t="s">
        <v>698</v>
      </c>
      <c r="C23" s="363" t="s">
        <v>692</v>
      </c>
      <c r="D23" s="355" t="s">
        <v>65</v>
      </c>
      <c r="E23" s="356">
        <v>3</v>
      </c>
      <c r="F23" s="357">
        <v>0</v>
      </c>
      <c r="G23" s="358">
        <f t="shared" si="1"/>
        <v>0</v>
      </c>
    </row>
    <row r="24" spans="1:7" x14ac:dyDescent="0.2">
      <c r="A24" s="353">
        <f t="shared" si="0"/>
        <v>15</v>
      </c>
      <c r="B24" s="354" t="s">
        <v>699</v>
      </c>
      <c r="C24" s="363" t="s">
        <v>692</v>
      </c>
      <c r="D24" s="355" t="s">
        <v>685</v>
      </c>
      <c r="E24" s="356">
        <v>3</v>
      </c>
      <c r="F24" s="357">
        <v>0</v>
      </c>
      <c r="G24" s="358">
        <f t="shared" si="1"/>
        <v>0</v>
      </c>
    </row>
    <row r="25" spans="1:7" x14ac:dyDescent="0.2">
      <c r="A25" s="353">
        <f t="shared" si="0"/>
        <v>16</v>
      </c>
      <c r="B25" s="354" t="s">
        <v>700</v>
      </c>
      <c r="C25" s="363" t="s">
        <v>692</v>
      </c>
      <c r="D25" s="355" t="s">
        <v>65</v>
      </c>
      <c r="E25" s="356">
        <v>8</v>
      </c>
      <c r="F25" s="357">
        <v>0</v>
      </c>
      <c r="G25" s="358">
        <f t="shared" si="1"/>
        <v>0</v>
      </c>
    </row>
    <row r="26" spans="1:7" x14ac:dyDescent="0.2">
      <c r="A26" s="353">
        <f t="shared" si="0"/>
        <v>17</v>
      </c>
      <c r="B26" s="354" t="s">
        <v>701</v>
      </c>
      <c r="C26" s="363" t="s">
        <v>692</v>
      </c>
      <c r="D26" s="355" t="s">
        <v>65</v>
      </c>
      <c r="E26" s="356">
        <v>2</v>
      </c>
      <c r="F26" s="357">
        <v>0</v>
      </c>
      <c r="G26" s="358">
        <f t="shared" si="1"/>
        <v>0</v>
      </c>
    </row>
    <row r="27" spans="1:7" x14ac:dyDescent="0.2">
      <c r="A27" s="353">
        <f t="shared" si="0"/>
        <v>18</v>
      </c>
      <c r="B27" s="354" t="s">
        <v>702</v>
      </c>
      <c r="C27" s="363" t="s">
        <v>692</v>
      </c>
      <c r="D27" s="355" t="s">
        <v>685</v>
      </c>
      <c r="E27" s="356">
        <v>8</v>
      </c>
      <c r="F27" s="357">
        <v>0</v>
      </c>
      <c r="G27" s="358">
        <f t="shared" si="1"/>
        <v>0</v>
      </c>
    </row>
    <row r="28" spans="1:7" x14ac:dyDescent="0.2">
      <c r="A28" s="353">
        <f t="shared" si="0"/>
        <v>19</v>
      </c>
      <c r="B28" s="354" t="s">
        <v>703</v>
      </c>
      <c r="C28" s="363" t="s">
        <v>692</v>
      </c>
      <c r="D28" s="355" t="s">
        <v>65</v>
      </c>
      <c r="E28" s="356">
        <v>2</v>
      </c>
      <c r="F28" s="357">
        <v>0</v>
      </c>
      <c r="G28" s="358">
        <f t="shared" si="1"/>
        <v>0</v>
      </c>
    </row>
    <row r="29" spans="1:7" x14ac:dyDescent="0.2">
      <c r="A29" s="353">
        <f t="shared" si="0"/>
        <v>20</v>
      </c>
      <c r="B29" s="354" t="s">
        <v>704</v>
      </c>
      <c r="C29" s="363" t="s">
        <v>692</v>
      </c>
      <c r="D29" s="355" t="s">
        <v>65</v>
      </c>
      <c r="E29" s="356">
        <v>1</v>
      </c>
      <c r="F29" s="357">
        <v>0</v>
      </c>
      <c r="G29" s="358">
        <f t="shared" si="1"/>
        <v>0</v>
      </c>
    </row>
    <row r="30" spans="1:7" x14ac:dyDescent="0.2">
      <c r="A30" s="353">
        <f t="shared" si="0"/>
        <v>21</v>
      </c>
      <c r="B30" s="354" t="s">
        <v>705</v>
      </c>
      <c r="C30" s="363" t="s">
        <v>692</v>
      </c>
      <c r="D30" s="355" t="s">
        <v>65</v>
      </c>
      <c r="E30" s="356">
        <v>2</v>
      </c>
      <c r="F30" s="357">
        <v>0</v>
      </c>
      <c r="G30" s="358">
        <f t="shared" si="1"/>
        <v>0</v>
      </c>
    </row>
    <row r="31" spans="1:7" x14ac:dyDescent="0.2">
      <c r="A31" s="353">
        <f t="shared" si="0"/>
        <v>22</v>
      </c>
      <c r="B31" s="354" t="s">
        <v>701</v>
      </c>
      <c r="C31" s="363" t="s">
        <v>692</v>
      </c>
      <c r="D31" s="355" t="s">
        <v>65</v>
      </c>
      <c r="E31" s="356">
        <v>2</v>
      </c>
      <c r="F31" s="357">
        <v>0</v>
      </c>
      <c r="G31" s="358">
        <f t="shared" si="1"/>
        <v>0</v>
      </c>
    </row>
    <row r="32" spans="1:7" x14ac:dyDescent="0.2">
      <c r="A32" s="353">
        <f t="shared" si="0"/>
        <v>23</v>
      </c>
      <c r="B32" s="354" t="s">
        <v>702</v>
      </c>
      <c r="C32" s="363" t="s">
        <v>692</v>
      </c>
      <c r="D32" s="355" t="s">
        <v>685</v>
      </c>
      <c r="E32" s="356">
        <v>2</v>
      </c>
      <c r="F32" s="357">
        <v>0</v>
      </c>
      <c r="G32" s="358">
        <f t="shared" si="1"/>
        <v>0</v>
      </c>
    </row>
    <row r="33" spans="1:7" x14ac:dyDescent="0.2">
      <c r="A33" s="353">
        <f t="shared" si="0"/>
        <v>24</v>
      </c>
      <c r="B33" s="354" t="s">
        <v>706</v>
      </c>
      <c r="C33" s="363" t="s">
        <v>692</v>
      </c>
      <c r="D33" s="355" t="s">
        <v>65</v>
      </c>
      <c r="E33" s="356">
        <v>1</v>
      </c>
      <c r="F33" s="357">
        <v>0</v>
      </c>
      <c r="G33" s="358">
        <f t="shared" si="1"/>
        <v>0</v>
      </c>
    </row>
    <row r="34" spans="1:7" x14ac:dyDescent="0.2">
      <c r="A34" s="353">
        <f t="shared" si="0"/>
        <v>25</v>
      </c>
      <c r="B34" s="354" t="s">
        <v>707</v>
      </c>
      <c r="C34" s="363" t="s">
        <v>692</v>
      </c>
      <c r="D34" s="355" t="s">
        <v>65</v>
      </c>
      <c r="E34" s="356">
        <v>1</v>
      </c>
      <c r="F34" s="357">
        <v>0</v>
      </c>
      <c r="G34" s="358">
        <f t="shared" si="1"/>
        <v>0</v>
      </c>
    </row>
    <row r="35" spans="1:7" x14ac:dyDescent="0.2">
      <c r="A35" s="353">
        <f t="shared" si="0"/>
        <v>26</v>
      </c>
      <c r="B35" s="354" t="s">
        <v>703</v>
      </c>
      <c r="C35" s="363" t="s">
        <v>692</v>
      </c>
      <c r="D35" s="355" t="s">
        <v>65</v>
      </c>
      <c r="E35" s="356">
        <v>1</v>
      </c>
      <c r="F35" s="357">
        <v>0</v>
      </c>
      <c r="G35" s="358">
        <f t="shared" si="1"/>
        <v>0</v>
      </c>
    </row>
    <row r="36" spans="1:7" x14ac:dyDescent="0.2">
      <c r="A36" s="353">
        <f t="shared" si="0"/>
        <v>27</v>
      </c>
      <c r="B36" s="354" t="s">
        <v>708</v>
      </c>
      <c r="C36" s="363" t="s">
        <v>692</v>
      </c>
      <c r="D36" s="355" t="s">
        <v>65</v>
      </c>
      <c r="E36" s="356">
        <v>1</v>
      </c>
      <c r="F36" s="357">
        <v>0</v>
      </c>
      <c r="G36" s="358">
        <f t="shared" si="1"/>
        <v>0</v>
      </c>
    </row>
    <row r="37" spans="1:7" x14ac:dyDescent="0.2">
      <c r="A37" s="353">
        <f t="shared" si="0"/>
        <v>28</v>
      </c>
      <c r="B37" s="383" t="s">
        <v>780</v>
      </c>
      <c r="C37" s="363"/>
      <c r="D37" s="355" t="s">
        <v>65</v>
      </c>
      <c r="E37" s="356">
        <v>1</v>
      </c>
      <c r="F37" s="357">
        <v>0</v>
      </c>
      <c r="G37" s="358">
        <f t="shared" si="1"/>
        <v>0</v>
      </c>
    </row>
    <row r="38" spans="1:7" x14ac:dyDescent="0.2">
      <c r="A38" s="353">
        <f t="shared" si="0"/>
        <v>29</v>
      </c>
      <c r="B38" s="359" t="str">
        <f>CONCATENATE(B15," celkem")</f>
        <v>PLC celkem</v>
      </c>
      <c r="C38" s="359"/>
      <c r="D38" s="360"/>
      <c r="E38" s="360"/>
      <c r="F38" s="361"/>
      <c r="G38" s="362">
        <f>SUM(G17:G37)</f>
        <v>0</v>
      </c>
    </row>
    <row r="39" spans="1:7" ht="13.1" x14ac:dyDescent="0.25">
      <c r="A39" s="353">
        <f t="shared" si="0"/>
        <v>30</v>
      </c>
      <c r="B39" s="381" t="s">
        <v>779</v>
      </c>
      <c r="C39" s="349"/>
      <c r="D39" s="350"/>
      <c r="E39" s="351"/>
      <c r="F39" s="352"/>
      <c r="G39" s="352"/>
    </row>
    <row r="40" spans="1:7" x14ac:dyDescent="0.2">
      <c r="A40" s="353">
        <f t="shared" si="0"/>
        <v>31</v>
      </c>
      <c r="B40" s="364" t="s">
        <v>709</v>
      </c>
      <c r="C40" s="364"/>
      <c r="D40" s="355"/>
      <c r="E40" s="356"/>
      <c r="F40" s="357"/>
      <c r="G40" s="358"/>
    </row>
    <row r="41" spans="1:7" x14ac:dyDescent="0.2">
      <c r="A41" s="353">
        <f t="shared" si="0"/>
        <v>32</v>
      </c>
      <c r="B41" s="354" t="s">
        <v>710</v>
      </c>
      <c r="C41" s="354"/>
      <c r="D41" s="355" t="s">
        <v>685</v>
      </c>
      <c r="E41" s="356">
        <v>1</v>
      </c>
      <c r="F41" s="357">
        <v>0</v>
      </c>
      <c r="G41" s="358">
        <f t="shared" ref="G41:G46" si="2">E41*F41</f>
        <v>0</v>
      </c>
    </row>
    <row r="42" spans="1:7" x14ac:dyDescent="0.2">
      <c r="A42" s="353">
        <f t="shared" si="0"/>
        <v>33</v>
      </c>
      <c r="B42" s="354" t="s">
        <v>711</v>
      </c>
      <c r="C42" s="354"/>
      <c r="D42" s="355" t="s">
        <v>712</v>
      </c>
      <c r="E42" s="356">
        <v>128</v>
      </c>
      <c r="F42" s="357">
        <v>0</v>
      </c>
      <c r="G42" s="358">
        <f t="shared" si="2"/>
        <v>0</v>
      </c>
    </row>
    <row r="43" spans="1:7" x14ac:dyDescent="0.2">
      <c r="A43" s="353">
        <f t="shared" ref="A43:A74" si="3">1+A42</f>
        <v>34</v>
      </c>
      <c r="B43" s="354" t="s">
        <v>713</v>
      </c>
      <c r="C43" s="354"/>
      <c r="D43" s="355" t="s">
        <v>712</v>
      </c>
      <c r="E43" s="356">
        <v>128</v>
      </c>
      <c r="F43" s="357">
        <v>0</v>
      </c>
      <c r="G43" s="358">
        <f t="shared" si="2"/>
        <v>0</v>
      </c>
    </row>
    <row r="44" spans="1:7" x14ac:dyDescent="0.2">
      <c r="A44" s="353">
        <f t="shared" si="3"/>
        <v>35</v>
      </c>
      <c r="B44" s="354" t="s">
        <v>714</v>
      </c>
      <c r="C44" s="364"/>
      <c r="D44" s="355" t="s">
        <v>712</v>
      </c>
      <c r="E44" s="356">
        <v>128</v>
      </c>
      <c r="F44" s="357">
        <v>0</v>
      </c>
      <c r="G44" s="358">
        <f t="shared" si="2"/>
        <v>0</v>
      </c>
    </row>
    <row r="45" spans="1:7" x14ac:dyDescent="0.2">
      <c r="A45" s="353">
        <f t="shared" si="3"/>
        <v>36</v>
      </c>
      <c r="B45" s="365" t="s">
        <v>715</v>
      </c>
      <c r="C45" s="364"/>
      <c r="D45" s="355" t="s">
        <v>685</v>
      </c>
      <c r="E45" s="356">
        <v>1</v>
      </c>
      <c r="F45" s="357">
        <v>0</v>
      </c>
      <c r="G45" s="358">
        <f t="shared" si="2"/>
        <v>0</v>
      </c>
    </row>
    <row r="46" spans="1:7" x14ac:dyDescent="0.2">
      <c r="A46" s="353">
        <f t="shared" si="3"/>
        <v>37</v>
      </c>
      <c r="B46" s="354" t="s">
        <v>716</v>
      </c>
      <c r="C46" s="354"/>
      <c r="D46" s="355" t="s">
        <v>685</v>
      </c>
      <c r="E46" s="356">
        <v>1</v>
      </c>
      <c r="F46" s="357">
        <v>0</v>
      </c>
      <c r="G46" s="358">
        <f t="shared" si="2"/>
        <v>0</v>
      </c>
    </row>
    <row r="47" spans="1:7" x14ac:dyDescent="0.2">
      <c r="A47" s="353">
        <f t="shared" si="3"/>
        <v>38</v>
      </c>
      <c r="B47" s="359" t="str">
        <f>CONCATENATE(B41," celkem")</f>
        <v>Příprava software, koordinační práce celkem</v>
      </c>
      <c r="C47" s="359"/>
      <c r="D47" s="360"/>
      <c r="E47" s="360"/>
      <c r="F47" s="361"/>
      <c r="G47" s="362">
        <f>SUM(G41:G46)</f>
        <v>0</v>
      </c>
    </row>
    <row r="48" spans="1:7" ht="13.1" x14ac:dyDescent="0.25">
      <c r="A48" s="353">
        <f t="shared" si="3"/>
        <v>39</v>
      </c>
      <c r="B48" s="381" t="s">
        <v>717</v>
      </c>
      <c r="C48" s="349"/>
      <c r="D48" s="350"/>
      <c r="E48" s="351"/>
      <c r="F48" s="352"/>
      <c r="G48" s="352"/>
    </row>
    <row r="49" spans="1:7" x14ac:dyDescent="0.2">
      <c r="A49" s="353">
        <f t="shared" si="3"/>
        <v>40</v>
      </c>
      <c r="B49" s="354" t="s">
        <v>718</v>
      </c>
      <c r="C49" s="366"/>
      <c r="D49" s="367" t="s">
        <v>65</v>
      </c>
      <c r="E49" s="356">
        <v>1</v>
      </c>
      <c r="F49" s="357">
        <v>0</v>
      </c>
      <c r="G49" s="358">
        <f t="shared" ref="G49:G57" si="4">E49*F49</f>
        <v>0</v>
      </c>
    </row>
    <row r="50" spans="1:7" x14ac:dyDescent="0.2">
      <c r="A50" s="353">
        <f t="shared" si="3"/>
        <v>41</v>
      </c>
      <c r="B50" s="354" t="s">
        <v>719</v>
      </c>
      <c r="C50" s="366"/>
      <c r="D50" s="367" t="s">
        <v>65</v>
      </c>
      <c r="E50" s="356">
        <v>1</v>
      </c>
      <c r="F50" s="357">
        <v>0</v>
      </c>
      <c r="G50" s="358">
        <f t="shared" si="4"/>
        <v>0</v>
      </c>
    </row>
    <row r="51" spans="1:7" x14ac:dyDescent="0.2">
      <c r="A51" s="353">
        <f t="shared" si="3"/>
        <v>42</v>
      </c>
      <c r="B51" s="354" t="s">
        <v>720</v>
      </c>
      <c r="C51" s="366"/>
      <c r="D51" s="367" t="s">
        <v>65</v>
      </c>
      <c r="E51" s="356">
        <v>2</v>
      </c>
      <c r="F51" s="357">
        <v>0</v>
      </c>
      <c r="G51" s="358">
        <f t="shared" si="4"/>
        <v>0</v>
      </c>
    </row>
    <row r="52" spans="1:7" x14ac:dyDescent="0.2">
      <c r="A52" s="353">
        <f t="shared" si="3"/>
        <v>43</v>
      </c>
      <c r="B52" s="354" t="s">
        <v>721</v>
      </c>
      <c r="C52" s="366"/>
      <c r="D52" s="367" t="s">
        <v>65</v>
      </c>
      <c r="E52" s="356">
        <v>3</v>
      </c>
      <c r="F52" s="357">
        <v>0</v>
      </c>
      <c r="G52" s="358">
        <f t="shared" si="4"/>
        <v>0</v>
      </c>
    </row>
    <row r="53" spans="1:7" x14ac:dyDescent="0.2">
      <c r="A53" s="353">
        <f t="shared" si="3"/>
        <v>44</v>
      </c>
      <c r="B53" s="354" t="s">
        <v>722</v>
      </c>
      <c r="C53" s="366"/>
      <c r="D53" s="367" t="s">
        <v>65</v>
      </c>
      <c r="E53" s="356">
        <v>10</v>
      </c>
      <c r="F53" s="357">
        <v>0</v>
      </c>
      <c r="G53" s="358">
        <f t="shared" si="4"/>
        <v>0</v>
      </c>
    </row>
    <row r="54" spans="1:7" x14ac:dyDescent="0.2">
      <c r="A54" s="353">
        <f t="shared" si="3"/>
        <v>45</v>
      </c>
      <c r="B54" s="354" t="s">
        <v>723</v>
      </c>
      <c r="C54" s="366"/>
      <c r="D54" s="367" t="s">
        <v>65</v>
      </c>
      <c r="E54" s="356">
        <v>1</v>
      </c>
      <c r="F54" s="357">
        <v>0</v>
      </c>
      <c r="G54" s="358">
        <f t="shared" si="4"/>
        <v>0</v>
      </c>
    </row>
    <row r="55" spans="1:7" x14ac:dyDescent="0.2">
      <c r="A55" s="353">
        <f t="shared" si="3"/>
        <v>46</v>
      </c>
      <c r="B55" s="354" t="s">
        <v>724</v>
      </c>
      <c r="C55" s="366"/>
      <c r="D55" s="367" t="s">
        <v>65</v>
      </c>
      <c r="E55" s="356">
        <v>2</v>
      </c>
      <c r="F55" s="368">
        <v>0</v>
      </c>
      <c r="G55" s="358">
        <f t="shared" si="4"/>
        <v>0</v>
      </c>
    </row>
    <row r="56" spans="1:7" x14ac:dyDescent="0.2">
      <c r="A56" s="353">
        <f t="shared" si="3"/>
        <v>47</v>
      </c>
      <c r="B56" s="354" t="s">
        <v>725</v>
      </c>
      <c r="C56" s="366"/>
      <c r="D56" s="367" t="s">
        <v>65</v>
      </c>
      <c r="E56" s="356">
        <v>8</v>
      </c>
      <c r="F56" s="368">
        <v>0</v>
      </c>
      <c r="G56" s="358">
        <f t="shared" si="4"/>
        <v>0</v>
      </c>
    </row>
    <row r="57" spans="1:7" x14ac:dyDescent="0.2">
      <c r="A57" s="353">
        <f t="shared" si="3"/>
        <v>48</v>
      </c>
      <c r="B57" s="354" t="s">
        <v>726</v>
      </c>
      <c r="C57" s="366"/>
      <c r="D57" s="367" t="s">
        <v>65</v>
      </c>
      <c r="E57" s="356">
        <v>3</v>
      </c>
      <c r="F57" s="368">
        <v>0</v>
      </c>
      <c r="G57" s="358">
        <f t="shared" si="4"/>
        <v>0</v>
      </c>
    </row>
    <row r="58" spans="1:7" x14ac:dyDescent="0.2">
      <c r="A58" s="353">
        <f t="shared" si="3"/>
        <v>49</v>
      </c>
      <c r="B58" s="359" t="str">
        <f>CONCATENATE(B48," celkem")</f>
        <v>Periferie celkem</v>
      </c>
      <c r="C58" s="359"/>
      <c r="D58" s="360"/>
      <c r="E58" s="360"/>
      <c r="F58" s="361"/>
      <c r="G58" s="362">
        <f>SUM(G49:G57)</f>
        <v>0</v>
      </c>
    </row>
    <row r="59" spans="1:7" ht="13.1" x14ac:dyDescent="0.25">
      <c r="A59" s="353">
        <f t="shared" si="3"/>
        <v>50</v>
      </c>
      <c r="B59" s="381" t="s">
        <v>727</v>
      </c>
      <c r="C59" s="349"/>
      <c r="D59" s="350"/>
      <c r="E59" s="351"/>
      <c r="F59" s="352"/>
      <c r="G59" s="352"/>
    </row>
    <row r="60" spans="1:7" x14ac:dyDescent="0.2">
      <c r="A60" s="353">
        <f t="shared" si="3"/>
        <v>51</v>
      </c>
      <c r="B60" s="354" t="s">
        <v>728</v>
      </c>
      <c r="C60" s="366"/>
      <c r="D60" s="367" t="s">
        <v>65</v>
      </c>
      <c r="E60" s="356">
        <v>1</v>
      </c>
      <c r="F60" s="357">
        <v>0</v>
      </c>
      <c r="G60" s="358">
        <f>E60*F60</f>
        <v>0</v>
      </c>
    </row>
    <row r="61" spans="1:7" x14ac:dyDescent="0.2">
      <c r="A61" s="353">
        <f t="shared" si="3"/>
        <v>52</v>
      </c>
      <c r="B61" s="354" t="s">
        <v>729</v>
      </c>
      <c r="C61" s="366"/>
      <c r="D61" s="367" t="s">
        <v>65</v>
      </c>
      <c r="E61" s="356">
        <v>1</v>
      </c>
      <c r="F61" s="357">
        <v>0</v>
      </c>
      <c r="G61" s="358">
        <f>E61*F61</f>
        <v>0</v>
      </c>
    </row>
    <row r="62" spans="1:7" x14ac:dyDescent="0.2">
      <c r="A62" s="353">
        <f t="shared" si="3"/>
        <v>53</v>
      </c>
      <c r="B62" s="354" t="s">
        <v>730</v>
      </c>
      <c r="C62" s="366"/>
      <c r="D62" s="367" t="s">
        <v>65</v>
      </c>
      <c r="E62" s="356">
        <v>1</v>
      </c>
      <c r="F62" s="357">
        <v>0</v>
      </c>
      <c r="G62" s="358">
        <f>E62*F62</f>
        <v>0</v>
      </c>
    </row>
    <row r="63" spans="1:7" x14ac:dyDescent="0.2">
      <c r="A63" s="353">
        <f t="shared" si="3"/>
        <v>54</v>
      </c>
      <c r="B63" s="359" t="str">
        <f>CONCATENATE(B59," celkem")</f>
        <v>Pohony, motory, Frekvenční měniče celkem</v>
      </c>
      <c r="C63" s="359"/>
      <c r="D63" s="360"/>
      <c r="E63" s="360"/>
      <c r="F63" s="361"/>
      <c r="G63" s="362">
        <f>SUM(G60:G62)</f>
        <v>0</v>
      </c>
    </row>
    <row r="64" spans="1:7" ht="13.1" x14ac:dyDescent="0.25">
      <c r="A64" s="353">
        <f t="shared" si="3"/>
        <v>55</v>
      </c>
      <c r="B64" s="381" t="s">
        <v>731</v>
      </c>
      <c r="C64" s="349"/>
      <c r="D64" s="350"/>
      <c r="E64" s="351"/>
      <c r="F64" s="352"/>
      <c r="G64" s="352"/>
    </row>
    <row r="65" spans="1:7" x14ac:dyDescent="0.2">
      <c r="A65" s="353">
        <f t="shared" si="3"/>
        <v>56</v>
      </c>
      <c r="B65" s="365" t="s">
        <v>732</v>
      </c>
      <c r="C65" s="366"/>
      <c r="D65" s="367" t="s">
        <v>65</v>
      </c>
      <c r="E65" s="356">
        <v>2</v>
      </c>
      <c r="F65" s="357">
        <v>0</v>
      </c>
      <c r="G65" s="358">
        <f>E65*F65</f>
        <v>0</v>
      </c>
    </row>
    <row r="66" spans="1:7" x14ac:dyDescent="0.2">
      <c r="A66" s="353">
        <f t="shared" si="3"/>
        <v>57</v>
      </c>
      <c r="B66" s="365" t="s">
        <v>733</v>
      </c>
      <c r="C66" s="366"/>
      <c r="D66" s="367" t="s">
        <v>65</v>
      </c>
      <c r="E66" s="356">
        <v>4</v>
      </c>
      <c r="F66" s="357">
        <v>0</v>
      </c>
      <c r="G66" s="358">
        <f>E66*F66</f>
        <v>0</v>
      </c>
    </row>
    <row r="67" spans="1:7" x14ac:dyDescent="0.2">
      <c r="A67" s="353">
        <f t="shared" si="3"/>
        <v>58</v>
      </c>
      <c r="B67" s="359" t="str">
        <f>CONCATENATE(B64," celkem")</f>
        <v>Požární ucpávky celkem</v>
      </c>
      <c r="C67" s="359"/>
      <c r="D67" s="360"/>
      <c r="E67" s="360"/>
      <c r="F67" s="361"/>
      <c r="G67" s="362">
        <f>SUM(G65:G66)</f>
        <v>0</v>
      </c>
    </row>
    <row r="68" spans="1:7" ht="13.1" x14ac:dyDescent="0.25">
      <c r="A68" s="353">
        <f t="shared" si="3"/>
        <v>59</v>
      </c>
      <c r="B68" s="381" t="s">
        <v>734</v>
      </c>
      <c r="C68" s="349"/>
      <c r="D68" s="350"/>
      <c r="E68" s="351"/>
      <c r="F68" s="352"/>
      <c r="G68" s="352"/>
    </row>
    <row r="69" spans="1:7" x14ac:dyDescent="0.2">
      <c r="A69" s="353">
        <f t="shared" si="3"/>
        <v>60</v>
      </c>
      <c r="B69" s="366" t="s">
        <v>735</v>
      </c>
      <c r="C69" s="366"/>
      <c r="D69" s="367" t="s">
        <v>380</v>
      </c>
      <c r="E69" s="369">
        <v>144</v>
      </c>
      <c r="F69" s="357">
        <v>0</v>
      </c>
      <c r="G69" s="358">
        <f t="shared" ref="G69:G90" si="5">E69*F69</f>
        <v>0</v>
      </c>
    </row>
    <row r="70" spans="1:7" x14ac:dyDescent="0.2">
      <c r="A70" s="353">
        <f t="shared" si="3"/>
        <v>61</v>
      </c>
      <c r="B70" s="366" t="s">
        <v>736</v>
      </c>
      <c r="C70" s="366"/>
      <c r="D70" s="367" t="s">
        <v>380</v>
      </c>
      <c r="E70" s="369">
        <v>60</v>
      </c>
      <c r="F70" s="357">
        <v>0</v>
      </c>
      <c r="G70" s="358">
        <f t="shared" si="5"/>
        <v>0</v>
      </c>
    </row>
    <row r="71" spans="1:7" x14ac:dyDescent="0.2">
      <c r="A71" s="353">
        <f t="shared" si="3"/>
        <v>62</v>
      </c>
      <c r="B71" s="366" t="s">
        <v>737</v>
      </c>
      <c r="C71" s="366"/>
      <c r="D71" s="367" t="s">
        <v>380</v>
      </c>
      <c r="E71" s="369">
        <v>75</v>
      </c>
      <c r="F71" s="357">
        <v>0</v>
      </c>
      <c r="G71" s="358">
        <f t="shared" si="5"/>
        <v>0</v>
      </c>
    </row>
    <row r="72" spans="1:7" x14ac:dyDescent="0.2">
      <c r="A72" s="353">
        <f t="shared" si="3"/>
        <v>63</v>
      </c>
      <c r="B72" s="366" t="s">
        <v>738</v>
      </c>
      <c r="C72" s="366"/>
      <c r="D72" s="367" t="s">
        <v>380</v>
      </c>
      <c r="E72" s="369">
        <v>30</v>
      </c>
      <c r="F72" s="357">
        <v>0</v>
      </c>
      <c r="G72" s="358">
        <f t="shared" si="5"/>
        <v>0</v>
      </c>
    </row>
    <row r="73" spans="1:7" x14ac:dyDescent="0.2">
      <c r="A73" s="353">
        <f t="shared" si="3"/>
        <v>64</v>
      </c>
      <c r="B73" s="366" t="s">
        <v>739</v>
      </c>
      <c r="C73" s="366"/>
      <c r="D73" s="367" t="s">
        <v>380</v>
      </c>
      <c r="E73" s="369">
        <v>140</v>
      </c>
      <c r="F73" s="357">
        <v>0</v>
      </c>
      <c r="G73" s="358">
        <f t="shared" si="5"/>
        <v>0</v>
      </c>
    </row>
    <row r="74" spans="1:7" x14ac:dyDescent="0.2">
      <c r="A74" s="353">
        <f t="shared" si="3"/>
        <v>65</v>
      </c>
      <c r="B74" s="366" t="s">
        <v>740</v>
      </c>
      <c r="C74" s="366"/>
      <c r="D74" s="367" t="s">
        <v>380</v>
      </c>
      <c r="E74" s="369">
        <v>10</v>
      </c>
      <c r="F74" s="357">
        <v>0</v>
      </c>
      <c r="G74" s="358">
        <f t="shared" si="5"/>
        <v>0</v>
      </c>
    </row>
    <row r="75" spans="1:7" x14ac:dyDescent="0.2">
      <c r="A75" s="353">
        <f t="shared" ref="A75:A110" si="6">1+A74</f>
        <v>66</v>
      </c>
      <c r="B75" s="366" t="s">
        <v>741</v>
      </c>
      <c r="C75" s="366"/>
      <c r="D75" s="367" t="s">
        <v>380</v>
      </c>
      <c r="E75" s="369">
        <v>95</v>
      </c>
      <c r="F75" s="357">
        <v>0</v>
      </c>
      <c r="G75" s="358">
        <f t="shared" si="5"/>
        <v>0</v>
      </c>
    </row>
    <row r="76" spans="1:7" x14ac:dyDescent="0.2">
      <c r="A76" s="353">
        <f t="shared" si="6"/>
        <v>67</v>
      </c>
      <c r="B76" s="366" t="s">
        <v>742</v>
      </c>
      <c r="C76" s="366"/>
      <c r="D76" s="367" t="s">
        <v>380</v>
      </c>
      <c r="E76" s="369">
        <v>150</v>
      </c>
      <c r="F76" s="357">
        <v>0</v>
      </c>
      <c r="G76" s="358">
        <f t="shared" si="5"/>
        <v>0</v>
      </c>
    </row>
    <row r="77" spans="1:7" x14ac:dyDescent="0.2">
      <c r="A77" s="353">
        <f t="shared" si="6"/>
        <v>68</v>
      </c>
      <c r="B77" s="366" t="s">
        <v>743</v>
      </c>
      <c r="C77" s="366"/>
      <c r="D77" s="367" t="s">
        <v>380</v>
      </c>
      <c r="E77" s="369">
        <v>220</v>
      </c>
      <c r="F77" s="357">
        <v>0</v>
      </c>
      <c r="G77" s="358">
        <f t="shared" si="5"/>
        <v>0</v>
      </c>
    </row>
    <row r="78" spans="1:7" x14ac:dyDescent="0.2">
      <c r="A78" s="353">
        <f t="shared" si="6"/>
        <v>69</v>
      </c>
      <c r="B78" s="366" t="s">
        <v>744</v>
      </c>
      <c r="C78" s="366"/>
      <c r="D78" s="367" t="s">
        <v>380</v>
      </c>
      <c r="E78" s="369">
        <v>18</v>
      </c>
      <c r="F78" s="357">
        <v>0</v>
      </c>
      <c r="G78" s="358">
        <f t="shared" si="5"/>
        <v>0</v>
      </c>
    </row>
    <row r="79" spans="1:7" x14ac:dyDescent="0.2">
      <c r="A79" s="353">
        <f t="shared" si="6"/>
        <v>70</v>
      </c>
      <c r="B79" s="366" t="s">
        <v>745</v>
      </c>
      <c r="C79" s="366"/>
      <c r="D79" s="367" t="s">
        <v>380</v>
      </c>
      <c r="E79" s="369">
        <v>435</v>
      </c>
      <c r="F79" s="357">
        <v>0</v>
      </c>
      <c r="G79" s="358">
        <f t="shared" si="5"/>
        <v>0</v>
      </c>
    </row>
    <row r="80" spans="1:7" x14ac:dyDescent="0.2">
      <c r="A80" s="353">
        <f t="shared" si="6"/>
        <v>71</v>
      </c>
      <c r="B80" s="366" t="s">
        <v>746</v>
      </c>
      <c r="C80" s="366"/>
      <c r="D80" s="367" t="s">
        <v>380</v>
      </c>
      <c r="E80" s="369">
        <v>100</v>
      </c>
      <c r="F80" s="357">
        <v>0</v>
      </c>
      <c r="G80" s="358">
        <f t="shared" si="5"/>
        <v>0</v>
      </c>
    </row>
    <row r="81" spans="1:7" x14ac:dyDescent="0.2">
      <c r="A81" s="353">
        <f t="shared" si="6"/>
        <v>72</v>
      </c>
      <c r="B81" s="366" t="s">
        <v>747</v>
      </c>
      <c r="C81" s="366"/>
      <c r="D81" s="367" t="s">
        <v>380</v>
      </c>
      <c r="E81" s="369">
        <v>25</v>
      </c>
      <c r="F81" s="357">
        <v>0</v>
      </c>
      <c r="G81" s="358">
        <f t="shared" si="5"/>
        <v>0</v>
      </c>
    </row>
    <row r="82" spans="1:7" x14ac:dyDescent="0.2">
      <c r="A82" s="353">
        <f t="shared" si="6"/>
        <v>73</v>
      </c>
      <c r="B82" s="366" t="s">
        <v>748</v>
      </c>
      <c r="C82" s="366"/>
      <c r="D82" s="367" t="s">
        <v>380</v>
      </c>
      <c r="E82" s="369">
        <v>50</v>
      </c>
      <c r="F82" s="357">
        <v>0</v>
      </c>
      <c r="G82" s="358">
        <f t="shared" si="5"/>
        <v>0</v>
      </c>
    </row>
    <row r="83" spans="1:7" x14ac:dyDescent="0.2">
      <c r="A83" s="353">
        <f t="shared" si="6"/>
        <v>74</v>
      </c>
      <c r="B83" s="366" t="s">
        <v>749</v>
      </c>
      <c r="C83" s="366"/>
      <c r="D83" s="367" t="s">
        <v>380</v>
      </c>
      <c r="E83" s="369">
        <v>60</v>
      </c>
      <c r="F83" s="357">
        <v>0</v>
      </c>
      <c r="G83" s="358">
        <f t="shared" si="5"/>
        <v>0</v>
      </c>
    </row>
    <row r="84" spans="1:7" x14ac:dyDescent="0.2">
      <c r="A84" s="353">
        <f t="shared" si="6"/>
        <v>75</v>
      </c>
      <c r="B84" s="366" t="s">
        <v>750</v>
      </c>
      <c r="C84" s="366"/>
      <c r="D84" s="367" t="s">
        <v>380</v>
      </c>
      <c r="E84" s="369">
        <v>30</v>
      </c>
      <c r="F84" s="357">
        <v>0</v>
      </c>
      <c r="G84" s="358">
        <f t="shared" si="5"/>
        <v>0</v>
      </c>
    </row>
    <row r="85" spans="1:7" x14ac:dyDescent="0.2">
      <c r="A85" s="353">
        <f t="shared" si="6"/>
        <v>76</v>
      </c>
      <c r="B85" s="366" t="s">
        <v>751</v>
      </c>
      <c r="C85" s="366"/>
      <c r="D85" s="367" t="s">
        <v>380</v>
      </c>
      <c r="E85" s="369">
        <v>80</v>
      </c>
      <c r="F85" s="357">
        <v>0</v>
      </c>
      <c r="G85" s="358">
        <f t="shared" si="5"/>
        <v>0</v>
      </c>
    </row>
    <row r="86" spans="1:7" x14ac:dyDescent="0.2">
      <c r="A86" s="353">
        <f t="shared" si="6"/>
        <v>77</v>
      </c>
      <c r="B86" s="366" t="s">
        <v>752</v>
      </c>
      <c r="C86" s="366"/>
      <c r="D86" s="367" t="s">
        <v>380</v>
      </c>
      <c r="E86" s="369">
        <v>25</v>
      </c>
      <c r="F86" s="357">
        <v>0</v>
      </c>
      <c r="G86" s="358">
        <f t="shared" si="5"/>
        <v>0</v>
      </c>
    </row>
    <row r="87" spans="1:7" x14ac:dyDescent="0.2">
      <c r="A87" s="353">
        <f t="shared" si="6"/>
        <v>78</v>
      </c>
      <c r="B87" s="366" t="s">
        <v>753</v>
      </c>
      <c r="C87" s="366"/>
      <c r="D87" s="367" t="s">
        <v>380</v>
      </c>
      <c r="E87" s="369">
        <v>40</v>
      </c>
      <c r="F87" s="357">
        <v>0</v>
      </c>
      <c r="G87" s="358">
        <f t="shared" si="5"/>
        <v>0</v>
      </c>
    </row>
    <row r="88" spans="1:7" x14ac:dyDescent="0.2">
      <c r="A88" s="353">
        <f t="shared" si="6"/>
        <v>79</v>
      </c>
      <c r="B88" s="366" t="s">
        <v>754</v>
      </c>
      <c r="C88" s="366"/>
      <c r="D88" s="367" t="s">
        <v>685</v>
      </c>
      <c r="E88" s="369">
        <v>1</v>
      </c>
      <c r="F88" s="357">
        <v>0</v>
      </c>
      <c r="G88" s="358">
        <f t="shared" si="5"/>
        <v>0</v>
      </c>
    </row>
    <row r="89" spans="1:7" x14ac:dyDescent="0.2">
      <c r="A89" s="353">
        <f t="shared" si="6"/>
        <v>80</v>
      </c>
      <c r="B89" s="366" t="s">
        <v>755</v>
      </c>
      <c r="C89" s="366"/>
      <c r="D89" s="367" t="s">
        <v>685</v>
      </c>
      <c r="E89" s="369">
        <v>1</v>
      </c>
      <c r="F89" s="357">
        <v>0</v>
      </c>
      <c r="G89" s="358">
        <f t="shared" si="5"/>
        <v>0</v>
      </c>
    </row>
    <row r="90" spans="1:7" x14ac:dyDescent="0.2">
      <c r="A90" s="353">
        <f t="shared" si="6"/>
        <v>81</v>
      </c>
      <c r="B90" s="366" t="s">
        <v>756</v>
      </c>
      <c r="C90" s="366"/>
      <c r="D90" s="367" t="s">
        <v>685</v>
      </c>
      <c r="E90" s="369">
        <v>1</v>
      </c>
      <c r="F90" s="357">
        <v>0</v>
      </c>
      <c r="G90" s="358">
        <f t="shared" si="5"/>
        <v>0</v>
      </c>
    </row>
    <row r="91" spans="1:7" x14ac:dyDescent="0.2">
      <c r="A91" s="353">
        <f t="shared" si="6"/>
        <v>82</v>
      </c>
      <c r="B91" s="359" t="str">
        <f>CONCATENATE(B68," celkem")</f>
        <v>Montážní materiál celkem</v>
      </c>
      <c r="C91" s="359"/>
      <c r="D91" s="360"/>
      <c r="E91" s="360"/>
      <c r="F91" s="361"/>
      <c r="G91" s="362">
        <f>SUM(G69:G90)</f>
        <v>0</v>
      </c>
    </row>
    <row r="92" spans="1:7" ht="13.1" x14ac:dyDescent="0.25">
      <c r="A92" s="353">
        <f t="shared" si="6"/>
        <v>83</v>
      </c>
      <c r="B92" s="381" t="s">
        <v>316</v>
      </c>
      <c r="C92" s="349"/>
      <c r="D92" s="350"/>
      <c r="E92" s="351"/>
      <c r="F92" s="352"/>
      <c r="G92" s="352"/>
    </row>
    <row r="93" spans="1:7" x14ac:dyDescent="0.2">
      <c r="A93" s="353">
        <f t="shared" si="6"/>
        <v>84</v>
      </c>
      <c r="B93" s="366" t="s">
        <v>750</v>
      </c>
      <c r="C93" s="366"/>
      <c r="D93" s="367" t="s">
        <v>380</v>
      </c>
      <c r="E93" s="369">
        <v>20</v>
      </c>
      <c r="F93" s="357">
        <v>0</v>
      </c>
      <c r="G93" s="358">
        <f t="shared" ref="G93:G102" si="7">E93*F93</f>
        <v>0</v>
      </c>
    </row>
    <row r="94" spans="1:7" x14ac:dyDescent="0.2">
      <c r="A94" s="353">
        <f t="shared" si="6"/>
        <v>85</v>
      </c>
      <c r="B94" s="366" t="s">
        <v>751</v>
      </c>
      <c r="C94" s="366"/>
      <c r="D94" s="367" t="s">
        <v>380</v>
      </c>
      <c r="E94" s="369">
        <v>275</v>
      </c>
      <c r="F94" s="357">
        <v>0</v>
      </c>
      <c r="G94" s="358">
        <f t="shared" si="7"/>
        <v>0</v>
      </c>
    </row>
    <row r="95" spans="1:7" x14ac:dyDescent="0.2">
      <c r="A95" s="353">
        <f t="shared" si="6"/>
        <v>86</v>
      </c>
      <c r="B95" s="366" t="s">
        <v>757</v>
      </c>
      <c r="C95" s="366"/>
      <c r="D95" s="367" t="s">
        <v>380</v>
      </c>
      <c r="E95" s="369">
        <v>105</v>
      </c>
      <c r="F95" s="357">
        <v>0</v>
      </c>
      <c r="G95" s="358">
        <f t="shared" si="7"/>
        <v>0</v>
      </c>
    </row>
    <row r="96" spans="1:7" x14ac:dyDescent="0.2">
      <c r="A96" s="353">
        <f t="shared" si="6"/>
        <v>87</v>
      </c>
      <c r="B96" s="366" t="s">
        <v>758</v>
      </c>
      <c r="C96" s="366"/>
      <c r="D96" s="367" t="s">
        <v>380</v>
      </c>
      <c r="E96" s="369">
        <v>185</v>
      </c>
      <c r="F96" s="357">
        <v>0</v>
      </c>
      <c r="G96" s="358">
        <f t="shared" si="7"/>
        <v>0</v>
      </c>
    </row>
    <row r="97" spans="1:7" x14ac:dyDescent="0.2">
      <c r="A97" s="353">
        <f t="shared" si="6"/>
        <v>88</v>
      </c>
      <c r="B97" s="366" t="s">
        <v>754</v>
      </c>
      <c r="C97" s="366"/>
      <c r="D97" s="367" t="s">
        <v>685</v>
      </c>
      <c r="E97" s="369">
        <v>1</v>
      </c>
      <c r="F97" s="357">
        <v>0</v>
      </c>
      <c r="G97" s="358">
        <f t="shared" si="7"/>
        <v>0</v>
      </c>
    </row>
    <row r="98" spans="1:7" x14ac:dyDescent="0.2">
      <c r="A98" s="353">
        <f t="shared" si="6"/>
        <v>89</v>
      </c>
      <c r="B98" s="366" t="s">
        <v>759</v>
      </c>
      <c r="C98" s="366"/>
      <c r="D98" s="367" t="s">
        <v>380</v>
      </c>
      <c r="E98" s="369">
        <v>25</v>
      </c>
      <c r="F98" s="357">
        <v>0</v>
      </c>
      <c r="G98" s="358">
        <f t="shared" si="7"/>
        <v>0</v>
      </c>
    </row>
    <row r="99" spans="1:7" x14ac:dyDescent="0.2">
      <c r="A99" s="353">
        <f t="shared" si="6"/>
        <v>90</v>
      </c>
      <c r="B99" s="366" t="s">
        <v>760</v>
      </c>
      <c r="C99" s="366"/>
      <c r="D99" s="367" t="s">
        <v>380</v>
      </c>
      <c r="E99" s="369">
        <v>40</v>
      </c>
      <c r="F99" s="357">
        <v>0</v>
      </c>
      <c r="G99" s="358">
        <f t="shared" si="7"/>
        <v>0</v>
      </c>
    </row>
    <row r="100" spans="1:7" x14ac:dyDescent="0.2">
      <c r="A100" s="353">
        <f t="shared" si="6"/>
        <v>91</v>
      </c>
      <c r="B100" s="366" t="s">
        <v>761</v>
      </c>
      <c r="C100" s="366"/>
      <c r="D100" s="367" t="s">
        <v>685</v>
      </c>
      <c r="E100" s="369">
        <v>2</v>
      </c>
      <c r="F100" s="357">
        <v>0</v>
      </c>
      <c r="G100" s="358">
        <f t="shared" si="7"/>
        <v>0</v>
      </c>
    </row>
    <row r="101" spans="1:7" x14ac:dyDescent="0.2">
      <c r="A101" s="353">
        <f t="shared" si="6"/>
        <v>92</v>
      </c>
      <c r="B101" s="366" t="s">
        <v>762</v>
      </c>
      <c r="C101" s="366"/>
      <c r="D101" s="367" t="s">
        <v>65</v>
      </c>
      <c r="E101" s="369">
        <v>97</v>
      </c>
      <c r="F101" s="357">
        <v>0</v>
      </c>
      <c r="G101" s="358">
        <f t="shared" si="7"/>
        <v>0</v>
      </c>
    </row>
    <row r="102" spans="1:7" x14ac:dyDescent="0.2">
      <c r="A102" s="353">
        <f t="shared" si="6"/>
        <v>93</v>
      </c>
      <c r="B102" s="366" t="s">
        <v>763</v>
      </c>
      <c r="C102" s="366"/>
      <c r="D102" s="367" t="s">
        <v>685</v>
      </c>
      <c r="E102" s="369">
        <v>1</v>
      </c>
      <c r="F102" s="357">
        <v>0</v>
      </c>
      <c r="G102" s="358">
        <f t="shared" si="7"/>
        <v>0</v>
      </c>
    </row>
    <row r="103" spans="1:7" x14ac:dyDescent="0.2">
      <c r="A103" s="353">
        <f t="shared" si="6"/>
        <v>94</v>
      </c>
      <c r="B103" s="359" t="str">
        <f>CONCATENATE(B92," celkem")</f>
        <v>Montáž celkem</v>
      </c>
      <c r="C103" s="359"/>
      <c r="D103" s="360"/>
      <c r="E103" s="360"/>
      <c r="F103" s="361"/>
      <c r="G103" s="362">
        <f>SUM(G93:G102)</f>
        <v>0</v>
      </c>
    </row>
    <row r="104" spans="1:7" ht="13.1" x14ac:dyDescent="0.25">
      <c r="A104" s="353">
        <f t="shared" si="6"/>
        <v>95</v>
      </c>
      <c r="B104" s="381" t="s">
        <v>764</v>
      </c>
      <c r="C104" s="349"/>
      <c r="D104" s="350"/>
      <c r="E104" s="351"/>
      <c r="F104" s="352"/>
      <c r="G104" s="352"/>
    </row>
    <row r="105" spans="1:7" x14ac:dyDescent="0.2">
      <c r="A105" s="353">
        <f t="shared" si="6"/>
        <v>96</v>
      </c>
      <c r="B105" s="370" t="s">
        <v>765</v>
      </c>
      <c r="C105" s="370"/>
      <c r="D105" s="367" t="s">
        <v>685</v>
      </c>
      <c r="E105" s="369">
        <v>1</v>
      </c>
      <c r="F105" s="357">
        <v>0</v>
      </c>
      <c r="G105" s="358">
        <f>E105*F105</f>
        <v>0</v>
      </c>
    </row>
    <row r="106" spans="1:7" x14ac:dyDescent="0.2">
      <c r="A106" s="353">
        <f t="shared" si="6"/>
        <v>97</v>
      </c>
      <c r="B106" s="370" t="s">
        <v>766</v>
      </c>
      <c r="C106" s="370"/>
      <c r="D106" s="367" t="s">
        <v>685</v>
      </c>
      <c r="E106" s="369">
        <v>1</v>
      </c>
      <c r="F106" s="357">
        <v>0</v>
      </c>
      <c r="G106" s="358">
        <f>E106*F106</f>
        <v>0</v>
      </c>
    </row>
    <row r="107" spans="1:7" x14ac:dyDescent="0.2">
      <c r="A107" s="353">
        <f t="shared" si="6"/>
        <v>98</v>
      </c>
      <c r="B107" s="366" t="s">
        <v>767</v>
      </c>
      <c r="C107" s="366"/>
      <c r="D107" s="355" t="s">
        <v>768</v>
      </c>
      <c r="E107" s="356">
        <v>2</v>
      </c>
      <c r="F107" s="371">
        <v>0</v>
      </c>
      <c r="G107" s="358">
        <f>E107*F107</f>
        <v>0</v>
      </c>
    </row>
    <row r="108" spans="1:7" x14ac:dyDescent="0.2">
      <c r="A108" s="353">
        <f t="shared" si="6"/>
        <v>99</v>
      </c>
      <c r="B108" s="370" t="s">
        <v>769</v>
      </c>
      <c r="C108" s="370"/>
      <c r="D108" s="367" t="s">
        <v>685</v>
      </c>
      <c r="E108" s="369">
        <v>1</v>
      </c>
      <c r="F108" s="357">
        <v>0</v>
      </c>
      <c r="G108" s="358">
        <f>E108*F108</f>
        <v>0</v>
      </c>
    </row>
    <row r="109" spans="1:7" x14ac:dyDescent="0.2">
      <c r="A109" s="353">
        <f t="shared" si="6"/>
        <v>100</v>
      </c>
      <c r="B109" s="372" t="str">
        <f>CONCATENATE(B104," celkem")</f>
        <v>Ostatní práce celkem</v>
      </c>
      <c r="C109" s="372"/>
      <c r="D109" s="373"/>
      <c r="E109" s="373"/>
      <c r="F109" s="374"/>
      <c r="G109" s="375">
        <f>SUM(G105:G108)</f>
        <v>0</v>
      </c>
    </row>
    <row r="110" spans="1:7" ht="17.7" x14ac:dyDescent="0.3">
      <c r="A110" s="353">
        <f t="shared" si="6"/>
        <v>101</v>
      </c>
      <c r="B110" s="376" t="s">
        <v>770</v>
      </c>
      <c r="C110" s="376"/>
      <c r="D110" s="377"/>
      <c r="E110" s="407">
        <f>G109+G103+G91+G67+G63+G58+G47+G38+G14</f>
        <v>0</v>
      </c>
      <c r="F110" s="407"/>
      <c r="G110" s="407"/>
    </row>
  </sheetData>
  <mergeCells count="1">
    <mergeCell ref="E110:G110"/>
  </mergeCells>
  <pageMargins left="0.70833333333333304" right="0.70833333333333304" top="0.78749999999999998" bottom="0.78749999999999998" header="0.511811023622047" footer="0.511811023622047"/>
  <pageSetup paperSize="9" fitToHeight="4" orientation="landscape" horizontalDpi="300" verticalDpi="300" r:id="rId1"/>
</worksheet>
</file>

<file path=docMetadata/LabelInfo.xml><?xml version="1.0" encoding="utf-8"?>
<clbl:labelList xmlns:clbl="http://schemas.microsoft.com/office/2020/mipLabelMetadata">
  <clbl:label id="{9ec5e722-30c0-4704-b8e1-251aa315c951}" enabled="0" method="" siteId="{9ec5e722-30c0-4704-b8e1-251aa315c95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10</vt:i4>
      </vt:variant>
    </vt:vector>
  </HeadingPairs>
  <TitlesOfParts>
    <vt:vector size="16" baseType="lpstr">
      <vt:lpstr>Technologie SOUHRN</vt:lpstr>
      <vt:lpstr>Technologie SEZNAM STROJŮ</vt:lpstr>
      <vt:lpstr>Technologie SPECIFIKACE NH3</vt:lpstr>
      <vt:lpstr>Technologie SPECIFIKACE PRG</vt:lpstr>
      <vt:lpstr>Technologie SPECIFIKACE voda</vt:lpstr>
      <vt:lpstr>Elektro a MaR nový</vt:lpstr>
      <vt:lpstr>'Elektro a MaR nový'!Názvy_tisku</vt:lpstr>
      <vt:lpstr>'Technologie SEZNAM STROJŮ'!Názvy_tisku</vt:lpstr>
      <vt:lpstr>'Technologie SPECIFIKACE NH3'!Názvy_tisku</vt:lpstr>
      <vt:lpstr>'Technologie SPECIFIKACE PRG'!Názvy_tisku</vt:lpstr>
      <vt:lpstr>'Technologie SPECIFIKACE voda'!Názvy_tisku</vt:lpstr>
      <vt:lpstr>'Technologie SEZNAM STROJŮ'!Oblast_tisku</vt:lpstr>
      <vt:lpstr>'Technologie SOUHRN'!Oblast_tisku</vt:lpstr>
      <vt:lpstr>'Technologie SPECIFIKACE NH3'!Oblast_tisku</vt:lpstr>
      <vt:lpstr>'Technologie SPECIFIKACE PRG'!Oblast_tisku</vt:lpstr>
      <vt:lpstr>'Technologie SPECIFIKACE voda'!Oblast_tisku</vt:lpstr>
    </vt:vector>
  </TitlesOfParts>
  <Company>YORK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ing. Jaroslav Knytl</dc:creator>
  <dc:description/>
  <cp:lastModifiedBy>Richard Klik</cp:lastModifiedBy>
  <cp:revision>2</cp:revision>
  <cp:lastPrinted>2024-12-11T16:38:57Z</cp:lastPrinted>
  <dcterms:created xsi:type="dcterms:W3CDTF">2005-06-06T14:27:38Z</dcterms:created>
  <dcterms:modified xsi:type="dcterms:W3CDTF">2025-04-17T12:53:56Z</dcterms:modified>
  <dc:language>cs-CZ</dc:language>
</cp:coreProperties>
</file>