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9"/>
  <workbookPr/>
  <mc:AlternateContent xmlns:mc="http://schemas.openxmlformats.org/markup-compatibility/2006">
    <mc:Choice Requires="x15">
      <x15ac:absPath xmlns:x15ac="http://schemas.microsoft.com/office/spreadsheetml/2010/11/ac" url="C:\Users\jakub.neustupny\Desktop\"/>
    </mc:Choice>
  </mc:AlternateContent>
  <xr:revisionPtr revIDLastSave="0" documentId="8_{E3A47665-23F6-4C93-9D65-881888E7B7DF}" xr6:coauthVersionLast="47" xr6:coauthVersionMax="47" xr10:uidLastSave="{00000000-0000-0000-0000-000000000000}"/>
  <bookViews>
    <workbookView xWindow="28680" yWindow="-1080" windowWidth="24240" windowHeight="13020" firstSheet="4" activeTab="4" xr2:uid="{00000000-000D-0000-FFFF-FFFF00000000}"/>
  </bookViews>
  <sheets>
    <sheet name="Rekapitulace stavby" sheetId="1" r:id="rId1"/>
    <sheet name="10 - Chlazení - Elektromo..." sheetId="2" r:id="rId2"/>
    <sheet name="20 - Chlazení - Rozvaděče" sheetId="3" r:id="rId3"/>
    <sheet name="30 - Remodelling" sheetId="4" r:id="rId4"/>
    <sheet name="40 - Vzduchotechnika" sheetId="5" r:id="rId5"/>
  </sheets>
  <definedNames>
    <definedName name="_xlnm._FilterDatabase" localSheetId="1" hidden="1">'10 - Chlazení - Elektromo...'!$C$119:$K$184</definedName>
    <definedName name="_xlnm._FilterDatabase" localSheetId="2" hidden="1">'20 - Chlazení - Rozvaděče'!$C$117:$K$143</definedName>
    <definedName name="_xlnm._FilterDatabase" localSheetId="3" hidden="1">'30 - Remodelling'!$C$127:$K$214</definedName>
    <definedName name="_xlnm._FilterDatabase" localSheetId="4" hidden="1">'40 - Vzduchotechnika'!$C$121:$K$144</definedName>
    <definedName name="_xlnm.Print_Titles" localSheetId="1">'10 - Chlazení - Elektromo...'!$119:$119</definedName>
    <definedName name="_xlnm.Print_Titles" localSheetId="2">'20 - Chlazení - Rozvaděče'!$117:$117</definedName>
    <definedName name="_xlnm.Print_Titles" localSheetId="3">'30 - Remodelling'!$127:$127</definedName>
    <definedName name="_xlnm.Print_Titles" localSheetId="4">'40 - Vzduchotechnika'!$121:$121</definedName>
    <definedName name="_xlnm.Print_Titles" localSheetId="0">'Rekapitulace stavby'!$92:$92</definedName>
    <definedName name="_xlnm.Print_Area" localSheetId="1">'10 - Chlazení - Elektromo...'!$C$4:$J$76,'10 - Chlazení - Elektromo...'!$C$82:$J$101,'10 - Chlazení - Elektromo...'!$C$107:$K$184</definedName>
    <definedName name="_xlnm.Print_Area" localSheetId="2">'20 - Chlazení - Rozvaděče'!$C$4:$J$76,'20 - Chlazení - Rozvaděče'!$C$82:$J$99,'20 - Chlazení - Rozvaděče'!$C$105:$K$143</definedName>
    <definedName name="_xlnm.Print_Area" localSheetId="3">'30 - Remodelling'!$C$4:$J$76,'30 - Remodelling'!$C$82:$J$109,'30 - Remodelling'!$C$115:$K$214</definedName>
    <definedName name="_xlnm.Print_Area" localSheetId="4">'40 - Vzduchotechnika'!$C$4:$J$76,'40 - Vzduchotechnika'!$C$82:$J$103,'40 - Vzduchotechnika'!$C$109:$K$144</definedName>
    <definedName name="_xlnm.Print_Area" localSheetId="0">'Rekapitulace stavby'!$D$4:$AO$76,'Rekapitulace stavby'!$C$82:$AQ$99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5" l="1"/>
  <c r="J36" i="5"/>
  <c r="AY98" i="1"/>
  <c r="J35" i="5"/>
  <c r="AX98" i="1" s="1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40" i="5"/>
  <c r="BH140" i="5"/>
  <c r="BG140" i="5"/>
  <c r="BF140" i="5"/>
  <c r="T140" i="5"/>
  <c r="R140" i="5"/>
  <c r="P140" i="5"/>
  <c r="BI139" i="5"/>
  <c r="BH139" i="5"/>
  <c r="BG139" i="5"/>
  <c r="BF139" i="5"/>
  <c r="T139" i="5"/>
  <c r="R139" i="5"/>
  <c r="P139" i="5"/>
  <c r="BI138" i="5"/>
  <c r="BH138" i="5"/>
  <c r="BG138" i="5"/>
  <c r="BF138" i="5"/>
  <c r="T138" i="5"/>
  <c r="R138" i="5"/>
  <c r="P138" i="5"/>
  <c r="BI137" i="5"/>
  <c r="BH137" i="5"/>
  <c r="BG137" i="5"/>
  <c r="BF137" i="5"/>
  <c r="T137" i="5"/>
  <c r="R137" i="5"/>
  <c r="R136" i="5" s="1"/>
  <c r="P137" i="5"/>
  <c r="BI135" i="5"/>
  <c r="BH135" i="5"/>
  <c r="BG135" i="5"/>
  <c r="BF135" i="5"/>
  <c r="T135" i="5"/>
  <c r="R135" i="5"/>
  <c r="P135" i="5"/>
  <c r="BI134" i="5"/>
  <c r="BH134" i="5"/>
  <c r="BG134" i="5"/>
  <c r="BF134" i="5"/>
  <c r="T134" i="5"/>
  <c r="R134" i="5"/>
  <c r="P134" i="5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BI124" i="5"/>
  <c r="BH124" i="5"/>
  <c r="BG124" i="5"/>
  <c r="BF124" i="5"/>
  <c r="T124" i="5"/>
  <c r="R124" i="5"/>
  <c r="P124" i="5"/>
  <c r="F116" i="5"/>
  <c r="E114" i="5"/>
  <c r="F89" i="5"/>
  <c r="E87" i="5"/>
  <c r="J24" i="5"/>
  <c r="E24" i="5"/>
  <c r="J92" i="5" s="1"/>
  <c r="J23" i="5"/>
  <c r="J21" i="5"/>
  <c r="E21" i="5"/>
  <c r="J118" i="5" s="1"/>
  <c r="J20" i="5"/>
  <c r="J18" i="5"/>
  <c r="E18" i="5"/>
  <c r="F119" i="5" s="1"/>
  <c r="J17" i="5"/>
  <c r="J15" i="5"/>
  <c r="E15" i="5"/>
  <c r="F91" i="5" s="1"/>
  <c r="J14" i="5"/>
  <c r="J12" i="5"/>
  <c r="J116" i="5"/>
  <c r="E7" i="5"/>
  <c r="E85" i="5"/>
  <c r="J37" i="4"/>
  <c r="J36" i="4"/>
  <c r="AY97" i="1" s="1"/>
  <c r="J35" i="4"/>
  <c r="AX97" i="1"/>
  <c r="BI214" i="4"/>
  <c r="BH214" i="4"/>
  <c r="BG214" i="4"/>
  <c r="BF214" i="4"/>
  <c r="T214" i="4"/>
  <c r="R214" i="4"/>
  <c r="P214" i="4"/>
  <c r="BI213" i="4"/>
  <c r="BH213" i="4"/>
  <c r="BG213" i="4"/>
  <c r="BF213" i="4"/>
  <c r="T213" i="4"/>
  <c r="R213" i="4"/>
  <c r="P213" i="4"/>
  <c r="BI211" i="4"/>
  <c r="BH211" i="4"/>
  <c r="BG211" i="4"/>
  <c r="BF211" i="4"/>
  <c r="T211" i="4"/>
  <c r="R211" i="4"/>
  <c r="P211" i="4"/>
  <c r="BI210" i="4"/>
  <c r="BH210" i="4"/>
  <c r="BG210" i="4"/>
  <c r="BF210" i="4"/>
  <c r="T210" i="4"/>
  <c r="R210" i="4"/>
  <c r="P210" i="4"/>
  <c r="BI209" i="4"/>
  <c r="BH209" i="4"/>
  <c r="BG209" i="4"/>
  <c r="BF209" i="4"/>
  <c r="T209" i="4"/>
  <c r="R209" i="4"/>
  <c r="P209" i="4"/>
  <c r="BI208" i="4"/>
  <c r="BH208" i="4"/>
  <c r="BG208" i="4"/>
  <c r="BF208" i="4"/>
  <c r="T208" i="4"/>
  <c r="R208" i="4"/>
  <c r="P208" i="4"/>
  <c r="BI207" i="4"/>
  <c r="BH207" i="4"/>
  <c r="BG207" i="4"/>
  <c r="BF207" i="4"/>
  <c r="T207" i="4"/>
  <c r="R207" i="4"/>
  <c r="P207" i="4"/>
  <c r="BI206" i="4"/>
  <c r="BH206" i="4"/>
  <c r="BG206" i="4"/>
  <c r="BF206" i="4"/>
  <c r="T206" i="4"/>
  <c r="R206" i="4"/>
  <c r="P206" i="4"/>
  <c r="BI205" i="4"/>
  <c r="BH205" i="4"/>
  <c r="BG205" i="4"/>
  <c r="BF205" i="4"/>
  <c r="T205" i="4"/>
  <c r="R205" i="4"/>
  <c r="P205" i="4"/>
  <c r="BI204" i="4"/>
  <c r="BH204" i="4"/>
  <c r="BG204" i="4"/>
  <c r="BF204" i="4"/>
  <c r="T204" i="4"/>
  <c r="R204" i="4"/>
  <c r="P204" i="4"/>
  <c r="BI203" i="4"/>
  <c r="BH203" i="4"/>
  <c r="BG203" i="4"/>
  <c r="BF203" i="4"/>
  <c r="T203" i="4"/>
  <c r="R203" i="4"/>
  <c r="P203" i="4"/>
  <c r="BI200" i="4"/>
  <c r="BH200" i="4"/>
  <c r="BG200" i="4"/>
  <c r="BF200" i="4"/>
  <c r="T200" i="4"/>
  <c r="R200" i="4"/>
  <c r="P200" i="4"/>
  <c r="BI199" i="4"/>
  <c r="BH199" i="4"/>
  <c r="BG199" i="4"/>
  <c r="BF199" i="4"/>
  <c r="T199" i="4"/>
  <c r="R199" i="4"/>
  <c r="P199" i="4"/>
  <c r="BI198" i="4"/>
  <c r="BH198" i="4"/>
  <c r="BG198" i="4"/>
  <c r="BF198" i="4"/>
  <c r="T198" i="4"/>
  <c r="R198" i="4"/>
  <c r="P198" i="4"/>
  <c r="BI196" i="4"/>
  <c r="BH196" i="4"/>
  <c r="BG196" i="4"/>
  <c r="BF196" i="4"/>
  <c r="T196" i="4"/>
  <c r="R196" i="4"/>
  <c r="P196" i="4"/>
  <c r="BI195" i="4"/>
  <c r="BH195" i="4"/>
  <c r="BG195" i="4"/>
  <c r="BF195" i="4"/>
  <c r="T195" i="4"/>
  <c r="R195" i="4"/>
  <c r="P195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90" i="4"/>
  <c r="BH190" i="4"/>
  <c r="BG190" i="4"/>
  <c r="BF190" i="4"/>
  <c r="T190" i="4"/>
  <c r="R190" i="4"/>
  <c r="P190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7" i="4"/>
  <c r="BH187" i="4"/>
  <c r="BG187" i="4"/>
  <c r="BF187" i="4"/>
  <c r="T187" i="4"/>
  <c r="R187" i="4"/>
  <c r="P187" i="4"/>
  <c r="BI186" i="4"/>
  <c r="BH186" i="4"/>
  <c r="BG186" i="4"/>
  <c r="BF186" i="4"/>
  <c r="T186" i="4"/>
  <c r="R186" i="4"/>
  <c r="P186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7" i="4"/>
  <c r="BH177" i="4"/>
  <c r="BG177" i="4"/>
  <c r="BF177" i="4"/>
  <c r="T177" i="4"/>
  <c r="R177" i="4"/>
  <c r="P177" i="4"/>
  <c r="BI176" i="4"/>
  <c r="BH176" i="4"/>
  <c r="BG176" i="4"/>
  <c r="BF176" i="4"/>
  <c r="T176" i="4"/>
  <c r="R176" i="4"/>
  <c r="P176" i="4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F122" i="4"/>
  <c r="E120" i="4"/>
  <c r="F89" i="4"/>
  <c r="E87" i="4"/>
  <c r="J24" i="4"/>
  <c r="E24" i="4"/>
  <c r="J125" i="4"/>
  <c r="J23" i="4"/>
  <c r="J21" i="4"/>
  <c r="E21" i="4"/>
  <c r="J91" i="4"/>
  <c r="J20" i="4"/>
  <c r="J18" i="4"/>
  <c r="E18" i="4"/>
  <c r="F125" i="4"/>
  <c r="J17" i="4"/>
  <c r="J15" i="4"/>
  <c r="E15" i="4"/>
  <c r="F91" i="4"/>
  <c r="J14" i="4"/>
  <c r="J12" i="4"/>
  <c r="J122" i="4"/>
  <c r="E7" i="4"/>
  <c r="E118" i="4" s="1"/>
  <c r="J37" i="3"/>
  <c r="J36" i="3"/>
  <c r="AY96" i="1"/>
  <c r="J35" i="3"/>
  <c r="AX96" i="1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7" i="3"/>
  <c r="BH137" i="3"/>
  <c r="BG137" i="3"/>
  <c r="BF137" i="3"/>
  <c r="T137" i="3"/>
  <c r="R137" i="3"/>
  <c r="P137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5" i="3"/>
  <c r="BH125" i="3"/>
  <c r="BG125" i="3"/>
  <c r="BF125" i="3"/>
  <c r="T125" i="3"/>
  <c r="R125" i="3"/>
  <c r="P125" i="3"/>
  <c r="BI123" i="3"/>
  <c r="BH123" i="3"/>
  <c r="BG123" i="3"/>
  <c r="BF123" i="3"/>
  <c r="T123" i="3"/>
  <c r="R123" i="3"/>
  <c r="P123" i="3"/>
  <c r="BI121" i="3"/>
  <c r="BH121" i="3"/>
  <c r="BG121" i="3"/>
  <c r="BF121" i="3"/>
  <c r="T121" i="3"/>
  <c r="R121" i="3"/>
  <c r="P121" i="3"/>
  <c r="F112" i="3"/>
  <c r="E110" i="3"/>
  <c r="F89" i="3"/>
  <c r="E87" i="3"/>
  <c r="J24" i="3"/>
  <c r="E24" i="3"/>
  <c r="J92" i="3"/>
  <c r="J23" i="3"/>
  <c r="J21" i="3"/>
  <c r="E21" i="3"/>
  <c r="J114" i="3"/>
  <c r="J20" i="3"/>
  <c r="J18" i="3"/>
  <c r="E18" i="3"/>
  <c r="F115" i="3"/>
  <c r="J17" i="3"/>
  <c r="J15" i="3"/>
  <c r="E15" i="3"/>
  <c r="F91" i="3"/>
  <c r="J14" i="3"/>
  <c r="J12" i="3"/>
  <c r="J112" i="3"/>
  <c r="E7" i="3"/>
  <c r="E85" i="3"/>
  <c r="J37" i="2"/>
  <c r="J36" i="2"/>
  <c r="AY95" i="1"/>
  <c r="J35" i="2"/>
  <c r="AX95" i="1" s="1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BI125" i="2"/>
  <c r="BH125" i="2"/>
  <c r="BG125" i="2"/>
  <c r="BF125" i="2"/>
  <c r="T125" i="2"/>
  <c r="R125" i="2"/>
  <c r="P125" i="2"/>
  <c r="BI124" i="2"/>
  <c r="BH124" i="2"/>
  <c r="BG124" i="2"/>
  <c r="BF124" i="2"/>
  <c r="T124" i="2"/>
  <c r="R124" i="2"/>
  <c r="P124" i="2"/>
  <c r="BI123" i="2"/>
  <c r="BH123" i="2"/>
  <c r="BG123" i="2"/>
  <c r="BF123" i="2"/>
  <c r="T123" i="2"/>
  <c r="R123" i="2"/>
  <c r="P123" i="2"/>
  <c r="F114" i="2"/>
  <c r="E112" i="2"/>
  <c r="F89" i="2"/>
  <c r="E87" i="2"/>
  <c r="J24" i="2"/>
  <c r="E24" i="2"/>
  <c r="J92" i="2"/>
  <c r="J23" i="2"/>
  <c r="J21" i="2"/>
  <c r="E21" i="2"/>
  <c r="J91" i="2"/>
  <c r="J20" i="2"/>
  <c r="J18" i="2"/>
  <c r="E18" i="2"/>
  <c r="F117" i="2"/>
  <c r="J17" i="2"/>
  <c r="J15" i="2"/>
  <c r="E15" i="2"/>
  <c r="F116" i="2"/>
  <c r="J14" i="2"/>
  <c r="J12" i="2"/>
  <c r="J114" i="2"/>
  <c r="E7" i="2"/>
  <c r="E85" i="2" s="1"/>
  <c r="L90" i="1"/>
  <c r="AM90" i="1"/>
  <c r="AM89" i="1"/>
  <c r="L89" i="1"/>
  <c r="AM87" i="1"/>
  <c r="L87" i="1"/>
  <c r="L85" i="1"/>
  <c r="L84" i="1"/>
  <c r="BK182" i="2"/>
  <c r="BK146" i="2"/>
  <c r="BK170" i="2"/>
  <c r="BK150" i="2"/>
  <c r="J140" i="2"/>
  <c r="J162" i="2"/>
  <c r="AS94" i="1"/>
  <c r="J184" i="2"/>
  <c r="BK174" i="2"/>
  <c r="BK130" i="2"/>
  <c r="BK136" i="2"/>
  <c r="J134" i="3"/>
  <c r="BK140" i="3"/>
  <c r="BK128" i="3"/>
  <c r="J169" i="4"/>
  <c r="J208" i="4"/>
  <c r="BK195" i="4"/>
  <c r="BK183" i="4"/>
  <c r="J200" i="4"/>
  <c r="J164" i="4"/>
  <c r="J139" i="4"/>
  <c r="BK208" i="4"/>
  <c r="J163" i="4"/>
  <c r="BK209" i="4"/>
  <c r="J209" i="4"/>
  <c r="J173" i="4"/>
  <c r="J146" i="4"/>
  <c r="BK146" i="4"/>
  <c r="J149" i="4"/>
  <c r="BK142" i="5"/>
  <c r="BK135" i="5"/>
  <c r="BK125" i="5"/>
  <c r="J147" i="2"/>
  <c r="BK140" i="2"/>
  <c r="BK162" i="2"/>
  <c r="J178" i="2"/>
  <c r="J144" i="2"/>
  <c r="BK154" i="2"/>
  <c r="BK139" i="3"/>
  <c r="BK131" i="3"/>
  <c r="J137" i="3"/>
  <c r="BK163" i="4"/>
  <c r="J151" i="4"/>
  <c r="BK145" i="4"/>
  <c r="J137" i="4"/>
  <c r="J153" i="4"/>
  <c r="BK124" i="5"/>
  <c r="BK126" i="5"/>
  <c r="BK132" i="5"/>
  <c r="BK156" i="2"/>
  <c r="J123" i="2"/>
  <c r="J159" i="2"/>
  <c r="BK138" i="2"/>
  <c r="J154" i="2"/>
  <c r="BK137" i="2"/>
  <c r="J179" i="2"/>
  <c r="BK163" i="2"/>
  <c r="BK184" i="2"/>
  <c r="BK168" i="2"/>
  <c r="J139" i="2"/>
  <c r="BK145" i="2"/>
  <c r="BK128" i="2"/>
  <c r="J143" i="3"/>
  <c r="J133" i="3"/>
  <c r="J130" i="3"/>
  <c r="J139" i="3"/>
  <c r="J121" i="3"/>
  <c r="J147" i="4"/>
  <c r="BK160" i="4"/>
  <c r="BK204" i="4"/>
  <c r="BK133" i="4"/>
  <c r="BK165" i="4"/>
  <c r="BK171" i="4"/>
  <c r="J184" i="4"/>
  <c r="J213" i="4"/>
  <c r="BK199" i="4"/>
  <c r="BK154" i="4"/>
  <c r="J198" i="4"/>
  <c r="BK132" i="4"/>
  <c r="BK187" i="4"/>
  <c r="J154" i="4"/>
  <c r="BK193" i="4"/>
  <c r="J162" i="4"/>
  <c r="BK177" i="4"/>
  <c r="BK166" i="4"/>
  <c r="BK137" i="4"/>
  <c r="J193" i="4"/>
  <c r="J143" i="4"/>
  <c r="BK155" i="4"/>
  <c r="J126" i="5"/>
  <c r="J142" i="5"/>
  <c r="BK129" i="5"/>
  <c r="BK134" i="5"/>
  <c r="BK181" i="2"/>
  <c r="J134" i="2"/>
  <c r="J143" i="2"/>
  <c r="J168" i="2"/>
  <c r="BK129" i="2"/>
  <c r="J136" i="2"/>
  <c r="J163" i="2"/>
  <c r="J183" i="2"/>
  <c r="BK139" i="2"/>
  <c r="J174" i="2"/>
  <c r="BK165" i="2"/>
  <c r="BK153" i="2"/>
  <c r="J140" i="3"/>
  <c r="BK132" i="3"/>
  <c r="BK137" i="3"/>
  <c r="BK196" i="4"/>
  <c r="J171" i="4"/>
  <c r="BK210" i="4"/>
  <c r="J176" i="4"/>
  <c r="BK192" i="4"/>
  <c r="BK157" i="4"/>
  <c r="BK152" i="4"/>
  <c r="J166" i="4"/>
  <c r="J134" i="4"/>
  <c r="J204" i="4"/>
  <c r="J168" i="4"/>
  <c r="BK181" i="4"/>
  <c r="BK158" i="4"/>
  <c r="BK170" i="4"/>
  <c r="J144" i="5"/>
  <c r="BK138" i="5"/>
  <c r="BK175" i="2"/>
  <c r="J125" i="2"/>
  <c r="BK172" i="2"/>
  <c r="J152" i="2"/>
  <c r="BK142" i="2"/>
  <c r="J130" i="2"/>
  <c r="J177" i="2"/>
  <c r="BK156" i="4"/>
  <c r="BK182" i="4"/>
  <c r="BK194" i="4"/>
  <c r="J144" i="4"/>
  <c r="J132" i="5"/>
  <c r="J139" i="5"/>
  <c r="J129" i="5"/>
  <c r="J170" i="2"/>
  <c r="J156" i="2"/>
  <c r="BK164" i="2"/>
  <c r="BK157" i="2"/>
  <c r="J155" i="2"/>
  <c r="J131" i="3"/>
  <c r="BK161" i="4"/>
  <c r="BK173" i="4"/>
  <c r="J182" i="4"/>
  <c r="BK159" i="4"/>
  <c r="J199" i="4"/>
  <c r="BK164" i="4"/>
  <c r="J180" i="4"/>
  <c r="BK188" i="4"/>
  <c r="BK143" i="4"/>
  <c r="BK144" i="4"/>
  <c r="BK135" i="4"/>
  <c r="J134" i="5"/>
  <c r="BK144" i="5"/>
  <c r="J128" i="5"/>
  <c r="J135" i="2"/>
  <c r="J146" i="2"/>
  <c r="J167" i="2"/>
  <c r="J126" i="2"/>
  <c r="BK148" i="2"/>
  <c r="BK125" i="2"/>
  <c r="J138" i="2"/>
  <c r="J175" i="2"/>
  <c r="BK166" i="2"/>
  <c r="J124" i="2"/>
  <c r="BK134" i="2"/>
  <c r="BK134" i="3"/>
  <c r="BK125" i="3"/>
  <c r="BK167" i="4"/>
  <c r="BK172" i="4"/>
  <c r="J190" i="4"/>
  <c r="BK151" i="4"/>
  <c r="BK205" i="4"/>
  <c r="J160" i="4"/>
  <c r="BK206" i="4"/>
  <c r="BK190" i="4"/>
  <c r="J150" i="4"/>
  <c r="J170" i="4"/>
  <c r="J183" i="4"/>
  <c r="BK147" i="4"/>
  <c r="BK138" i="4"/>
  <c r="J181" i="4"/>
  <c r="J167" i="4"/>
  <c r="BK131" i="5"/>
  <c r="J125" i="5"/>
  <c r="BK160" i="2"/>
  <c r="J157" i="2"/>
  <c r="BK183" i="2"/>
  <c r="J172" i="2"/>
  <c r="J131" i="2"/>
  <c r="BK135" i="2"/>
  <c r="BK129" i="3"/>
  <c r="BK143" i="3"/>
  <c r="BK142" i="3"/>
  <c r="BK168" i="4"/>
  <c r="BK175" i="4"/>
  <c r="J133" i="4"/>
  <c r="J206" i="4"/>
  <c r="BK140" i="5"/>
  <c r="J131" i="5"/>
  <c r="J165" i="2"/>
  <c r="J161" i="2"/>
  <c r="J160" i="2"/>
  <c r="J128" i="2"/>
  <c r="J158" i="2"/>
  <c r="J150" i="2"/>
  <c r="BK151" i="2"/>
  <c r="BK167" i="2"/>
  <c r="BK176" i="2"/>
  <c r="J129" i="2"/>
  <c r="J132" i="3"/>
  <c r="BK135" i="3"/>
  <c r="BK123" i="3"/>
  <c r="BK139" i="4"/>
  <c r="J140" i="4"/>
  <c r="J156" i="4"/>
  <c r="J188" i="4"/>
  <c r="BK198" i="4"/>
  <c r="J158" i="4"/>
  <c r="BK213" i="4"/>
  <c r="J148" i="4"/>
  <c r="J205" i="4"/>
  <c r="BK180" i="4"/>
  <c r="J135" i="4"/>
  <c r="J194" i="4"/>
  <c r="J192" i="4"/>
  <c r="BK131" i="4"/>
  <c r="BK128" i="5"/>
  <c r="J124" i="5"/>
  <c r="J176" i="2"/>
  <c r="J145" i="2"/>
  <c r="BK159" i="2"/>
  <c r="BK123" i="2"/>
  <c r="BK127" i="2"/>
  <c r="J148" i="2"/>
  <c r="J153" i="2"/>
  <c r="J132" i="2"/>
  <c r="BK124" i="2"/>
  <c r="BK147" i="2"/>
  <c r="BK149" i="2"/>
  <c r="J135" i="3"/>
  <c r="BK127" i="3"/>
  <c r="BK130" i="3"/>
  <c r="J187" i="4"/>
  <c r="J157" i="4"/>
  <c r="BK203" i="4"/>
  <c r="J175" i="4"/>
  <c r="BK148" i="4"/>
  <c r="J140" i="5"/>
  <c r="J143" i="5"/>
  <c r="BK177" i="2"/>
  <c r="J133" i="2"/>
  <c r="J142" i="2"/>
  <c r="J171" i="2"/>
  <c r="J127" i="2"/>
  <c r="BK133" i="2"/>
  <c r="J181" i="2"/>
  <c r="J149" i="2"/>
  <c r="BK161" i="2"/>
  <c r="BK141" i="2"/>
  <c r="BK178" i="2"/>
  <c r="BK169" i="2"/>
  <c r="J166" i="2"/>
  <c r="BK132" i="2"/>
  <c r="BK144" i="2"/>
  <c r="J141" i="3"/>
  <c r="J142" i="3"/>
  <c r="J128" i="3"/>
  <c r="J123" i="3"/>
  <c r="J159" i="4"/>
  <c r="BK153" i="4"/>
  <c r="J189" i="4"/>
  <c r="J131" i="4"/>
  <c r="BK211" i="4"/>
  <c r="BK207" i="4"/>
  <c r="J161" i="4"/>
  <c r="J196" i="4"/>
  <c r="J174" i="4"/>
  <c r="J155" i="4"/>
  <c r="J132" i="4"/>
  <c r="BK214" i="4"/>
  <c r="BK186" i="4"/>
  <c r="BK184" i="4"/>
  <c r="J207" i="4"/>
  <c r="BK189" i="4"/>
  <c r="BK134" i="4"/>
  <c r="BK139" i="5"/>
  <c r="J137" i="5"/>
  <c r="BK137" i="5"/>
  <c r="J169" i="2"/>
  <c r="BK179" i="2"/>
  <c r="J151" i="2"/>
  <c r="BK155" i="2"/>
  <c r="BK131" i="2"/>
  <c r="BK126" i="2"/>
  <c r="BK152" i="2"/>
  <c r="BK171" i="2"/>
  <c r="J182" i="2"/>
  <c r="J141" i="2"/>
  <c r="BK143" i="2"/>
  <c r="J129" i="3"/>
  <c r="BK133" i="3"/>
  <c r="BK141" i="3"/>
  <c r="BK121" i="3"/>
  <c r="J203" i="4"/>
  <c r="BK200" i="4"/>
  <c r="J152" i="4"/>
  <c r="BK174" i="4"/>
  <c r="J186" i="4"/>
  <c r="J211" i="4"/>
  <c r="J191" i="4"/>
  <c r="BK149" i="4"/>
  <c r="BK169" i="4"/>
  <c r="J172" i="4"/>
  <c r="J164" i="2"/>
  <c r="J137" i="2"/>
  <c r="BK158" i="2"/>
  <c r="J125" i="3"/>
  <c r="J127" i="3"/>
  <c r="J138" i="4"/>
  <c r="BK176" i="4"/>
  <c r="BK150" i="4"/>
  <c r="J210" i="4"/>
  <c r="J177" i="4"/>
  <c r="BK140" i="4"/>
  <c r="J214" i="4"/>
  <c r="BK162" i="4"/>
  <c r="BK191" i="4"/>
  <c r="J165" i="4"/>
  <c r="J195" i="4"/>
  <c r="J145" i="4"/>
  <c r="BK143" i="5"/>
  <c r="J138" i="5"/>
  <c r="J135" i="5"/>
  <c r="T173" i="2" l="1"/>
  <c r="BK130" i="4"/>
  <c r="J130" i="4"/>
  <c r="J98" i="4"/>
  <c r="T136" i="4"/>
  <c r="P185" i="4"/>
  <c r="R197" i="4"/>
  <c r="BK136" i="4"/>
  <c r="J136" i="4" s="1"/>
  <c r="J99" i="4" s="1"/>
  <c r="T179" i="4"/>
  <c r="P212" i="4"/>
  <c r="T130" i="4"/>
  <c r="T129" i="4"/>
  <c r="BK179" i="4"/>
  <c r="J179" i="4"/>
  <c r="J103" i="4" s="1"/>
  <c r="T202" i="4"/>
  <c r="T180" i="2"/>
  <c r="BK180" i="2"/>
  <c r="J180" i="2" s="1"/>
  <c r="J100" i="2" s="1"/>
  <c r="P120" i="3"/>
  <c r="P119" i="3"/>
  <c r="P118" i="3" s="1"/>
  <c r="AU96" i="1" s="1"/>
  <c r="T142" i="4"/>
  <c r="T141" i="4"/>
  <c r="R202" i="4"/>
  <c r="T122" i="2"/>
  <c r="T121" i="2"/>
  <c r="T120" i="2"/>
  <c r="T120" i="3"/>
  <c r="T119" i="3"/>
  <c r="T118" i="3"/>
  <c r="R130" i="4"/>
  <c r="R129" i="4" s="1"/>
  <c r="BK185" i="4"/>
  <c r="J185" i="4"/>
  <c r="J104" i="4"/>
  <c r="BK197" i="4"/>
  <c r="J197" i="4" s="1"/>
  <c r="J105" i="4" s="1"/>
  <c r="T212" i="4"/>
  <c r="R123" i="5"/>
  <c r="BK173" i="2"/>
  <c r="J173" i="2"/>
  <c r="J99" i="2"/>
  <c r="R120" i="3"/>
  <c r="R119" i="3" s="1"/>
  <c r="R118" i="3" s="1"/>
  <c r="P142" i="4"/>
  <c r="P141" i="4"/>
  <c r="T185" i="4"/>
  <c r="BK212" i="4"/>
  <c r="J212" i="4"/>
  <c r="J108" i="4"/>
  <c r="BK133" i="5"/>
  <c r="J133" i="5"/>
  <c r="J100" i="5"/>
  <c r="R173" i="2"/>
  <c r="P136" i="5"/>
  <c r="R122" i="2"/>
  <c r="R121" i="2"/>
  <c r="R120" i="2"/>
  <c r="R136" i="4"/>
  <c r="P179" i="4"/>
  <c r="P178" i="4"/>
  <c r="P197" i="4"/>
  <c r="T123" i="5"/>
  <c r="T136" i="5"/>
  <c r="P173" i="2"/>
  <c r="P130" i="4"/>
  <c r="P136" i="4"/>
  <c r="P129" i="4" s="1"/>
  <c r="R179" i="4"/>
  <c r="BK202" i="4"/>
  <c r="J202" i="4"/>
  <c r="J107" i="4"/>
  <c r="BK127" i="5"/>
  <c r="J127" i="5" s="1"/>
  <c r="J98" i="5" s="1"/>
  <c r="BK130" i="5"/>
  <c r="J130" i="5"/>
  <c r="J99" i="5" s="1"/>
  <c r="P133" i="5"/>
  <c r="BK141" i="5"/>
  <c r="J141" i="5"/>
  <c r="J102" i="5" s="1"/>
  <c r="P122" i="2"/>
  <c r="P121" i="2"/>
  <c r="P120" i="2"/>
  <c r="AU95" i="1" s="1"/>
  <c r="R142" i="4"/>
  <c r="R141" i="4"/>
  <c r="P202" i="4"/>
  <c r="P201" i="4" s="1"/>
  <c r="BK123" i="5"/>
  <c r="R127" i="5"/>
  <c r="P130" i="5"/>
  <c r="T133" i="5"/>
  <c r="P141" i="5"/>
  <c r="R180" i="2"/>
  <c r="P127" i="5"/>
  <c r="R130" i="5"/>
  <c r="BK136" i="5"/>
  <c r="J136" i="5"/>
  <c r="J101" i="5" s="1"/>
  <c r="R141" i="5"/>
  <c r="BK122" i="2"/>
  <c r="J122" i="2" s="1"/>
  <c r="J98" i="2" s="1"/>
  <c r="BK121" i="2"/>
  <c r="J121" i="2"/>
  <c r="J97" i="2" s="1"/>
  <c r="P180" i="2"/>
  <c r="BK120" i="3"/>
  <c r="BK119" i="3" s="1"/>
  <c r="J119" i="3" s="1"/>
  <c r="J97" i="3" s="1"/>
  <c r="J120" i="3"/>
  <c r="J98" i="3" s="1"/>
  <c r="BK142" i="4"/>
  <c r="J142" i="4"/>
  <c r="J101" i="4"/>
  <c r="R185" i="4"/>
  <c r="T197" i="4"/>
  <c r="R212" i="4"/>
  <c r="P123" i="5"/>
  <c r="P122" i="5" s="1"/>
  <c r="AU98" i="1" s="1"/>
  <c r="T127" i="5"/>
  <c r="T130" i="5"/>
  <c r="R133" i="5"/>
  <c r="T141" i="5"/>
  <c r="BE124" i="5"/>
  <c r="J91" i="5"/>
  <c r="F118" i="5"/>
  <c r="E112" i="5"/>
  <c r="BE134" i="5"/>
  <c r="BE140" i="5"/>
  <c r="J119" i="5"/>
  <c r="BE138" i="5"/>
  <c r="BE126" i="5"/>
  <c r="BE142" i="5"/>
  <c r="BE144" i="5"/>
  <c r="BE128" i="5"/>
  <c r="BE131" i="5"/>
  <c r="BE139" i="5"/>
  <c r="BE143" i="5"/>
  <c r="BE137" i="5"/>
  <c r="F92" i="5"/>
  <c r="BE129" i="5"/>
  <c r="BK141" i="4"/>
  <c r="J89" i="5"/>
  <c r="BE132" i="5"/>
  <c r="BE135" i="5"/>
  <c r="BE125" i="5"/>
  <c r="BE149" i="4"/>
  <c r="BE165" i="4"/>
  <c r="BE171" i="4"/>
  <c r="J89" i="4"/>
  <c r="BE132" i="4"/>
  <c r="BE137" i="4"/>
  <c r="BE146" i="4"/>
  <c r="BE155" i="4"/>
  <c r="BE157" i="4"/>
  <c r="BE168" i="4"/>
  <c r="BE200" i="4"/>
  <c r="BE204" i="4"/>
  <c r="BE151" i="4"/>
  <c r="F92" i="4"/>
  <c r="BE148" i="4"/>
  <c r="BE172" i="4"/>
  <c r="E85" i="4"/>
  <c r="J92" i="4"/>
  <c r="BE161" i="4"/>
  <c r="BE167" i="4"/>
  <c r="BE193" i="4"/>
  <c r="BE199" i="4"/>
  <c r="BE206" i="4"/>
  <c r="BE133" i="4"/>
  <c r="BE147" i="4"/>
  <c r="BE166" i="4"/>
  <c r="BE181" i="4"/>
  <c r="BE190" i="4"/>
  <c r="BE196" i="4"/>
  <c r="BE205" i="4"/>
  <c r="BE213" i="4"/>
  <c r="BE214" i="4"/>
  <c r="BE135" i="4"/>
  <c r="BE138" i="4"/>
  <c r="BE170" i="4"/>
  <c r="BE175" i="4"/>
  <c r="BE184" i="4"/>
  <c r="BE211" i="4"/>
  <c r="BE150" i="4"/>
  <c r="BE207" i="4"/>
  <c r="BE143" i="4"/>
  <c r="BE153" i="4"/>
  <c r="BE156" i="4"/>
  <c r="BE162" i="4"/>
  <c r="BE174" i="4"/>
  <c r="BE182" i="4"/>
  <c r="BE187" i="4"/>
  <c r="BE209" i="4"/>
  <c r="BE186" i="4"/>
  <c r="BE195" i="4"/>
  <c r="F124" i="4"/>
  <c r="BE134" i="4"/>
  <c r="BE139" i="4"/>
  <c r="BE145" i="4"/>
  <c r="BE152" i="4"/>
  <c r="BE154" i="4"/>
  <c r="BE158" i="4"/>
  <c r="BE159" i="4"/>
  <c r="BE177" i="4"/>
  <c r="BE180" i="4"/>
  <c r="BE183" i="4"/>
  <c r="BE189" i="4"/>
  <c r="BE208" i="4"/>
  <c r="J124" i="4"/>
  <c r="BE131" i="4"/>
  <c r="BE144" i="4"/>
  <c r="BE173" i="4"/>
  <c r="BE176" i="4"/>
  <c r="BE191" i="4"/>
  <c r="BE210" i="4"/>
  <c r="BE163" i="4"/>
  <c r="BE169" i="4"/>
  <c r="BE140" i="4"/>
  <c r="BE160" i="4"/>
  <c r="BE164" i="4"/>
  <c r="BE188" i="4"/>
  <c r="BE192" i="4"/>
  <c r="BE194" i="4"/>
  <c r="BE198" i="4"/>
  <c r="BE203" i="4"/>
  <c r="BK120" i="2"/>
  <c r="J120" i="2" s="1"/>
  <c r="J30" i="2" s="1"/>
  <c r="J91" i="3"/>
  <c r="F114" i="3"/>
  <c r="F92" i="3"/>
  <c r="BE135" i="3"/>
  <c r="BE131" i="3"/>
  <c r="BE121" i="3"/>
  <c r="BE130" i="3"/>
  <c r="BE133" i="3"/>
  <c r="BE134" i="3"/>
  <c r="BE140" i="3"/>
  <c r="J89" i="3"/>
  <c r="J115" i="3"/>
  <c r="BE129" i="3"/>
  <c r="BE137" i="3"/>
  <c r="BE141" i="3"/>
  <c r="BE123" i="3"/>
  <c r="BE127" i="3"/>
  <c r="BE128" i="3"/>
  <c r="E108" i="3"/>
  <c r="BE125" i="3"/>
  <c r="BE132" i="3"/>
  <c r="BE139" i="3"/>
  <c r="BE142" i="3"/>
  <c r="BE143" i="3"/>
  <c r="F91" i="2"/>
  <c r="BE138" i="2"/>
  <c r="BE139" i="2"/>
  <c r="BE141" i="2"/>
  <c r="J89" i="2"/>
  <c r="BE137" i="2"/>
  <c r="BE142" i="2"/>
  <c r="BE149" i="2"/>
  <c r="BE160" i="2"/>
  <c r="BE165" i="2"/>
  <c r="BE169" i="2"/>
  <c r="BE171" i="2"/>
  <c r="BE164" i="2"/>
  <c r="BE170" i="2"/>
  <c r="E110" i="2"/>
  <c r="BE131" i="2"/>
  <c r="BE133" i="2"/>
  <c r="BE183" i="2"/>
  <c r="BE182" i="2"/>
  <c r="BE184" i="2"/>
  <c r="J116" i="2"/>
  <c r="BE124" i="2"/>
  <c r="BE125" i="2"/>
  <c r="BE128" i="2"/>
  <c r="BE135" i="2"/>
  <c r="BE143" i="2"/>
  <c r="BE159" i="2"/>
  <c r="BE162" i="2"/>
  <c r="BE168" i="2"/>
  <c r="BE172" i="2"/>
  <c r="BE181" i="2"/>
  <c r="BE127" i="2"/>
  <c r="BE129" i="2"/>
  <c r="BE155" i="2"/>
  <c r="BE157" i="2"/>
  <c r="BE166" i="2"/>
  <c r="BE167" i="2"/>
  <c r="BE175" i="2"/>
  <c r="BE176" i="2"/>
  <c r="BE179" i="2"/>
  <c r="F92" i="2"/>
  <c r="J117" i="2"/>
  <c r="BE158" i="2"/>
  <c r="BE136" i="2"/>
  <c r="BE140" i="2"/>
  <c r="BE151" i="2"/>
  <c r="BE153" i="2"/>
  <c r="BE134" i="2"/>
  <c r="BE145" i="2"/>
  <c r="BE146" i="2"/>
  <c r="BE152" i="2"/>
  <c r="BE154" i="2"/>
  <c r="BE144" i="2"/>
  <c r="BE147" i="2"/>
  <c r="BE161" i="2"/>
  <c r="BE163" i="2"/>
  <c r="BE177" i="2"/>
  <c r="BE178" i="2"/>
  <c r="BE123" i="2"/>
  <c r="BE126" i="2"/>
  <c r="BE156" i="2"/>
  <c r="BE150" i="2"/>
  <c r="BE130" i="2"/>
  <c r="BE148" i="2"/>
  <c r="BE132" i="2"/>
  <c r="BE174" i="2"/>
  <c r="F37" i="3"/>
  <c r="BD96" i="1"/>
  <c r="F34" i="4"/>
  <c r="BA97" i="1" s="1"/>
  <c r="F34" i="2"/>
  <c r="BA95" i="1"/>
  <c r="J34" i="2"/>
  <c r="AW95" i="1" s="1"/>
  <c r="F37" i="2"/>
  <c r="BD95" i="1"/>
  <c r="F34" i="3"/>
  <c r="BA96" i="1" s="1"/>
  <c r="J34" i="4"/>
  <c r="AW97" i="1"/>
  <c r="F35" i="4"/>
  <c r="BB97" i="1" s="1"/>
  <c r="F36" i="3"/>
  <c r="BC96" i="1"/>
  <c r="F37" i="4"/>
  <c r="BD97" i="1" s="1"/>
  <c r="F35" i="3"/>
  <c r="BB96" i="1"/>
  <c r="F35" i="5"/>
  <c r="BB98" i="1" s="1"/>
  <c r="F34" i="5"/>
  <c r="BA98" i="1" s="1"/>
  <c r="F36" i="2"/>
  <c r="BC95" i="1" s="1"/>
  <c r="F37" i="5"/>
  <c r="BD98" i="1"/>
  <c r="F36" i="4"/>
  <c r="BC97" i="1"/>
  <c r="J34" i="3"/>
  <c r="AW96" i="1"/>
  <c r="J34" i="5"/>
  <c r="AW98" i="1" s="1"/>
  <c r="F35" i="2"/>
  <c r="BB95" i="1"/>
  <c r="F36" i="5"/>
  <c r="BC98" i="1" s="1"/>
  <c r="BK178" i="4" l="1"/>
  <c r="J178" i="4" s="1"/>
  <c r="J102" i="4" s="1"/>
  <c r="R178" i="4"/>
  <c r="BK122" i="5"/>
  <c r="J122" i="5" s="1"/>
  <c r="J96" i="5" s="1"/>
  <c r="P128" i="4"/>
  <c r="AU97" i="1"/>
  <c r="AU94" i="1" s="1"/>
  <c r="T201" i="4"/>
  <c r="R122" i="5"/>
  <c r="R201" i="4"/>
  <c r="R128" i="4" s="1"/>
  <c r="T122" i="5"/>
  <c r="T178" i="4"/>
  <c r="T128" i="4"/>
  <c r="BK201" i="4"/>
  <c r="J201" i="4"/>
  <c r="J106" i="4" s="1"/>
  <c r="BK129" i="4"/>
  <c r="J129" i="4"/>
  <c r="J97" i="4"/>
  <c r="J123" i="5"/>
  <c r="J97" i="5"/>
  <c r="J141" i="4"/>
  <c r="J100" i="4"/>
  <c r="BK118" i="3"/>
  <c r="J118" i="3"/>
  <c r="J96" i="3"/>
  <c r="AG95" i="1"/>
  <c r="AN95" i="1" s="1"/>
  <c r="J96" i="2"/>
  <c r="F33" i="3"/>
  <c r="AZ96" i="1"/>
  <c r="BC94" i="1"/>
  <c r="AY94" i="1" s="1"/>
  <c r="BA94" i="1"/>
  <c r="AW94" i="1" s="1"/>
  <c r="AK30" i="1" s="1"/>
  <c r="J33" i="3"/>
  <c r="AV96" i="1"/>
  <c r="AT96" i="1"/>
  <c r="BB94" i="1"/>
  <c r="AX94" i="1"/>
  <c r="J33" i="5"/>
  <c r="AV98" i="1" s="1"/>
  <c r="AT98" i="1" s="1"/>
  <c r="F33" i="2"/>
  <c r="AZ95" i="1"/>
  <c r="J33" i="2"/>
  <c r="AV95" i="1" s="1"/>
  <c r="AT95" i="1" s="1"/>
  <c r="F33" i="4"/>
  <c r="AZ97" i="1" s="1"/>
  <c r="J33" i="4"/>
  <c r="AV97" i="1"/>
  <c r="AT97" i="1"/>
  <c r="F33" i="5"/>
  <c r="AZ98" i="1"/>
  <c r="BD94" i="1"/>
  <c r="W33" i="1" s="1"/>
  <c r="BK128" i="4" l="1"/>
  <c r="J128" i="4"/>
  <c r="J39" i="2"/>
  <c r="J30" i="5"/>
  <c r="AG98" i="1" s="1"/>
  <c r="J30" i="4"/>
  <c r="AG97" i="1"/>
  <c r="J30" i="3"/>
  <c r="AG96" i="1" s="1"/>
  <c r="AZ94" i="1"/>
  <c r="W29" i="1" s="1"/>
  <c r="W31" i="1"/>
  <c r="W30" i="1"/>
  <c r="W32" i="1"/>
  <c r="J39" i="4" l="1"/>
  <c r="J39" i="5"/>
  <c r="J96" i="4"/>
  <c r="J39" i="3"/>
  <c r="AN96" i="1"/>
  <c r="AN98" i="1"/>
  <c r="AN97" i="1"/>
  <c r="AG94" i="1"/>
  <c r="AK26" i="1" s="1"/>
  <c r="AK35" i="1" s="1"/>
  <c r="AV94" i="1"/>
  <c r="AK29" i="1"/>
  <c r="AT94" i="1" l="1"/>
  <c r="AN94" i="1" l="1"/>
</calcChain>
</file>

<file path=xl/sharedStrings.xml><?xml version="1.0" encoding="utf-8"?>
<sst xmlns="http://schemas.openxmlformats.org/spreadsheetml/2006/main" count="3291" uniqueCount="656">
  <si>
    <t>Export Komplet</t>
  </si>
  <si>
    <t/>
  </si>
  <si>
    <t>2.0</t>
  </si>
  <si>
    <t>False</t>
  </si>
  <si>
    <t>{44a930cf-6fec-478c-bdca-f57c807b5384}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</si>
  <si>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</si>
  <si>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</si>
  <si>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</si>
  <si>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</si>
  <si>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</si>
  <si>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</si>
  <si>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</si>
  <si>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</si>
  <si>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</si>
  <si>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Y766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</si>
  <si>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</si>
  <si>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</si>
  <si>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MAKRO Stodůlky</t>
  </si>
  <si>
    <t>KSO:</t>
  </si>
  <si>
    <t>CC-CZ:</t>
  </si>
  <si>
    <t>Místo:</t>
  </si>
  <si>
    <t>Praha - Stodůlky</t>
  </si>
  <si>
    <t>Datum:</t>
  </si>
  <si>
    <t>9. 6. 2025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</si>
  <si>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</si>
  <si>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</si>
  <si>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</si>
  <si>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</si>
  <si>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</si>
  <si>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</si>
  <si>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</si>
  <si>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</si>
  <si>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</si>
  <si>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</si>
  <si>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</si>
  <si>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</si>
  <si>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</si>
  <si>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</si>
  <si>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</si>
  <si>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</si>
  <si>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</si>
  <si>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</si>
  <si>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</si>
  <si>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</si>
  <si>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</si>
  <si>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</si>
  <si>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</si>
  <si>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</si>
  <si>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</si>
  <si>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</si>
  <si>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</si>
  <si>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</si>
  <si>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</si>
  <si>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</si>
  <si>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</si>
  <si>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</si>
  <si>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</si>
  <si>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</si>
  <si>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</si>
  <si>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</si>
  <si>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</si>
  <si>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</si>
  <si>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</si>
  <si>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</si>
  <si>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</si>
  <si>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</si>
  <si>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</si>
  <si>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</si>
  <si>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</si>
  <si>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</si>
  <si>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</si>
  <si>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</si>
  <si>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</si>
  <si>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</si>
  <si>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</si>
  <si>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</si>
  <si>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</si>
  <si>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</si>
  <si>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</si>
  <si>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10</t>
  </si>
  <si>
    <t>Chlazení - Elektromontáže</t>
  </si>
  <si>
    <t>STA</t>
  </si>
  <si>
    <t>1</t>
  </si>
  <si>
    <t>{236fce0f-6999-47a0-866e-e56a6b4250fb}</t>
  </si>
  <si>
    <t>2</t>
  </si>
  <si>
    <t>20</t>
  </si>
  <si>
    <t>Chlazení - Rozvaděče</t>
  </si>
  <si>
    <t>{ab4f076b-4ac4-4753-b4e8-40704eaaa2d5}</t>
  </si>
  <si>
    <t>30</t>
  </si>
  <si>
    <t>Remodelling</t>
  </si>
  <si>
    <t>{611c4bff-7900-4840-b3e8-4df0c5a61d85}</t>
  </si>
  <si>
    <t>Vzduchotechnika</t>
  </si>
  <si>
    <t>{560813de-6694-4886-9dfb-2d21664a3a5a}</t>
  </si>
  <si>
    <t>KRYCÍ LIST SOUPISU PRACÍ</t>
  </si>
  <si>
    <t>Objekt:</t>
  </si>
  <si>
    <t>10 - Chlazení - Elektromontáže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</si>
  <si>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</si>
  <si>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</si>
  <si>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</si>
  <si>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</si>
  <si>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</si>
  <si>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</si>
  <si>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741 - Elektroinstalace - silnoproud</t>
  </si>
  <si>
    <t>HZS - Hodinové zúčtovací sazby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</si>
  <si>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</si>
  <si>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</si>
  <si>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</si>
  <si>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</si>
  <si>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</si>
  <si>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</si>
  <si>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</si>
  <si>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</si>
  <si>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</si>
  <si>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</si>
  <si>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</si>
  <si>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</si>
  <si>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</si>
  <si>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</si>
  <si>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</si>
  <si>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</si>
  <si>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</si>
  <si>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741</t>
  </si>
  <si>
    <t>Elektroinstalace - silnoproud</t>
  </si>
  <si>
    <t>K</t>
  </si>
  <si>
    <t>741110001</t>
  </si>
  <si>
    <t>Montáž trubek elektroinstalačních s nasunutím nebo našroubováním do krabic plastových tuhých, uložených pevně, vnější Ø přes 16 do 23 mm</t>
  </si>
  <si>
    <t>m</t>
  </si>
  <si>
    <t>16</t>
  </si>
  <si>
    <t>M</t>
  </si>
  <si>
    <t>34571093</t>
  </si>
  <si>
    <t>trubka elektroinstalační tuhá z PVC D 22,1/25 mm, délka 3m</t>
  </si>
  <si>
    <t>32</t>
  </si>
  <si>
    <t>4</t>
  </si>
  <si>
    <t>3</t>
  </si>
  <si>
    <t>742110104</t>
  </si>
  <si>
    <t>Montáž kabelových žlabů včetně příchytek, spojek a vynesení na stávající konstrukce</t>
  </si>
  <si>
    <t>6</t>
  </si>
  <si>
    <t>1000287706</t>
  </si>
  <si>
    <t>Žlab MERKUR 300/100</t>
  </si>
  <si>
    <t>8</t>
  </si>
  <si>
    <t>5</t>
  </si>
  <si>
    <t>1000287704</t>
  </si>
  <si>
    <t>Žlab MERKUR 200/100</t>
  </si>
  <si>
    <t>1000287693</t>
  </si>
  <si>
    <t>Žlab MERKUR 100/50</t>
  </si>
  <si>
    <t>7</t>
  </si>
  <si>
    <t>1000287697</t>
  </si>
  <si>
    <t>Žlab MERKUR 50/50</t>
  </si>
  <si>
    <t>14</t>
  </si>
  <si>
    <t>741110554</t>
  </si>
  <si>
    <t>Montáž lišt a kanálků elektroinstalačních se spojkami, ohyby a rohy a s nasunutím do krabic doplňkové prvky protipožární utěsnění, šířky do 120 mm</t>
  </si>
  <si>
    <t>9</t>
  </si>
  <si>
    <t>59081219</t>
  </si>
  <si>
    <t>manžeta požárně ochranná pro průchod PVC,PP,PE potrubí stěnami a stropy š 63mm D 160mm EI120</t>
  </si>
  <si>
    <t>kus</t>
  </si>
  <si>
    <t>18</t>
  </si>
  <si>
    <t>741920302</t>
  </si>
  <si>
    <t>Ucpávka prostupu kabelového svazku povlakem stěna tl 100 mm zaplnění prostupu z 20% plocha otvoru 0,2 m2 požární odolnost EI 60</t>
  </si>
  <si>
    <t>11</t>
  </si>
  <si>
    <t>ISV.4003973090722</t>
  </si>
  <si>
    <t>Isover Ptotect BSF, intumescentní tmel pro zakrytí obvodu požární ucpávky</t>
  </si>
  <si>
    <t>kg</t>
  </si>
  <si>
    <t>22</t>
  </si>
  <si>
    <t>741120203</t>
  </si>
  <si>
    <t>Montáž vodičů izolovaných měděných bez ukončení uložených volně plných a laněných s PVC pláštěm, bezhalogenových, ohniodolných (CY, CHAH-R(V)) průřezu žíly 25 až 35 mm2</t>
  </si>
  <si>
    <t>24</t>
  </si>
  <si>
    <t>13</t>
  </si>
  <si>
    <t>34142160</t>
  </si>
  <si>
    <t>vodič silový s Cu jádrem 25mm2</t>
  </si>
  <si>
    <t>26</t>
  </si>
  <si>
    <t>741120313</t>
  </si>
  <si>
    <t>Montáž vodič Cu izolovaný plný a laněný s PVC pláštěm žíla 240 až 300 mm2 pevně</t>
  </si>
  <si>
    <t>28</t>
  </si>
  <si>
    <t>15</t>
  </si>
  <si>
    <t>34141121</t>
  </si>
  <si>
    <t>vodič propojovací se zvýšenou odolností jádro Cu lanované izolace pryž plášť pryž chloroprenová 0,6/1kV (1-CHBU) 1x240mm2</t>
  </si>
  <si>
    <t>741120311</t>
  </si>
  <si>
    <t>Montáž vodič Cu izolovaný plný a laněný s PVC pláštěm žíla 150 až 185 mm2 pevně (např. CY, CHAH-V)</t>
  </si>
  <si>
    <t>17</t>
  </si>
  <si>
    <t>34111113</t>
  </si>
  <si>
    <t>kabel silový oheň retardující bezhalogenový bez funkční schopnosti při požáru třída reakce na oheň B2cas1d1a1 jádro Cu 0,6/1kV (1-CXKH-R B2) 1x185mm2</t>
  </si>
  <si>
    <t>34</t>
  </si>
  <si>
    <t>34111112</t>
  </si>
  <si>
    <t>kabel silový oheň retardující bezhalogenový bez funkční schopnosti při požáru třída reakce na oheň B2cas1d1a1 jádro Cu 0,6/1kV (1-CXKH-R B2) 1x150mm2</t>
  </si>
  <si>
    <t>36</t>
  </si>
  <si>
    <t>19</t>
  </si>
  <si>
    <t>741120305</t>
  </si>
  <si>
    <t>Montáž vodič Cu izolovaný plný a laněný s PVC pláštěm žíla 50 až 70 mm2 pevně (např. CY, CHAH-V)</t>
  </si>
  <si>
    <t>38</t>
  </si>
  <si>
    <t>34111107</t>
  </si>
  <si>
    <t>kabel silový oheň retardující bezhalogenový bez funkční schopnosti při požáru třída reakce na oheň B2cas1d1a1 jádro Cu 0,6/1kV (1-CXKH-R B2) 1x70mm2</t>
  </si>
  <si>
    <t>40</t>
  </si>
  <si>
    <t>741122645</t>
  </si>
  <si>
    <t>Montáž kabel Cu plný kulatý žíla 3x4 až 5x50 mm2 uložený pevně (např. CYKY)</t>
  </si>
  <si>
    <t>42</t>
  </si>
  <si>
    <t>34111172</t>
  </si>
  <si>
    <t>kabel silový oheň retardující bezhalogenový bez funkční schopnosti při požáru třída reakce na oheň B2cas1d1a1 jádro Cu 0,6/1kV (1-CXKH-R B2) 5x50mm2</t>
  </si>
  <si>
    <t>44</t>
  </si>
  <si>
    <t>23</t>
  </si>
  <si>
    <t>34111171</t>
  </si>
  <si>
    <t>kabel silový oheň retardující bezhalogenový bez funkční schopnosti při požáru třída reakce na oheň B2cas1d1a1 jádro Cu 0,6/1kV (1-CXKH-R B2) 5x35mm2</t>
  </si>
  <si>
    <t>46</t>
  </si>
  <si>
    <t>34111170</t>
  </si>
  <si>
    <t>kabel silový oheň retardující bezhalogenový bez funkční schopnosti při požáru třída reakce na oheň B2cas1d1a1 jádro Cu 0,6/1kV (1-CXKH-R B2) 5x25mm2</t>
  </si>
  <si>
    <t>48</t>
  </si>
  <si>
    <t>25</t>
  </si>
  <si>
    <t>34111168</t>
  </si>
  <si>
    <t>kabel silový oheň retardující bezhalogenový bez funkční schopnosti při požáru třída reakce na oheň B2cas1d1a1 jádro Cu 0,6/1kV (1-CXKH-R B2) 5x16mm2</t>
  </si>
  <si>
    <t>50</t>
  </si>
  <si>
    <t>34111167</t>
  </si>
  <si>
    <t>kabel silový oheň retardující bezhalogenový bez funkční schopnosti při požáru třída reakce na oheň B2cas1d1a1 jádro Cu 0,6/1kV (1-CXKH-R B2) 5x10mm2</t>
  </si>
  <si>
    <t>52</t>
  </si>
  <si>
    <t>27</t>
  </si>
  <si>
    <t>34111166</t>
  </si>
  <si>
    <t>kabel silový oheň retardující bezhalogenový bez funkční schopnosti při požáru třída reakce na oheň B2cas1d1a1 jádro Cu 0,6/1kV (1-CXKH-R B2) 5x6mm2</t>
  </si>
  <si>
    <t>54</t>
  </si>
  <si>
    <t>34111125</t>
  </si>
  <si>
    <t>kabel silový oheň retardující bezhalogenový bez funkční schopnosti při požáru třída reakce na oheň B2cas1d1a1 jádro Cu 0,6/1kV (1-CXKH-R B2) 3x4mm2</t>
  </si>
  <si>
    <t>56</t>
  </si>
  <si>
    <t>29</t>
  </si>
  <si>
    <t>741122016</t>
  </si>
  <si>
    <t>Montáž kabelů měděných bez ukončení uložených pod omítku plných kulatých (CYKY), počtu a průřezu žil 3x2,5 až 6 mm2</t>
  </si>
  <si>
    <t>58</t>
  </si>
  <si>
    <t>34111036</t>
  </si>
  <si>
    <t>kabel silový s Cu jádrem 1kV 3x2,5mm2</t>
  </si>
  <si>
    <t>60</t>
  </si>
  <si>
    <t>31</t>
  </si>
  <si>
    <t>741122031</t>
  </si>
  <si>
    <t>Montáž kabelů měděných bez ukončení uložených pod omítku plných kulatých (CYKY), počtu a průřezu žil 5x1,5 až 2,5 mm2</t>
  </si>
  <si>
    <t>62</t>
  </si>
  <si>
    <t>34111090</t>
  </si>
  <si>
    <t>kabel silový s Cu jádrem 1kV 5x1,5mm2</t>
  </si>
  <si>
    <t>64</t>
  </si>
  <si>
    <t>33</t>
  </si>
  <si>
    <t>11.038.617</t>
  </si>
  <si>
    <t>Tlačítko total stop pod sklem</t>
  </si>
  <si>
    <t>ks</t>
  </si>
  <si>
    <t>66</t>
  </si>
  <si>
    <t>741130008</t>
  </si>
  <si>
    <t>Ukončení vodičů izolovaných s označením a zapojením v rozváděči nebo na přístroji, průřezu žíly do 35 mm2</t>
  </si>
  <si>
    <t>68</t>
  </si>
  <si>
    <t>35</t>
  </si>
  <si>
    <t>741130052</t>
  </si>
  <si>
    <t>Ukončení vodičů izolovaných s označením a zapojením smršťovací záklopkou nebo páskou bez letování, průřezu žíly do 300 mm2</t>
  </si>
  <si>
    <t>70</t>
  </si>
  <si>
    <t>210220101</t>
  </si>
  <si>
    <t>Montáž hromosvodného vedení svodových vodičů s podpěrami průměru do 10 mm</t>
  </si>
  <si>
    <t>72</t>
  </si>
  <si>
    <t>37</t>
  </si>
  <si>
    <t>10.660.644</t>
  </si>
  <si>
    <t>Drát uzem. AL pr.8 AlMgSi+PVC měkký</t>
  </si>
  <si>
    <t>74</t>
  </si>
  <si>
    <t>210220231</t>
  </si>
  <si>
    <t>Montáž tyčí jímacích délky do 4 m na stojan</t>
  </si>
  <si>
    <t>76</t>
  </si>
  <si>
    <t>39</t>
  </si>
  <si>
    <t>354411240</t>
  </si>
  <si>
    <t>tyč jímací s rovným koncem JR 4,0</t>
  </si>
  <si>
    <t>78</t>
  </si>
  <si>
    <t>10.566.175</t>
  </si>
  <si>
    <t>Tyč JR 5,0 ALMgSi jímací</t>
  </si>
  <si>
    <t>80</t>
  </si>
  <si>
    <t>41</t>
  </si>
  <si>
    <t>1141788</t>
  </si>
  <si>
    <t>OBJIMKA S UCHYTEM PRO JT D40MM</t>
  </si>
  <si>
    <t>KS</t>
  </si>
  <si>
    <t>82</t>
  </si>
  <si>
    <t>210220301</t>
  </si>
  <si>
    <t>Montáž svorek hromosvodných typu SS, SR 03 se 2 šrouby</t>
  </si>
  <si>
    <t>84</t>
  </si>
  <si>
    <t>43</t>
  </si>
  <si>
    <t>354420280</t>
  </si>
  <si>
    <t>svorka křížová SK, pro zemnící drát</t>
  </si>
  <si>
    <t>86</t>
  </si>
  <si>
    <t>354418850</t>
  </si>
  <si>
    <t>svorka spojovací SS</t>
  </si>
  <si>
    <t>88</t>
  </si>
  <si>
    <t>45</t>
  </si>
  <si>
    <t>1142661</t>
  </si>
  <si>
    <t>IZOLAČNÍ TYČ PRO UCHYCENÍ JÍMACÍ TYČE+BETONOVÝ PODSTAVEC, UCHYCENÍ KE CHRÁNĚNÉMU ZAŘÍZENÍ</t>
  </si>
  <si>
    <t>90</t>
  </si>
  <si>
    <t>354419860.1</t>
  </si>
  <si>
    <t>STOJAN PRO JÍMACÍ TYČE +	BETONOVÉ PODSTAVCE A NAPÍNACÍ LANKA</t>
  </si>
  <si>
    <t>92</t>
  </si>
  <si>
    <t>47</t>
  </si>
  <si>
    <t>354419860.5</t>
  </si>
  <si>
    <t>EKVIPOTENCIÁLNÍ SVORKOVNICE</t>
  </si>
  <si>
    <t>94</t>
  </si>
  <si>
    <t>210220401</t>
  </si>
  <si>
    <t>Montáž vedení hromosvodné - štítků k označení svodů</t>
  </si>
  <si>
    <t>96</t>
  </si>
  <si>
    <t>49</t>
  </si>
  <si>
    <t>210220431</t>
  </si>
  <si>
    <t>Montáž vedení hromosvodné - tvarování prvků</t>
  </si>
  <si>
    <t>98</t>
  </si>
  <si>
    <t>1143114</t>
  </si>
  <si>
    <t>PODSTAVEC BETON. 240MM/8,5KG KLIN</t>
  </si>
  <si>
    <t>100</t>
  </si>
  <si>
    <t>HZS</t>
  </si>
  <si>
    <t>Hodinové zúčtovací sazby</t>
  </si>
  <si>
    <t>51</t>
  </si>
  <si>
    <t>HZS2222</t>
  </si>
  <si>
    <t>Hodinové zúčtovací sazby profesí PSV  provádění stavebních instalací elektrikář odborný</t>
  </si>
  <si>
    <t>hod</t>
  </si>
  <si>
    <t>262144</t>
  </si>
  <si>
    <t>102</t>
  </si>
  <si>
    <t>X0010</t>
  </si>
  <si>
    <t>Demontáže stávajících rozvodů a úprava elektroinstalace v rekonstruovaných strojovnách chlazení</t>
  </si>
  <si>
    <t>104</t>
  </si>
  <si>
    <t>53</t>
  </si>
  <si>
    <t>Hod.sazba6</t>
  </si>
  <si>
    <t>Koordinace postupu prací s ost. profesemi</t>
  </si>
  <si>
    <t>106</t>
  </si>
  <si>
    <t>013203000</t>
  </si>
  <si>
    <t>Konstrukční výrobní dokumentace</t>
  </si>
  <si>
    <t>108</t>
  </si>
  <si>
    <t>55</t>
  </si>
  <si>
    <t>580105033</t>
  </si>
  <si>
    <t>Kontrola stavu ochrany před úderem blesku kombinované soustavy přes 8 svodů</t>
  </si>
  <si>
    <t>svod</t>
  </si>
  <si>
    <t>110</t>
  </si>
  <si>
    <t>HZS4211</t>
  </si>
  <si>
    <t>Hodinové zúčtovací sazby ostatních profesí  revizní a kontrolní činnost revizní technik</t>
  </si>
  <si>
    <t>112</t>
  </si>
  <si>
    <t>VRN</t>
  </si>
  <si>
    <t>Vedlejší rozpočtové náklady</t>
  </si>
  <si>
    <t>57</t>
  </si>
  <si>
    <t>X0011</t>
  </si>
  <si>
    <t>Pronájem zdvihacích plošin, lešení konstrukcí</t>
  </si>
  <si>
    <t>den</t>
  </si>
  <si>
    <t>114</t>
  </si>
  <si>
    <t>X0012</t>
  </si>
  <si>
    <t>Provedení závěrečné prohlídky pověřenou organirací TIČR ve smyslu zákona č.250/2021 Sb.</t>
  </si>
  <si>
    <t>kpl</t>
  </si>
  <si>
    <t>116</t>
  </si>
  <si>
    <t>59</t>
  </si>
  <si>
    <t>Hod.sazba5</t>
  </si>
  <si>
    <t>Zabezpečení pracoviště</t>
  </si>
  <si>
    <t>118</t>
  </si>
  <si>
    <t>071002000</t>
  </si>
  <si>
    <t>Provoz investora, třetích osob</t>
  </si>
  <si>
    <t>120</t>
  </si>
  <si>
    <t>20 - Chlazení - Rozvaděče</t>
  </si>
  <si>
    <t xml:space="preserve">    741 - Elektroinstalace - rozvaděče</t>
  </si>
  <si>
    <t>Elektroinstalace - rozvaděče</t>
  </si>
  <si>
    <t>X0013</t>
  </si>
  <si>
    <t>Rozvaděč chladících van -oceloplechová rozvodnice 600x1600x2000 vč. zakrytí, soklu, zákrytu, přívody a vývody spodem, vč. sběrnic, spoj.a pom. materiálu, zámek, schránka na dokumentaci, sokl, IP 43/20</t>
  </si>
  <si>
    <t>komplet</t>
  </si>
  <si>
    <t>1747463046</t>
  </si>
  <si>
    <t>P</t>
  </si>
  <si>
    <t>Poznámka k položce:_x000D_
Poznámka k položce: napájení, řízení chladících van - jistič 80C/3 -1ks, jistič 16D/1 - 40ks, jistič 10C/1 8ks, proudový chránič 25/4p/0,03A - 16ks, prostorová rezerva 12 mod na řídící systé,   rozvaděčové svorky, svorkovnice a příslušenství. protokol o kusové zkoušce rozvaděče, prohlášení o shodě.</t>
  </si>
  <si>
    <t>X0014</t>
  </si>
  <si>
    <t>Rozvaděč paralelního připojení nové techmologie -oceloplechová rozvodnice 600x800x2000 vč. zakrytí, soklu, zákrytu, přívody a vývody spodem, vč. sběrnic, spoj.a pom. materiálu, zámek, schránka na dokumentaci, sokl, IP 43/20</t>
  </si>
  <si>
    <t>-87018328</t>
  </si>
  <si>
    <t>Poznámka k položce:_x000D_
Poznámka k položce: napájení paralelního přívodu chladící technologie: jistič 630A/3 -2ks, jistič 400A-2ks, jistič 80A-4ks, rozvaděčové svorky, svorkovnice a příslušenství. protokol o kusové zkoušce rozvaděče, prohlášení o shodě.</t>
  </si>
  <si>
    <t>X0015</t>
  </si>
  <si>
    <t>Rozvaděč trvalého připojení nové techmologie -oceloplechová rozvodnice1600x2000x400 vč. zakrytí, soklu, zákrytu, přívody a vývody spodem, vč. sběrnic, spoj.a pom. materiálu, zámek, schránka na dokumentaci, sokl, IP 43/20</t>
  </si>
  <si>
    <t>554045182</t>
  </si>
  <si>
    <t xml:space="preserve">Poznámka k položce:_x000D_
Poznámka k položce: jistič 1000A/3 vč. vypínací cívky  - 1ks, jistič 400A/3 vč, vypínací cívky - 2ks, jistič 200A/3 vč. vypínací cívky -1ks. Jistič 80A/3 vč.vypínací cívky -3ks, jistič 40A/3 vč.vypínací cívky  - 1ks, jistič 40A/3 - 1ks, jistič 20A/3- 1ks, jistič 16A/3 -1ks, jistič 16A/1 - 3ks, jistič 10A/1-2ks, rozvaděčové svorky, svorkovnice a příslušenství. protokol o kusové zkoušce rozvaděče, prohlášení o shodě._x000D_
</t>
  </si>
  <si>
    <t>X0016</t>
  </si>
  <si>
    <t>Jistič 1250A včetně připojení do stávajícího rozvaděče</t>
  </si>
  <si>
    <t>1231699182</t>
  </si>
  <si>
    <t>1249744</t>
  </si>
  <si>
    <t>NAPETOVA SPOUST 230V AC</t>
  </si>
  <si>
    <t>-177806937</t>
  </si>
  <si>
    <t>X0017</t>
  </si>
  <si>
    <t>signalizační kontakty do jističe</t>
  </si>
  <si>
    <t>-944657809</t>
  </si>
  <si>
    <t>X0018</t>
  </si>
  <si>
    <t>MOTOROVÝ POHON</t>
  </si>
  <si>
    <t>724112182</t>
  </si>
  <si>
    <t>1172349</t>
  </si>
  <si>
    <t>ELEKTROMĚR NEPŘÍMÉHO MĚŘENÍ DIGITÁLNÍ</t>
  </si>
  <si>
    <t>-1025297829</t>
  </si>
  <si>
    <t>1168339</t>
  </si>
  <si>
    <t>MĚŘÍCÍ TRANSFORÁTORY PROUDU</t>
  </si>
  <si>
    <t>1993001076</t>
  </si>
  <si>
    <t>X0020</t>
  </si>
  <si>
    <t>DOZBROJENÍ OVLÁDÁNÍ A SIGNALIZAEC STAVU VYPÍNAČE</t>
  </si>
  <si>
    <t>1127867497</t>
  </si>
  <si>
    <t>X0021</t>
  </si>
  <si>
    <t>KABELOVÁ PRŮCHODKA PUJ02</t>
  </si>
  <si>
    <t>-164586262</t>
  </si>
  <si>
    <t>X0022</t>
  </si>
  <si>
    <t>ROZVODNICE PRO ZÁPŮJČKY CHLADÍCÍHO NÁBYTKU</t>
  </si>
  <si>
    <t>-1584096039</t>
  </si>
  <si>
    <t xml:space="preserve">Poznámka k položce:_x000D_
Poznámka k položce: jistič 125A/3-1ks, jistič 16D/1 - 27ks, proudový chránič 25/4p/0,03A -9ks, rozvaděčové svorky, svorkovnice a příslušenství. protokol o kusové zkoušce rozvaděče, prohlášení o shodě. Provizorní přívodní kabel v délce 115m včetně připojení a ukončení v provizorním rozvaděči_x000D_
</t>
  </si>
  <si>
    <t>X0023</t>
  </si>
  <si>
    <t>PŘÍVODY UKONČENÉ ZÁSUVKOU 230V/16A PRO ZÁPŮJČKY CHLADÍCÍHO NÁBYTKU</t>
  </si>
  <si>
    <t>1421882233</t>
  </si>
  <si>
    <t xml:space="preserve">Poznámka k položce:_x000D_
Poznámka k položce:  27ks provizorních zásuvkových vývodů připravených ve třech prostrorech, 8ks - středová ulička vlevo, 8ks středová ulička vpravo, 9ks před zeleninou, včetně kabeláže, provizorních tras a  připo v rozvaděči pro zápůjčky chladícího nábytku._x000D_
</t>
  </si>
  <si>
    <t>405563843</t>
  </si>
  <si>
    <t>-47888760</t>
  </si>
  <si>
    <t>X0024</t>
  </si>
  <si>
    <t>DEMONTÁŽ ROZVODNICE PRO ZÁPŮJČKY CHLADÍCÍHO NÁBYTKU, VČETNĚ PŘÍVODNÍHO VEDENÍ</t>
  </si>
  <si>
    <t>921957787</t>
  </si>
  <si>
    <t>X0025</t>
  </si>
  <si>
    <t>DEMONTÁŽ PROVIZORNÍCH PŘÍVODŮ PRO ZÁPŮJČKY CHLADÍCÍHO NÁBYTKU, VČETNĚ PŘÍVODNÍCH VEDENÍ.</t>
  </si>
  <si>
    <t>-938425254</t>
  </si>
  <si>
    <t>7411111R</t>
  </si>
  <si>
    <t>Montáž</t>
  </si>
  <si>
    <t>870181480</t>
  </si>
  <si>
    <t>30 - Remodelling</t>
  </si>
  <si>
    <t>HSV - Práce a dodávky HSV</t>
  </si>
  <si>
    <t xml:space="preserve">    D1 - Atypické práce HSV</t>
  </si>
  <si>
    <t xml:space="preserve">    997 - Přesun sutě</t>
  </si>
  <si>
    <t xml:space="preserve">    767 - Konstrukce zámečnické</t>
  </si>
  <si>
    <t>M - Montáže zařízení</t>
  </si>
  <si>
    <t xml:space="preserve">    220VD - Atypické elektromontáže</t>
  </si>
  <si>
    <t xml:space="preserve">    133VD - Montáže - potrubí - podlahy</t>
  </si>
  <si>
    <t xml:space="preserve">    741 - Montáže technologických zařízení</t>
  </si>
  <si>
    <t>Ostatní - Ostatní</t>
  </si>
  <si>
    <t xml:space="preserve">    001VD - Zařízení staveniště</t>
  </si>
  <si>
    <t xml:space="preserve">    VRN - Vedlejší rozpočtové náklady</t>
  </si>
  <si>
    <t>HSV</t>
  </si>
  <si>
    <t>Práce a dodávky HSV</t>
  </si>
  <si>
    <t>D1</t>
  </si>
  <si>
    <t>Atypické práce HSV</t>
  </si>
  <si>
    <t>123202004VD</t>
  </si>
  <si>
    <t>Vytvoření motážních prostupů v PUR panelech pro instalace v podhledech</t>
  </si>
  <si>
    <t>m2</t>
  </si>
  <si>
    <t>123202006VD</t>
  </si>
  <si>
    <t>Požární prostupy stěnou pro kabelové svazky</t>
  </si>
  <si>
    <t>123202007VD</t>
  </si>
  <si>
    <t>Vytvoření prostupů skrze stěny a střechu s požární odolností včetně olemování a zaizolování</t>
  </si>
  <si>
    <t>123202333VD</t>
  </si>
  <si>
    <t>Dodání a navaření pochozí protiskluzové folie Monarplan W</t>
  </si>
  <si>
    <t>998014011</t>
  </si>
  <si>
    <t>Přesun hmot pro budovy jednopodlažní z betonových dílců s nezděným pláštěm</t>
  </si>
  <si>
    <t>t</t>
  </si>
  <si>
    <t>997</t>
  </si>
  <si>
    <t>Přesun sutě</t>
  </si>
  <si>
    <t>997013113</t>
  </si>
  <si>
    <t>Vnitrostaveništní doprava suti a vybouraných hmot pro budovy v přes 9 do 12 m s použitím mechanizace</t>
  </si>
  <si>
    <t>997013501</t>
  </si>
  <si>
    <t>Odvoz suti a vybouraných hmot na skládku nebo meziskládku do 1 km se složením</t>
  </si>
  <si>
    <t>997013509</t>
  </si>
  <si>
    <t>Příplatek k odvozu suti a vybouraných hmot na skládku ZKD 1 km přes 1 km</t>
  </si>
  <si>
    <t>997013631</t>
  </si>
  <si>
    <t>Poplatek za uložení na skládce (skládkovné) stavebního odpadu směsného kód odpadu 17 09 04</t>
  </si>
  <si>
    <t>767</t>
  </si>
  <si>
    <t>Konstrukce zámečnické</t>
  </si>
  <si>
    <t>132VD</t>
  </si>
  <si>
    <t>nosné konstrukce pro montážní lávky, rozvodové  trasy pro technologie včetně statického posouzení, včetně 10% prostřihu</t>
  </si>
  <si>
    <t>143VD</t>
  </si>
  <si>
    <t>demontáž opláštění strojovny</t>
  </si>
  <si>
    <t>144VD</t>
  </si>
  <si>
    <t>montáž nového opláštění strojovna chlazení</t>
  </si>
  <si>
    <t>153200801VD</t>
  </si>
  <si>
    <t>Demontáž atypických ocelových konstr. do 50 kg</t>
  </si>
  <si>
    <t>bm</t>
  </si>
  <si>
    <t>153202001VD</t>
  </si>
  <si>
    <t>Jeřábnické práce</t>
  </si>
  <si>
    <t>153202002VD</t>
  </si>
  <si>
    <t>Ocelové chráničky do prostupů v  betonové podlaze pro instalací k ostrovům</t>
  </si>
  <si>
    <t>153202003VD</t>
  </si>
  <si>
    <t>Zavěšené ocelové kabelové lávky- přemostění pod stropem objektu</t>
  </si>
  <si>
    <t>R 01</t>
  </si>
  <si>
    <t>práce ve výškách pro montáž kabelové lávky</t>
  </si>
  <si>
    <t>R 02</t>
  </si>
  <si>
    <t>ztížená montáž -práce ve výškách ztížený přístup - příplatek - montáž svorníků</t>
  </si>
  <si>
    <t>R 03</t>
  </si>
  <si>
    <t>chemické kotvy</t>
  </si>
  <si>
    <t>153202004VD</t>
  </si>
  <si>
    <t>Jednostrané zábradlí pro servisní lávky ( hilti profily MQ41 pro zábradlí )</t>
  </si>
  <si>
    <t>Pol10</t>
  </si>
  <si>
    <t>hilti profily MQ41 pro stojky zábradlí včetně kotvících prvků</t>
  </si>
  <si>
    <t>153202007VD</t>
  </si>
  <si>
    <t>Pochozí žárově zinkované pororošty včetně fixačních prvků z hilti profilů MQ41</t>
  </si>
  <si>
    <t>153202018VD</t>
  </si>
  <si>
    <t>Výztuhy stávajících konstrukcí včetně statického posudku žárově zinkováno, pro strojovny A,B,C a D.</t>
  </si>
  <si>
    <t>R 04</t>
  </si>
  <si>
    <t>statické řešení dočasných ocelových konstrukcí</t>
  </si>
  <si>
    <t>153891112VD</t>
  </si>
  <si>
    <t>Osazení ocelových pozinkovaných roznášecích konstrukcí hmotnosti přes 200 kg. Statické posouzení a návrh. Včetně výroby a dopravy,pro strojovny A,B.C a D</t>
  </si>
  <si>
    <t>Pol11</t>
  </si>
  <si>
    <t>nezámrzný přívod vody k jednotlivým venkovním jednotkám z důvodu servisu</t>
  </si>
  <si>
    <t>R 05</t>
  </si>
  <si>
    <t>Venkovní dveře do fasády  pož. odolnost</t>
  </si>
  <si>
    <t>R 06</t>
  </si>
  <si>
    <t>konstrukce pro stěnu z izolačních panelů</t>
  </si>
  <si>
    <t>R 07</t>
  </si>
  <si>
    <t>automatické dveře izolační jednokřídlé posuvné (RACCOON)</t>
  </si>
  <si>
    <t>R 08</t>
  </si>
  <si>
    <t>ocelová konstrukce pro izolační dveře</t>
  </si>
  <si>
    <t>R 09</t>
  </si>
  <si>
    <t>stěnová příčka panely Kingspan nebo Isopan včetně hyg.lišt,délka 16x3,25m</t>
  </si>
  <si>
    <t>R 11</t>
  </si>
  <si>
    <t>klempířské prvky  pro zakrytí rozvodů v prodejní části v požadované barvě ral  do rozvinu 2,5 m2</t>
  </si>
  <si>
    <t>R 12</t>
  </si>
  <si>
    <t>odpojení a demontáž potrubi včetně deskových výměníků pro ohřev teplé vody.</t>
  </si>
  <si>
    <t>R10</t>
  </si>
  <si>
    <t>demontáž izolačních panelů včetně prosklení a likvidace výška 3,25</t>
  </si>
  <si>
    <t>153910006VD</t>
  </si>
  <si>
    <t>Nerezové nájezdové ochrany kotvené do závitových pouzder</t>
  </si>
  <si>
    <t>153910008VD</t>
  </si>
  <si>
    <t>Nerezové nájezdové ochrany členité kotvené do zavitových pouzder</t>
  </si>
  <si>
    <t>Pol12</t>
  </si>
  <si>
    <t>masivní nájezdové zábrany k vysokému stání</t>
  </si>
  <si>
    <t>949221111VD</t>
  </si>
  <si>
    <t>vyztužení stropu po demontáži stěny</t>
  </si>
  <si>
    <t>751613810VD</t>
  </si>
  <si>
    <t>demontáž vzt havarijního odtahu a zaslepení odvětrání před montáží rozvaděče</t>
  </si>
  <si>
    <t>764202105VD</t>
  </si>
  <si>
    <t>zakrytí potrubí 11,3 m2 + 4 m2 klempířské prvky</t>
  </si>
  <si>
    <t>764203152VD</t>
  </si>
  <si>
    <t>klempířské prvky na zastřesení průstupů do fasády do 5m2</t>
  </si>
  <si>
    <t>998767202</t>
  </si>
  <si>
    <t>Přesun hmot procentní pro zámečnické konstrukce v objektech v přes 6 do 12 m</t>
  </si>
  <si>
    <t>%</t>
  </si>
  <si>
    <t>000000.1</t>
  </si>
  <si>
    <t>nerezvý stůl pod výrobník ledu MAJA-1500</t>
  </si>
  <si>
    <t>000001</t>
  </si>
  <si>
    <t>Spojovací a montážní materiál</t>
  </si>
  <si>
    <t>Montáže zařízení</t>
  </si>
  <si>
    <t>220VD</t>
  </si>
  <si>
    <t>Atypické elektromontáže</t>
  </si>
  <si>
    <t>125202021VD</t>
  </si>
  <si>
    <t>atypické klempířské prvky pro zakrytí kabelových tras</t>
  </si>
  <si>
    <t>125302001VD</t>
  </si>
  <si>
    <t>Revize</t>
  </si>
  <si>
    <t>125302002VD</t>
  </si>
  <si>
    <t>Dokumentace skutečného provedení</t>
  </si>
  <si>
    <t>125302003VD</t>
  </si>
  <si>
    <t>Spolupráce při zapojování a zkouškách</t>
  </si>
  <si>
    <t>125810005VD</t>
  </si>
  <si>
    <t>Montáž měděných bezhalogenových kabelů CYKY, CYKYD, CYKYDY, NYM, NYY, YSLY uložených volně</t>
  </si>
  <si>
    <t>133VD</t>
  </si>
  <si>
    <t>Montáže - potrubí - podlahy</t>
  </si>
  <si>
    <t>133120043VD</t>
  </si>
  <si>
    <t>Čištění potrubí protažením, profukováním nebo proplachováním DN 50 včetně prověření kamerou</t>
  </si>
  <si>
    <t>133202001VD</t>
  </si>
  <si>
    <t>Bourání betonové podlahy</t>
  </si>
  <si>
    <t>m3</t>
  </si>
  <si>
    <t>133202002VD</t>
  </si>
  <si>
    <t>Odstranění a likvidace starých odpadů</t>
  </si>
  <si>
    <t>133202003VD</t>
  </si>
  <si>
    <t>Broušení drátkobetonových podlah</t>
  </si>
  <si>
    <t>133202004VD</t>
  </si>
  <si>
    <t>Zapravení betonové podlahy včetně nášlapné vrstvy</t>
  </si>
  <si>
    <t>133202005VD</t>
  </si>
  <si>
    <t>Metakrylátová polymerzálivka pro velmi rychlé vytvrzování za nízkých tepot tl. do 5 mm</t>
  </si>
  <si>
    <t>133202007VD</t>
  </si>
  <si>
    <t>Vyplnění a zalití nepotřebných šachet po rozvodech chlazeni včetně finální podlahy</t>
  </si>
  <si>
    <t>133202013VD</t>
  </si>
  <si>
    <t>Dodání a uložení nových odpadů</t>
  </si>
  <si>
    <t>133202021VD</t>
  </si>
  <si>
    <t>Diamantové řezání drátkobetonu hl. řezu 200mm</t>
  </si>
  <si>
    <t>133202024VD</t>
  </si>
  <si>
    <t>Diamantové jádrové vrtání do průměru 200 mm</t>
  </si>
  <si>
    <t>000000.2</t>
  </si>
  <si>
    <t>přepojení a úprava rozvodů pro reversní osmózu</t>
  </si>
  <si>
    <t>Montáže technologických zařízení</t>
  </si>
  <si>
    <t>61</t>
  </si>
  <si>
    <t>220260702VD</t>
  </si>
  <si>
    <t>Montáž kabelového žlabu ocelového a úprava stávajících žlabů pro rozvody technologie</t>
  </si>
  <si>
    <t>122</t>
  </si>
  <si>
    <t>220260704VD</t>
  </si>
  <si>
    <t>Tvarový profilovaný prvek (v RALU ) na horní hranu chlad.a mraz.nábytku pro přichycení navigačních magnetek výška 250mm</t>
  </si>
  <si>
    <t>124</t>
  </si>
  <si>
    <t>63</t>
  </si>
  <si>
    <t>000000.3</t>
  </si>
  <si>
    <t>pororošty zinek 1000x600-lávky, včetně 10% prostřihu</t>
  </si>
  <si>
    <t>126</t>
  </si>
  <si>
    <t>Ostatní</t>
  </si>
  <si>
    <t>001VD</t>
  </si>
  <si>
    <t>Zařízení staveniště</t>
  </si>
  <si>
    <t>001000001VD</t>
  </si>
  <si>
    <t>Pronájem lodního kontejneru na materiál, nářadí  3 ks</t>
  </si>
  <si>
    <t>měsíc</t>
  </si>
  <si>
    <t>128</t>
  </si>
  <si>
    <t>65</t>
  </si>
  <si>
    <t>001000002VD</t>
  </si>
  <si>
    <t>Pronájem vysokozdvihu po dobu výstavby 2x</t>
  </si>
  <si>
    <t>130</t>
  </si>
  <si>
    <t>001000003VD</t>
  </si>
  <si>
    <t>Pronájem oplocení staveniště oplocenkami. Včetně přesunů.</t>
  </si>
  <si>
    <t>132</t>
  </si>
  <si>
    <t>67</t>
  </si>
  <si>
    <t>001000004VD</t>
  </si>
  <si>
    <t>Pronájem mobilních zábran při manipulaci ve výškách a pod zavěšeným břemenem</t>
  </si>
  <si>
    <t>134</t>
  </si>
  <si>
    <t>001000007VD</t>
  </si>
  <si>
    <t>Pronájem kontejnérů na odpad 3 ks po dobu stavby včetně likvidace</t>
  </si>
  <si>
    <t>136</t>
  </si>
  <si>
    <t>69</t>
  </si>
  <si>
    <t>001000008VD</t>
  </si>
  <si>
    <t>Pronájem elektrické samohybné plošiny do 12m včetně dopravy dva kusy</t>
  </si>
  <si>
    <t>138</t>
  </si>
  <si>
    <t>001000009VD</t>
  </si>
  <si>
    <t>Pronájem venkovní samohybné plošiny do 18m včetně dopravy</t>
  </si>
  <si>
    <t>140</t>
  </si>
  <si>
    <t>71</t>
  </si>
  <si>
    <t>001000010VD</t>
  </si>
  <si>
    <t>Lešení trubkové mobilní výška 5 m</t>
  </si>
  <si>
    <t>142</t>
  </si>
  <si>
    <t>000000.5</t>
  </si>
  <si>
    <t>Terénní úpravy pro zařízení staveniště - kontejnery</t>
  </si>
  <si>
    <t>144</t>
  </si>
  <si>
    <t>73</t>
  </si>
  <si>
    <t>124202005VD</t>
  </si>
  <si>
    <t>Průběžný úklid staveniště</t>
  </si>
  <si>
    <t>146</t>
  </si>
  <si>
    <t>124202006VD</t>
  </si>
  <si>
    <t>Úklid mezipodhledů s obtížným přístupem výška do 1m</t>
  </si>
  <si>
    <t>148</t>
  </si>
  <si>
    <t>40 - Vzduchotechnika</t>
  </si>
  <si>
    <t>D1 - Původní Strojovna LINDE</t>
  </si>
  <si>
    <t>D2 - Nová strojovna LINDE</t>
  </si>
  <si>
    <t>D3 - Potrubní výústka</t>
  </si>
  <si>
    <t>D4 - Strojovna chlazení Distribuce</t>
  </si>
  <si>
    <t>D5 - komplexní zkoušky</t>
  </si>
  <si>
    <t>D6 - ostatní položky</t>
  </si>
  <si>
    <t>Původní Strojovna LINDE</t>
  </si>
  <si>
    <t>Pol2</t>
  </si>
  <si>
    <t>TCBT/4-800 L PTC 230/400V IP55 40°C ax. vent. Potr</t>
  </si>
  <si>
    <t>Pol3</t>
  </si>
  <si>
    <t>Regulační klapka 800 x 800 / 250</t>
  </si>
  <si>
    <t>Pol4</t>
  </si>
  <si>
    <t>Demontáž+ montáž odtahových ventilátorů a klapek</t>
  </si>
  <si>
    <t>D2</t>
  </si>
  <si>
    <t>Nová strojovna LINDE</t>
  </si>
  <si>
    <t>Pol5</t>
  </si>
  <si>
    <t>HCFT/4-630 H 230/400V IP65 70°C ax. vent. Stěnový</t>
  </si>
  <si>
    <t>Pol6</t>
  </si>
  <si>
    <t>TCBT/4-500 L PTC 230/400V IP55 40°C ax. vent. Potr</t>
  </si>
  <si>
    <t>D3</t>
  </si>
  <si>
    <t>Potrubní výústka</t>
  </si>
  <si>
    <t>Pol7</t>
  </si>
  <si>
    <t>VPE-H-1.0 600x300 vyústka průmyslov</t>
  </si>
  <si>
    <t>Pol8</t>
  </si>
  <si>
    <t>Demotáž + motáž Ventilátorů a výústek</t>
  </si>
  <si>
    <t>D4</t>
  </si>
  <si>
    <t>Strojovna chlazení Distribuce</t>
  </si>
  <si>
    <t>Pol9</t>
  </si>
  <si>
    <t>RM 250 NK N8 rad vent.kovový / VENT - 250 NK/</t>
  </si>
  <si>
    <t>Pol21</t>
  </si>
  <si>
    <t>Demontáž + motáž ventilátoru</t>
  </si>
  <si>
    <t>D5</t>
  </si>
  <si>
    <t>komplexní zkoušky</t>
  </si>
  <si>
    <t>Pol22</t>
  </si>
  <si>
    <t>zprovoznění jednotky</t>
  </si>
  <si>
    <t>Pol23</t>
  </si>
  <si>
    <t>změření jednotlivých výkonů</t>
  </si>
  <si>
    <t>Pol24</t>
  </si>
  <si>
    <t>vyhotovení protokolu o zaregulování</t>
  </si>
  <si>
    <t>Pol25</t>
  </si>
  <si>
    <t>a zaškolení obsluhy</t>
  </si>
  <si>
    <t>D6</t>
  </si>
  <si>
    <t>ostatní položky</t>
  </si>
  <si>
    <t>Pol26</t>
  </si>
  <si>
    <t>Závěsný a spojovací materiál</t>
  </si>
  <si>
    <t>Pol27</t>
  </si>
  <si>
    <t>Přesun hmot / zdvižky / Lešení do 5m</t>
  </si>
  <si>
    <t>Pol28</t>
  </si>
  <si>
    <t>Doprava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</si>
</sst>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0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horizontal="center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0" borderId="0" xfId="0" applyAlignment="1"/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opLeftCell="A94" workbookViewId="0">
      <selection activeCell="AA100" sqref="AA100"/>
    </sheetView>
  </sheetViews>
  <sheetFormatPr defaultRowHeight="10.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62" t="s">
        <v>5</v>
      </c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E4" s="19" t="s">
        <v>11</v>
      </c>
      <c r="BS4" s="13" t="s">
        <v>12</v>
      </c>
    </row>
    <row r="5" spans="1:74" ht="12" customHeight="1">
      <c r="B5" s="16"/>
      <c r="D5" s="20" t="s">
        <v>13</v>
      </c>
      <c r="K5" s="173" t="s">
        <v>14</v>
      </c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R5" s="16"/>
      <c r="BE5" s="170" t="s">
        <v>15</v>
      </c>
      <c r="BS5" s="13" t="s">
        <v>6</v>
      </c>
    </row>
    <row r="6" spans="1:74" ht="36.950000000000003" customHeight="1">
      <c r="B6" s="16"/>
      <c r="D6" s="22" t="s">
        <v>16</v>
      </c>
      <c r="K6" s="174" t="s">
        <v>17</v>
      </c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R6" s="16"/>
      <c r="BE6" s="171"/>
      <c r="BS6" s="13" t="s">
        <v>6</v>
      </c>
    </row>
    <row r="7" spans="1:74" ht="12" customHeight="1">
      <c r="B7" s="16"/>
      <c r="D7" s="23" t="s">
        <v>18</v>
      </c>
      <c r="K7" s="21" t="s">
        <v>1</v>
      </c>
      <c r="AK7" s="23" t="s">
        <v>19</v>
      </c>
      <c r="AN7" s="21" t="s">
        <v>1</v>
      </c>
      <c r="AR7" s="16"/>
      <c r="BE7" s="171"/>
      <c r="BS7" s="13" t="s">
        <v>6</v>
      </c>
    </row>
    <row r="8" spans="1:74" ht="12" customHeight="1">
      <c r="B8" s="16"/>
      <c r="D8" s="23" t="s">
        <v>20</v>
      </c>
      <c r="K8" s="21" t="s">
        <v>21</v>
      </c>
      <c r="AK8" s="23" t="s">
        <v>22</v>
      </c>
      <c r="AN8" s="24" t="s">
        <v>23</v>
      </c>
      <c r="AR8" s="16"/>
      <c r="BE8" s="171"/>
      <c r="BS8" s="13" t="s">
        <v>6</v>
      </c>
    </row>
    <row r="9" spans="1:74" ht="14.45" customHeight="1">
      <c r="B9" s="16"/>
      <c r="AR9" s="16"/>
      <c r="BE9" s="171"/>
      <c r="BS9" s="13" t="s">
        <v>6</v>
      </c>
    </row>
    <row r="10" spans="1:74" ht="12" customHeight="1">
      <c r="B10" s="16"/>
      <c r="D10" s="23" t="s">
        <v>24</v>
      </c>
      <c r="AK10" s="23" t="s">
        <v>25</v>
      </c>
      <c r="AN10" s="21" t="s">
        <v>1</v>
      </c>
      <c r="AR10" s="16"/>
      <c r="BE10" s="171"/>
      <c r="BS10" s="13" t="s">
        <v>6</v>
      </c>
    </row>
    <row r="11" spans="1:74" ht="18.399999999999999" customHeight="1">
      <c r="B11" s="16"/>
      <c r="E11" s="21" t="s">
        <v>26</v>
      </c>
      <c r="AK11" s="23" t="s">
        <v>27</v>
      </c>
      <c r="AN11" s="21" t="s">
        <v>1</v>
      </c>
      <c r="AR11" s="16"/>
      <c r="BE11" s="171"/>
      <c r="BS11" s="13" t="s">
        <v>6</v>
      </c>
    </row>
    <row r="12" spans="1:74" ht="6.95" customHeight="1">
      <c r="B12" s="16"/>
      <c r="AR12" s="16"/>
      <c r="BE12" s="171"/>
      <c r="BS12" s="13" t="s">
        <v>6</v>
      </c>
    </row>
    <row r="13" spans="1:74" ht="12" customHeight="1">
      <c r="B13" s="16"/>
      <c r="D13" s="23" t="s">
        <v>28</v>
      </c>
      <c r="AK13" s="23" t="s">
        <v>25</v>
      </c>
      <c r="AN13" s="25" t="s">
        <v>29</v>
      </c>
      <c r="AR13" s="16"/>
      <c r="BE13" s="171"/>
      <c r="BS13" s="13" t="s">
        <v>6</v>
      </c>
    </row>
    <row r="14" spans="1:74" ht="13.15">
      <c r="B14" s="16"/>
      <c r="E14" s="175" t="s">
        <v>29</v>
      </c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23" t="s">
        <v>27</v>
      </c>
      <c r="AN14" s="25" t="s">
        <v>29</v>
      </c>
      <c r="AR14" s="16"/>
      <c r="BE14" s="171"/>
      <c r="BS14" s="13" t="s">
        <v>6</v>
      </c>
    </row>
    <row r="15" spans="1:74" ht="6.95" customHeight="1">
      <c r="B15" s="16"/>
      <c r="AR15" s="16"/>
      <c r="BE15" s="171"/>
      <c r="BS15" s="13" t="s">
        <v>3</v>
      </c>
    </row>
    <row r="16" spans="1:74" ht="12" customHeight="1">
      <c r="B16" s="16"/>
      <c r="D16" s="23" t="s">
        <v>30</v>
      </c>
      <c r="AK16" s="23" t="s">
        <v>25</v>
      </c>
      <c r="AN16" s="21" t="s">
        <v>1</v>
      </c>
      <c r="AR16" s="16"/>
      <c r="BE16" s="171"/>
      <c r="BS16" s="13" t="s">
        <v>3</v>
      </c>
    </row>
    <row r="17" spans="2:71" ht="18.399999999999999" customHeight="1">
      <c r="B17" s="16"/>
      <c r="E17" s="21" t="s">
        <v>26</v>
      </c>
      <c r="AK17" s="23" t="s">
        <v>27</v>
      </c>
      <c r="AN17" s="21" t="s">
        <v>1</v>
      </c>
      <c r="AR17" s="16"/>
      <c r="BE17" s="171"/>
      <c r="BS17" s="13" t="s">
        <v>31</v>
      </c>
    </row>
    <row r="18" spans="2:71" ht="6.95" customHeight="1">
      <c r="B18" s="16"/>
      <c r="AR18" s="16"/>
      <c r="BE18" s="171"/>
      <c r="BS18" s="13" t="s">
        <v>6</v>
      </c>
    </row>
    <row r="19" spans="2:71" ht="12" customHeight="1">
      <c r="B19" s="16"/>
      <c r="D19" s="23" t="s">
        <v>32</v>
      </c>
      <c r="AK19" s="23" t="s">
        <v>25</v>
      </c>
      <c r="AN19" s="21" t="s">
        <v>1</v>
      </c>
      <c r="AR19" s="16"/>
      <c r="BE19" s="171"/>
      <c r="BS19" s="13" t="s">
        <v>6</v>
      </c>
    </row>
    <row r="20" spans="2:71" ht="18.399999999999999" customHeight="1">
      <c r="B20" s="16"/>
      <c r="E20" s="21" t="s">
        <v>26</v>
      </c>
      <c r="AK20" s="23" t="s">
        <v>27</v>
      </c>
      <c r="AN20" s="21" t="s">
        <v>1</v>
      </c>
      <c r="AR20" s="16"/>
      <c r="BE20" s="171"/>
      <c r="BS20" s="13" t="s">
        <v>31</v>
      </c>
    </row>
    <row r="21" spans="2:71" ht="6.95" customHeight="1">
      <c r="B21" s="16"/>
      <c r="AR21" s="16"/>
      <c r="BE21" s="171"/>
    </row>
    <row r="22" spans="2:71" ht="12" customHeight="1">
      <c r="B22" s="16"/>
      <c r="D22" s="23" t="s">
        <v>33</v>
      </c>
      <c r="AR22" s="16"/>
      <c r="BE22" s="171"/>
    </row>
    <row r="23" spans="2:71" ht="16.5" customHeight="1">
      <c r="B23" s="16"/>
      <c r="E23" s="177" t="s">
        <v>1</v>
      </c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R23" s="16"/>
      <c r="BE23" s="171"/>
    </row>
    <row r="24" spans="2:71" ht="6.95" customHeight="1">
      <c r="B24" s="16"/>
      <c r="AR24" s="16"/>
      <c r="BE24" s="171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71"/>
    </row>
    <row r="26" spans="2:71" s="1" customFormat="1" ht="25.9" customHeight="1">
      <c r="B26" s="28"/>
      <c r="D26" s="29" t="s">
        <v>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78">
        <f>ROUND(AG94,2)</f>
        <v>0</v>
      </c>
      <c r="AL26" s="179"/>
      <c r="AM26" s="179"/>
      <c r="AN26" s="179"/>
      <c r="AO26" s="179"/>
      <c r="AR26" s="28"/>
      <c r="BE26" s="171"/>
    </row>
    <row r="27" spans="2:71" s="1" customFormat="1" ht="6.95" customHeight="1">
      <c r="B27" s="28"/>
      <c r="AR27" s="28"/>
      <c r="BE27" s="171"/>
    </row>
    <row r="28" spans="2:71" s="1" customFormat="1" ht="13.15">
      <c r="B28" s="28"/>
      <c r="L28" s="180" t="s">
        <v>35</v>
      </c>
      <c r="M28" s="180"/>
      <c r="N28" s="180"/>
      <c r="O28" s="180"/>
      <c r="P28" s="180"/>
      <c r="W28" s="180" t="s">
        <v>36</v>
      </c>
      <c r="X28" s="180"/>
      <c r="Y28" s="180"/>
      <c r="Z28" s="180"/>
      <c r="AA28" s="180"/>
      <c r="AB28" s="180"/>
      <c r="AC28" s="180"/>
      <c r="AD28" s="180"/>
      <c r="AE28" s="180"/>
      <c r="AK28" s="180" t="s">
        <v>37</v>
      </c>
      <c r="AL28" s="180"/>
      <c r="AM28" s="180"/>
      <c r="AN28" s="180"/>
      <c r="AO28" s="180"/>
      <c r="AR28" s="28"/>
      <c r="BE28" s="171"/>
    </row>
    <row r="29" spans="2:71" s="2" customFormat="1" ht="14.45" customHeight="1">
      <c r="B29" s="32"/>
      <c r="D29" s="23" t="s">
        <v>38</v>
      </c>
      <c r="F29" s="23" t="s">
        <v>39</v>
      </c>
      <c r="L29" s="165">
        <v>0.21</v>
      </c>
      <c r="M29" s="164"/>
      <c r="N29" s="164"/>
      <c r="O29" s="164"/>
      <c r="P29" s="164"/>
      <c r="W29" s="163">
        <f>ROUND(AZ94, 2)</f>
        <v>0</v>
      </c>
      <c r="X29" s="164"/>
      <c r="Y29" s="164"/>
      <c r="Z29" s="164"/>
      <c r="AA29" s="164"/>
      <c r="AB29" s="164"/>
      <c r="AC29" s="164"/>
      <c r="AD29" s="164"/>
      <c r="AE29" s="164"/>
      <c r="AK29" s="163">
        <f>ROUND(AV94, 2)</f>
        <v>0</v>
      </c>
      <c r="AL29" s="164"/>
      <c r="AM29" s="164"/>
      <c r="AN29" s="164"/>
      <c r="AO29" s="164"/>
      <c r="AR29" s="32"/>
      <c r="BE29" s="172"/>
    </row>
    <row r="30" spans="2:71" s="2" customFormat="1" ht="14.45" customHeight="1">
      <c r="B30" s="32"/>
      <c r="F30" s="23" t="s">
        <v>40</v>
      </c>
      <c r="L30" s="165">
        <v>0.12</v>
      </c>
      <c r="M30" s="164"/>
      <c r="N30" s="164"/>
      <c r="O30" s="164"/>
      <c r="P30" s="164"/>
      <c r="W30" s="163">
        <f>ROUND(BA94, 2)</f>
        <v>0</v>
      </c>
      <c r="X30" s="164"/>
      <c r="Y30" s="164"/>
      <c r="Z30" s="164"/>
      <c r="AA30" s="164"/>
      <c r="AB30" s="164"/>
      <c r="AC30" s="164"/>
      <c r="AD30" s="164"/>
      <c r="AE30" s="164"/>
      <c r="AK30" s="163">
        <f>ROUND(AW94, 2)</f>
        <v>0</v>
      </c>
      <c r="AL30" s="164"/>
      <c r="AM30" s="164"/>
      <c r="AN30" s="164"/>
      <c r="AO30" s="164"/>
      <c r="AR30" s="32"/>
      <c r="BE30" s="172"/>
    </row>
    <row r="31" spans="2:71" s="2" customFormat="1" ht="14.45" hidden="1" customHeight="1">
      <c r="B31" s="32"/>
      <c r="F31" s="23" t="s">
        <v>41</v>
      </c>
      <c r="L31" s="165">
        <v>0.21</v>
      </c>
      <c r="M31" s="164"/>
      <c r="N31" s="164"/>
      <c r="O31" s="164"/>
      <c r="P31" s="164"/>
      <c r="W31" s="163">
        <f>ROUND(BB94, 2)</f>
        <v>0</v>
      </c>
      <c r="X31" s="164"/>
      <c r="Y31" s="164"/>
      <c r="Z31" s="164"/>
      <c r="AA31" s="164"/>
      <c r="AB31" s="164"/>
      <c r="AC31" s="164"/>
      <c r="AD31" s="164"/>
      <c r="AE31" s="164"/>
      <c r="AK31" s="163">
        <v>0</v>
      </c>
      <c r="AL31" s="164"/>
      <c r="AM31" s="164"/>
      <c r="AN31" s="164"/>
      <c r="AO31" s="164"/>
      <c r="AR31" s="32"/>
      <c r="BE31" s="172"/>
    </row>
    <row r="32" spans="2:71" s="2" customFormat="1" ht="14.45" hidden="1" customHeight="1">
      <c r="B32" s="32"/>
      <c r="F32" s="23" t="s">
        <v>42</v>
      </c>
      <c r="L32" s="165">
        <v>0.12</v>
      </c>
      <c r="M32" s="164"/>
      <c r="N32" s="164"/>
      <c r="O32" s="164"/>
      <c r="P32" s="164"/>
      <c r="W32" s="163">
        <f>ROUND(BC94, 2)</f>
        <v>0</v>
      </c>
      <c r="X32" s="164"/>
      <c r="Y32" s="164"/>
      <c r="Z32" s="164"/>
      <c r="AA32" s="164"/>
      <c r="AB32" s="164"/>
      <c r="AC32" s="164"/>
      <c r="AD32" s="164"/>
      <c r="AE32" s="164"/>
      <c r="AK32" s="163">
        <v>0</v>
      </c>
      <c r="AL32" s="164"/>
      <c r="AM32" s="164"/>
      <c r="AN32" s="164"/>
      <c r="AO32" s="164"/>
      <c r="AR32" s="32"/>
      <c r="BE32" s="172"/>
    </row>
    <row r="33" spans="2:57" s="2" customFormat="1" ht="14.45" hidden="1" customHeight="1">
      <c r="B33" s="32"/>
      <c r="F33" s="23" t="s">
        <v>43</v>
      </c>
      <c r="L33" s="165">
        <v>0</v>
      </c>
      <c r="M33" s="164"/>
      <c r="N33" s="164"/>
      <c r="O33" s="164"/>
      <c r="P33" s="164"/>
      <c r="W33" s="163">
        <f>ROUND(BD94, 2)</f>
        <v>0</v>
      </c>
      <c r="X33" s="164"/>
      <c r="Y33" s="164"/>
      <c r="Z33" s="164"/>
      <c r="AA33" s="164"/>
      <c r="AB33" s="164"/>
      <c r="AC33" s="164"/>
      <c r="AD33" s="164"/>
      <c r="AE33" s="164"/>
      <c r="AK33" s="163">
        <v>0</v>
      </c>
      <c r="AL33" s="164"/>
      <c r="AM33" s="164"/>
      <c r="AN33" s="164"/>
      <c r="AO33" s="164"/>
      <c r="AR33" s="32"/>
      <c r="BE33" s="172"/>
    </row>
    <row r="34" spans="2:57" s="1" customFormat="1" ht="6.95" customHeight="1">
      <c r="B34" s="28"/>
      <c r="AR34" s="28"/>
      <c r="BE34" s="171"/>
    </row>
    <row r="35" spans="2:57" s="1" customFormat="1" ht="25.9" customHeight="1">
      <c r="B35" s="28"/>
      <c r="C35" s="33"/>
      <c r="D35" s="34" t="s">
        <v>44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45</v>
      </c>
      <c r="U35" s="35"/>
      <c r="V35" s="35"/>
      <c r="W35" s="35"/>
      <c r="X35" s="169" t="s">
        <v>46</v>
      </c>
      <c r="Y35" s="167"/>
      <c r="Z35" s="167"/>
      <c r="AA35" s="167"/>
      <c r="AB35" s="167"/>
      <c r="AC35" s="35"/>
      <c r="AD35" s="35"/>
      <c r="AE35" s="35"/>
      <c r="AF35" s="35"/>
      <c r="AG35" s="35"/>
      <c r="AH35" s="35"/>
      <c r="AI35" s="35"/>
      <c r="AJ35" s="35"/>
      <c r="AK35" s="166">
        <f>SUM(AK26:AK33)</f>
        <v>0</v>
      </c>
      <c r="AL35" s="167"/>
      <c r="AM35" s="167"/>
      <c r="AN35" s="167"/>
      <c r="AO35" s="168"/>
      <c r="AP35" s="33"/>
      <c r="AQ35" s="33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37" t="s">
        <v>47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48</v>
      </c>
      <c r="AI49" s="38"/>
      <c r="AJ49" s="38"/>
      <c r="AK49" s="38"/>
      <c r="AL49" s="38"/>
      <c r="AM49" s="38"/>
      <c r="AN49" s="38"/>
      <c r="AO49" s="38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3.15">
      <c r="B60" s="28"/>
      <c r="D60" s="39" t="s">
        <v>49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50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49</v>
      </c>
      <c r="AI60" s="30"/>
      <c r="AJ60" s="30"/>
      <c r="AK60" s="30"/>
      <c r="AL60" s="30"/>
      <c r="AM60" s="39" t="s">
        <v>50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.15">
      <c r="B64" s="28"/>
      <c r="D64" s="37" t="s">
        <v>51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52</v>
      </c>
      <c r="AI64" s="38"/>
      <c r="AJ64" s="38"/>
      <c r="AK64" s="38"/>
      <c r="AL64" s="38"/>
      <c r="AM64" s="38"/>
      <c r="AN64" s="38"/>
      <c r="AO64" s="38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3.15">
      <c r="B75" s="28"/>
      <c r="D75" s="39" t="s">
        <v>49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50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49</v>
      </c>
      <c r="AI75" s="30"/>
      <c r="AJ75" s="30"/>
      <c r="AK75" s="30"/>
      <c r="AL75" s="30"/>
      <c r="AM75" s="39" t="s">
        <v>50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1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1:91" s="1" customFormat="1" ht="24.95" customHeight="1">
      <c r="B82" s="28"/>
      <c r="C82" s="17" t="s">
        <v>53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4"/>
      <c r="C84" s="23" t="s">
        <v>13</v>
      </c>
      <c r="L84" s="3" t="str">
        <f>K5</f>
        <v>Y766</v>
      </c>
      <c r="AR84" s="44"/>
    </row>
    <row r="85" spans="1:91" s="4" customFormat="1" ht="36.950000000000003" customHeight="1">
      <c r="B85" s="45"/>
      <c r="C85" s="46" t="s">
        <v>16</v>
      </c>
      <c r="L85" s="183" t="str">
        <f>K6</f>
        <v>MAKRO Stodůlky</v>
      </c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K85" s="184"/>
      <c r="AL85" s="184"/>
      <c r="AM85" s="184"/>
      <c r="AN85" s="184"/>
      <c r="AO85" s="184"/>
      <c r="AR85" s="45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3" t="s">
        <v>20</v>
      </c>
      <c r="L87" s="47" t="str">
        <f>IF(K8="","",K8)</f>
        <v>Praha - Stodůlky</v>
      </c>
      <c r="AI87" s="23" t="s">
        <v>22</v>
      </c>
      <c r="AM87" s="185" t="str">
        <f>IF(AN8= "","",AN8)</f>
        <v>9. 6. 2025</v>
      </c>
      <c r="AN87" s="185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3" t="s">
        <v>24</v>
      </c>
      <c r="L89" s="3" t="str">
        <f>IF(E11= "","",E11)</f>
        <v xml:space="preserve"> </v>
      </c>
      <c r="AI89" s="23" t="s">
        <v>30</v>
      </c>
      <c r="AM89" s="186" t="str">
        <f>IF(E17="","",E17)</f>
        <v xml:space="preserve"> </v>
      </c>
      <c r="AN89" s="187"/>
      <c r="AO89" s="187"/>
      <c r="AP89" s="187"/>
      <c r="AR89" s="28"/>
      <c r="AS89" s="191" t="s">
        <v>54</v>
      </c>
      <c r="AT89" s="192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>
      <c r="B90" s="28"/>
      <c r="C90" s="23" t="s">
        <v>28</v>
      </c>
      <c r="L90" s="3" t="str">
        <f>IF(E14= "Vyplň údaj","",E14)</f>
        <v/>
      </c>
      <c r="AI90" s="23" t="s">
        <v>32</v>
      </c>
      <c r="AM90" s="186" t="str">
        <f>IF(E20="","",E20)</f>
        <v xml:space="preserve"> </v>
      </c>
      <c r="AN90" s="187"/>
      <c r="AO90" s="187"/>
      <c r="AP90" s="187"/>
      <c r="AR90" s="28"/>
      <c r="AS90" s="193"/>
      <c r="AT90" s="194"/>
      <c r="BD90" s="52"/>
    </row>
    <row r="91" spans="1:91" s="1" customFormat="1" ht="10.9" customHeight="1">
      <c r="B91" s="28"/>
      <c r="AR91" s="28"/>
      <c r="AS91" s="193"/>
      <c r="AT91" s="194"/>
      <c r="BD91" s="52"/>
    </row>
    <row r="92" spans="1:91" s="1" customFormat="1" ht="29.25" customHeight="1">
      <c r="B92" s="28"/>
      <c r="C92" s="195" t="s">
        <v>55</v>
      </c>
      <c r="D92" s="196"/>
      <c r="E92" s="196"/>
      <c r="F92" s="196"/>
      <c r="G92" s="196"/>
      <c r="H92" s="53"/>
      <c r="I92" s="198" t="s">
        <v>56</v>
      </c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7" t="s">
        <v>57</v>
      </c>
      <c r="AH92" s="196"/>
      <c r="AI92" s="196"/>
      <c r="AJ92" s="196"/>
      <c r="AK92" s="196"/>
      <c r="AL92" s="196"/>
      <c r="AM92" s="196"/>
      <c r="AN92" s="198" t="s">
        <v>58</v>
      </c>
      <c r="AO92" s="196"/>
      <c r="AP92" s="199"/>
      <c r="AQ92" s="54" t="s">
        <v>59</v>
      </c>
      <c r="AR92" s="28"/>
      <c r="AS92" s="55" t="s">
        <v>60</v>
      </c>
      <c r="AT92" s="56" t="s">
        <v>61</v>
      </c>
      <c r="AU92" s="56" t="s">
        <v>62</v>
      </c>
      <c r="AV92" s="56" t="s">
        <v>63</v>
      </c>
      <c r="AW92" s="56" t="s">
        <v>64</v>
      </c>
      <c r="AX92" s="56" t="s">
        <v>65</v>
      </c>
      <c r="AY92" s="56" t="s">
        <v>66</v>
      </c>
      <c r="AZ92" s="56" t="s">
        <v>67</v>
      </c>
      <c r="BA92" s="56" t="s">
        <v>68</v>
      </c>
      <c r="BB92" s="56" t="s">
        <v>69</v>
      </c>
      <c r="BC92" s="56" t="s">
        <v>70</v>
      </c>
      <c r="BD92" s="57" t="s">
        <v>71</v>
      </c>
    </row>
    <row r="93" spans="1:91" s="1" customFormat="1" ht="10.9" customHeight="1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>
      <c r="B94" s="59"/>
      <c r="C94" s="60" t="s">
        <v>72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88">
        <f>ROUND(SUM(AG95:AG98),2)</f>
        <v>0</v>
      </c>
      <c r="AH94" s="188"/>
      <c r="AI94" s="188"/>
      <c r="AJ94" s="188"/>
      <c r="AK94" s="188"/>
      <c r="AL94" s="188"/>
      <c r="AM94" s="188"/>
      <c r="AN94" s="189">
        <f>SUM(AG94,AT94)</f>
        <v>0</v>
      </c>
      <c r="AO94" s="189"/>
      <c r="AP94" s="189"/>
      <c r="AQ94" s="63" t="s">
        <v>1</v>
      </c>
      <c r="AR94" s="59"/>
      <c r="AS94" s="64">
        <f>ROUND(SUM(AS95:AS98),2)</f>
        <v>0</v>
      </c>
      <c r="AT94" s="65">
        <f>ROUND(SUM(AV94:AW94),2)</f>
        <v>0</v>
      </c>
      <c r="AU94" s="66">
        <f>ROUND(SUM(AU95:AU98),5)</f>
        <v>0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ROUND(SUM(AZ95:AZ98),2)</f>
        <v>0</v>
      </c>
      <c r="BA94" s="65">
        <f>ROUND(SUM(BA95:BA98),2)</f>
        <v>0</v>
      </c>
      <c r="BB94" s="65">
        <f>ROUND(SUM(BB95:BB98),2)</f>
        <v>0</v>
      </c>
      <c r="BC94" s="65">
        <f>ROUND(SUM(BC95:BC98),2)</f>
        <v>0</v>
      </c>
      <c r="BD94" s="67">
        <f>ROUND(SUM(BD95:BD98),2)</f>
        <v>0</v>
      </c>
      <c r="BS94" s="68" t="s">
        <v>73</v>
      </c>
      <c r="BT94" s="68" t="s">
        <v>74</v>
      </c>
      <c r="BU94" s="69" t="s">
        <v>75</v>
      </c>
      <c r="BV94" s="68" t="s">
        <v>76</v>
      </c>
      <c r="BW94" s="68" t="s">
        <v>4</v>
      </c>
      <c r="BX94" s="68" t="s">
        <v>77</v>
      </c>
      <c r="CL94" s="68" t="s">
        <v>1</v>
      </c>
    </row>
    <row r="95" spans="1:91" s="6" customFormat="1" ht="16.5" customHeight="1">
      <c r="A95" s="70" t="s">
        <v>78</v>
      </c>
      <c r="B95" s="71"/>
      <c r="C95" s="72"/>
      <c r="D95" s="190" t="s">
        <v>79</v>
      </c>
      <c r="E95" s="190"/>
      <c r="F95" s="190"/>
      <c r="G95" s="190"/>
      <c r="H95" s="190"/>
      <c r="I95" s="73"/>
      <c r="J95" s="190" t="s">
        <v>80</v>
      </c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81">
        <f>'10 - Chlazení - Elektromo...'!J30</f>
        <v>0</v>
      </c>
      <c r="AH95" s="182"/>
      <c r="AI95" s="182"/>
      <c r="AJ95" s="182"/>
      <c r="AK95" s="182"/>
      <c r="AL95" s="182"/>
      <c r="AM95" s="182"/>
      <c r="AN95" s="181">
        <f>SUM(AG95,AT95)</f>
        <v>0</v>
      </c>
      <c r="AO95" s="182"/>
      <c r="AP95" s="182"/>
      <c r="AQ95" s="74" t="s">
        <v>81</v>
      </c>
      <c r="AR95" s="71"/>
      <c r="AS95" s="75">
        <v>0</v>
      </c>
      <c r="AT95" s="76">
        <f>ROUND(SUM(AV95:AW95),2)</f>
        <v>0</v>
      </c>
      <c r="AU95" s="77">
        <f>'10 - Chlazení - Elektromo...'!P120</f>
        <v>0</v>
      </c>
      <c r="AV95" s="76">
        <f>'10 - Chlazení - Elektromo...'!J33</f>
        <v>0</v>
      </c>
      <c r="AW95" s="76">
        <f>'10 - Chlazení - Elektromo...'!J34</f>
        <v>0</v>
      </c>
      <c r="AX95" s="76">
        <f>'10 - Chlazení - Elektromo...'!J35</f>
        <v>0</v>
      </c>
      <c r="AY95" s="76">
        <f>'10 - Chlazení - Elektromo...'!J36</f>
        <v>0</v>
      </c>
      <c r="AZ95" s="76">
        <f>'10 - Chlazení - Elektromo...'!F33</f>
        <v>0</v>
      </c>
      <c r="BA95" s="76">
        <f>'10 - Chlazení - Elektromo...'!F34</f>
        <v>0</v>
      </c>
      <c r="BB95" s="76">
        <f>'10 - Chlazení - Elektromo...'!F35</f>
        <v>0</v>
      </c>
      <c r="BC95" s="76">
        <f>'10 - Chlazení - Elektromo...'!F36</f>
        <v>0</v>
      </c>
      <c r="BD95" s="78">
        <f>'10 - Chlazení - Elektromo...'!F37</f>
        <v>0</v>
      </c>
      <c r="BT95" s="79" t="s">
        <v>82</v>
      </c>
      <c r="BV95" s="79" t="s">
        <v>76</v>
      </c>
      <c r="BW95" s="79" t="s">
        <v>83</v>
      </c>
      <c r="BX95" s="79" t="s">
        <v>4</v>
      </c>
      <c r="CL95" s="79" t="s">
        <v>1</v>
      </c>
      <c r="CM95" s="79" t="s">
        <v>84</v>
      </c>
    </row>
    <row r="96" spans="1:91" s="6" customFormat="1" ht="16.5" customHeight="1">
      <c r="A96" s="70" t="s">
        <v>78</v>
      </c>
      <c r="B96" s="71"/>
      <c r="C96" s="72"/>
      <c r="D96" s="190" t="s">
        <v>85</v>
      </c>
      <c r="E96" s="190"/>
      <c r="F96" s="190"/>
      <c r="G96" s="190"/>
      <c r="H96" s="190"/>
      <c r="I96" s="73"/>
      <c r="J96" s="190" t="s">
        <v>86</v>
      </c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81">
        <f>'20 - Chlazení - Rozvaděče'!J30</f>
        <v>0</v>
      </c>
      <c r="AH96" s="182"/>
      <c r="AI96" s="182"/>
      <c r="AJ96" s="182"/>
      <c r="AK96" s="182"/>
      <c r="AL96" s="182"/>
      <c r="AM96" s="182"/>
      <c r="AN96" s="181">
        <f>SUM(AG96,AT96)</f>
        <v>0</v>
      </c>
      <c r="AO96" s="182"/>
      <c r="AP96" s="182"/>
      <c r="AQ96" s="74" t="s">
        <v>81</v>
      </c>
      <c r="AR96" s="71"/>
      <c r="AS96" s="75">
        <v>0</v>
      </c>
      <c r="AT96" s="76">
        <f>ROUND(SUM(AV96:AW96),2)</f>
        <v>0</v>
      </c>
      <c r="AU96" s="77">
        <f>'20 - Chlazení - Rozvaděče'!P118</f>
        <v>0</v>
      </c>
      <c r="AV96" s="76">
        <f>'20 - Chlazení - Rozvaděče'!J33</f>
        <v>0</v>
      </c>
      <c r="AW96" s="76">
        <f>'20 - Chlazení - Rozvaděče'!J34</f>
        <v>0</v>
      </c>
      <c r="AX96" s="76">
        <f>'20 - Chlazení - Rozvaděče'!J35</f>
        <v>0</v>
      </c>
      <c r="AY96" s="76">
        <f>'20 - Chlazení - Rozvaděče'!J36</f>
        <v>0</v>
      </c>
      <c r="AZ96" s="76">
        <f>'20 - Chlazení - Rozvaděče'!F33</f>
        <v>0</v>
      </c>
      <c r="BA96" s="76">
        <f>'20 - Chlazení - Rozvaděče'!F34</f>
        <v>0</v>
      </c>
      <c r="BB96" s="76">
        <f>'20 - Chlazení - Rozvaděče'!F35</f>
        <v>0</v>
      </c>
      <c r="BC96" s="76">
        <f>'20 - Chlazení - Rozvaděče'!F36</f>
        <v>0</v>
      </c>
      <c r="BD96" s="78">
        <f>'20 - Chlazení - Rozvaděče'!F37</f>
        <v>0</v>
      </c>
      <c r="BT96" s="79" t="s">
        <v>82</v>
      </c>
      <c r="BV96" s="79" t="s">
        <v>76</v>
      </c>
      <c r="BW96" s="79" t="s">
        <v>87</v>
      </c>
      <c r="BX96" s="79" t="s">
        <v>4</v>
      </c>
      <c r="CL96" s="79" t="s">
        <v>1</v>
      </c>
      <c r="CM96" s="79" t="s">
        <v>84</v>
      </c>
    </row>
    <row r="97" spans="1:91" s="6" customFormat="1" ht="16.5" customHeight="1">
      <c r="A97" s="70" t="s">
        <v>78</v>
      </c>
      <c r="B97" s="71"/>
      <c r="C97" s="72"/>
      <c r="D97" s="190" t="s">
        <v>88</v>
      </c>
      <c r="E97" s="190"/>
      <c r="F97" s="190"/>
      <c r="G97" s="190"/>
      <c r="H97" s="190"/>
      <c r="I97" s="73"/>
      <c r="J97" s="190" t="s">
        <v>89</v>
      </c>
      <c r="K97" s="190"/>
      <c r="L97" s="190"/>
      <c r="M97" s="190"/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81">
        <f>'30 - Remodelling'!J30</f>
        <v>0</v>
      </c>
      <c r="AH97" s="182"/>
      <c r="AI97" s="182"/>
      <c r="AJ97" s="182"/>
      <c r="AK97" s="182"/>
      <c r="AL97" s="182"/>
      <c r="AM97" s="182"/>
      <c r="AN97" s="181">
        <f>SUM(AG97,AT97)</f>
        <v>0</v>
      </c>
      <c r="AO97" s="182"/>
      <c r="AP97" s="182"/>
      <c r="AQ97" s="74" t="s">
        <v>81</v>
      </c>
      <c r="AR97" s="71"/>
      <c r="AS97" s="75">
        <v>0</v>
      </c>
      <c r="AT97" s="76">
        <f>ROUND(SUM(AV97:AW97),2)</f>
        <v>0</v>
      </c>
      <c r="AU97" s="77">
        <f>'30 - Remodelling'!P128</f>
        <v>0</v>
      </c>
      <c r="AV97" s="76">
        <f>'30 - Remodelling'!J33</f>
        <v>0</v>
      </c>
      <c r="AW97" s="76">
        <f>'30 - Remodelling'!J34</f>
        <v>0</v>
      </c>
      <c r="AX97" s="76">
        <f>'30 - Remodelling'!J35</f>
        <v>0</v>
      </c>
      <c r="AY97" s="76">
        <f>'30 - Remodelling'!J36</f>
        <v>0</v>
      </c>
      <c r="AZ97" s="76">
        <f>'30 - Remodelling'!F33</f>
        <v>0</v>
      </c>
      <c r="BA97" s="76">
        <f>'30 - Remodelling'!F34</f>
        <v>0</v>
      </c>
      <c r="BB97" s="76">
        <f>'30 - Remodelling'!F35</f>
        <v>0</v>
      </c>
      <c r="BC97" s="76">
        <f>'30 - Remodelling'!F36</f>
        <v>0</v>
      </c>
      <c r="BD97" s="78">
        <f>'30 - Remodelling'!F37</f>
        <v>0</v>
      </c>
      <c r="BT97" s="79" t="s">
        <v>82</v>
      </c>
      <c r="BV97" s="79" t="s">
        <v>76</v>
      </c>
      <c r="BW97" s="79" t="s">
        <v>90</v>
      </c>
      <c r="BX97" s="79" t="s">
        <v>4</v>
      </c>
      <c r="CL97" s="79" t="s">
        <v>1</v>
      </c>
      <c r="CM97" s="79" t="s">
        <v>84</v>
      </c>
    </row>
    <row r="98" spans="1:91" s="6" customFormat="1" ht="16.5" customHeight="1">
      <c r="A98" s="70" t="s">
        <v>78</v>
      </c>
      <c r="B98" s="71"/>
      <c r="C98" s="72"/>
      <c r="D98" s="190">
        <v>40</v>
      </c>
      <c r="E98" s="190"/>
      <c r="F98" s="190"/>
      <c r="G98" s="190"/>
      <c r="H98" s="190"/>
      <c r="I98" s="73"/>
      <c r="J98" s="190" t="s">
        <v>91</v>
      </c>
      <c r="K98" s="190"/>
      <c r="L98" s="190"/>
      <c r="M98" s="190"/>
      <c r="N98" s="190"/>
      <c r="O98" s="190"/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  <c r="AF98" s="190"/>
      <c r="AG98" s="181">
        <f>'40 - Vzduchotechnika'!J30</f>
        <v>0</v>
      </c>
      <c r="AH98" s="182"/>
      <c r="AI98" s="182"/>
      <c r="AJ98" s="182"/>
      <c r="AK98" s="182"/>
      <c r="AL98" s="182"/>
      <c r="AM98" s="182"/>
      <c r="AN98" s="181">
        <f>SUM(AG98,AT98)</f>
        <v>0</v>
      </c>
      <c r="AO98" s="182"/>
      <c r="AP98" s="182"/>
      <c r="AQ98" s="74" t="s">
        <v>81</v>
      </c>
      <c r="AR98" s="71"/>
      <c r="AS98" s="80">
        <v>0</v>
      </c>
      <c r="AT98" s="81">
        <f>ROUND(SUM(AV98:AW98),2)</f>
        <v>0</v>
      </c>
      <c r="AU98" s="82">
        <f>'40 - Vzduchotechnika'!P122</f>
        <v>0</v>
      </c>
      <c r="AV98" s="81">
        <f>'40 - Vzduchotechnika'!J33</f>
        <v>0</v>
      </c>
      <c r="AW98" s="81">
        <f>'40 - Vzduchotechnika'!J34</f>
        <v>0</v>
      </c>
      <c r="AX98" s="81">
        <f>'40 - Vzduchotechnika'!J35</f>
        <v>0</v>
      </c>
      <c r="AY98" s="81">
        <f>'40 - Vzduchotechnika'!J36</f>
        <v>0</v>
      </c>
      <c r="AZ98" s="81">
        <f>'40 - Vzduchotechnika'!F33</f>
        <v>0</v>
      </c>
      <c r="BA98" s="81">
        <f>'40 - Vzduchotechnika'!F34</f>
        <v>0</v>
      </c>
      <c r="BB98" s="81">
        <f>'40 - Vzduchotechnika'!F35</f>
        <v>0</v>
      </c>
      <c r="BC98" s="81">
        <f>'40 - Vzduchotechnika'!F36</f>
        <v>0</v>
      </c>
      <c r="BD98" s="83">
        <f>'40 - Vzduchotechnika'!F37</f>
        <v>0</v>
      </c>
      <c r="BT98" s="79" t="s">
        <v>82</v>
      </c>
      <c r="BV98" s="79" t="s">
        <v>76</v>
      </c>
      <c r="BW98" s="79" t="s">
        <v>92</v>
      </c>
      <c r="BX98" s="79" t="s">
        <v>4</v>
      </c>
      <c r="CL98" s="79" t="s">
        <v>1</v>
      </c>
      <c r="CM98" s="79" t="s">
        <v>84</v>
      </c>
    </row>
    <row r="99" spans="1:91" s="1" customFormat="1" ht="30" customHeight="1">
      <c r="B99" s="28"/>
      <c r="AR99" s="28"/>
    </row>
    <row r="100" spans="1:91" s="1" customFormat="1" ht="6.95" customHeight="1"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28"/>
    </row>
  </sheetData>
  <mergeCells count="54">
    <mergeCell ref="AS89:AT91"/>
    <mergeCell ref="AM90:AP90"/>
    <mergeCell ref="C92:G92"/>
    <mergeCell ref="AG92:AM92"/>
    <mergeCell ref="I92:AF92"/>
    <mergeCell ref="AN92:AP92"/>
    <mergeCell ref="D98:H98"/>
    <mergeCell ref="J98:AF98"/>
    <mergeCell ref="AN97:AP97"/>
    <mergeCell ref="D97:H97"/>
    <mergeCell ref="J97:AF97"/>
    <mergeCell ref="AG97:AM97"/>
    <mergeCell ref="D96:H96"/>
    <mergeCell ref="AG96:AM96"/>
    <mergeCell ref="AN96:AP96"/>
    <mergeCell ref="D95:H95"/>
    <mergeCell ref="AG95:AM95"/>
    <mergeCell ref="J95:AF95"/>
    <mergeCell ref="AN95:AP95"/>
    <mergeCell ref="AK30:AO30"/>
    <mergeCell ref="L30:P30"/>
    <mergeCell ref="W30:AE30"/>
    <mergeCell ref="L31:P31"/>
    <mergeCell ref="AN98:AP98"/>
    <mergeCell ref="AG98:AM98"/>
    <mergeCell ref="L85:AO85"/>
    <mergeCell ref="AM87:AN87"/>
    <mergeCell ref="AM89:AP89"/>
    <mergeCell ref="AG94:AM94"/>
    <mergeCell ref="AN94:AP94"/>
    <mergeCell ref="J96:AF96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10 - Chlazení - Elektromo...'!C2" display="/" xr:uid="{00000000-0004-0000-0000-000000000000}"/>
    <hyperlink ref="A96" location="'20 - Chlazení - Rozvaděče'!C2" display="/" xr:uid="{00000000-0004-0000-0000-000001000000}"/>
    <hyperlink ref="A97" location="'30 - Remodelling'!C2" display="/" xr:uid="{00000000-0004-0000-0000-000002000000}"/>
    <hyperlink ref="A98" location="'60 - Vzduchotechnika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85"/>
  <sheetViews>
    <sheetView showGridLines="0" workbookViewId="0"/>
  </sheetViews>
  <sheetFormatPr defaultRowHeight="10.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2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3" t="s">
        <v>83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84</v>
      </c>
    </row>
    <row r="4" spans="2:46" ht="24.95" customHeight="1">
      <c r="B4" s="16"/>
      <c r="D4" s="17" t="s">
        <v>93</v>
      </c>
      <c r="L4" s="16"/>
      <c r="M4" s="84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201" t="str">
        <f>'Rekapitulace stavby'!K6</f>
        <v>MAKRO Stodůlky</v>
      </c>
      <c r="F7" s="202"/>
      <c r="G7" s="202"/>
      <c r="H7" s="202"/>
      <c r="L7" s="16"/>
    </row>
    <row r="8" spans="2:46" s="1" customFormat="1" ht="12" customHeight="1">
      <c r="B8" s="28"/>
      <c r="D8" s="23" t="s">
        <v>94</v>
      </c>
      <c r="L8" s="28"/>
    </row>
    <row r="9" spans="2:46" s="1" customFormat="1" ht="16.5" customHeight="1">
      <c r="B9" s="28"/>
      <c r="E9" s="183" t="s">
        <v>95</v>
      </c>
      <c r="F9" s="200"/>
      <c r="G9" s="200"/>
      <c r="H9" s="200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18</v>
      </c>
      <c r="F11" s="21" t="s">
        <v>1</v>
      </c>
      <c r="I11" s="23" t="s">
        <v>19</v>
      </c>
      <c r="J11" s="21" t="s">
        <v>1</v>
      </c>
      <c r="L11" s="28"/>
    </row>
    <row r="12" spans="2:46" s="1" customFormat="1" ht="12" customHeight="1">
      <c r="B12" s="28"/>
      <c r="D12" s="23" t="s">
        <v>20</v>
      </c>
      <c r="F12" s="21" t="s">
        <v>21</v>
      </c>
      <c r="I12" s="23" t="s">
        <v>22</v>
      </c>
      <c r="J12" s="48" t="str">
        <f>'Rekapitulace stavby'!AN8</f>
        <v>9. 6. 2025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24</v>
      </c>
      <c r="I14" s="23" t="s">
        <v>25</v>
      </c>
      <c r="J14" s="21" t="str">
        <f>IF('Rekapitulace stavby'!AN10="","",'Rekapitulace stavby'!AN10)</f>
        <v/>
      </c>
      <c r="L14" s="28"/>
    </row>
    <row r="15" spans="2:46" s="1" customFormat="1" ht="18" customHeight="1">
      <c r="B15" s="28"/>
      <c r="E15" s="21" t="str">
        <f>IF('Rekapitulace stavby'!E11="","",'Rekapitulace stavby'!E11)</f>
        <v xml:space="preserve"> </v>
      </c>
      <c r="I15" s="23" t="s">
        <v>27</v>
      </c>
      <c r="J15" s="21" t="str">
        <f>IF('Rekapitulace stavby'!AN11="","",'Rekapitulace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28</v>
      </c>
      <c r="I17" s="23" t="s">
        <v>25</v>
      </c>
      <c r="J17" s="24" t="str">
        <f>'Rekapitulace stavby'!AN13</f>
        <v>Vyplň údaj</v>
      </c>
      <c r="L17" s="28"/>
    </row>
    <row r="18" spans="2:12" s="1" customFormat="1" ht="18" customHeight="1">
      <c r="B18" s="28"/>
      <c r="E18" s="203" t="str">
        <f>'Rekapitulace stavby'!E14</f>
        <v>Vyplň údaj</v>
      </c>
      <c r="F18" s="173"/>
      <c r="G18" s="173"/>
      <c r="H18" s="173"/>
      <c r="I18" s="23" t="s">
        <v>27</v>
      </c>
      <c r="J18" s="24" t="str">
        <f>'Rekapitulace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30</v>
      </c>
      <c r="I20" s="23" t="s">
        <v>25</v>
      </c>
      <c r="J20" s="21" t="str">
        <f>IF('Rekapitulace stavby'!AN16="","",'Rekapitulace stavby'!AN16)</f>
        <v/>
      </c>
      <c r="L20" s="28"/>
    </row>
    <row r="21" spans="2:12" s="1" customFormat="1" ht="18" customHeight="1">
      <c r="B21" s="28"/>
      <c r="E21" s="21" t="str">
        <f>IF('Rekapitulace stavby'!E17="","",'Rekapitulace stavby'!E17)</f>
        <v xml:space="preserve"> </v>
      </c>
      <c r="I21" s="23" t="s">
        <v>27</v>
      </c>
      <c r="J21" s="21" t="str">
        <f>IF('Rekapitulace stavby'!AN17="","",'Rekapitulace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25</v>
      </c>
      <c r="J23" s="21" t="str">
        <f>IF('Rekapitulace stavby'!AN19="","",'Rekapitulace stavby'!AN19)</f>
        <v/>
      </c>
      <c r="L23" s="28"/>
    </row>
    <row r="24" spans="2:12" s="1" customFormat="1" ht="18" customHeight="1">
      <c r="B24" s="28"/>
      <c r="E24" s="21" t="str">
        <f>IF('Rekapitulace stavby'!E20="","",'Rekapitulace stavby'!E20)</f>
        <v xml:space="preserve"> </v>
      </c>
      <c r="I24" s="23" t="s">
        <v>27</v>
      </c>
      <c r="J24" s="21" t="str">
        <f>IF('Rekapitulace stavby'!AN20="","",'Rekapitulace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85"/>
      <c r="E27" s="177" t="s">
        <v>1</v>
      </c>
      <c r="F27" s="177"/>
      <c r="G27" s="177"/>
      <c r="H27" s="177"/>
      <c r="L27" s="85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34</v>
      </c>
      <c r="J30" s="62">
        <f>ROUND(J120, 2)</f>
        <v>0</v>
      </c>
      <c r="L30" s="28"/>
    </row>
    <row r="31" spans="2:12" s="1" customFormat="1" ht="6.95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5" customHeight="1">
      <c r="B33" s="28"/>
      <c r="D33" s="51" t="s">
        <v>38</v>
      </c>
      <c r="E33" s="23" t="s">
        <v>39</v>
      </c>
      <c r="F33" s="87">
        <f>ROUND((SUM(BE120:BE184)),  2)</f>
        <v>0</v>
      </c>
      <c r="I33" s="88">
        <v>0.21</v>
      </c>
      <c r="J33" s="87">
        <f>ROUND(((SUM(BE120:BE184))*I33),  2)</f>
        <v>0</v>
      </c>
      <c r="L33" s="28"/>
    </row>
    <row r="34" spans="2:12" s="1" customFormat="1" ht="14.45" customHeight="1">
      <c r="B34" s="28"/>
      <c r="E34" s="23" t="s">
        <v>40</v>
      </c>
      <c r="F34" s="87">
        <f>ROUND((SUM(BF120:BF184)),  2)</f>
        <v>0</v>
      </c>
      <c r="I34" s="88">
        <v>0.12</v>
      </c>
      <c r="J34" s="87">
        <f>ROUND(((SUM(BF120:BF184))*I34),  2)</f>
        <v>0</v>
      </c>
      <c r="L34" s="28"/>
    </row>
    <row r="35" spans="2:12" s="1" customFormat="1" ht="14.45" hidden="1" customHeight="1">
      <c r="B35" s="28"/>
      <c r="E35" s="23" t="s">
        <v>41</v>
      </c>
      <c r="F35" s="87">
        <f>ROUND((SUM(BG120:BG184)),  2)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>
      <c r="B36" s="28"/>
      <c r="E36" s="23" t="s">
        <v>42</v>
      </c>
      <c r="F36" s="87">
        <f>ROUND((SUM(BH120:BH184)),  2)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>
      <c r="B37" s="28"/>
      <c r="E37" s="23" t="s">
        <v>43</v>
      </c>
      <c r="F37" s="87">
        <f>ROUND((SUM(BI120:BI184)),  2)</f>
        <v>0</v>
      </c>
      <c r="I37" s="88">
        <v>0</v>
      </c>
      <c r="J37" s="87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9"/>
      <c r="D39" s="90" t="s">
        <v>44</v>
      </c>
      <c r="E39" s="53"/>
      <c r="F39" s="53"/>
      <c r="G39" s="91" t="s">
        <v>45</v>
      </c>
      <c r="H39" s="92" t="s">
        <v>46</v>
      </c>
      <c r="I39" s="53"/>
      <c r="J39" s="93">
        <f>SUM(J30:J37)</f>
        <v>0</v>
      </c>
      <c r="K39" s="9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15">
      <c r="B61" s="28"/>
      <c r="D61" s="39" t="s">
        <v>49</v>
      </c>
      <c r="E61" s="30"/>
      <c r="F61" s="95" t="s">
        <v>50</v>
      </c>
      <c r="G61" s="39" t="s">
        <v>49</v>
      </c>
      <c r="H61" s="30"/>
      <c r="I61" s="30"/>
      <c r="J61" s="96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15">
      <c r="B65" s="28"/>
      <c r="D65" s="37" t="s">
        <v>51</v>
      </c>
      <c r="E65" s="38"/>
      <c r="F65" s="38"/>
      <c r="G65" s="37" t="s">
        <v>52</v>
      </c>
      <c r="H65" s="38"/>
      <c r="I65" s="38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15">
      <c r="B76" s="28"/>
      <c r="D76" s="39" t="s">
        <v>49</v>
      </c>
      <c r="E76" s="30"/>
      <c r="F76" s="95" t="s">
        <v>50</v>
      </c>
      <c r="G76" s="39" t="s">
        <v>49</v>
      </c>
      <c r="H76" s="30"/>
      <c r="I76" s="30"/>
      <c r="J76" s="96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17" t="s">
        <v>96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16</v>
      </c>
      <c r="L84" s="28"/>
    </row>
    <row r="85" spans="2:47" s="1" customFormat="1" ht="16.5" customHeight="1">
      <c r="B85" s="28"/>
      <c r="E85" s="201" t="str">
        <f>E7</f>
        <v>MAKRO Stodůlky</v>
      </c>
      <c r="F85" s="202"/>
      <c r="G85" s="202"/>
      <c r="H85" s="202"/>
      <c r="L85" s="28"/>
    </row>
    <row r="86" spans="2:47" s="1" customFormat="1" ht="12" customHeight="1">
      <c r="B86" s="28"/>
      <c r="C86" s="23" t="s">
        <v>94</v>
      </c>
      <c r="L86" s="28"/>
    </row>
    <row r="87" spans="2:47" s="1" customFormat="1" ht="16.5" customHeight="1">
      <c r="B87" s="28"/>
      <c r="E87" s="183" t="str">
        <f>E9</f>
        <v>10 - Chlazení - Elektromontáže</v>
      </c>
      <c r="F87" s="200"/>
      <c r="G87" s="200"/>
      <c r="H87" s="200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20</v>
      </c>
      <c r="F89" s="21" t="str">
        <f>F12</f>
        <v>Praha - Stodůlky</v>
      </c>
      <c r="I89" s="23" t="s">
        <v>22</v>
      </c>
      <c r="J89" s="48" t="str">
        <f>IF(J12="","",J12)</f>
        <v>9. 6. 2025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24</v>
      </c>
      <c r="F91" s="21" t="str">
        <f>E15</f>
        <v xml:space="preserve"> </v>
      </c>
      <c r="I91" s="23" t="s">
        <v>30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28</v>
      </c>
      <c r="F92" s="21" t="str">
        <f>IF(E18="","",E18)</f>
        <v>Vyplň údaj</v>
      </c>
      <c r="I92" s="23" t="s">
        <v>32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97</v>
      </c>
      <c r="D94" s="89"/>
      <c r="E94" s="89"/>
      <c r="F94" s="89"/>
      <c r="G94" s="89"/>
      <c r="H94" s="89"/>
      <c r="I94" s="89"/>
      <c r="J94" s="98" t="s">
        <v>98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99" t="s">
        <v>99</v>
      </c>
      <c r="J96" s="62">
        <f>J120</f>
        <v>0</v>
      </c>
      <c r="L96" s="28"/>
      <c r="AU96" s="13" t="s">
        <v>100</v>
      </c>
    </row>
    <row r="97" spans="2:12" s="8" customFormat="1" ht="24.95" customHeight="1">
      <c r="B97" s="100"/>
      <c r="D97" s="101" t="s">
        <v>101</v>
      </c>
      <c r="E97" s="102"/>
      <c r="F97" s="102"/>
      <c r="G97" s="102"/>
      <c r="H97" s="102"/>
      <c r="I97" s="102"/>
      <c r="J97" s="103">
        <f>J121</f>
        <v>0</v>
      </c>
      <c r="L97" s="100"/>
    </row>
    <row r="98" spans="2:12" s="9" customFormat="1" ht="19.899999999999999" customHeight="1">
      <c r="B98" s="104"/>
      <c r="D98" s="105" t="s">
        <v>102</v>
      </c>
      <c r="E98" s="106"/>
      <c r="F98" s="106"/>
      <c r="G98" s="106"/>
      <c r="H98" s="106"/>
      <c r="I98" s="106"/>
      <c r="J98" s="107">
        <f>J122</f>
        <v>0</v>
      </c>
      <c r="L98" s="104"/>
    </row>
    <row r="99" spans="2:12" s="8" customFormat="1" ht="24.95" customHeight="1">
      <c r="B99" s="100"/>
      <c r="D99" s="101" t="s">
        <v>103</v>
      </c>
      <c r="E99" s="102"/>
      <c r="F99" s="102"/>
      <c r="G99" s="102"/>
      <c r="H99" s="102"/>
      <c r="I99" s="102"/>
      <c r="J99" s="103">
        <f>J173</f>
        <v>0</v>
      </c>
      <c r="L99" s="100"/>
    </row>
    <row r="100" spans="2:12" s="8" customFormat="1" ht="24.95" customHeight="1">
      <c r="B100" s="100"/>
      <c r="D100" s="101" t="s">
        <v>104</v>
      </c>
      <c r="E100" s="102"/>
      <c r="F100" s="102"/>
      <c r="G100" s="102"/>
      <c r="H100" s="102"/>
      <c r="I100" s="102"/>
      <c r="J100" s="103">
        <f>J180</f>
        <v>0</v>
      </c>
      <c r="L100" s="100"/>
    </row>
    <row r="101" spans="2:12" s="1" customFormat="1" ht="21.75" customHeight="1">
      <c r="B101" s="28"/>
      <c r="L101" s="28"/>
    </row>
    <row r="102" spans="2:12" s="1" customFormat="1" ht="6.95" customHeight="1"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28"/>
    </row>
    <row r="106" spans="2:12" s="1" customFormat="1" ht="6.95" customHeight="1"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28"/>
    </row>
    <row r="107" spans="2:12" s="1" customFormat="1" ht="24.95" customHeight="1">
      <c r="B107" s="28"/>
      <c r="C107" s="17" t="s">
        <v>105</v>
      </c>
      <c r="L107" s="28"/>
    </row>
    <row r="108" spans="2:12" s="1" customFormat="1" ht="6.95" customHeight="1">
      <c r="B108" s="28"/>
      <c r="L108" s="28"/>
    </row>
    <row r="109" spans="2:12" s="1" customFormat="1" ht="12" customHeight="1">
      <c r="B109" s="28"/>
      <c r="C109" s="23" t="s">
        <v>16</v>
      </c>
      <c r="L109" s="28"/>
    </row>
    <row r="110" spans="2:12" s="1" customFormat="1" ht="16.5" customHeight="1">
      <c r="B110" s="28"/>
      <c r="E110" s="201" t="str">
        <f>E7</f>
        <v>MAKRO Stodůlky</v>
      </c>
      <c r="F110" s="202"/>
      <c r="G110" s="202"/>
      <c r="H110" s="202"/>
      <c r="L110" s="28"/>
    </row>
    <row r="111" spans="2:12" s="1" customFormat="1" ht="12" customHeight="1">
      <c r="B111" s="28"/>
      <c r="C111" s="23" t="s">
        <v>94</v>
      </c>
      <c r="L111" s="28"/>
    </row>
    <row r="112" spans="2:12" s="1" customFormat="1" ht="16.5" customHeight="1">
      <c r="B112" s="28"/>
      <c r="E112" s="183" t="str">
        <f>E9</f>
        <v>10 - Chlazení - Elektromontáže</v>
      </c>
      <c r="F112" s="200"/>
      <c r="G112" s="200"/>
      <c r="H112" s="200"/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F12</f>
        <v>Praha - Stodůlky</v>
      </c>
      <c r="I114" s="23" t="s">
        <v>22</v>
      </c>
      <c r="J114" s="48" t="str">
        <f>IF(J12="","",J12)</f>
        <v>9. 6. 2025</v>
      </c>
      <c r="L114" s="28"/>
    </row>
    <row r="115" spans="2:65" s="1" customFormat="1" ht="6.95" customHeight="1">
      <c r="B115" s="28"/>
      <c r="L115" s="28"/>
    </row>
    <row r="116" spans="2:65" s="1" customFormat="1" ht="15.2" customHeight="1">
      <c r="B116" s="28"/>
      <c r="C116" s="23" t="s">
        <v>24</v>
      </c>
      <c r="F116" s="21" t="str">
        <f>E15</f>
        <v xml:space="preserve"> </v>
      </c>
      <c r="I116" s="23" t="s">
        <v>30</v>
      </c>
      <c r="J116" s="26" t="str">
        <f>E21</f>
        <v xml:space="preserve"> </v>
      </c>
      <c r="L116" s="28"/>
    </row>
    <row r="117" spans="2:65" s="1" customFormat="1" ht="15.2" customHeight="1">
      <c r="B117" s="28"/>
      <c r="C117" s="23" t="s">
        <v>28</v>
      </c>
      <c r="F117" s="21" t="str">
        <f>IF(E18="","",E18)</f>
        <v>Vyplň údaj</v>
      </c>
      <c r="I117" s="23" t="s">
        <v>32</v>
      </c>
      <c r="J117" s="26" t="str">
        <f>E24</f>
        <v xml:space="preserve"> </v>
      </c>
      <c r="L117" s="28"/>
    </row>
    <row r="118" spans="2:65" s="1" customFormat="1" ht="10.35" customHeight="1">
      <c r="B118" s="28"/>
      <c r="L118" s="28"/>
    </row>
    <row r="119" spans="2:65" s="10" customFormat="1" ht="29.25" customHeight="1">
      <c r="B119" s="108"/>
      <c r="C119" s="109" t="s">
        <v>106</v>
      </c>
      <c r="D119" s="110" t="s">
        <v>59</v>
      </c>
      <c r="E119" s="110" t="s">
        <v>55</v>
      </c>
      <c r="F119" s="110" t="s">
        <v>56</v>
      </c>
      <c r="G119" s="110" t="s">
        <v>107</v>
      </c>
      <c r="H119" s="110" t="s">
        <v>108</v>
      </c>
      <c r="I119" s="110" t="s">
        <v>109</v>
      </c>
      <c r="J119" s="110" t="s">
        <v>98</v>
      </c>
      <c r="K119" s="111" t="s">
        <v>110</v>
      </c>
      <c r="L119" s="108"/>
      <c r="M119" s="55" t="s">
        <v>1</v>
      </c>
      <c r="N119" s="56" t="s">
        <v>38</v>
      </c>
      <c r="O119" s="56" t="s">
        <v>111</v>
      </c>
      <c r="P119" s="56" t="s">
        <v>112</v>
      </c>
      <c r="Q119" s="56" t="s">
        <v>113</v>
      </c>
      <c r="R119" s="56" t="s">
        <v>114</v>
      </c>
      <c r="S119" s="56" t="s">
        <v>115</v>
      </c>
      <c r="T119" s="57" t="s">
        <v>116</v>
      </c>
    </row>
    <row r="120" spans="2:65" s="1" customFormat="1" ht="22.9" customHeight="1">
      <c r="B120" s="28"/>
      <c r="C120" s="60" t="s">
        <v>117</v>
      </c>
      <c r="J120" s="112">
        <f>BK120</f>
        <v>0</v>
      </c>
      <c r="L120" s="28"/>
      <c r="M120" s="58"/>
      <c r="N120" s="49"/>
      <c r="O120" s="49"/>
      <c r="P120" s="113">
        <f>P121+P173+P180</f>
        <v>0</v>
      </c>
      <c r="Q120" s="49"/>
      <c r="R120" s="113">
        <f>R121+R173+R180</f>
        <v>0</v>
      </c>
      <c r="S120" s="49"/>
      <c r="T120" s="114">
        <f>T121+T173+T180</f>
        <v>0</v>
      </c>
      <c r="AT120" s="13" t="s">
        <v>73</v>
      </c>
      <c r="AU120" s="13" t="s">
        <v>100</v>
      </c>
      <c r="BK120" s="115">
        <f>BK121+BK173+BK180</f>
        <v>0</v>
      </c>
    </row>
    <row r="121" spans="2:65" s="11" customFormat="1" ht="25.9" customHeight="1">
      <c r="B121" s="116"/>
      <c r="D121" s="117" t="s">
        <v>73</v>
      </c>
      <c r="E121" s="118" t="s">
        <v>118</v>
      </c>
      <c r="F121" s="118" t="s">
        <v>119</v>
      </c>
      <c r="I121" s="119"/>
      <c r="J121" s="120">
        <f>BK121</f>
        <v>0</v>
      </c>
      <c r="L121" s="116"/>
      <c r="M121" s="121"/>
      <c r="P121" s="122">
        <f>P122</f>
        <v>0</v>
      </c>
      <c r="R121" s="122">
        <f>R122</f>
        <v>0</v>
      </c>
      <c r="T121" s="123">
        <f>T122</f>
        <v>0</v>
      </c>
      <c r="AR121" s="117" t="s">
        <v>84</v>
      </c>
      <c r="AT121" s="124" t="s">
        <v>73</v>
      </c>
      <c r="AU121" s="124" t="s">
        <v>74</v>
      </c>
      <c r="AY121" s="117" t="s">
        <v>120</v>
      </c>
      <c r="BK121" s="125">
        <f>BK122</f>
        <v>0</v>
      </c>
    </row>
    <row r="122" spans="2:65" s="11" customFormat="1" ht="22.9" customHeight="1">
      <c r="B122" s="116"/>
      <c r="D122" s="117" t="s">
        <v>73</v>
      </c>
      <c r="E122" s="126" t="s">
        <v>121</v>
      </c>
      <c r="F122" s="126" t="s">
        <v>122</v>
      </c>
      <c r="I122" s="119"/>
      <c r="J122" s="127">
        <f>BK122</f>
        <v>0</v>
      </c>
      <c r="L122" s="116"/>
      <c r="M122" s="121"/>
      <c r="P122" s="122">
        <f>SUM(P123:P172)</f>
        <v>0</v>
      </c>
      <c r="R122" s="122">
        <f>SUM(R123:R172)</f>
        <v>0</v>
      </c>
      <c r="T122" s="123">
        <f>SUM(T123:T172)</f>
        <v>0</v>
      </c>
      <c r="AR122" s="117" t="s">
        <v>84</v>
      </c>
      <c r="AT122" s="124" t="s">
        <v>73</v>
      </c>
      <c r="AU122" s="124" t="s">
        <v>82</v>
      </c>
      <c r="AY122" s="117" t="s">
        <v>120</v>
      </c>
      <c r="BK122" s="125">
        <f>SUM(BK123:BK172)</f>
        <v>0</v>
      </c>
    </row>
    <row r="123" spans="2:65" s="1" customFormat="1" ht="37.9" customHeight="1">
      <c r="B123" s="128"/>
      <c r="C123" s="129" t="s">
        <v>82</v>
      </c>
      <c r="D123" s="129" t="s">
        <v>123</v>
      </c>
      <c r="E123" s="130" t="s">
        <v>124</v>
      </c>
      <c r="F123" s="131" t="s">
        <v>125</v>
      </c>
      <c r="G123" s="132" t="s">
        <v>126</v>
      </c>
      <c r="H123" s="133">
        <v>25</v>
      </c>
      <c r="I123" s="134"/>
      <c r="J123" s="135">
        <f t="shared" ref="J123:J154" si="0">ROUND(I123*H123,2)</f>
        <v>0</v>
      </c>
      <c r="K123" s="131" t="s">
        <v>1</v>
      </c>
      <c r="L123" s="28"/>
      <c r="M123" s="136" t="s">
        <v>1</v>
      </c>
      <c r="N123" s="137" t="s">
        <v>39</v>
      </c>
      <c r="P123" s="138">
        <f t="shared" ref="P123:P154" si="1">O123*H123</f>
        <v>0</v>
      </c>
      <c r="Q123" s="138">
        <v>0</v>
      </c>
      <c r="R123" s="138">
        <f t="shared" ref="R123:R154" si="2">Q123*H123</f>
        <v>0</v>
      </c>
      <c r="S123" s="138">
        <v>0</v>
      </c>
      <c r="T123" s="139">
        <f t="shared" ref="T123:T154" si="3">S123*H123</f>
        <v>0</v>
      </c>
      <c r="AR123" s="140" t="s">
        <v>127</v>
      </c>
      <c r="AT123" s="140" t="s">
        <v>123</v>
      </c>
      <c r="AU123" s="140" t="s">
        <v>84</v>
      </c>
      <c r="AY123" s="13" t="s">
        <v>120</v>
      </c>
      <c r="BE123" s="141">
        <f t="shared" ref="BE123:BE154" si="4">IF(N123="základní",J123,0)</f>
        <v>0</v>
      </c>
      <c r="BF123" s="141">
        <f t="shared" ref="BF123:BF154" si="5">IF(N123="snížená",J123,0)</f>
        <v>0</v>
      </c>
      <c r="BG123" s="141">
        <f t="shared" ref="BG123:BG154" si="6">IF(N123="zákl. přenesená",J123,0)</f>
        <v>0</v>
      </c>
      <c r="BH123" s="141">
        <f t="shared" ref="BH123:BH154" si="7">IF(N123="sníž. přenesená",J123,0)</f>
        <v>0</v>
      </c>
      <c r="BI123" s="141">
        <f t="shared" ref="BI123:BI154" si="8">IF(N123="nulová",J123,0)</f>
        <v>0</v>
      </c>
      <c r="BJ123" s="13" t="s">
        <v>82</v>
      </c>
      <c r="BK123" s="141">
        <f t="shared" ref="BK123:BK154" si="9">ROUND(I123*H123,2)</f>
        <v>0</v>
      </c>
      <c r="BL123" s="13" t="s">
        <v>127</v>
      </c>
      <c r="BM123" s="140" t="s">
        <v>84</v>
      </c>
    </row>
    <row r="124" spans="2:65" s="1" customFormat="1" ht="24.2" customHeight="1">
      <c r="B124" s="128"/>
      <c r="C124" s="142" t="s">
        <v>84</v>
      </c>
      <c r="D124" s="142" t="s">
        <v>128</v>
      </c>
      <c r="E124" s="143" t="s">
        <v>129</v>
      </c>
      <c r="F124" s="144" t="s">
        <v>130</v>
      </c>
      <c r="G124" s="145" t="s">
        <v>126</v>
      </c>
      <c r="H124" s="146">
        <v>25</v>
      </c>
      <c r="I124" s="147"/>
      <c r="J124" s="148">
        <f t="shared" si="0"/>
        <v>0</v>
      </c>
      <c r="K124" s="144" t="s">
        <v>1</v>
      </c>
      <c r="L124" s="149"/>
      <c r="M124" s="150" t="s">
        <v>1</v>
      </c>
      <c r="N124" s="151" t="s">
        <v>39</v>
      </c>
      <c r="P124" s="138">
        <f t="shared" si="1"/>
        <v>0</v>
      </c>
      <c r="Q124" s="138">
        <v>0</v>
      </c>
      <c r="R124" s="138">
        <f t="shared" si="2"/>
        <v>0</v>
      </c>
      <c r="S124" s="138">
        <v>0</v>
      </c>
      <c r="T124" s="139">
        <f t="shared" si="3"/>
        <v>0</v>
      </c>
      <c r="AR124" s="140" t="s">
        <v>131</v>
      </c>
      <c r="AT124" s="140" t="s">
        <v>128</v>
      </c>
      <c r="AU124" s="140" t="s">
        <v>84</v>
      </c>
      <c r="AY124" s="13" t="s">
        <v>120</v>
      </c>
      <c r="BE124" s="141">
        <f t="shared" si="4"/>
        <v>0</v>
      </c>
      <c r="BF124" s="141">
        <f t="shared" si="5"/>
        <v>0</v>
      </c>
      <c r="BG124" s="141">
        <f t="shared" si="6"/>
        <v>0</v>
      </c>
      <c r="BH124" s="141">
        <f t="shared" si="7"/>
        <v>0</v>
      </c>
      <c r="BI124" s="141">
        <f t="shared" si="8"/>
        <v>0</v>
      </c>
      <c r="BJ124" s="13" t="s">
        <v>82</v>
      </c>
      <c r="BK124" s="141">
        <f t="shared" si="9"/>
        <v>0</v>
      </c>
      <c r="BL124" s="13" t="s">
        <v>127</v>
      </c>
      <c r="BM124" s="140" t="s">
        <v>132</v>
      </c>
    </row>
    <row r="125" spans="2:65" s="1" customFormat="1" ht="24.2" customHeight="1">
      <c r="B125" s="128"/>
      <c r="C125" s="129" t="s">
        <v>133</v>
      </c>
      <c r="D125" s="129" t="s">
        <v>123</v>
      </c>
      <c r="E125" s="130" t="s">
        <v>134</v>
      </c>
      <c r="F125" s="131" t="s">
        <v>135</v>
      </c>
      <c r="G125" s="132" t="s">
        <v>126</v>
      </c>
      <c r="H125" s="133">
        <v>710</v>
      </c>
      <c r="I125" s="134"/>
      <c r="J125" s="135">
        <f t="shared" si="0"/>
        <v>0</v>
      </c>
      <c r="K125" s="131" t="s">
        <v>1</v>
      </c>
      <c r="L125" s="28"/>
      <c r="M125" s="136" t="s">
        <v>1</v>
      </c>
      <c r="N125" s="137" t="s">
        <v>39</v>
      </c>
      <c r="P125" s="138">
        <f t="shared" si="1"/>
        <v>0</v>
      </c>
      <c r="Q125" s="138">
        <v>0</v>
      </c>
      <c r="R125" s="138">
        <f t="shared" si="2"/>
        <v>0</v>
      </c>
      <c r="S125" s="138">
        <v>0</v>
      </c>
      <c r="T125" s="139">
        <f t="shared" si="3"/>
        <v>0</v>
      </c>
      <c r="AR125" s="140" t="s">
        <v>127</v>
      </c>
      <c r="AT125" s="140" t="s">
        <v>123</v>
      </c>
      <c r="AU125" s="140" t="s">
        <v>84</v>
      </c>
      <c r="AY125" s="13" t="s">
        <v>120</v>
      </c>
      <c r="BE125" s="141">
        <f t="shared" si="4"/>
        <v>0</v>
      </c>
      <c r="BF125" s="141">
        <f t="shared" si="5"/>
        <v>0</v>
      </c>
      <c r="BG125" s="141">
        <f t="shared" si="6"/>
        <v>0</v>
      </c>
      <c r="BH125" s="141">
        <f t="shared" si="7"/>
        <v>0</v>
      </c>
      <c r="BI125" s="141">
        <f t="shared" si="8"/>
        <v>0</v>
      </c>
      <c r="BJ125" s="13" t="s">
        <v>82</v>
      </c>
      <c r="BK125" s="141">
        <f t="shared" si="9"/>
        <v>0</v>
      </c>
      <c r="BL125" s="13" t="s">
        <v>127</v>
      </c>
      <c r="BM125" s="140" t="s">
        <v>136</v>
      </c>
    </row>
    <row r="126" spans="2:65" s="1" customFormat="1" ht="16.5" customHeight="1">
      <c r="B126" s="128"/>
      <c r="C126" s="142" t="s">
        <v>132</v>
      </c>
      <c r="D126" s="142" t="s">
        <v>128</v>
      </c>
      <c r="E126" s="143" t="s">
        <v>137</v>
      </c>
      <c r="F126" s="144" t="s">
        <v>138</v>
      </c>
      <c r="G126" s="145" t="s">
        <v>126</v>
      </c>
      <c r="H126" s="146">
        <v>330</v>
      </c>
      <c r="I126" s="147"/>
      <c r="J126" s="148">
        <f t="shared" si="0"/>
        <v>0</v>
      </c>
      <c r="K126" s="144" t="s">
        <v>1</v>
      </c>
      <c r="L126" s="149"/>
      <c r="M126" s="150" t="s">
        <v>1</v>
      </c>
      <c r="N126" s="151" t="s">
        <v>39</v>
      </c>
      <c r="P126" s="138">
        <f t="shared" si="1"/>
        <v>0</v>
      </c>
      <c r="Q126" s="138">
        <v>0</v>
      </c>
      <c r="R126" s="138">
        <f t="shared" si="2"/>
        <v>0</v>
      </c>
      <c r="S126" s="138">
        <v>0</v>
      </c>
      <c r="T126" s="139">
        <f t="shared" si="3"/>
        <v>0</v>
      </c>
      <c r="AR126" s="140" t="s">
        <v>131</v>
      </c>
      <c r="AT126" s="140" t="s">
        <v>128</v>
      </c>
      <c r="AU126" s="140" t="s">
        <v>84</v>
      </c>
      <c r="AY126" s="13" t="s">
        <v>120</v>
      </c>
      <c r="BE126" s="141">
        <f t="shared" si="4"/>
        <v>0</v>
      </c>
      <c r="BF126" s="141">
        <f t="shared" si="5"/>
        <v>0</v>
      </c>
      <c r="BG126" s="141">
        <f t="shared" si="6"/>
        <v>0</v>
      </c>
      <c r="BH126" s="141">
        <f t="shared" si="7"/>
        <v>0</v>
      </c>
      <c r="BI126" s="141">
        <f t="shared" si="8"/>
        <v>0</v>
      </c>
      <c r="BJ126" s="13" t="s">
        <v>82</v>
      </c>
      <c r="BK126" s="141">
        <f t="shared" si="9"/>
        <v>0</v>
      </c>
      <c r="BL126" s="13" t="s">
        <v>127</v>
      </c>
      <c r="BM126" s="140" t="s">
        <v>139</v>
      </c>
    </row>
    <row r="127" spans="2:65" s="1" customFormat="1" ht="16.5" customHeight="1">
      <c r="B127" s="128"/>
      <c r="C127" s="142" t="s">
        <v>140</v>
      </c>
      <c r="D127" s="142" t="s">
        <v>128</v>
      </c>
      <c r="E127" s="143" t="s">
        <v>141</v>
      </c>
      <c r="F127" s="144" t="s">
        <v>142</v>
      </c>
      <c r="G127" s="145" t="s">
        <v>126</v>
      </c>
      <c r="H127" s="146">
        <v>125</v>
      </c>
      <c r="I127" s="147"/>
      <c r="J127" s="148">
        <f t="shared" si="0"/>
        <v>0</v>
      </c>
      <c r="K127" s="144" t="s">
        <v>1</v>
      </c>
      <c r="L127" s="149"/>
      <c r="M127" s="150" t="s">
        <v>1</v>
      </c>
      <c r="N127" s="151" t="s">
        <v>39</v>
      </c>
      <c r="P127" s="138">
        <f t="shared" si="1"/>
        <v>0</v>
      </c>
      <c r="Q127" s="138">
        <v>0</v>
      </c>
      <c r="R127" s="138">
        <f t="shared" si="2"/>
        <v>0</v>
      </c>
      <c r="S127" s="138">
        <v>0</v>
      </c>
      <c r="T127" s="139">
        <f t="shared" si="3"/>
        <v>0</v>
      </c>
      <c r="AR127" s="140" t="s">
        <v>131</v>
      </c>
      <c r="AT127" s="140" t="s">
        <v>128</v>
      </c>
      <c r="AU127" s="140" t="s">
        <v>84</v>
      </c>
      <c r="AY127" s="13" t="s">
        <v>120</v>
      </c>
      <c r="BE127" s="141">
        <f t="shared" si="4"/>
        <v>0</v>
      </c>
      <c r="BF127" s="141">
        <f t="shared" si="5"/>
        <v>0</v>
      </c>
      <c r="BG127" s="141">
        <f t="shared" si="6"/>
        <v>0</v>
      </c>
      <c r="BH127" s="141">
        <f t="shared" si="7"/>
        <v>0</v>
      </c>
      <c r="BI127" s="141">
        <f t="shared" si="8"/>
        <v>0</v>
      </c>
      <c r="BJ127" s="13" t="s">
        <v>82</v>
      </c>
      <c r="BK127" s="141">
        <f t="shared" si="9"/>
        <v>0</v>
      </c>
      <c r="BL127" s="13" t="s">
        <v>127</v>
      </c>
      <c r="BM127" s="140" t="s">
        <v>79</v>
      </c>
    </row>
    <row r="128" spans="2:65" s="1" customFormat="1" ht="16.5" customHeight="1">
      <c r="B128" s="128"/>
      <c r="C128" s="142" t="s">
        <v>136</v>
      </c>
      <c r="D128" s="142" t="s">
        <v>128</v>
      </c>
      <c r="E128" s="143" t="s">
        <v>143</v>
      </c>
      <c r="F128" s="144" t="s">
        <v>144</v>
      </c>
      <c r="G128" s="145" t="s">
        <v>126</v>
      </c>
      <c r="H128" s="146">
        <v>110</v>
      </c>
      <c r="I128" s="147"/>
      <c r="J128" s="148">
        <f t="shared" si="0"/>
        <v>0</v>
      </c>
      <c r="K128" s="144" t="s">
        <v>1</v>
      </c>
      <c r="L128" s="149"/>
      <c r="M128" s="150" t="s">
        <v>1</v>
      </c>
      <c r="N128" s="151" t="s">
        <v>39</v>
      </c>
      <c r="P128" s="138">
        <f t="shared" si="1"/>
        <v>0</v>
      </c>
      <c r="Q128" s="138">
        <v>0</v>
      </c>
      <c r="R128" s="138">
        <f t="shared" si="2"/>
        <v>0</v>
      </c>
      <c r="S128" s="138">
        <v>0</v>
      </c>
      <c r="T128" s="139">
        <f t="shared" si="3"/>
        <v>0</v>
      </c>
      <c r="AR128" s="140" t="s">
        <v>131</v>
      </c>
      <c r="AT128" s="140" t="s">
        <v>128</v>
      </c>
      <c r="AU128" s="140" t="s">
        <v>84</v>
      </c>
      <c r="AY128" s="13" t="s">
        <v>120</v>
      </c>
      <c r="BE128" s="141">
        <f t="shared" si="4"/>
        <v>0</v>
      </c>
      <c r="BF128" s="141">
        <f t="shared" si="5"/>
        <v>0</v>
      </c>
      <c r="BG128" s="141">
        <f t="shared" si="6"/>
        <v>0</v>
      </c>
      <c r="BH128" s="141">
        <f t="shared" si="7"/>
        <v>0</v>
      </c>
      <c r="BI128" s="141">
        <f t="shared" si="8"/>
        <v>0</v>
      </c>
      <c r="BJ128" s="13" t="s">
        <v>82</v>
      </c>
      <c r="BK128" s="141">
        <f t="shared" si="9"/>
        <v>0</v>
      </c>
      <c r="BL128" s="13" t="s">
        <v>127</v>
      </c>
      <c r="BM128" s="140" t="s">
        <v>8</v>
      </c>
    </row>
    <row r="129" spans="2:65" s="1" customFormat="1" ht="16.5" customHeight="1">
      <c r="B129" s="128"/>
      <c r="C129" s="142" t="s">
        <v>145</v>
      </c>
      <c r="D129" s="142" t="s">
        <v>128</v>
      </c>
      <c r="E129" s="143" t="s">
        <v>146</v>
      </c>
      <c r="F129" s="144" t="s">
        <v>147</v>
      </c>
      <c r="G129" s="145" t="s">
        <v>126</v>
      </c>
      <c r="H129" s="146">
        <v>145</v>
      </c>
      <c r="I129" s="147"/>
      <c r="J129" s="148">
        <f t="shared" si="0"/>
        <v>0</v>
      </c>
      <c r="K129" s="144" t="s">
        <v>1</v>
      </c>
      <c r="L129" s="149"/>
      <c r="M129" s="150" t="s">
        <v>1</v>
      </c>
      <c r="N129" s="151" t="s">
        <v>39</v>
      </c>
      <c r="P129" s="138">
        <f t="shared" si="1"/>
        <v>0</v>
      </c>
      <c r="Q129" s="138">
        <v>0</v>
      </c>
      <c r="R129" s="138">
        <f t="shared" si="2"/>
        <v>0</v>
      </c>
      <c r="S129" s="138">
        <v>0</v>
      </c>
      <c r="T129" s="139">
        <f t="shared" si="3"/>
        <v>0</v>
      </c>
      <c r="AR129" s="140" t="s">
        <v>131</v>
      </c>
      <c r="AT129" s="140" t="s">
        <v>128</v>
      </c>
      <c r="AU129" s="140" t="s">
        <v>84</v>
      </c>
      <c r="AY129" s="13" t="s">
        <v>120</v>
      </c>
      <c r="BE129" s="141">
        <f t="shared" si="4"/>
        <v>0</v>
      </c>
      <c r="BF129" s="141">
        <f t="shared" si="5"/>
        <v>0</v>
      </c>
      <c r="BG129" s="141">
        <f t="shared" si="6"/>
        <v>0</v>
      </c>
      <c r="BH129" s="141">
        <f t="shared" si="7"/>
        <v>0</v>
      </c>
      <c r="BI129" s="141">
        <f t="shared" si="8"/>
        <v>0</v>
      </c>
      <c r="BJ129" s="13" t="s">
        <v>82</v>
      </c>
      <c r="BK129" s="141">
        <f t="shared" si="9"/>
        <v>0</v>
      </c>
      <c r="BL129" s="13" t="s">
        <v>127</v>
      </c>
      <c r="BM129" s="140" t="s">
        <v>148</v>
      </c>
    </row>
    <row r="130" spans="2:65" s="1" customFormat="1" ht="44.25" customHeight="1">
      <c r="B130" s="128"/>
      <c r="C130" s="129" t="s">
        <v>139</v>
      </c>
      <c r="D130" s="129" t="s">
        <v>123</v>
      </c>
      <c r="E130" s="130" t="s">
        <v>149</v>
      </c>
      <c r="F130" s="131" t="s">
        <v>150</v>
      </c>
      <c r="G130" s="132" t="s">
        <v>126</v>
      </c>
      <c r="H130" s="133">
        <v>4</v>
      </c>
      <c r="I130" s="134"/>
      <c r="J130" s="135">
        <f t="shared" si="0"/>
        <v>0</v>
      </c>
      <c r="K130" s="131" t="s">
        <v>1</v>
      </c>
      <c r="L130" s="28"/>
      <c r="M130" s="136" t="s">
        <v>1</v>
      </c>
      <c r="N130" s="137" t="s">
        <v>39</v>
      </c>
      <c r="P130" s="138">
        <f t="shared" si="1"/>
        <v>0</v>
      </c>
      <c r="Q130" s="138">
        <v>0</v>
      </c>
      <c r="R130" s="138">
        <f t="shared" si="2"/>
        <v>0</v>
      </c>
      <c r="S130" s="138">
        <v>0</v>
      </c>
      <c r="T130" s="139">
        <f t="shared" si="3"/>
        <v>0</v>
      </c>
      <c r="AR130" s="140" t="s">
        <v>127</v>
      </c>
      <c r="AT130" s="140" t="s">
        <v>123</v>
      </c>
      <c r="AU130" s="140" t="s">
        <v>84</v>
      </c>
      <c r="AY130" s="13" t="s">
        <v>120</v>
      </c>
      <c r="BE130" s="141">
        <f t="shared" si="4"/>
        <v>0</v>
      </c>
      <c r="BF130" s="141">
        <f t="shared" si="5"/>
        <v>0</v>
      </c>
      <c r="BG130" s="141">
        <f t="shared" si="6"/>
        <v>0</v>
      </c>
      <c r="BH130" s="141">
        <f t="shared" si="7"/>
        <v>0</v>
      </c>
      <c r="BI130" s="141">
        <f t="shared" si="8"/>
        <v>0</v>
      </c>
      <c r="BJ130" s="13" t="s">
        <v>82</v>
      </c>
      <c r="BK130" s="141">
        <f t="shared" si="9"/>
        <v>0</v>
      </c>
      <c r="BL130" s="13" t="s">
        <v>127</v>
      </c>
      <c r="BM130" s="140" t="s">
        <v>127</v>
      </c>
    </row>
    <row r="131" spans="2:65" s="1" customFormat="1" ht="33" customHeight="1">
      <c r="B131" s="128"/>
      <c r="C131" s="142" t="s">
        <v>151</v>
      </c>
      <c r="D131" s="142" t="s">
        <v>128</v>
      </c>
      <c r="E131" s="143" t="s">
        <v>152</v>
      </c>
      <c r="F131" s="144" t="s">
        <v>153</v>
      </c>
      <c r="G131" s="145" t="s">
        <v>154</v>
      </c>
      <c r="H131" s="146">
        <v>4</v>
      </c>
      <c r="I131" s="147"/>
      <c r="J131" s="148">
        <f t="shared" si="0"/>
        <v>0</v>
      </c>
      <c r="K131" s="144" t="s">
        <v>1</v>
      </c>
      <c r="L131" s="149"/>
      <c r="M131" s="150" t="s">
        <v>1</v>
      </c>
      <c r="N131" s="151" t="s">
        <v>39</v>
      </c>
      <c r="P131" s="138">
        <f t="shared" si="1"/>
        <v>0</v>
      </c>
      <c r="Q131" s="138">
        <v>0</v>
      </c>
      <c r="R131" s="138">
        <f t="shared" si="2"/>
        <v>0</v>
      </c>
      <c r="S131" s="138">
        <v>0</v>
      </c>
      <c r="T131" s="139">
        <f t="shared" si="3"/>
        <v>0</v>
      </c>
      <c r="AR131" s="140" t="s">
        <v>131</v>
      </c>
      <c r="AT131" s="140" t="s">
        <v>128</v>
      </c>
      <c r="AU131" s="140" t="s">
        <v>84</v>
      </c>
      <c r="AY131" s="13" t="s">
        <v>120</v>
      </c>
      <c r="BE131" s="141">
        <f t="shared" si="4"/>
        <v>0</v>
      </c>
      <c r="BF131" s="141">
        <f t="shared" si="5"/>
        <v>0</v>
      </c>
      <c r="BG131" s="141">
        <f t="shared" si="6"/>
        <v>0</v>
      </c>
      <c r="BH131" s="141">
        <f t="shared" si="7"/>
        <v>0</v>
      </c>
      <c r="BI131" s="141">
        <f t="shared" si="8"/>
        <v>0</v>
      </c>
      <c r="BJ131" s="13" t="s">
        <v>82</v>
      </c>
      <c r="BK131" s="141">
        <f t="shared" si="9"/>
        <v>0</v>
      </c>
      <c r="BL131" s="13" t="s">
        <v>127</v>
      </c>
      <c r="BM131" s="140" t="s">
        <v>155</v>
      </c>
    </row>
    <row r="132" spans="2:65" s="1" customFormat="1" ht="37.9" customHeight="1">
      <c r="B132" s="128"/>
      <c r="C132" s="129" t="s">
        <v>79</v>
      </c>
      <c r="D132" s="129" t="s">
        <v>123</v>
      </c>
      <c r="E132" s="130" t="s">
        <v>156</v>
      </c>
      <c r="F132" s="131" t="s">
        <v>157</v>
      </c>
      <c r="G132" s="132" t="s">
        <v>154</v>
      </c>
      <c r="H132" s="133">
        <v>16</v>
      </c>
      <c r="I132" s="134"/>
      <c r="J132" s="135">
        <f t="shared" si="0"/>
        <v>0</v>
      </c>
      <c r="K132" s="131" t="s">
        <v>1</v>
      </c>
      <c r="L132" s="28"/>
      <c r="M132" s="136" t="s">
        <v>1</v>
      </c>
      <c r="N132" s="137" t="s">
        <v>39</v>
      </c>
      <c r="P132" s="138">
        <f t="shared" si="1"/>
        <v>0</v>
      </c>
      <c r="Q132" s="138">
        <v>0</v>
      </c>
      <c r="R132" s="138">
        <f t="shared" si="2"/>
        <v>0</v>
      </c>
      <c r="S132" s="138">
        <v>0</v>
      </c>
      <c r="T132" s="139">
        <f t="shared" si="3"/>
        <v>0</v>
      </c>
      <c r="AR132" s="140" t="s">
        <v>127</v>
      </c>
      <c r="AT132" s="140" t="s">
        <v>123</v>
      </c>
      <c r="AU132" s="140" t="s">
        <v>84</v>
      </c>
      <c r="AY132" s="13" t="s">
        <v>120</v>
      </c>
      <c r="BE132" s="141">
        <f t="shared" si="4"/>
        <v>0</v>
      </c>
      <c r="BF132" s="141">
        <f t="shared" si="5"/>
        <v>0</v>
      </c>
      <c r="BG132" s="141">
        <f t="shared" si="6"/>
        <v>0</v>
      </c>
      <c r="BH132" s="141">
        <f t="shared" si="7"/>
        <v>0</v>
      </c>
      <c r="BI132" s="141">
        <f t="shared" si="8"/>
        <v>0</v>
      </c>
      <c r="BJ132" s="13" t="s">
        <v>82</v>
      </c>
      <c r="BK132" s="141">
        <f t="shared" si="9"/>
        <v>0</v>
      </c>
      <c r="BL132" s="13" t="s">
        <v>127</v>
      </c>
      <c r="BM132" s="140" t="s">
        <v>85</v>
      </c>
    </row>
    <row r="133" spans="2:65" s="1" customFormat="1" ht="24.2" customHeight="1">
      <c r="B133" s="128"/>
      <c r="C133" s="142" t="s">
        <v>158</v>
      </c>
      <c r="D133" s="142" t="s">
        <v>128</v>
      </c>
      <c r="E133" s="143" t="s">
        <v>159</v>
      </c>
      <c r="F133" s="144" t="s">
        <v>160</v>
      </c>
      <c r="G133" s="145" t="s">
        <v>161</v>
      </c>
      <c r="H133" s="146">
        <v>6</v>
      </c>
      <c r="I133" s="147"/>
      <c r="J133" s="148">
        <f t="shared" si="0"/>
        <v>0</v>
      </c>
      <c r="K133" s="144" t="s">
        <v>1</v>
      </c>
      <c r="L133" s="149"/>
      <c r="M133" s="150" t="s">
        <v>1</v>
      </c>
      <c r="N133" s="151" t="s">
        <v>39</v>
      </c>
      <c r="P133" s="138">
        <f t="shared" si="1"/>
        <v>0</v>
      </c>
      <c r="Q133" s="138">
        <v>0</v>
      </c>
      <c r="R133" s="138">
        <f t="shared" si="2"/>
        <v>0</v>
      </c>
      <c r="S133" s="138">
        <v>0</v>
      </c>
      <c r="T133" s="139">
        <f t="shared" si="3"/>
        <v>0</v>
      </c>
      <c r="AR133" s="140" t="s">
        <v>131</v>
      </c>
      <c r="AT133" s="140" t="s">
        <v>128</v>
      </c>
      <c r="AU133" s="140" t="s">
        <v>84</v>
      </c>
      <c r="AY133" s="13" t="s">
        <v>120</v>
      </c>
      <c r="BE133" s="141">
        <f t="shared" si="4"/>
        <v>0</v>
      </c>
      <c r="BF133" s="141">
        <f t="shared" si="5"/>
        <v>0</v>
      </c>
      <c r="BG133" s="141">
        <f t="shared" si="6"/>
        <v>0</v>
      </c>
      <c r="BH133" s="141">
        <f t="shared" si="7"/>
        <v>0</v>
      </c>
      <c r="BI133" s="141">
        <f t="shared" si="8"/>
        <v>0</v>
      </c>
      <c r="BJ133" s="13" t="s">
        <v>82</v>
      </c>
      <c r="BK133" s="141">
        <f t="shared" si="9"/>
        <v>0</v>
      </c>
      <c r="BL133" s="13" t="s">
        <v>127</v>
      </c>
      <c r="BM133" s="140" t="s">
        <v>162</v>
      </c>
    </row>
    <row r="134" spans="2:65" s="1" customFormat="1" ht="49.15" customHeight="1">
      <c r="B134" s="128"/>
      <c r="C134" s="129" t="s">
        <v>8</v>
      </c>
      <c r="D134" s="129" t="s">
        <v>123</v>
      </c>
      <c r="E134" s="130" t="s">
        <v>163</v>
      </c>
      <c r="F134" s="131" t="s">
        <v>164</v>
      </c>
      <c r="G134" s="132" t="s">
        <v>126</v>
      </c>
      <c r="H134" s="133">
        <v>840</v>
      </c>
      <c r="I134" s="134"/>
      <c r="J134" s="135">
        <f t="shared" si="0"/>
        <v>0</v>
      </c>
      <c r="K134" s="131" t="s">
        <v>1</v>
      </c>
      <c r="L134" s="28"/>
      <c r="M134" s="136" t="s">
        <v>1</v>
      </c>
      <c r="N134" s="137" t="s">
        <v>39</v>
      </c>
      <c r="P134" s="138">
        <f t="shared" si="1"/>
        <v>0</v>
      </c>
      <c r="Q134" s="138">
        <v>0</v>
      </c>
      <c r="R134" s="138">
        <f t="shared" si="2"/>
        <v>0</v>
      </c>
      <c r="S134" s="138">
        <v>0</v>
      </c>
      <c r="T134" s="139">
        <f t="shared" si="3"/>
        <v>0</v>
      </c>
      <c r="AR134" s="140" t="s">
        <v>127</v>
      </c>
      <c r="AT134" s="140" t="s">
        <v>123</v>
      </c>
      <c r="AU134" s="140" t="s">
        <v>84</v>
      </c>
      <c r="AY134" s="13" t="s">
        <v>120</v>
      </c>
      <c r="BE134" s="141">
        <f t="shared" si="4"/>
        <v>0</v>
      </c>
      <c r="BF134" s="141">
        <f t="shared" si="5"/>
        <v>0</v>
      </c>
      <c r="BG134" s="141">
        <f t="shared" si="6"/>
        <v>0</v>
      </c>
      <c r="BH134" s="141">
        <f t="shared" si="7"/>
        <v>0</v>
      </c>
      <c r="BI134" s="141">
        <f t="shared" si="8"/>
        <v>0</v>
      </c>
      <c r="BJ134" s="13" t="s">
        <v>82</v>
      </c>
      <c r="BK134" s="141">
        <f t="shared" si="9"/>
        <v>0</v>
      </c>
      <c r="BL134" s="13" t="s">
        <v>127</v>
      </c>
      <c r="BM134" s="140" t="s">
        <v>165</v>
      </c>
    </row>
    <row r="135" spans="2:65" s="1" customFormat="1" ht="16.5" customHeight="1">
      <c r="B135" s="128"/>
      <c r="C135" s="142" t="s">
        <v>166</v>
      </c>
      <c r="D135" s="142" t="s">
        <v>128</v>
      </c>
      <c r="E135" s="143" t="s">
        <v>167</v>
      </c>
      <c r="F135" s="144" t="s">
        <v>168</v>
      </c>
      <c r="G135" s="145" t="s">
        <v>126</v>
      </c>
      <c r="H135" s="146">
        <v>840</v>
      </c>
      <c r="I135" s="147"/>
      <c r="J135" s="148">
        <f t="shared" si="0"/>
        <v>0</v>
      </c>
      <c r="K135" s="144" t="s">
        <v>1</v>
      </c>
      <c r="L135" s="149"/>
      <c r="M135" s="150" t="s">
        <v>1</v>
      </c>
      <c r="N135" s="151" t="s">
        <v>39</v>
      </c>
      <c r="P135" s="138">
        <f t="shared" si="1"/>
        <v>0</v>
      </c>
      <c r="Q135" s="138">
        <v>0</v>
      </c>
      <c r="R135" s="138">
        <f t="shared" si="2"/>
        <v>0</v>
      </c>
      <c r="S135" s="138">
        <v>0</v>
      </c>
      <c r="T135" s="139">
        <f t="shared" si="3"/>
        <v>0</v>
      </c>
      <c r="AR135" s="140" t="s">
        <v>131</v>
      </c>
      <c r="AT135" s="140" t="s">
        <v>128</v>
      </c>
      <c r="AU135" s="140" t="s">
        <v>84</v>
      </c>
      <c r="AY135" s="13" t="s">
        <v>120</v>
      </c>
      <c r="BE135" s="141">
        <f t="shared" si="4"/>
        <v>0</v>
      </c>
      <c r="BF135" s="141">
        <f t="shared" si="5"/>
        <v>0</v>
      </c>
      <c r="BG135" s="141">
        <f t="shared" si="6"/>
        <v>0</v>
      </c>
      <c r="BH135" s="141">
        <f t="shared" si="7"/>
        <v>0</v>
      </c>
      <c r="BI135" s="141">
        <f t="shared" si="8"/>
        <v>0</v>
      </c>
      <c r="BJ135" s="13" t="s">
        <v>82</v>
      </c>
      <c r="BK135" s="141">
        <f t="shared" si="9"/>
        <v>0</v>
      </c>
      <c r="BL135" s="13" t="s">
        <v>127</v>
      </c>
      <c r="BM135" s="140" t="s">
        <v>169</v>
      </c>
    </row>
    <row r="136" spans="2:65" s="1" customFormat="1" ht="24.2" customHeight="1">
      <c r="B136" s="128"/>
      <c r="C136" s="129" t="s">
        <v>148</v>
      </c>
      <c r="D136" s="129" t="s">
        <v>123</v>
      </c>
      <c r="E136" s="130" t="s">
        <v>170</v>
      </c>
      <c r="F136" s="131" t="s">
        <v>171</v>
      </c>
      <c r="G136" s="132" t="s">
        <v>126</v>
      </c>
      <c r="H136" s="133">
        <v>400</v>
      </c>
      <c r="I136" s="134"/>
      <c r="J136" s="135">
        <f t="shared" si="0"/>
        <v>0</v>
      </c>
      <c r="K136" s="131" t="s">
        <v>1</v>
      </c>
      <c r="L136" s="28"/>
      <c r="M136" s="136" t="s">
        <v>1</v>
      </c>
      <c r="N136" s="137" t="s">
        <v>39</v>
      </c>
      <c r="P136" s="138">
        <f t="shared" si="1"/>
        <v>0</v>
      </c>
      <c r="Q136" s="138">
        <v>0</v>
      </c>
      <c r="R136" s="138">
        <f t="shared" si="2"/>
        <v>0</v>
      </c>
      <c r="S136" s="138">
        <v>0</v>
      </c>
      <c r="T136" s="139">
        <f t="shared" si="3"/>
        <v>0</v>
      </c>
      <c r="AR136" s="140" t="s">
        <v>127</v>
      </c>
      <c r="AT136" s="140" t="s">
        <v>123</v>
      </c>
      <c r="AU136" s="140" t="s">
        <v>84</v>
      </c>
      <c r="AY136" s="13" t="s">
        <v>120</v>
      </c>
      <c r="BE136" s="141">
        <f t="shared" si="4"/>
        <v>0</v>
      </c>
      <c r="BF136" s="141">
        <f t="shared" si="5"/>
        <v>0</v>
      </c>
      <c r="BG136" s="141">
        <f t="shared" si="6"/>
        <v>0</v>
      </c>
      <c r="BH136" s="141">
        <f t="shared" si="7"/>
        <v>0</v>
      </c>
      <c r="BI136" s="141">
        <f t="shared" si="8"/>
        <v>0</v>
      </c>
      <c r="BJ136" s="13" t="s">
        <v>82</v>
      </c>
      <c r="BK136" s="141">
        <f t="shared" si="9"/>
        <v>0</v>
      </c>
      <c r="BL136" s="13" t="s">
        <v>127</v>
      </c>
      <c r="BM136" s="140" t="s">
        <v>172</v>
      </c>
    </row>
    <row r="137" spans="2:65" s="1" customFormat="1" ht="37.9" customHeight="1">
      <c r="B137" s="128"/>
      <c r="C137" s="142" t="s">
        <v>173</v>
      </c>
      <c r="D137" s="142" t="s">
        <v>128</v>
      </c>
      <c r="E137" s="143" t="s">
        <v>174</v>
      </c>
      <c r="F137" s="144" t="s">
        <v>175</v>
      </c>
      <c r="G137" s="145" t="s">
        <v>126</v>
      </c>
      <c r="H137" s="146">
        <v>400</v>
      </c>
      <c r="I137" s="147"/>
      <c r="J137" s="148">
        <f t="shared" si="0"/>
        <v>0</v>
      </c>
      <c r="K137" s="144" t="s">
        <v>1</v>
      </c>
      <c r="L137" s="149"/>
      <c r="M137" s="150" t="s">
        <v>1</v>
      </c>
      <c r="N137" s="151" t="s">
        <v>39</v>
      </c>
      <c r="P137" s="138">
        <f t="shared" si="1"/>
        <v>0</v>
      </c>
      <c r="Q137" s="138">
        <v>0</v>
      </c>
      <c r="R137" s="138">
        <f t="shared" si="2"/>
        <v>0</v>
      </c>
      <c r="S137" s="138">
        <v>0</v>
      </c>
      <c r="T137" s="139">
        <f t="shared" si="3"/>
        <v>0</v>
      </c>
      <c r="AR137" s="140" t="s">
        <v>131</v>
      </c>
      <c r="AT137" s="140" t="s">
        <v>128</v>
      </c>
      <c r="AU137" s="140" t="s">
        <v>84</v>
      </c>
      <c r="AY137" s="13" t="s">
        <v>120</v>
      </c>
      <c r="BE137" s="141">
        <f t="shared" si="4"/>
        <v>0</v>
      </c>
      <c r="BF137" s="141">
        <f t="shared" si="5"/>
        <v>0</v>
      </c>
      <c r="BG137" s="141">
        <f t="shared" si="6"/>
        <v>0</v>
      </c>
      <c r="BH137" s="141">
        <f t="shared" si="7"/>
        <v>0</v>
      </c>
      <c r="BI137" s="141">
        <f t="shared" si="8"/>
        <v>0</v>
      </c>
      <c r="BJ137" s="13" t="s">
        <v>82</v>
      </c>
      <c r="BK137" s="141">
        <f t="shared" si="9"/>
        <v>0</v>
      </c>
      <c r="BL137" s="13" t="s">
        <v>127</v>
      </c>
      <c r="BM137" s="140" t="s">
        <v>88</v>
      </c>
    </row>
    <row r="138" spans="2:65" s="1" customFormat="1" ht="33" customHeight="1">
      <c r="B138" s="128"/>
      <c r="C138" s="129" t="s">
        <v>127</v>
      </c>
      <c r="D138" s="129" t="s">
        <v>123</v>
      </c>
      <c r="E138" s="130" t="s">
        <v>176</v>
      </c>
      <c r="F138" s="131" t="s">
        <v>177</v>
      </c>
      <c r="G138" s="132" t="s">
        <v>126</v>
      </c>
      <c r="H138" s="133">
        <v>1060</v>
      </c>
      <c r="I138" s="134"/>
      <c r="J138" s="135">
        <f t="shared" si="0"/>
        <v>0</v>
      </c>
      <c r="K138" s="131" t="s">
        <v>1</v>
      </c>
      <c r="L138" s="28"/>
      <c r="M138" s="136" t="s">
        <v>1</v>
      </c>
      <c r="N138" s="137" t="s">
        <v>39</v>
      </c>
      <c r="P138" s="138">
        <f t="shared" si="1"/>
        <v>0</v>
      </c>
      <c r="Q138" s="138">
        <v>0</v>
      </c>
      <c r="R138" s="138">
        <f t="shared" si="2"/>
        <v>0</v>
      </c>
      <c r="S138" s="138">
        <v>0</v>
      </c>
      <c r="T138" s="139">
        <f t="shared" si="3"/>
        <v>0</v>
      </c>
      <c r="AR138" s="140" t="s">
        <v>127</v>
      </c>
      <c r="AT138" s="140" t="s">
        <v>123</v>
      </c>
      <c r="AU138" s="140" t="s">
        <v>84</v>
      </c>
      <c r="AY138" s="13" t="s">
        <v>120</v>
      </c>
      <c r="BE138" s="141">
        <f t="shared" si="4"/>
        <v>0</v>
      </c>
      <c r="BF138" s="141">
        <f t="shared" si="5"/>
        <v>0</v>
      </c>
      <c r="BG138" s="141">
        <f t="shared" si="6"/>
        <v>0</v>
      </c>
      <c r="BH138" s="141">
        <f t="shared" si="7"/>
        <v>0</v>
      </c>
      <c r="BI138" s="141">
        <f t="shared" si="8"/>
        <v>0</v>
      </c>
      <c r="BJ138" s="13" t="s">
        <v>82</v>
      </c>
      <c r="BK138" s="141">
        <f t="shared" si="9"/>
        <v>0</v>
      </c>
      <c r="BL138" s="13" t="s">
        <v>127</v>
      </c>
      <c r="BM138" s="140" t="s">
        <v>131</v>
      </c>
    </row>
    <row r="139" spans="2:65" s="1" customFormat="1" ht="49.15" customHeight="1">
      <c r="B139" s="128"/>
      <c r="C139" s="142" t="s">
        <v>178</v>
      </c>
      <c r="D139" s="142" t="s">
        <v>128</v>
      </c>
      <c r="E139" s="143" t="s">
        <v>179</v>
      </c>
      <c r="F139" s="144" t="s">
        <v>180</v>
      </c>
      <c r="G139" s="145" t="s">
        <v>126</v>
      </c>
      <c r="H139" s="146">
        <v>920</v>
      </c>
      <c r="I139" s="147"/>
      <c r="J139" s="148">
        <f t="shared" si="0"/>
        <v>0</v>
      </c>
      <c r="K139" s="144" t="s">
        <v>1</v>
      </c>
      <c r="L139" s="149"/>
      <c r="M139" s="150" t="s">
        <v>1</v>
      </c>
      <c r="N139" s="151" t="s">
        <v>39</v>
      </c>
      <c r="P139" s="138">
        <f t="shared" si="1"/>
        <v>0</v>
      </c>
      <c r="Q139" s="138">
        <v>0</v>
      </c>
      <c r="R139" s="138">
        <f t="shared" si="2"/>
        <v>0</v>
      </c>
      <c r="S139" s="138">
        <v>0</v>
      </c>
      <c r="T139" s="139">
        <f t="shared" si="3"/>
        <v>0</v>
      </c>
      <c r="AR139" s="140" t="s">
        <v>131</v>
      </c>
      <c r="AT139" s="140" t="s">
        <v>128</v>
      </c>
      <c r="AU139" s="140" t="s">
        <v>84</v>
      </c>
      <c r="AY139" s="13" t="s">
        <v>120</v>
      </c>
      <c r="BE139" s="141">
        <f t="shared" si="4"/>
        <v>0</v>
      </c>
      <c r="BF139" s="141">
        <f t="shared" si="5"/>
        <v>0</v>
      </c>
      <c r="BG139" s="141">
        <f t="shared" si="6"/>
        <v>0</v>
      </c>
      <c r="BH139" s="141">
        <f t="shared" si="7"/>
        <v>0</v>
      </c>
      <c r="BI139" s="141">
        <f t="shared" si="8"/>
        <v>0</v>
      </c>
      <c r="BJ139" s="13" t="s">
        <v>82</v>
      </c>
      <c r="BK139" s="141">
        <f t="shared" si="9"/>
        <v>0</v>
      </c>
      <c r="BL139" s="13" t="s">
        <v>127</v>
      </c>
      <c r="BM139" s="140" t="s">
        <v>181</v>
      </c>
    </row>
    <row r="140" spans="2:65" s="1" customFormat="1" ht="49.15" customHeight="1">
      <c r="B140" s="128"/>
      <c r="C140" s="142" t="s">
        <v>155</v>
      </c>
      <c r="D140" s="142" t="s">
        <v>128</v>
      </c>
      <c r="E140" s="143" t="s">
        <v>182</v>
      </c>
      <c r="F140" s="144" t="s">
        <v>183</v>
      </c>
      <c r="G140" s="145" t="s">
        <v>126</v>
      </c>
      <c r="H140" s="146">
        <v>140</v>
      </c>
      <c r="I140" s="147"/>
      <c r="J140" s="148">
        <f t="shared" si="0"/>
        <v>0</v>
      </c>
      <c r="K140" s="144" t="s">
        <v>1</v>
      </c>
      <c r="L140" s="149"/>
      <c r="M140" s="150" t="s">
        <v>1</v>
      </c>
      <c r="N140" s="151" t="s">
        <v>39</v>
      </c>
      <c r="P140" s="138">
        <f t="shared" si="1"/>
        <v>0</v>
      </c>
      <c r="Q140" s="138">
        <v>0</v>
      </c>
      <c r="R140" s="138">
        <f t="shared" si="2"/>
        <v>0</v>
      </c>
      <c r="S140" s="138">
        <v>0</v>
      </c>
      <c r="T140" s="139">
        <f t="shared" si="3"/>
        <v>0</v>
      </c>
      <c r="AR140" s="140" t="s">
        <v>131</v>
      </c>
      <c r="AT140" s="140" t="s">
        <v>128</v>
      </c>
      <c r="AU140" s="140" t="s">
        <v>84</v>
      </c>
      <c r="AY140" s="13" t="s">
        <v>120</v>
      </c>
      <c r="BE140" s="141">
        <f t="shared" si="4"/>
        <v>0</v>
      </c>
      <c r="BF140" s="141">
        <f t="shared" si="5"/>
        <v>0</v>
      </c>
      <c r="BG140" s="141">
        <f t="shared" si="6"/>
        <v>0</v>
      </c>
      <c r="BH140" s="141">
        <f t="shared" si="7"/>
        <v>0</v>
      </c>
      <c r="BI140" s="141">
        <f t="shared" si="8"/>
        <v>0</v>
      </c>
      <c r="BJ140" s="13" t="s">
        <v>82</v>
      </c>
      <c r="BK140" s="141">
        <f t="shared" si="9"/>
        <v>0</v>
      </c>
      <c r="BL140" s="13" t="s">
        <v>127</v>
      </c>
      <c r="BM140" s="140" t="s">
        <v>184</v>
      </c>
    </row>
    <row r="141" spans="2:65" s="1" customFormat="1" ht="33" customHeight="1">
      <c r="B141" s="128"/>
      <c r="C141" s="129" t="s">
        <v>185</v>
      </c>
      <c r="D141" s="129" t="s">
        <v>123</v>
      </c>
      <c r="E141" s="130" t="s">
        <v>186</v>
      </c>
      <c r="F141" s="131" t="s">
        <v>187</v>
      </c>
      <c r="G141" s="132" t="s">
        <v>126</v>
      </c>
      <c r="H141" s="133">
        <v>950</v>
      </c>
      <c r="I141" s="134"/>
      <c r="J141" s="135">
        <f t="shared" si="0"/>
        <v>0</v>
      </c>
      <c r="K141" s="131" t="s">
        <v>1</v>
      </c>
      <c r="L141" s="28"/>
      <c r="M141" s="136" t="s">
        <v>1</v>
      </c>
      <c r="N141" s="137" t="s">
        <v>39</v>
      </c>
      <c r="P141" s="138">
        <f t="shared" si="1"/>
        <v>0</v>
      </c>
      <c r="Q141" s="138">
        <v>0</v>
      </c>
      <c r="R141" s="138">
        <f t="shared" si="2"/>
        <v>0</v>
      </c>
      <c r="S141" s="138">
        <v>0</v>
      </c>
      <c r="T141" s="139">
        <f t="shared" si="3"/>
        <v>0</v>
      </c>
      <c r="AR141" s="140" t="s">
        <v>127</v>
      </c>
      <c r="AT141" s="140" t="s">
        <v>123</v>
      </c>
      <c r="AU141" s="140" t="s">
        <v>84</v>
      </c>
      <c r="AY141" s="13" t="s">
        <v>120</v>
      </c>
      <c r="BE141" s="141">
        <f t="shared" si="4"/>
        <v>0</v>
      </c>
      <c r="BF141" s="141">
        <f t="shared" si="5"/>
        <v>0</v>
      </c>
      <c r="BG141" s="141">
        <f t="shared" si="6"/>
        <v>0</v>
      </c>
      <c r="BH141" s="141">
        <f t="shared" si="7"/>
        <v>0</v>
      </c>
      <c r="BI141" s="141">
        <f t="shared" si="8"/>
        <v>0</v>
      </c>
      <c r="BJ141" s="13" t="s">
        <v>82</v>
      </c>
      <c r="BK141" s="141">
        <f t="shared" si="9"/>
        <v>0</v>
      </c>
      <c r="BL141" s="13" t="s">
        <v>127</v>
      </c>
      <c r="BM141" s="140" t="s">
        <v>188</v>
      </c>
    </row>
    <row r="142" spans="2:65" s="1" customFormat="1" ht="49.15" customHeight="1">
      <c r="B142" s="128"/>
      <c r="C142" s="142" t="s">
        <v>85</v>
      </c>
      <c r="D142" s="142" t="s">
        <v>128</v>
      </c>
      <c r="E142" s="143" t="s">
        <v>189</v>
      </c>
      <c r="F142" s="144" t="s">
        <v>190</v>
      </c>
      <c r="G142" s="145" t="s">
        <v>126</v>
      </c>
      <c r="H142" s="146">
        <v>950</v>
      </c>
      <c r="I142" s="147"/>
      <c r="J142" s="148">
        <f t="shared" si="0"/>
        <v>0</v>
      </c>
      <c r="K142" s="144" t="s">
        <v>1</v>
      </c>
      <c r="L142" s="149"/>
      <c r="M142" s="150" t="s">
        <v>1</v>
      </c>
      <c r="N142" s="151" t="s">
        <v>39</v>
      </c>
      <c r="P142" s="138">
        <f t="shared" si="1"/>
        <v>0</v>
      </c>
      <c r="Q142" s="138">
        <v>0</v>
      </c>
      <c r="R142" s="138">
        <f t="shared" si="2"/>
        <v>0</v>
      </c>
      <c r="S142" s="138">
        <v>0</v>
      </c>
      <c r="T142" s="139">
        <f t="shared" si="3"/>
        <v>0</v>
      </c>
      <c r="AR142" s="140" t="s">
        <v>131</v>
      </c>
      <c r="AT142" s="140" t="s">
        <v>128</v>
      </c>
      <c r="AU142" s="140" t="s">
        <v>84</v>
      </c>
      <c r="AY142" s="13" t="s">
        <v>120</v>
      </c>
      <c r="BE142" s="141">
        <f t="shared" si="4"/>
        <v>0</v>
      </c>
      <c r="BF142" s="141">
        <f t="shared" si="5"/>
        <v>0</v>
      </c>
      <c r="BG142" s="141">
        <f t="shared" si="6"/>
        <v>0</v>
      </c>
      <c r="BH142" s="141">
        <f t="shared" si="7"/>
        <v>0</v>
      </c>
      <c r="BI142" s="141">
        <f t="shared" si="8"/>
        <v>0</v>
      </c>
      <c r="BJ142" s="13" t="s">
        <v>82</v>
      </c>
      <c r="BK142" s="141">
        <f t="shared" si="9"/>
        <v>0</v>
      </c>
      <c r="BL142" s="13" t="s">
        <v>127</v>
      </c>
      <c r="BM142" s="140" t="s">
        <v>191</v>
      </c>
    </row>
    <row r="143" spans="2:65" s="1" customFormat="1" ht="24.2" customHeight="1">
      <c r="B143" s="128"/>
      <c r="C143" s="129" t="s">
        <v>7</v>
      </c>
      <c r="D143" s="129" t="s">
        <v>123</v>
      </c>
      <c r="E143" s="130" t="s">
        <v>192</v>
      </c>
      <c r="F143" s="131" t="s">
        <v>193</v>
      </c>
      <c r="G143" s="132" t="s">
        <v>126</v>
      </c>
      <c r="H143" s="133">
        <v>1660</v>
      </c>
      <c r="I143" s="134"/>
      <c r="J143" s="135">
        <f t="shared" si="0"/>
        <v>0</v>
      </c>
      <c r="K143" s="131" t="s">
        <v>1</v>
      </c>
      <c r="L143" s="28"/>
      <c r="M143" s="136" t="s">
        <v>1</v>
      </c>
      <c r="N143" s="137" t="s">
        <v>39</v>
      </c>
      <c r="P143" s="138">
        <f t="shared" si="1"/>
        <v>0</v>
      </c>
      <c r="Q143" s="138">
        <v>0</v>
      </c>
      <c r="R143" s="138">
        <f t="shared" si="2"/>
        <v>0</v>
      </c>
      <c r="S143" s="138">
        <v>0</v>
      </c>
      <c r="T143" s="139">
        <f t="shared" si="3"/>
        <v>0</v>
      </c>
      <c r="AR143" s="140" t="s">
        <v>127</v>
      </c>
      <c r="AT143" s="140" t="s">
        <v>123</v>
      </c>
      <c r="AU143" s="140" t="s">
        <v>84</v>
      </c>
      <c r="AY143" s="13" t="s">
        <v>120</v>
      </c>
      <c r="BE143" s="141">
        <f t="shared" si="4"/>
        <v>0</v>
      </c>
      <c r="BF143" s="141">
        <f t="shared" si="5"/>
        <v>0</v>
      </c>
      <c r="BG143" s="141">
        <f t="shared" si="6"/>
        <v>0</v>
      </c>
      <c r="BH143" s="141">
        <f t="shared" si="7"/>
        <v>0</v>
      </c>
      <c r="BI143" s="141">
        <f t="shared" si="8"/>
        <v>0</v>
      </c>
      <c r="BJ143" s="13" t="s">
        <v>82</v>
      </c>
      <c r="BK143" s="141">
        <f t="shared" si="9"/>
        <v>0</v>
      </c>
      <c r="BL143" s="13" t="s">
        <v>127</v>
      </c>
      <c r="BM143" s="140" t="s">
        <v>194</v>
      </c>
    </row>
    <row r="144" spans="2:65" s="1" customFormat="1" ht="49.15" customHeight="1">
      <c r="B144" s="128"/>
      <c r="C144" s="142" t="s">
        <v>162</v>
      </c>
      <c r="D144" s="142" t="s">
        <v>128</v>
      </c>
      <c r="E144" s="143" t="s">
        <v>195</v>
      </c>
      <c r="F144" s="144" t="s">
        <v>196</v>
      </c>
      <c r="G144" s="145" t="s">
        <v>126</v>
      </c>
      <c r="H144" s="146">
        <v>25</v>
      </c>
      <c r="I144" s="147"/>
      <c r="J144" s="148">
        <f t="shared" si="0"/>
        <v>0</v>
      </c>
      <c r="K144" s="144" t="s">
        <v>1</v>
      </c>
      <c r="L144" s="149"/>
      <c r="M144" s="150" t="s">
        <v>1</v>
      </c>
      <c r="N144" s="151" t="s">
        <v>39</v>
      </c>
      <c r="P144" s="138">
        <f t="shared" si="1"/>
        <v>0</v>
      </c>
      <c r="Q144" s="138">
        <v>0</v>
      </c>
      <c r="R144" s="138">
        <f t="shared" si="2"/>
        <v>0</v>
      </c>
      <c r="S144" s="138">
        <v>0</v>
      </c>
      <c r="T144" s="139">
        <f t="shared" si="3"/>
        <v>0</v>
      </c>
      <c r="AR144" s="140" t="s">
        <v>131</v>
      </c>
      <c r="AT144" s="140" t="s">
        <v>128</v>
      </c>
      <c r="AU144" s="140" t="s">
        <v>84</v>
      </c>
      <c r="AY144" s="13" t="s">
        <v>120</v>
      </c>
      <c r="BE144" s="141">
        <f t="shared" si="4"/>
        <v>0</v>
      </c>
      <c r="BF144" s="141">
        <f t="shared" si="5"/>
        <v>0</v>
      </c>
      <c r="BG144" s="141">
        <f t="shared" si="6"/>
        <v>0</v>
      </c>
      <c r="BH144" s="141">
        <f t="shared" si="7"/>
        <v>0</v>
      </c>
      <c r="BI144" s="141">
        <f t="shared" si="8"/>
        <v>0</v>
      </c>
      <c r="BJ144" s="13" t="s">
        <v>82</v>
      </c>
      <c r="BK144" s="141">
        <f t="shared" si="9"/>
        <v>0</v>
      </c>
      <c r="BL144" s="13" t="s">
        <v>127</v>
      </c>
      <c r="BM144" s="140" t="s">
        <v>197</v>
      </c>
    </row>
    <row r="145" spans="2:65" s="1" customFormat="1" ht="49.15" customHeight="1">
      <c r="B145" s="128"/>
      <c r="C145" s="142" t="s">
        <v>198</v>
      </c>
      <c r="D145" s="142" t="s">
        <v>128</v>
      </c>
      <c r="E145" s="143" t="s">
        <v>199</v>
      </c>
      <c r="F145" s="144" t="s">
        <v>200</v>
      </c>
      <c r="G145" s="145" t="s">
        <v>126</v>
      </c>
      <c r="H145" s="146">
        <v>440</v>
      </c>
      <c r="I145" s="147"/>
      <c r="J145" s="148">
        <f t="shared" si="0"/>
        <v>0</v>
      </c>
      <c r="K145" s="144" t="s">
        <v>1</v>
      </c>
      <c r="L145" s="149"/>
      <c r="M145" s="150" t="s">
        <v>1</v>
      </c>
      <c r="N145" s="151" t="s">
        <v>39</v>
      </c>
      <c r="P145" s="138">
        <f t="shared" si="1"/>
        <v>0</v>
      </c>
      <c r="Q145" s="138">
        <v>0</v>
      </c>
      <c r="R145" s="138">
        <f t="shared" si="2"/>
        <v>0</v>
      </c>
      <c r="S145" s="138">
        <v>0</v>
      </c>
      <c r="T145" s="139">
        <f t="shared" si="3"/>
        <v>0</v>
      </c>
      <c r="AR145" s="140" t="s">
        <v>131</v>
      </c>
      <c r="AT145" s="140" t="s">
        <v>128</v>
      </c>
      <c r="AU145" s="140" t="s">
        <v>84</v>
      </c>
      <c r="AY145" s="13" t="s">
        <v>120</v>
      </c>
      <c r="BE145" s="141">
        <f t="shared" si="4"/>
        <v>0</v>
      </c>
      <c r="BF145" s="141">
        <f t="shared" si="5"/>
        <v>0</v>
      </c>
      <c r="BG145" s="141">
        <f t="shared" si="6"/>
        <v>0</v>
      </c>
      <c r="BH145" s="141">
        <f t="shared" si="7"/>
        <v>0</v>
      </c>
      <c r="BI145" s="141">
        <f t="shared" si="8"/>
        <v>0</v>
      </c>
      <c r="BJ145" s="13" t="s">
        <v>82</v>
      </c>
      <c r="BK145" s="141">
        <f t="shared" si="9"/>
        <v>0</v>
      </c>
      <c r="BL145" s="13" t="s">
        <v>127</v>
      </c>
      <c r="BM145" s="140" t="s">
        <v>201</v>
      </c>
    </row>
    <row r="146" spans="2:65" s="1" customFormat="1" ht="49.15" customHeight="1">
      <c r="B146" s="128"/>
      <c r="C146" s="142" t="s">
        <v>165</v>
      </c>
      <c r="D146" s="142" t="s">
        <v>128</v>
      </c>
      <c r="E146" s="143" t="s">
        <v>202</v>
      </c>
      <c r="F146" s="144" t="s">
        <v>203</v>
      </c>
      <c r="G146" s="145" t="s">
        <v>126</v>
      </c>
      <c r="H146" s="146">
        <v>250</v>
      </c>
      <c r="I146" s="147"/>
      <c r="J146" s="148">
        <f t="shared" si="0"/>
        <v>0</v>
      </c>
      <c r="K146" s="144" t="s">
        <v>1</v>
      </c>
      <c r="L146" s="149"/>
      <c r="M146" s="150" t="s">
        <v>1</v>
      </c>
      <c r="N146" s="151" t="s">
        <v>39</v>
      </c>
      <c r="P146" s="138">
        <f t="shared" si="1"/>
        <v>0</v>
      </c>
      <c r="Q146" s="138">
        <v>0</v>
      </c>
      <c r="R146" s="138">
        <f t="shared" si="2"/>
        <v>0</v>
      </c>
      <c r="S146" s="138">
        <v>0</v>
      </c>
      <c r="T146" s="139">
        <f t="shared" si="3"/>
        <v>0</v>
      </c>
      <c r="AR146" s="140" t="s">
        <v>131</v>
      </c>
      <c r="AT146" s="140" t="s">
        <v>128</v>
      </c>
      <c r="AU146" s="140" t="s">
        <v>84</v>
      </c>
      <c r="AY146" s="13" t="s">
        <v>120</v>
      </c>
      <c r="BE146" s="141">
        <f t="shared" si="4"/>
        <v>0</v>
      </c>
      <c r="BF146" s="141">
        <f t="shared" si="5"/>
        <v>0</v>
      </c>
      <c r="BG146" s="141">
        <f t="shared" si="6"/>
        <v>0</v>
      </c>
      <c r="BH146" s="141">
        <f t="shared" si="7"/>
        <v>0</v>
      </c>
      <c r="BI146" s="141">
        <f t="shared" si="8"/>
        <v>0</v>
      </c>
      <c r="BJ146" s="13" t="s">
        <v>82</v>
      </c>
      <c r="BK146" s="141">
        <f t="shared" si="9"/>
        <v>0</v>
      </c>
      <c r="BL146" s="13" t="s">
        <v>127</v>
      </c>
      <c r="BM146" s="140" t="s">
        <v>204</v>
      </c>
    </row>
    <row r="147" spans="2:65" s="1" customFormat="1" ht="49.15" customHeight="1">
      <c r="B147" s="128"/>
      <c r="C147" s="142" t="s">
        <v>205</v>
      </c>
      <c r="D147" s="142" t="s">
        <v>128</v>
      </c>
      <c r="E147" s="143" t="s">
        <v>206</v>
      </c>
      <c r="F147" s="144" t="s">
        <v>207</v>
      </c>
      <c r="G147" s="145" t="s">
        <v>126</v>
      </c>
      <c r="H147" s="146">
        <v>180</v>
      </c>
      <c r="I147" s="147"/>
      <c r="J147" s="148">
        <f t="shared" si="0"/>
        <v>0</v>
      </c>
      <c r="K147" s="144" t="s">
        <v>1</v>
      </c>
      <c r="L147" s="149"/>
      <c r="M147" s="150" t="s">
        <v>1</v>
      </c>
      <c r="N147" s="151" t="s">
        <v>39</v>
      </c>
      <c r="P147" s="138">
        <f t="shared" si="1"/>
        <v>0</v>
      </c>
      <c r="Q147" s="138">
        <v>0</v>
      </c>
      <c r="R147" s="138">
        <f t="shared" si="2"/>
        <v>0</v>
      </c>
      <c r="S147" s="138">
        <v>0</v>
      </c>
      <c r="T147" s="139">
        <f t="shared" si="3"/>
        <v>0</v>
      </c>
      <c r="AR147" s="140" t="s">
        <v>131</v>
      </c>
      <c r="AT147" s="140" t="s">
        <v>128</v>
      </c>
      <c r="AU147" s="140" t="s">
        <v>84</v>
      </c>
      <c r="AY147" s="13" t="s">
        <v>120</v>
      </c>
      <c r="BE147" s="141">
        <f t="shared" si="4"/>
        <v>0</v>
      </c>
      <c r="BF147" s="141">
        <f t="shared" si="5"/>
        <v>0</v>
      </c>
      <c r="BG147" s="141">
        <f t="shared" si="6"/>
        <v>0</v>
      </c>
      <c r="BH147" s="141">
        <f t="shared" si="7"/>
        <v>0</v>
      </c>
      <c r="BI147" s="141">
        <f t="shared" si="8"/>
        <v>0</v>
      </c>
      <c r="BJ147" s="13" t="s">
        <v>82</v>
      </c>
      <c r="BK147" s="141">
        <f t="shared" si="9"/>
        <v>0</v>
      </c>
      <c r="BL147" s="13" t="s">
        <v>127</v>
      </c>
      <c r="BM147" s="140" t="s">
        <v>208</v>
      </c>
    </row>
    <row r="148" spans="2:65" s="1" customFormat="1" ht="49.15" customHeight="1">
      <c r="B148" s="128"/>
      <c r="C148" s="142" t="s">
        <v>169</v>
      </c>
      <c r="D148" s="142" t="s">
        <v>128</v>
      </c>
      <c r="E148" s="143" t="s">
        <v>209</v>
      </c>
      <c r="F148" s="144" t="s">
        <v>210</v>
      </c>
      <c r="G148" s="145" t="s">
        <v>126</v>
      </c>
      <c r="H148" s="146">
        <v>250</v>
      </c>
      <c r="I148" s="147"/>
      <c r="J148" s="148">
        <f t="shared" si="0"/>
        <v>0</v>
      </c>
      <c r="K148" s="144" t="s">
        <v>1</v>
      </c>
      <c r="L148" s="149"/>
      <c r="M148" s="150" t="s">
        <v>1</v>
      </c>
      <c r="N148" s="151" t="s">
        <v>39</v>
      </c>
      <c r="P148" s="138">
        <f t="shared" si="1"/>
        <v>0</v>
      </c>
      <c r="Q148" s="138">
        <v>0</v>
      </c>
      <c r="R148" s="138">
        <f t="shared" si="2"/>
        <v>0</v>
      </c>
      <c r="S148" s="138">
        <v>0</v>
      </c>
      <c r="T148" s="139">
        <f t="shared" si="3"/>
        <v>0</v>
      </c>
      <c r="AR148" s="140" t="s">
        <v>131</v>
      </c>
      <c r="AT148" s="140" t="s">
        <v>128</v>
      </c>
      <c r="AU148" s="140" t="s">
        <v>84</v>
      </c>
      <c r="AY148" s="13" t="s">
        <v>120</v>
      </c>
      <c r="BE148" s="141">
        <f t="shared" si="4"/>
        <v>0</v>
      </c>
      <c r="BF148" s="141">
        <f t="shared" si="5"/>
        <v>0</v>
      </c>
      <c r="BG148" s="141">
        <f t="shared" si="6"/>
        <v>0</v>
      </c>
      <c r="BH148" s="141">
        <f t="shared" si="7"/>
        <v>0</v>
      </c>
      <c r="BI148" s="141">
        <f t="shared" si="8"/>
        <v>0</v>
      </c>
      <c r="BJ148" s="13" t="s">
        <v>82</v>
      </c>
      <c r="BK148" s="141">
        <f t="shared" si="9"/>
        <v>0</v>
      </c>
      <c r="BL148" s="13" t="s">
        <v>127</v>
      </c>
      <c r="BM148" s="140" t="s">
        <v>211</v>
      </c>
    </row>
    <row r="149" spans="2:65" s="1" customFormat="1" ht="44.25" customHeight="1">
      <c r="B149" s="128"/>
      <c r="C149" s="142" t="s">
        <v>212</v>
      </c>
      <c r="D149" s="142" t="s">
        <v>128</v>
      </c>
      <c r="E149" s="143" t="s">
        <v>213</v>
      </c>
      <c r="F149" s="144" t="s">
        <v>214</v>
      </c>
      <c r="G149" s="145" t="s">
        <v>126</v>
      </c>
      <c r="H149" s="146">
        <v>250</v>
      </c>
      <c r="I149" s="147"/>
      <c r="J149" s="148">
        <f t="shared" si="0"/>
        <v>0</v>
      </c>
      <c r="K149" s="144" t="s">
        <v>1</v>
      </c>
      <c r="L149" s="149"/>
      <c r="M149" s="150" t="s">
        <v>1</v>
      </c>
      <c r="N149" s="151" t="s">
        <v>39</v>
      </c>
      <c r="P149" s="138">
        <f t="shared" si="1"/>
        <v>0</v>
      </c>
      <c r="Q149" s="138">
        <v>0</v>
      </c>
      <c r="R149" s="138">
        <f t="shared" si="2"/>
        <v>0</v>
      </c>
      <c r="S149" s="138">
        <v>0</v>
      </c>
      <c r="T149" s="139">
        <f t="shared" si="3"/>
        <v>0</v>
      </c>
      <c r="AR149" s="140" t="s">
        <v>131</v>
      </c>
      <c r="AT149" s="140" t="s">
        <v>128</v>
      </c>
      <c r="AU149" s="140" t="s">
        <v>84</v>
      </c>
      <c r="AY149" s="13" t="s">
        <v>120</v>
      </c>
      <c r="BE149" s="141">
        <f t="shared" si="4"/>
        <v>0</v>
      </c>
      <c r="BF149" s="141">
        <f t="shared" si="5"/>
        <v>0</v>
      </c>
      <c r="BG149" s="141">
        <f t="shared" si="6"/>
        <v>0</v>
      </c>
      <c r="BH149" s="141">
        <f t="shared" si="7"/>
        <v>0</v>
      </c>
      <c r="BI149" s="141">
        <f t="shared" si="8"/>
        <v>0</v>
      </c>
      <c r="BJ149" s="13" t="s">
        <v>82</v>
      </c>
      <c r="BK149" s="141">
        <f t="shared" si="9"/>
        <v>0</v>
      </c>
      <c r="BL149" s="13" t="s">
        <v>127</v>
      </c>
      <c r="BM149" s="140" t="s">
        <v>215</v>
      </c>
    </row>
    <row r="150" spans="2:65" s="1" customFormat="1" ht="44.25" customHeight="1">
      <c r="B150" s="128"/>
      <c r="C150" s="142" t="s">
        <v>172</v>
      </c>
      <c r="D150" s="142" t="s">
        <v>128</v>
      </c>
      <c r="E150" s="143" t="s">
        <v>216</v>
      </c>
      <c r="F150" s="144" t="s">
        <v>217</v>
      </c>
      <c r="G150" s="145" t="s">
        <v>126</v>
      </c>
      <c r="H150" s="146">
        <v>265</v>
      </c>
      <c r="I150" s="147"/>
      <c r="J150" s="148">
        <f t="shared" si="0"/>
        <v>0</v>
      </c>
      <c r="K150" s="144" t="s">
        <v>1</v>
      </c>
      <c r="L150" s="149"/>
      <c r="M150" s="150" t="s">
        <v>1</v>
      </c>
      <c r="N150" s="151" t="s">
        <v>39</v>
      </c>
      <c r="P150" s="138">
        <f t="shared" si="1"/>
        <v>0</v>
      </c>
      <c r="Q150" s="138">
        <v>0</v>
      </c>
      <c r="R150" s="138">
        <f t="shared" si="2"/>
        <v>0</v>
      </c>
      <c r="S150" s="138">
        <v>0</v>
      </c>
      <c r="T150" s="139">
        <f t="shared" si="3"/>
        <v>0</v>
      </c>
      <c r="AR150" s="140" t="s">
        <v>131</v>
      </c>
      <c r="AT150" s="140" t="s">
        <v>128</v>
      </c>
      <c r="AU150" s="140" t="s">
        <v>84</v>
      </c>
      <c r="AY150" s="13" t="s">
        <v>120</v>
      </c>
      <c r="BE150" s="141">
        <f t="shared" si="4"/>
        <v>0</v>
      </c>
      <c r="BF150" s="141">
        <f t="shared" si="5"/>
        <v>0</v>
      </c>
      <c r="BG150" s="141">
        <f t="shared" si="6"/>
        <v>0</v>
      </c>
      <c r="BH150" s="141">
        <f t="shared" si="7"/>
        <v>0</v>
      </c>
      <c r="BI150" s="141">
        <f t="shared" si="8"/>
        <v>0</v>
      </c>
      <c r="BJ150" s="13" t="s">
        <v>82</v>
      </c>
      <c r="BK150" s="141">
        <f t="shared" si="9"/>
        <v>0</v>
      </c>
      <c r="BL150" s="13" t="s">
        <v>127</v>
      </c>
      <c r="BM150" s="140" t="s">
        <v>218</v>
      </c>
    </row>
    <row r="151" spans="2:65" s="1" customFormat="1" ht="37.9" customHeight="1">
      <c r="B151" s="128"/>
      <c r="C151" s="129" t="s">
        <v>219</v>
      </c>
      <c r="D151" s="129" t="s">
        <v>123</v>
      </c>
      <c r="E151" s="130" t="s">
        <v>220</v>
      </c>
      <c r="F151" s="131" t="s">
        <v>221</v>
      </c>
      <c r="G151" s="132" t="s">
        <v>126</v>
      </c>
      <c r="H151" s="133">
        <v>4750</v>
      </c>
      <c r="I151" s="134"/>
      <c r="J151" s="135">
        <f t="shared" si="0"/>
        <v>0</v>
      </c>
      <c r="K151" s="131" t="s">
        <v>1</v>
      </c>
      <c r="L151" s="28"/>
      <c r="M151" s="136" t="s">
        <v>1</v>
      </c>
      <c r="N151" s="137" t="s">
        <v>39</v>
      </c>
      <c r="P151" s="138">
        <f t="shared" si="1"/>
        <v>0</v>
      </c>
      <c r="Q151" s="138">
        <v>0</v>
      </c>
      <c r="R151" s="138">
        <f t="shared" si="2"/>
        <v>0</v>
      </c>
      <c r="S151" s="138">
        <v>0</v>
      </c>
      <c r="T151" s="139">
        <f t="shared" si="3"/>
        <v>0</v>
      </c>
      <c r="AR151" s="140" t="s">
        <v>127</v>
      </c>
      <c r="AT151" s="140" t="s">
        <v>123</v>
      </c>
      <c r="AU151" s="140" t="s">
        <v>84</v>
      </c>
      <c r="AY151" s="13" t="s">
        <v>120</v>
      </c>
      <c r="BE151" s="141">
        <f t="shared" si="4"/>
        <v>0</v>
      </c>
      <c r="BF151" s="141">
        <f t="shared" si="5"/>
        <v>0</v>
      </c>
      <c r="BG151" s="141">
        <f t="shared" si="6"/>
        <v>0</v>
      </c>
      <c r="BH151" s="141">
        <f t="shared" si="7"/>
        <v>0</v>
      </c>
      <c r="BI151" s="141">
        <f t="shared" si="8"/>
        <v>0</v>
      </c>
      <c r="BJ151" s="13" t="s">
        <v>82</v>
      </c>
      <c r="BK151" s="141">
        <f t="shared" si="9"/>
        <v>0</v>
      </c>
      <c r="BL151" s="13" t="s">
        <v>127</v>
      </c>
      <c r="BM151" s="140" t="s">
        <v>222</v>
      </c>
    </row>
    <row r="152" spans="2:65" s="1" customFormat="1" ht="16.5" customHeight="1">
      <c r="B152" s="128"/>
      <c r="C152" s="142" t="s">
        <v>88</v>
      </c>
      <c r="D152" s="142" t="s">
        <v>128</v>
      </c>
      <c r="E152" s="143" t="s">
        <v>223</v>
      </c>
      <c r="F152" s="144" t="s">
        <v>224</v>
      </c>
      <c r="G152" s="145" t="s">
        <v>126</v>
      </c>
      <c r="H152" s="146">
        <v>4750</v>
      </c>
      <c r="I152" s="147"/>
      <c r="J152" s="148">
        <f t="shared" si="0"/>
        <v>0</v>
      </c>
      <c r="K152" s="144" t="s">
        <v>1</v>
      </c>
      <c r="L152" s="149"/>
      <c r="M152" s="150" t="s">
        <v>1</v>
      </c>
      <c r="N152" s="151" t="s">
        <v>39</v>
      </c>
      <c r="P152" s="138">
        <f t="shared" si="1"/>
        <v>0</v>
      </c>
      <c r="Q152" s="138">
        <v>0</v>
      </c>
      <c r="R152" s="138">
        <f t="shared" si="2"/>
        <v>0</v>
      </c>
      <c r="S152" s="138">
        <v>0</v>
      </c>
      <c r="T152" s="139">
        <f t="shared" si="3"/>
        <v>0</v>
      </c>
      <c r="AR152" s="140" t="s">
        <v>131</v>
      </c>
      <c r="AT152" s="140" t="s">
        <v>128</v>
      </c>
      <c r="AU152" s="140" t="s">
        <v>84</v>
      </c>
      <c r="AY152" s="13" t="s">
        <v>120</v>
      </c>
      <c r="BE152" s="141">
        <f t="shared" si="4"/>
        <v>0</v>
      </c>
      <c r="BF152" s="141">
        <f t="shared" si="5"/>
        <v>0</v>
      </c>
      <c r="BG152" s="141">
        <f t="shared" si="6"/>
        <v>0</v>
      </c>
      <c r="BH152" s="141">
        <f t="shared" si="7"/>
        <v>0</v>
      </c>
      <c r="BI152" s="141">
        <f t="shared" si="8"/>
        <v>0</v>
      </c>
      <c r="BJ152" s="13" t="s">
        <v>82</v>
      </c>
      <c r="BK152" s="141">
        <f t="shared" si="9"/>
        <v>0</v>
      </c>
      <c r="BL152" s="13" t="s">
        <v>127</v>
      </c>
      <c r="BM152" s="140" t="s">
        <v>225</v>
      </c>
    </row>
    <row r="153" spans="2:65" s="1" customFormat="1" ht="37.9" customHeight="1">
      <c r="B153" s="128"/>
      <c r="C153" s="129" t="s">
        <v>226</v>
      </c>
      <c r="D153" s="129" t="s">
        <v>123</v>
      </c>
      <c r="E153" s="130" t="s">
        <v>227</v>
      </c>
      <c r="F153" s="131" t="s">
        <v>228</v>
      </c>
      <c r="G153" s="132" t="s">
        <v>126</v>
      </c>
      <c r="H153" s="133">
        <v>605</v>
      </c>
      <c r="I153" s="134"/>
      <c r="J153" s="135">
        <f t="shared" si="0"/>
        <v>0</v>
      </c>
      <c r="K153" s="131" t="s">
        <v>1</v>
      </c>
      <c r="L153" s="28"/>
      <c r="M153" s="136" t="s">
        <v>1</v>
      </c>
      <c r="N153" s="137" t="s">
        <v>39</v>
      </c>
      <c r="P153" s="138">
        <f t="shared" si="1"/>
        <v>0</v>
      </c>
      <c r="Q153" s="138">
        <v>0</v>
      </c>
      <c r="R153" s="138">
        <f t="shared" si="2"/>
        <v>0</v>
      </c>
      <c r="S153" s="138">
        <v>0</v>
      </c>
      <c r="T153" s="139">
        <f t="shared" si="3"/>
        <v>0</v>
      </c>
      <c r="AR153" s="140" t="s">
        <v>127</v>
      </c>
      <c r="AT153" s="140" t="s">
        <v>123</v>
      </c>
      <c r="AU153" s="140" t="s">
        <v>84</v>
      </c>
      <c r="AY153" s="13" t="s">
        <v>120</v>
      </c>
      <c r="BE153" s="141">
        <f t="shared" si="4"/>
        <v>0</v>
      </c>
      <c r="BF153" s="141">
        <f t="shared" si="5"/>
        <v>0</v>
      </c>
      <c r="BG153" s="141">
        <f t="shared" si="6"/>
        <v>0</v>
      </c>
      <c r="BH153" s="141">
        <f t="shared" si="7"/>
        <v>0</v>
      </c>
      <c r="BI153" s="141">
        <f t="shared" si="8"/>
        <v>0</v>
      </c>
      <c r="BJ153" s="13" t="s">
        <v>82</v>
      </c>
      <c r="BK153" s="141">
        <f t="shared" si="9"/>
        <v>0</v>
      </c>
      <c r="BL153" s="13" t="s">
        <v>127</v>
      </c>
      <c r="BM153" s="140" t="s">
        <v>229</v>
      </c>
    </row>
    <row r="154" spans="2:65" s="1" customFormat="1" ht="16.5" customHeight="1">
      <c r="B154" s="128"/>
      <c r="C154" s="142" t="s">
        <v>131</v>
      </c>
      <c r="D154" s="142" t="s">
        <v>128</v>
      </c>
      <c r="E154" s="143" t="s">
        <v>230</v>
      </c>
      <c r="F154" s="144" t="s">
        <v>231</v>
      </c>
      <c r="G154" s="145" t="s">
        <v>126</v>
      </c>
      <c r="H154" s="146">
        <v>605</v>
      </c>
      <c r="I154" s="147"/>
      <c r="J154" s="148">
        <f t="shared" si="0"/>
        <v>0</v>
      </c>
      <c r="K154" s="144" t="s">
        <v>1</v>
      </c>
      <c r="L154" s="149"/>
      <c r="M154" s="150" t="s">
        <v>1</v>
      </c>
      <c r="N154" s="151" t="s">
        <v>39</v>
      </c>
      <c r="P154" s="138">
        <f t="shared" si="1"/>
        <v>0</v>
      </c>
      <c r="Q154" s="138">
        <v>0</v>
      </c>
      <c r="R154" s="138">
        <f t="shared" si="2"/>
        <v>0</v>
      </c>
      <c r="S154" s="138">
        <v>0</v>
      </c>
      <c r="T154" s="139">
        <f t="shared" si="3"/>
        <v>0</v>
      </c>
      <c r="AR154" s="140" t="s">
        <v>131</v>
      </c>
      <c r="AT154" s="140" t="s">
        <v>128</v>
      </c>
      <c r="AU154" s="140" t="s">
        <v>84</v>
      </c>
      <c r="AY154" s="13" t="s">
        <v>120</v>
      </c>
      <c r="BE154" s="141">
        <f t="shared" si="4"/>
        <v>0</v>
      </c>
      <c r="BF154" s="141">
        <f t="shared" si="5"/>
        <v>0</v>
      </c>
      <c r="BG154" s="141">
        <f t="shared" si="6"/>
        <v>0</v>
      </c>
      <c r="BH154" s="141">
        <f t="shared" si="7"/>
        <v>0</v>
      </c>
      <c r="BI154" s="141">
        <f t="shared" si="8"/>
        <v>0</v>
      </c>
      <c r="BJ154" s="13" t="s">
        <v>82</v>
      </c>
      <c r="BK154" s="141">
        <f t="shared" si="9"/>
        <v>0</v>
      </c>
      <c r="BL154" s="13" t="s">
        <v>127</v>
      </c>
      <c r="BM154" s="140" t="s">
        <v>232</v>
      </c>
    </row>
    <row r="155" spans="2:65" s="1" customFormat="1" ht="16.5" customHeight="1">
      <c r="B155" s="128"/>
      <c r="C155" s="142" t="s">
        <v>233</v>
      </c>
      <c r="D155" s="142" t="s">
        <v>128</v>
      </c>
      <c r="E155" s="143" t="s">
        <v>234</v>
      </c>
      <c r="F155" s="144" t="s">
        <v>235</v>
      </c>
      <c r="G155" s="145" t="s">
        <v>236</v>
      </c>
      <c r="H155" s="146">
        <v>5</v>
      </c>
      <c r="I155" s="147"/>
      <c r="J155" s="148">
        <f t="shared" ref="J155:J172" si="10">ROUND(I155*H155,2)</f>
        <v>0</v>
      </c>
      <c r="K155" s="144" t="s">
        <v>1</v>
      </c>
      <c r="L155" s="149"/>
      <c r="M155" s="150" t="s">
        <v>1</v>
      </c>
      <c r="N155" s="151" t="s">
        <v>39</v>
      </c>
      <c r="P155" s="138">
        <f t="shared" ref="P155:P172" si="11">O155*H155</f>
        <v>0</v>
      </c>
      <c r="Q155" s="138">
        <v>0</v>
      </c>
      <c r="R155" s="138">
        <f t="shared" ref="R155:R172" si="12">Q155*H155</f>
        <v>0</v>
      </c>
      <c r="S155" s="138">
        <v>0</v>
      </c>
      <c r="T155" s="139">
        <f t="shared" ref="T155:T172" si="13">S155*H155</f>
        <v>0</v>
      </c>
      <c r="AR155" s="140" t="s">
        <v>131</v>
      </c>
      <c r="AT155" s="140" t="s">
        <v>128</v>
      </c>
      <c r="AU155" s="140" t="s">
        <v>84</v>
      </c>
      <c r="AY155" s="13" t="s">
        <v>120</v>
      </c>
      <c r="BE155" s="141">
        <f t="shared" ref="BE155:BE172" si="14">IF(N155="základní",J155,0)</f>
        <v>0</v>
      </c>
      <c r="BF155" s="141">
        <f t="shared" ref="BF155:BF172" si="15">IF(N155="snížená",J155,0)</f>
        <v>0</v>
      </c>
      <c r="BG155" s="141">
        <f t="shared" ref="BG155:BG172" si="16">IF(N155="zákl. přenesená",J155,0)</f>
        <v>0</v>
      </c>
      <c r="BH155" s="141">
        <f t="shared" ref="BH155:BH172" si="17">IF(N155="sníž. přenesená",J155,0)</f>
        <v>0</v>
      </c>
      <c r="BI155" s="141">
        <f t="shared" ref="BI155:BI172" si="18">IF(N155="nulová",J155,0)</f>
        <v>0</v>
      </c>
      <c r="BJ155" s="13" t="s">
        <v>82</v>
      </c>
      <c r="BK155" s="141">
        <f t="shared" ref="BK155:BK172" si="19">ROUND(I155*H155,2)</f>
        <v>0</v>
      </c>
      <c r="BL155" s="13" t="s">
        <v>127</v>
      </c>
      <c r="BM155" s="140" t="s">
        <v>237</v>
      </c>
    </row>
    <row r="156" spans="2:65" s="1" customFormat="1" ht="33" customHeight="1">
      <c r="B156" s="128"/>
      <c r="C156" s="129" t="s">
        <v>181</v>
      </c>
      <c r="D156" s="129" t="s">
        <v>123</v>
      </c>
      <c r="E156" s="130" t="s">
        <v>238</v>
      </c>
      <c r="F156" s="131" t="s">
        <v>239</v>
      </c>
      <c r="G156" s="132" t="s">
        <v>154</v>
      </c>
      <c r="H156" s="133">
        <v>18</v>
      </c>
      <c r="I156" s="134"/>
      <c r="J156" s="135">
        <f t="shared" si="10"/>
        <v>0</v>
      </c>
      <c r="K156" s="131" t="s">
        <v>1</v>
      </c>
      <c r="L156" s="28"/>
      <c r="M156" s="136" t="s">
        <v>1</v>
      </c>
      <c r="N156" s="137" t="s">
        <v>39</v>
      </c>
      <c r="P156" s="138">
        <f t="shared" si="11"/>
        <v>0</v>
      </c>
      <c r="Q156" s="138">
        <v>0</v>
      </c>
      <c r="R156" s="138">
        <f t="shared" si="12"/>
        <v>0</v>
      </c>
      <c r="S156" s="138">
        <v>0</v>
      </c>
      <c r="T156" s="139">
        <f t="shared" si="13"/>
        <v>0</v>
      </c>
      <c r="AR156" s="140" t="s">
        <v>127</v>
      </c>
      <c r="AT156" s="140" t="s">
        <v>123</v>
      </c>
      <c r="AU156" s="140" t="s">
        <v>84</v>
      </c>
      <c r="AY156" s="13" t="s">
        <v>120</v>
      </c>
      <c r="BE156" s="141">
        <f t="shared" si="14"/>
        <v>0</v>
      </c>
      <c r="BF156" s="141">
        <f t="shared" si="15"/>
        <v>0</v>
      </c>
      <c r="BG156" s="141">
        <f t="shared" si="16"/>
        <v>0</v>
      </c>
      <c r="BH156" s="141">
        <f t="shared" si="17"/>
        <v>0</v>
      </c>
      <c r="BI156" s="141">
        <f t="shared" si="18"/>
        <v>0</v>
      </c>
      <c r="BJ156" s="13" t="s">
        <v>82</v>
      </c>
      <c r="BK156" s="141">
        <f t="shared" si="19"/>
        <v>0</v>
      </c>
      <c r="BL156" s="13" t="s">
        <v>127</v>
      </c>
      <c r="BM156" s="140" t="s">
        <v>240</v>
      </c>
    </row>
    <row r="157" spans="2:65" s="1" customFormat="1" ht="37.9" customHeight="1">
      <c r="B157" s="128"/>
      <c r="C157" s="129" t="s">
        <v>241</v>
      </c>
      <c r="D157" s="129" t="s">
        <v>123</v>
      </c>
      <c r="E157" s="130" t="s">
        <v>242</v>
      </c>
      <c r="F157" s="131" t="s">
        <v>243</v>
      </c>
      <c r="G157" s="132" t="s">
        <v>154</v>
      </c>
      <c r="H157" s="133">
        <v>10</v>
      </c>
      <c r="I157" s="134"/>
      <c r="J157" s="135">
        <f t="shared" si="10"/>
        <v>0</v>
      </c>
      <c r="K157" s="131" t="s">
        <v>1</v>
      </c>
      <c r="L157" s="28"/>
      <c r="M157" s="136" t="s">
        <v>1</v>
      </c>
      <c r="N157" s="137" t="s">
        <v>39</v>
      </c>
      <c r="P157" s="138">
        <f t="shared" si="11"/>
        <v>0</v>
      </c>
      <c r="Q157" s="138">
        <v>0</v>
      </c>
      <c r="R157" s="138">
        <f t="shared" si="12"/>
        <v>0</v>
      </c>
      <c r="S157" s="138">
        <v>0</v>
      </c>
      <c r="T157" s="139">
        <f t="shared" si="13"/>
        <v>0</v>
      </c>
      <c r="AR157" s="140" t="s">
        <v>127</v>
      </c>
      <c r="AT157" s="140" t="s">
        <v>123</v>
      </c>
      <c r="AU157" s="140" t="s">
        <v>84</v>
      </c>
      <c r="AY157" s="13" t="s">
        <v>120</v>
      </c>
      <c r="BE157" s="141">
        <f t="shared" si="14"/>
        <v>0</v>
      </c>
      <c r="BF157" s="141">
        <f t="shared" si="15"/>
        <v>0</v>
      </c>
      <c r="BG157" s="141">
        <f t="shared" si="16"/>
        <v>0</v>
      </c>
      <c r="BH157" s="141">
        <f t="shared" si="17"/>
        <v>0</v>
      </c>
      <c r="BI157" s="141">
        <f t="shared" si="18"/>
        <v>0</v>
      </c>
      <c r="BJ157" s="13" t="s">
        <v>82</v>
      </c>
      <c r="BK157" s="141">
        <f t="shared" si="19"/>
        <v>0</v>
      </c>
      <c r="BL157" s="13" t="s">
        <v>127</v>
      </c>
      <c r="BM157" s="140" t="s">
        <v>244</v>
      </c>
    </row>
    <row r="158" spans="2:65" s="1" customFormat="1" ht="24.2" customHeight="1">
      <c r="B158" s="128"/>
      <c r="C158" s="129" t="s">
        <v>184</v>
      </c>
      <c r="D158" s="129" t="s">
        <v>123</v>
      </c>
      <c r="E158" s="130" t="s">
        <v>245</v>
      </c>
      <c r="F158" s="131" t="s">
        <v>246</v>
      </c>
      <c r="G158" s="132" t="s">
        <v>126</v>
      </c>
      <c r="H158" s="133">
        <v>150</v>
      </c>
      <c r="I158" s="134"/>
      <c r="J158" s="135">
        <f t="shared" si="10"/>
        <v>0</v>
      </c>
      <c r="K158" s="131" t="s">
        <v>1</v>
      </c>
      <c r="L158" s="28"/>
      <c r="M158" s="136" t="s">
        <v>1</v>
      </c>
      <c r="N158" s="137" t="s">
        <v>39</v>
      </c>
      <c r="P158" s="138">
        <f t="shared" si="11"/>
        <v>0</v>
      </c>
      <c r="Q158" s="138">
        <v>0</v>
      </c>
      <c r="R158" s="138">
        <f t="shared" si="12"/>
        <v>0</v>
      </c>
      <c r="S158" s="138">
        <v>0</v>
      </c>
      <c r="T158" s="139">
        <f t="shared" si="13"/>
        <v>0</v>
      </c>
      <c r="AR158" s="140" t="s">
        <v>127</v>
      </c>
      <c r="AT158" s="140" t="s">
        <v>123</v>
      </c>
      <c r="AU158" s="140" t="s">
        <v>84</v>
      </c>
      <c r="AY158" s="13" t="s">
        <v>120</v>
      </c>
      <c r="BE158" s="141">
        <f t="shared" si="14"/>
        <v>0</v>
      </c>
      <c r="BF158" s="141">
        <f t="shared" si="15"/>
        <v>0</v>
      </c>
      <c r="BG158" s="141">
        <f t="shared" si="16"/>
        <v>0</v>
      </c>
      <c r="BH158" s="141">
        <f t="shared" si="17"/>
        <v>0</v>
      </c>
      <c r="BI158" s="141">
        <f t="shared" si="18"/>
        <v>0</v>
      </c>
      <c r="BJ158" s="13" t="s">
        <v>82</v>
      </c>
      <c r="BK158" s="141">
        <f t="shared" si="19"/>
        <v>0</v>
      </c>
      <c r="BL158" s="13" t="s">
        <v>127</v>
      </c>
      <c r="BM158" s="140" t="s">
        <v>247</v>
      </c>
    </row>
    <row r="159" spans="2:65" s="1" customFormat="1" ht="16.5" customHeight="1">
      <c r="B159" s="128"/>
      <c r="C159" s="142" t="s">
        <v>248</v>
      </c>
      <c r="D159" s="142" t="s">
        <v>128</v>
      </c>
      <c r="E159" s="143" t="s">
        <v>249</v>
      </c>
      <c r="F159" s="144" t="s">
        <v>250</v>
      </c>
      <c r="G159" s="145" t="s">
        <v>126</v>
      </c>
      <c r="H159" s="146">
        <v>150</v>
      </c>
      <c r="I159" s="147"/>
      <c r="J159" s="148">
        <f t="shared" si="10"/>
        <v>0</v>
      </c>
      <c r="K159" s="144" t="s">
        <v>1</v>
      </c>
      <c r="L159" s="149"/>
      <c r="M159" s="150" t="s">
        <v>1</v>
      </c>
      <c r="N159" s="151" t="s">
        <v>39</v>
      </c>
      <c r="P159" s="138">
        <f t="shared" si="11"/>
        <v>0</v>
      </c>
      <c r="Q159" s="138">
        <v>0</v>
      </c>
      <c r="R159" s="138">
        <f t="shared" si="12"/>
        <v>0</v>
      </c>
      <c r="S159" s="138">
        <v>0</v>
      </c>
      <c r="T159" s="139">
        <f t="shared" si="13"/>
        <v>0</v>
      </c>
      <c r="AR159" s="140" t="s">
        <v>131</v>
      </c>
      <c r="AT159" s="140" t="s">
        <v>128</v>
      </c>
      <c r="AU159" s="140" t="s">
        <v>84</v>
      </c>
      <c r="AY159" s="13" t="s">
        <v>120</v>
      </c>
      <c r="BE159" s="141">
        <f t="shared" si="14"/>
        <v>0</v>
      </c>
      <c r="BF159" s="141">
        <f t="shared" si="15"/>
        <v>0</v>
      </c>
      <c r="BG159" s="141">
        <f t="shared" si="16"/>
        <v>0</v>
      </c>
      <c r="BH159" s="141">
        <f t="shared" si="17"/>
        <v>0</v>
      </c>
      <c r="BI159" s="141">
        <f t="shared" si="18"/>
        <v>0</v>
      </c>
      <c r="BJ159" s="13" t="s">
        <v>82</v>
      </c>
      <c r="BK159" s="141">
        <f t="shared" si="19"/>
        <v>0</v>
      </c>
      <c r="BL159" s="13" t="s">
        <v>127</v>
      </c>
      <c r="BM159" s="140" t="s">
        <v>251</v>
      </c>
    </row>
    <row r="160" spans="2:65" s="1" customFormat="1" ht="16.5" customHeight="1">
      <c r="B160" s="128"/>
      <c r="C160" s="129" t="s">
        <v>188</v>
      </c>
      <c r="D160" s="129" t="s">
        <v>123</v>
      </c>
      <c r="E160" s="130" t="s">
        <v>252</v>
      </c>
      <c r="F160" s="131" t="s">
        <v>253</v>
      </c>
      <c r="G160" s="132" t="s">
        <v>154</v>
      </c>
      <c r="H160" s="133">
        <v>12</v>
      </c>
      <c r="I160" s="134"/>
      <c r="J160" s="135">
        <f t="shared" si="10"/>
        <v>0</v>
      </c>
      <c r="K160" s="131" t="s">
        <v>1</v>
      </c>
      <c r="L160" s="28"/>
      <c r="M160" s="136" t="s">
        <v>1</v>
      </c>
      <c r="N160" s="137" t="s">
        <v>39</v>
      </c>
      <c r="P160" s="138">
        <f t="shared" si="11"/>
        <v>0</v>
      </c>
      <c r="Q160" s="138">
        <v>0</v>
      </c>
      <c r="R160" s="138">
        <f t="shared" si="12"/>
        <v>0</v>
      </c>
      <c r="S160" s="138">
        <v>0</v>
      </c>
      <c r="T160" s="139">
        <f t="shared" si="13"/>
        <v>0</v>
      </c>
      <c r="AR160" s="140" t="s">
        <v>127</v>
      </c>
      <c r="AT160" s="140" t="s">
        <v>123</v>
      </c>
      <c r="AU160" s="140" t="s">
        <v>84</v>
      </c>
      <c r="AY160" s="13" t="s">
        <v>120</v>
      </c>
      <c r="BE160" s="141">
        <f t="shared" si="14"/>
        <v>0</v>
      </c>
      <c r="BF160" s="141">
        <f t="shared" si="15"/>
        <v>0</v>
      </c>
      <c r="BG160" s="141">
        <f t="shared" si="16"/>
        <v>0</v>
      </c>
      <c r="BH160" s="141">
        <f t="shared" si="17"/>
        <v>0</v>
      </c>
      <c r="BI160" s="141">
        <f t="shared" si="18"/>
        <v>0</v>
      </c>
      <c r="BJ160" s="13" t="s">
        <v>82</v>
      </c>
      <c r="BK160" s="141">
        <f t="shared" si="19"/>
        <v>0</v>
      </c>
      <c r="BL160" s="13" t="s">
        <v>127</v>
      </c>
      <c r="BM160" s="140" t="s">
        <v>254</v>
      </c>
    </row>
    <row r="161" spans="2:65" s="1" customFormat="1" ht="16.5" customHeight="1">
      <c r="B161" s="128"/>
      <c r="C161" s="142" t="s">
        <v>255</v>
      </c>
      <c r="D161" s="142" t="s">
        <v>128</v>
      </c>
      <c r="E161" s="143" t="s">
        <v>256</v>
      </c>
      <c r="F161" s="144" t="s">
        <v>257</v>
      </c>
      <c r="G161" s="145" t="s">
        <v>154</v>
      </c>
      <c r="H161" s="146">
        <v>12</v>
      </c>
      <c r="I161" s="147"/>
      <c r="J161" s="148">
        <f t="shared" si="10"/>
        <v>0</v>
      </c>
      <c r="K161" s="144" t="s">
        <v>1</v>
      </c>
      <c r="L161" s="149"/>
      <c r="M161" s="150" t="s">
        <v>1</v>
      </c>
      <c r="N161" s="151" t="s">
        <v>39</v>
      </c>
      <c r="P161" s="138">
        <f t="shared" si="11"/>
        <v>0</v>
      </c>
      <c r="Q161" s="138">
        <v>0</v>
      </c>
      <c r="R161" s="138">
        <f t="shared" si="12"/>
        <v>0</v>
      </c>
      <c r="S161" s="138">
        <v>0</v>
      </c>
      <c r="T161" s="139">
        <f t="shared" si="13"/>
        <v>0</v>
      </c>
      <c r="AR161" s="140" t="s">
        <v>131</v>
      </c>
      <c r="AT161" s="140" t="s">
        <v>128</v>
      </c>
      <c r="AU161" s="140" t="s">
        <v>84</v>
      </c>
      <c r="AY161" s="13" t="s">
        <v>120</v>
      </c>
      <c r="BE161" s="141">
        <f t="shared" si="14"/>
        <v>0</v>
      </c>
      <c r="BF161" s="141">
        <f t="shared" si="15"/>
        <v>0</v>
      </c>
      <c r="BG161" s="141">
        <f t="shared" si="16"/>
        <v>0</v>
      </c>
      <c r="BH161" s="141">
        <f t="shared" si="17"/>
        <v>0</v>
      </c>
      <c r="BI161" s="141">
        <f t="shared" si="18"/>
        <v>0</v>
      </c>
      <c r="BJ161" s="13" t="s">
        <v>82</v>
      </c>
      <c r="BK161" s="141">
        <f t="shared" si="19"/>
        <v>0</v>
      </c>
      <c r="BL161" s="13" t="s">
        <v>127</v>
      </c>
      <c r="BM161" s="140" t="s">
        <v>258</v>
      </c>
    </row>
    <row r="162" spans="2:65" s="1" customFormat="1" ht="16.5" customHeight="1">
      <c r="B162" s="128"/>
      <c r="C162" s="142" t="s">
        <v>191</v>
      </c>
      <c r="D162" s="142" t="s">
        <v>128</v>
      </c>
      <c r="E162" s="143" t="s">
        <v>259</v>
      </c>
      <c r="F162" s="144" t="s">
        <v>260</v>
      </c>
      <c r="G162" s="145" t="s">
        <v>154</v>
      </c>
      <c r="H162" s="146">
        <v>2</v>
      </c>
      <c r="I162" s="147"/>
      <c r="J162" s="148">
        <f t="shared" si="10"/>
        <v>0</v>
      </c>
      <c r="K162" s="144" t="s">
        <v>1</v>
      </c>
      <c r="L162" s="149"/>
      <c r="M162" s="150" t="s">
        <v>1</v>
      </c>
      <c r="N162" s="151" t="s">
        <v>39</v>
      </c>
      <c r="P162" s="138">
        <f t="shared" si="11"/>
        <v>0</v>
      </c>
      <c r="Q162" s="138">
        <v>0</v>
      </c>
      <c r="R162" s="138">
        <f t="shared" si="12"/>
        <v>0</v>
      </c>
      <c r="S162" s="138">
        <v>0</v>
      </c>
      <c r="T162" s="139">
        <f t="shared" si="13"/>
        <v>0</v>
      </c>
      <c r="AR162" s="140" t="s">
        <v>131</v>
      </c>
      <c r="AT162" s="140" t="s">
        <v>128</v>
      </c>
      <c r="AU162" s="140" t="s">
        <v>84</v>
      </c>
      <c r="AY162" s="13" t="s">
        <v>120</v>
      </c>
      <c r="BE162" s="141">
        <f t="shared" si="14"/>
        <v>0</v>
      </c>
      <c r="BF162" s="141">
        <f t="shared" si="15"/>
        <v>0</v>
      </c>
      <c r="BG162" s="141">
        <f t="shared" si="16"/>
        <v>0</v>
      </c>
      <c r="BH162" s="141">
        <f t="shared" si="17"/>
        <v>0</v>
      </c>
      <c r="BI162" s="141">
        <f t="shared" si="18"/>
        <v>0</v>
      </c>
      <c r="BJ162" s="13" t="s">
        <v>82</v>
      </c>
      <c r="BK162" s="141">
        <f t="shared" si="19"/>
        <v>0</v>
      </c>
      <c r="BL162" s="13" t="s">
        <v>127</v>
      </c>
      <c r="BM162" s="140" t="s">
        <v>261</v>
      </c>
    </row>
    <row r="163" spans="2:65" s="1" customFormat="1" ht="16.5" customHeight="1">
      <c r="B163" s="128"/>
      <c r="C163" s="142" t="s">
        <v>262</v>
      </c>
      <c r="D163" s="142" t="s">
        <v>128</v>
      </c>
      <c r="E163" s="143" t="s">
        <v>263</v>
      </c>
      <c r="F163" s="144" t="s">
        <v>264</v>
      </c>
      <c r="G163" s="145" t="s">
        <v>265</v>
      </c>
      <c r="H163" s="146">
        <v>12</v>
      </c>
      <c r="I163" s="147"/>
      <c r="J163" s="148">
        <f t="shared" si="10"/>
        <v>0</v>
      </c>
      <c r="K163" s="144" t="s">
        <v>1</v>
      </c>
      <c r="L163" s="149"/>
      <c r="M163" s="150" t="s">
        <v>1</v>
      </c>
      <c r="N163" s="151" t="s">
        <v>39</v>
      </c>
      <c r="P163" s="138">
        <f t="shared" si="11"/>
        <v>0</v>
      </c>
      <c r="Q163" s="138">
        <v>0</v>
      </c>
      <c r="R163" s="138">
        <f t="shared" si="12"/>
        <v>0</v>
      </c>
      <c r="S163" s="138">
        <v>0</v>
      </c>
      <c r="T163" s="139">
        <f t="shared" si="13"/>
        <v>0</v>
      </c>
      <c r="AR163" s="140" t="s">
        <v>131</v>
      </c>
      <c r="AT163" s="140" t="s">
        <v>128</v>
      </c>
      <c r="AU163" s="140" t="s">
        <v>84</v>
      </c>
      <c r="AY163" s="13" t="s">
        <v>120</v>
      </c>
      <c r="BE163" s="141">
        <f t="shared" si="14"/>
        <v>0</v>
      </c>
      <c r="BF163" s="141">
        <f t="shared" si="15"/>
        <v>0</v>
      </c>
      <c r="BG163" s="141">
        <f t="shared" si="16"/>
        <v>0</v>
      </c>
      <c r="BH163" s="141">
        <f t="shared" si="17"/>
        <v>0</v>
      </c>
      <c r="BI163" s="141">
        <f t="shared" si="18"/>
        <v>0</v>
      </c>
      <c r="BJ163" s="13" t="s">
        <v>82</v>
      </c>
      <c r="BK163" s="141">
        <f t="shared" si="19"/>
        <v>0</v>
      </c>
      <c r="BL163" s="13" t="s">
        <v>127</v>
      </c>
      <c r="BM163" s="140" t="s">
        <v>266</v>
      </c>
    </row>
    <row r="164" spans="2:65" s="1" customFormat="1" ht="24.2" customHeight="1">
      <c r="B164" s="128"/>
      <c r="C164" s="129" t="s">
        <v>194</v>
      </c>
      <c r="D164" s="129" t="s">
        <v>123</v>
      </c>
      <c r="E164" s="130" t="s">
        <v>267</v>
      </c>
      <c r="F164" s="131" t="s">
        <v>268</v>
      </c>
      <c r="G164" s="132" t="s">
        <v>154</v>
      </c>
      <c r="H164" s="133">
        <v>33</v>
      </c>
      <c r="I164" s="134"/>
      <c r="J164" s="135">
        <f t="shared" si="10"/>
        <v>0</v>
      </c>
      <c r="K164" s="131" t="s">
        <v>1</v>
      </c>
      <c r="L164" s="28"/>
      <c r="M164" s="136" t="s">
        <v>1</v>
      </c>
      <c r="N164" s="137" t="s">
        <v>39</v>
      </c>
      <c r="P164" s="138">
        <f t="shared" si="11"/>
        <v>0</v>
      </c>
      <c r="Q164" s="138">
        <v>0</v>
      </c>
      <c r="R164" s="138">
        <f t="shared" si="12"/>
        <v>0</v>
      </c>
      <c r="S164" s="138">
        <v>0</v>
      </c>
      <c r="T164" s="139">
        <f t="shared" si="13"/>
        <v>0</v>
      </c>
      <c r="AR164" s="140" t="s">
        <v>127</v>
      </c>
      <c r="AT164" s="140" t="s">
        <v>123</v>
      </c>
      <c r="AU164" s="140" t="s">
        <v>84</v>
      </c>
      <c r="AY164" s="13" t="s">
        <v>120</v>
      </c>
      <c r="BE164" s="141">
        <f t="shared" si="14"/>
        <v>0</v>
      </c>
      <c r="BF164" s="141">
        <f t="shared" si="15"/>
        <v>0</v>
      </c>
      <c r="BG164" s="141">
        <f t="shared" si="16"/>
        <v>0</v>
      </c>
      <c r="BH164" s="141">
        <f t="shared" si="17"/>
        <v>0</v>
      </c>
      <c r="BI164" s="141">
        <f t="shared" si="18"/>
        <v>0</v>
      </c>
      <c r="BJ164" s="13" t="s">
        <v>82</v>
      </c>
      <c r="BK164" s="141">
        <f t="shared" si="19"/>
        <v>0</v>
      </c>
      <c r="BL164" s="13" t="s">
        <v>127</v>
      </c>
      <c r="BM164" s="140" t="s">
        <v>269</v>
      </c>
    </row>
    <row r="165" spans="2:65" s="1" customFormat="1" ht="16.5" customHeight="1">
      <c r="B165" s="128"/>
      <c r="C165" s="142" t="s">
        <v>270</v>
      </c>
      <c r="D165" s="142" t="s">
        <v>128</v>
      </c>
      <c r="E165" s="143" t="s">
        <v>271</v>
      </c>
      <c r="F165" s="144" t="s">
        <v>272</v>
      </c>
      <c r="G165" s="145" t="s">
        <v>154</v>
      </c>
      <c r="H165" s="146">
        <v>14</v>
      </c>
      <c r="I165" s="147"/>
      <c r="J165" s="148">
        <f t="shared" si="10"/>
        <v>0</v>
      </c>
      <c r="K165" s="144" t="s">
        <v>1</v>
      </c>
      <c r="L165" s="149"/>
      <c r="M165" s="150" t="s">
        <v>1</v>
      </c>
      <c r="N165" s="151" t="s">
        <v>39</v>
      </c>
      <c r="P165" s="138">
        <f t="shared" si="11"/>
        <v>0</v>
      </c>
      <c r="Q165" s="138">
        <v>0</v>
      </c>
      <c r="R165" s="138">
        <f t="shared" si="12"/>
        <v>0</v>
      </c>
      <c r="S165" s="138">
        <v>0</v>
      </c>
      <c r="T165" s="139">
        <f t="shared" si="13"/>
        <v>0</v>
      </c>
      <c r="AR165" s="140" t="s">
        <v>131</v>
      </c>
      <c r="AT165" s="140" t="s">
        <v>128</v>
      </c>
      <c r="AU165" s="140" t="s">
        <v>84</v>
      </c>
      <c r="AY165" s="13" t="s">
        <v>120</v>
      </c>
      <c r="BE165" s="141">
        <f t="shared" si="14"/>
        <v>0</v>
      </c>
      <c r="BF165" s="141">
        <f t="shared" si="15"/>
        <v>0</v>
      </c>
      <c r="BG165" s="141">
        <f t="shared" si="16"/>
        <v>0</v>
      </c>
      <c r="BH165" s="141">
        <f t="shared" si="17"/>
        <v>0</v>
      </c>
      <c r="BI165" s="141">
        <f t="shared" si="18"/>
        <v>0</v>
      </c>
      <c r="BJ165" s="13" t="s">
        <v>82</v>
      </c>
      <c r="BK165" s="141">
        <f t="shared" si="19"/>
        <v>0</v>
      </c>
      <c r="BL165" s="13" t="s">
        <v>127</v>
      </c>
      <c r="BM165" s="140" t="s">
        <v>273</v>
      </c>
    </row>
    <row r="166" spans="2:65" s="1" customFormat="1" ht="16.5" customHeight="1">
      <c r="B166" s="128"/>
      <c r="C166" s="142" t="s">
        <v>197</v>
      </c>
      <c r="D166" s="142" t="s">
        <v>128</v>
      </c>
      <c r="E166" s="143" t="s">
        <v>274</v>
      </c>
      <c r="F166" s="144" t="s">
        <v>275</v>
      </c>
      <c r="G166" s="145" t="s">
        <v>154</v>
      </c>
      <c r="H166" s="146">
        <v>42</v>
      </c>
      <c r="I166" s="147"/>
      <c r="J166" s="148">
        <f t="shared" si="10"/>
        <v>0</v>
      </c>
      <c r="K166" s="144" t="s">
        <v>1</v>
      </c>
      <c r="L166" s="149"/>
      <c r="M166" s="150" t="s">
        <v>1</v>
      </c>
      <c r="N166" s="151" t="s">
        <v>39</v>
      </c>
      <c r="P166" s="138">
        <f t="shared" si="11"/>
        <v>0</v>
      </c>
      <c r="Q166" s="138">
        <v>0</v>
      </c>
      <c r="R166" s="138">
        <f t="shared" si="12"/>
        <v>0</v>
      </c>
      <c r="S166" s="138">
        <v>0</v>
      </c>
      <c r="T166" s="139">
        <f t="shared" si="13"/>
        <v>0</v>
      </c>
      <c r="AR166" s="140" t="s">
        <v>131</v>
      </c>
      <c r="AT166" s="140" t="s">
        <v>128</v>
      </c>
      <c r="AU166" s="140" t="s">
        <v>84</v>
      </c>
      <c r="AY166" s="13" t="s">
        <v>120</v>
      </c>
      <c r="BE166" s="141">
        <f t="shared" si="14"/>
        <v>0</v>
      </c>
      <c r="BF166" s="141">
        <f t="shared" si="15"/>
        <v>0</v>
      </c>
      <c r="BG166" s="141">
        <f t="shared" si="16"/>
        <v>0</v>
      </c>
      <c r="BH166" s="141">
        <f t="shared" si="17"/>
        <v>0</v>
      </c>
      <c r="BI166" s="141">
        <f t="shared" si="18"/>
        <v>0</v>
      </c>
      <c r="BJ166" s="13" t="s">
        <v>82</v>
      </c>
      <c r="BK166" s="141">
        <f t="shared" si="19"/>
        <v>0</v>
      </c>
      <c r="BL166" s="13" t="s">
        <v>127</v>
      </c>
      <c r="BM166" s="140" t="s">
        <v>276</v>
      </c>
    </row>
    <row r="167" spans="2:65" s="1" customFormat="1" ht="37.9" customHeight="1">
      <c r="B167" s="128"/>
      <c r="C167" s="129" t="s">
        <v>277</v>
      </c>
      <c r="D167" s="129" t="s">
        <v>123</v>
      </c>
      <c r="E167" s="130" t="s">
        <v>278</v>
      </c>
      <c r="F167" s="131" t="s">
        <v>279</v>
      </c>
      <c r="G167" s="132" t="s">
        <v>154</v>
      </c>
      <c r="H167" s="133">
        <v>6</v>
      </c>
      <c r="I167" s="134"/>
      <c r="J167" s="135">
        <f t="shared" si="10"/>
        <v>0</v>
      </c>
      <c r="K167" s="131" t="s">
        <v>1</v>
      </c>
      <c r="L167" s="28"/>
      <c r="M167" s="136" t="s">
        <v>1</v>
      </c>
      <c r="N167" s="137" t="s">
        <v>39</v>
      </c>
      <c r="P167" s="138">
        <f t="shared" si="11"/>
        <v>0</v>
      </c>
      <c r="Q167" s="138">
        <v>0</v>
      </c>
      <c r="R167" s="138">
        <f t="shared" si="12"/>
        <v>0</v>
      </c>
      <c r="S167" s="138">
        <v>0</v>
      </c>
      <c r="T167" s="139">
        <f t="shared" si="13"/>
        <v>0</v>
      </c>
      <c r="AR167" s="140" t="s">
        <v>127</v>
      </c>
      <c r="AT167" s="140" t="s">
        <v>123</v>
      </c>
      <c r="AU167" s="140" t="s">
        <v>84</v>
      </c>
      <c r="AY167" s="13" t="s">
        <v>120</v>
      </c>
      <c r="BE167" s="141">
        <f t="shared" si="14"/>
        <v>0</v>
      </c>
      <c r="BF167" s="141">
        <f t="shared" si="15"/>
        <v>0</v>
      </c>
      <c r="BG167" s="141">
        <f t="shared" si="16"/>
        <v>0</v>
      </c>
      <c r="BH167" s="141">
        <f t="shared" si="17"/>
        <v>0</v>
      </c>
      <c r="BI167" s="141">
        <f t="shared" si="18"/>
        <v>0</v>
      </c>
      <c r="BJ167" s="13" t="s">
        <v>82</v>
      </c>
      <c r="BK167" s="141">
        <f t="shared" si="19"/>
        <v>0</v>
      </c>
      <c r="BL167" s="13" t="s">
        <v>127</v>
      </c>
      <c r="BM167" s="140" t="s">
        <v>280</v>
      </c>
    </row>
    <row r="168" spans="2:65" s="1" customFormat="1" ht="24.2" customHeight="1">
      <c r="B168" s="128"/>
      <c r="C168" s="142" t="s">
        <v>201</v>
      </c>
      <c r="D168" s="142" t="s">
        <v>128</v>
      </c>
      <c r="E168" s="143" t="s">
        <v>281</v>
      </c>
      <c r="F168" s="144" t="s">
        <v>282</v>
      </c>
      <c r="G168" s="145" t="s">
        <v>154</v>
      </c>
      <c r="H168" s="146">
        <v>6</v>
      </c>
      <c r="I168" s="147"/>
      <c r="J168" s="148">
        <f t="shared" si="10"/>
        <v>0</v>
      </c>
      <c r="K168" s="144" t="s">
        <v>1</v>
      </c>
      <c r="L168" s="149"/>
      <c r="M168" s="150" t="s">
        <v>1</v>
      </c>
      <c r="N168" s="151" t="s">
        <v>39</v>
      </c>
      <c r="P168" s="138">
        <f t="shared" si="11"/>
        <v>0</v>
      </c>
      <c r="Q168" s="138">
        <v>0</v>
      </c>
      <c r="R168" s="138">
        <f t="shared" si="12"/>
        <v>0</v>
      </c>
      <c r="S168" s="138">
        <v>0</v>
      </c>
      <c r="T168" s="139">
        <f t="shared" si="13"/>
        <v>0</v>
      </c>
      <c r="AR168" s="140" t="s">
        <v>131</v>
      </c>
      <c r="AT168" s="140" t="s">
        <v>128</v>
      </c>
      <c r="AU168" s="140" t="s">
        <v>84</v>
      </c>
      <c r="AY168" s="13" t="s">
        <v>120</v>
      </c>
      <c r="BE168" s="141">
        <f t="shared" si="14"/>
        <v>0</v>
      </c>
      <c r="BF168" s="141">
        <f t="shared" si="15"/>
        <v>0</v>
      </c>
      <c r="BG168" s="141">
        <f t="shared" si="16"/>
        <v>0</v>
      </c>
      <c r="BH168" s="141">
        <f t="shared" si="17"/>
        <v>0</v>
      </c>
      <c r="BI168" s="141">
        <f t="shared" si="18"/>
        <v>0</v>
      </c>
      <c r="BJ168" s="13" t="s">
        <v>82</v>
      </c>
      <c r="BK168" s="141">
        <f t="shared" si="19"/>
        <v>0</v>
      </c>
      <c r="BL168" s="13" t="s">
        <v>127</v>
      </c>
      <c r="BM168" s="140" t="s">
        <v>283</v>
      </c>
    </row>
    <row r="169" spans="2:65" s="1" customFormat="1" ht="16.5" customHeight="1">
      <c r="B169" s="128"/>
      <c r="C169" s="129" t="s">
        <v>284</v>
      </c>
      <c r="D169" s="129" t="s">
        <v>123</v>
      </c>
      <c r="E169" s="130" t="s">
        <v>285</v>
      </c>
      <c r="F169" s="131" t="s">
        <v>286</v>
      </c>
      <c r="G169" s="132" t="s">
        <v>154</v>
      </c>
      <c r="H169" s="133">
        <v>5</v>
      </c>
      <c r="I169" s="134"/>
      <c r="J169" s="135">
        <f t="shared" si="10"/>
        <v>0</v>
      </c>
      <c r="K169" s="131" t="s">
        <v>1</v>
      </c>
      <c r="L169" s="28"/>
      <c r="M169" s="136" t="s">
        <v>1</v>
      </c>
      <c r="N169" s="137" t="s">
        <v>39</v>
      </c>
      <c r="P169" s="138">
        <f t="shared" si="11"/>
        <v>0</v>
      </c>
      <c r="Q169" s="138">
        <v>0</v>
      </c>
      <c r="R169" s="138">
        <f t="shared" si="12"/>
        <v>0</v>
      </c>
      <c r="S169" s="138">
        <v>0</v>
      </c>
      <c r="T169" s="139">
        <f t="shared" si="13"/>
        <v>0</v>
      </c>
      <c r="AR169" s="140" t="s">
        <v>127</v>
      </c>
      <c r="AT169" s="140" t="s">
        <v>123</v>
      </c>
      <c r="AU169" s="140" t="s">
        <v>84</v>
      </c>
      <c r="AY169" s="13" t="s">
        <v>120</v>
      </c>
      <c r="BE169" s="141">
        <f t="shared" si="14"/>
        <v>0</v>
      </c>
      <c r="BF169" s="141">
        <f t="shared" si="15"/>
        <v>0</v>
      </c>
      <c r="BG169" s="141">
        <f t="shared" si="16"/>
        <v>0</v>
      </c>
      <c r="BH169" s="141">
        <f t="shared" si="17"/>
        <v>0</v>
      </c>
      <c r="BI169" s="141">
        <f t="shared" si="18"/>
        <v>0</v>
      </c>
      <c r="BJ169" s="13" t="s">
        <v>82</v>
      </c>
      <c r="BK169" s="141">
        <f t="shared" si="19"/>
        <v>0</v>
      </c>
      <c r="BL169" s="13" t="s">
        <v>127</v>
      </c>
      <c r="BM169" s="140" t="s">
        <v>287</v>
      </c>
    </row>
    <row r="170" spans="2:65" s="1" customFormat="1" ht="21.75" customHeight="1">
      <c r="B170" s="128"/>
      <c r="C170" s="129" t="s">
        <v>204</v>
      </c>
      <c r="D170" s="129" t="s">
        <v>123</v>
      </c>
      <c r="E170" s="130" t="s">
        <v>288</v>
      </c>
      <c r="F170" s="131" t="s">
        <v>289</v>
      </c>
      <c r="G170" s="132" t="s">
        <v>154</v>
      </c>
      <c r="H170" s="133">
        <v>6</v>
      </c>
      <c r="I170" s="134"/>
      <c r="J170" s="135">
        <f t="shared" si="10"/>
        <v>0</v>
      </c>
      <c r="K170" s="131" t="s">
        <v>1</v>
      </c>
      <c r="L170" s="28"/>
      <c r="M170" s="136" t="s">
        <v>1</v>
      </c>
      <c r="N170" s="137" t="s">
        <v>39</v>
      </c>
      <c r="P170" s="138">
        <f t="shared" si="11"/>
        <v>0</v>
      </c>
      <c r="Q170" s="138">
        <v>0</v>
      </c>
      <c r="R170" s="138">
        <f t="shared" si="12"/>
        <v>0</v>
      </c>
      <c r="S170" s="138">
        <v>0</v>
      </c>
      <c r="T170" s="139">
        <f t="shared" si="13"/>
        <v>0</v>
      </c>
      <c r="AR170" s="140" t="s">
        <v>127</v>
      </c>
      <c r="AT170" s="140" t="s">
        <v>123</v>
      </c>
      <c r="AU170" s="140" t="s">
        <v>84</v>
      </c>
      <c r="AY170" s="13" t="s">
        <v>120</v>
      </c>
      <c r="BE170" s="141">
        <f t="shared" si="14"/>
        <v>0</v>
      </c>
      <c r="BF170" s="141">
        <f t="shared" si="15"/>
        <v>0</v>
      </c>
      <c r="BG170" s="141">
        <f t="shared" si="16"/>
        <v>0</v>
      </c>
      <c r="BH170" s="141">
        <f t="shared" si="17"/>
        <v>0</v>
      </c>
      <c r="BI170" s="141">
        <f t="shared" si="18"/>
        <v>0</v>
      </c>
      <c r="BJ170" s="13" t="s">
        <v>82</v>
      </c>
      <c r="BK170" s="141">
        <f t="shared" si="19"/>
        <v>0</v>
      </c>
      <c r="BL170" s="13" t="s">
        <v>127</v>
      </c>
      <c r="BM170" s="140" t="s">
        <v>290</v>
      </c>
    </row>
    <row r="171" spans="2:65" s="1" customFormat="1" ht="16.5" customHeight="1">
      <c r="B171" s="128"/>
      <c r="C171" s="129" t="s">
        <v>291</v>
      </c>
      <c r="D171" s="129" t="s">
        <v>123</v>
      </c>
      <c r="E171" s="130" t="s">
        <v>292</v>
      </c>
      <c r="F171" s="131" t="s">
        <v>293</v>
      </c>
      <c r="G171" s="132" t="s">
        <v>154</v>
      </c>
      <c r="H171" s="133">
        <v>42</v>
      </c>
      <c r="I171" s="134"/>
      <c r="J171" s="135">
        <f t="shared" si="10"/>
        <v>0</v>
      </c>
      <c r="K171" s="131" t="s">
        <v>1</v>
      </c>
      <c r="L171" s="28"/>
      <c r="M171" s="136" t="s">
        <v>1</v>
      </c>
      <c r="N171" s="137" t="s">
        <v>39</v>
      </c>
      <c r="P171" s="138">
        <f t="shared" si="11"/>
        <v>0</v>
      </c>
      <c r="Q171" s="138">
        <v>0</v>
      </c>
      <c r="R171" s="138">
        <f t="shared" si="12"/>
        <v>0</v>
      </c>
      <c r="S171" s="138">
        <v>0</v>
      </c>
      <c r="T171" s="139">
        <f t="shared" si="13"/>
        <v>0</v>
      </c>
      <c r="AR171" s="140" t="s">
        <v>127</v>
      </c>
      <c r="AT171" s="140" t="s">
        <v>123</v>
      </c>
      <c r="AU171" s="140" t="s">
        <v>84</v>
      </c>
      <c r="AY171" s="13" t="s">
        <v>120</v>
      </c>
      <c r="BE171" s="141">
        <f t="shared" si="14"/>
        <v>0</v>
      </c>
      <c r="BF171" s="141">
        <f t="shared" si="15"/>
        <v>0</v>
      </c>
      <c r="BG171" s="141">
        <f t="shared" si="16"/>
        <v>0</v>
      </c>
      <c r="BH171" s="141">
        <f t="shared" si="17"/>
        <v>0</v>
      </c>
      <c r="BI171" s="141">
        <f t="shared" si="18"/>
        <v>0</v>
      </c>
      <c r="BJ171" s="13" t="s">
        <v>82</v>
      </c>
      <c r="BK171" s="141">
        <f t="shared" si="19"/>
        <v>0</v>
      </c>
      <c r="BL171" s="13" t="s">
        <v>127</v>
      </c>
      <c r="BM171" s="140" t="s">
        <v>294</v>
      </c>
    </row>
    <row r="172" spans="2:65" s="1" customFormat="1" ht="16.5" customHeight="1">
      <c r="B172" s="128"/>
      <c r="C172" s="142" t="s">
        <v>208</v>
      </c>
      <c r="D172" s="142" t="s">
        <v>128</v>
      </c>
      <c r="E172" s="143" t="s">
        <v>295</v>
      </c>
      <c r="F172" s="144" t="s">
        <v>296</v>
      </c>
      <c r="G172" s="145" t="s">
        <v>154</v>
      </c>
      <c r="H172" s="146">
        <v>12</v>
      </c>
      <c r="I172" s="147"/>
      <c r="J172" s="148">
        <f t="shared" si="10"/>
        <v>0</v>
      </c>
      <c r="K172" s="144" t="s">
        <v>1</v>
      </c>
      <c r="L172" s="149"/>
      <c r="M172" s="150" t="s">
        <v>1</v>
      </c>
      <c r="N172" s="151" t="s">
        <v>39</v>
      </c>
      <c r="P172" s="138">
        <f t="shared" si="11"/>
        <v>0</v>
      </c>
      <c r="Q172" s="138">
        <v>0</v>
      </c>
      <c r="R172" s="138">
        <f t="shared" si="12"/>
        <v>0</v>
      </c>
      <c r="S172" s="138">
        <v>0</v>
      </c>
      <c r="T172" s="139">
        <f t="shared" si="13"/>
        <v>0</v>
      </c>
      <c r="AR172" s="140" t="s">
        <v>131</v>
      </c>
      <c r="AT172" s="140" t="s">
        <v>128</v>
      </c>
      <c r="AU172" s="140" t="s">
        <v>84</v>
      </c>
      <c r="AY172" s="13" t="s">
        <v>120</v>
      </c>
      <c r="BE172" s="141">
        <f t="shared" si="14"/>
        <v>0</v>
      </c>
      <c r="BF172" s="141">
        <f t="shared" si="15"/>
        <v>0</v>
      </c>
      <c r="BG172" s="141">
        <f t="shared" si="16"/>
        <v>0</v>
      </c>
      <c r="BH172" s="141">
        <f t="shared" si="17"/>
        <v>0</v>
      </c>
      <c r="BI172" s="141">
        <f t="shared" si="18"/>
        <v>0</v>
      </c>
      <c r="BJ172" s="13" t="s">
        <v>82</v>
      </c>
      <c r="BK172" s="141">
        <f t="shared" si="19"/>
        <v>0</v>
      </c>
      <c r="BL172" s="13" t="s">
        <v>127</v>
      </c>
      <c r="BM172" s="140" t="s">
        <v>297</v>
      </c>
    </row>
    <row r="173" spans="2:65" s="11" customFormat="1" ht="25.9" customHeight="1">
      <c r="B173" s="116"/>
      <c r="D173" s="117" t="s">
        <v>73</v>
      </c>
      <c r="E173" s="118" t="s">
        <v>298</v>
      </c>
      <c r="F173" s="118" t="s">
        <v>299</v>
      </c>
      <c r="I173" s="119"/>
      <c r="J173" s="120">
        <f>BK173</f>
        <v>0</v>
      </c>
      <c r="L173" s="116"/>
      <c r="M173" s="121"/>
      <c r="P173" s="122">
        <f>SUM(P174:P179)</f>
        <v>0</v>
      </c>
      <c r="R173" s="122">
        <f>SUM(R174:R179)</f>
        <v>0</v>
      </c>
      <c r="T173" s="123">
        <f>SUM(T174:T179)</f>
        <v>0</v>
      </c>
      <c r="AR173" s="117" t="s">
        <v>132</v>
      </c>
      <c r="AT173" s="124" t="s">
        <v>73</v>
      </c>
      <c r="AU173" s="124" t="s">
        <v>74</v>
      </c>
      <c r="AY173" s="117" t="s">
        <v>120</v>
      </c>
      <c r="BK173" s="125">
        <f>SUM(BK174:BK179)</f>
        <v>0</v>
      </c>
    </row>
    <row r="174" spans="2:65" s="1" customFormat="1" ht="24.2" customHeight="1">
      <c r="B174" s="128"/>
      <c r="C174" s="129" t="s">
        <v>300</v>
      </c>
      <c r="D174" s="129" t="s">
        <v>123</v>
      </c>
      <c r="E174" s="130" t="s">
        <v>301</v>
      </c>
      <c r="F174" s="131" t="s">
        <v>302</v>
      </c>
      <c r="G174" s="132" t="s">
        <v>303</v>
      </c>
      <c r="H174" s="133">
        <v>40</v>
      </c>
      <c r="I174" s="134"/>
      <c r="J174" s="135">
        <f t="shared" ref="J174:J179" si="20">ROUND(I174*H174,2)</f>
        <v>0</v>
      </c>
      <c r="K174" s="131" t="s">
        <v>1</v>
      </c>
      <c r="L174" s="28"/>
      <c r="M174" s="136" t="s">
        <v>1</v>
      </c>
      <c r="N174" s="137" t="s">
        <v>39</v>
      </c>
      <c r="P174" s="138">
        <f t="shared" ref="P174:P179" si="21">O174*H174</f>
        <v>0</v>
      </c>
      <c r="Q174" s="138">
        <v>0</v>
      </c>
      <c r="R174" s="138">
        <f t="shared" ref="R174:R179" si="22">Q174*H174</f>
        <v>0</v>
      </c>
      <c r="S174" s="138">
        <v>0</v>
      </c>
      <c r="T174" s="139">
        <f t="shared" ref="T174:T179" si="23">S174*H174</f>
        <v>0</v>
      </c>
      <c r="AR174" s="140" t="s">
        <v>304</v>
      </c>
      <c r="AT174" s="140" t="s">
        <v>123</v>
      </c>
      <c r="AU174" s="140" t="s">
        <v>82</v>
      </c>
      <c r="AY174" s="13" t="s">
        <v>120</v>
      </c>
      <c r="BE174" s="141">
        <f t="shared" ref="BE174:BE179" si="24">IF(N174="základní",J174,0)</f>
        <v>0</v>
      </c>
      <c r="BF174" s="141">
        <f t="shared" ref="BF174:BF179" si="25">IF(N174="snížená",J174,0)</f>
        <v>0</v>
      </c>
      <c r="BG174" s="141">
        <f t="shared" ref="BG174:BG179" si="26">IF(N174="zákl. přenesená",J174,0)</f>
        <v>0</v>
      </c>
      <c r="BH174" s="141">
        <f t="shared" ref="BH174:BH179" si="27">IF(N174="sníž. přenesená",J174,0)</f>
        <v>0</v>
      </c>
      <c r="BI174" s="141">
        <f t="shared" ref="BI174:BI179" si="28">IF(N174="nulová",J174,0)</f>
        <v>0</v>
      </c>
      <c r="BJ174" s="13" t="s">
        <v>82</v>
      </c>
      <c r="BK174" s="141">
        <f t="shared" ref="BK174:BK179" si="29">ROUND(I174*H174,2)</f>
        <v>0</v>
      </c>
      <c r="BL174" s="13" t="s">
        <v>304</v>
      </c>
      <c r="BM174" s="140" t="s">
        <v>305</v>
      </c>
    </row>
    <row r="175" spans="2:65" s="1" customFormat="1" ht="37.9" customHeight="1">
      <c r="B175" s="128"/>
      <c r="C175" s="129" t="s">
        <v>211</v>
      </c>
      <c r="D175" s="129" t="s">
        <v>123</v>
      </c>
      <c r="E175" s="130" t="s">
        <v>306</v>
      </c>
      <c r="F175" s="131" t="s">
        <v>307</v>
      </c>
      <c r="G175" s="132" t="s">
        <v>303</v>
      </c>
      <c r="H175" s="133">
        <v>42</v>
      </c>
      <c r="I175" s="134"/>
      <c r="J175" s="135">
        <f t="shared" si="20"/>
        <v>0</v>
      </c>
      <c r="K175" s="131" t="s">
        <v>1</v>
      </c>
      <c r="L175" s="28"/>
      <c r="M175" s="136" t="s">
        <v>1</v>
      </c>
      <c r="N175" s="137" t="s">
        <v>39</v>
      </c>
      <c r="P175" s="138">
        <f t="shared" si="21"/>
        <v>0</v>
      </c>
      <c r="Q175" s="138">
        <v>0</v>
      </c>
      <c r="R175" s="138">
        <f t="shared" si="22"/>
        <v>0</v>
      </c>
      <c r="S175" s="138">
        <v>0</v>
      </c>
      <c r="T175" s="139">
        <f t="shared" si="23"/>
        <v>0</v>
      </c>
      <c r="AR175" s="140" t="s">
        <v>304</v>
      </c>
      <c r="AT175" s="140" t="s">
        <v>123</v>
      </c>
      <c r="AU175" s="140" t="s">
        <v>82</v>
      </c>
      <c r="AY175" s="13" t="s">
        <v>120</v>
      </c>
      <c r="BE175" s="141">
        <f t="shared" si="24"/>
        <v>0</v>
      </c>
      <c r="BF175" s="141">
        <f t="shared" si="25"/>
        <v>0</v>
      </c>
      <c r="BG175" s="141">
        <f t="shared" si="26"/>
        <v>0</v>
      </c>
      <c r="BH175" s="141">
        <f t="shared" si="27"/>
        <v>0</v>
      </c>
      <c r="BI175" s="141">
        <f t="shared" si="28"/>
        <v>0</v>
      </c>
      <c r="BJ175" s="13" t="s">
        <v>82</v>
      </c>
      <c r="BK175" s="141">
        <f t="shared" si="29"/>
        <v>0</v>
      </c>
      <c r="BL175" s="13" t="s">
        <v>304</v>
      </c>
      <c r="BM175" s="140" t="s">
        <v>308</v>
      </c>
    </row>
    <row r="176" spans="2:65" s="1" customFormat="1" ht="16.5" customHeight="1">
      <c r="B176" s="128"/>
      <c r="C176" s="129" t="s">
        <v>309</v>
      </c>
      <c r="D176" s="129" t="s">
        <v>123</v>
      </c>
      <c r="E176" s="130" t="s">
        <v>310</v>
      </c>
      <c r="F176" s="131" t="s">
        <v>311</v>
      </c>
      <c r="G176" s="132" t="s">
        <v>303</v>
      </c>
      <c r="H176" s="133">
        <v>54</v>
      </c>
      <c r="I176" s="134"/>
      <c r="J176" s="135">
        <f t="shared" si="20"/>
        <v>0</v>
      </c>
      <c r="K176" s="131" t="s">
        <v>1</v>
      </c>
      <c r="L176" s="28"/>
      <c r="M176" s="136" t="s">
        <v>1</v>
      </c>
      <c r="N176" s="137" t="s">
        <v>39</v>
      </c>
      <c r="P176" s="138">
        <f t="shared" si="21"/>
        <v>0</v>
      </c>
      <c r="Q176" s="138">
        <v>0</v>
      </c>
      <c r="R176" s="138">
        <f t="shared" si="22"/>
        <v>0</v>
      </c>
      <c r="S176" s="138">
        <v>0</v>
      </c>
      <c r="T176" s="139">
        <f t="shared" si="23"/>
        <v>0</v>
      </c>
      <c r="AR176" s="140" t="s">
        <v>304</v>
      </c>
      <c r="AT176" s="140" t="s">
        <v>123</v>
      </c>
      <c r="AU176" s="140" t="s">
        <v>82</v>
      </c>
      <c r="AY176" s="13" t="s">
        <v>120</v>
      </c>
      <c r="BE176" s="141">
        <f t="shared" si="24"/>
        <v>0</v>
      </c>
      <c r="BF176" s="141">
        <f t="shared" si="25"/>
        <v>0</v>
      </c>
      <c r="BG176" s="141">
        <f t="shared" si="26"/>
        <v>0</v>
      </c>
      <c r="BH176" s="141">
        <f t="shared" si="27"/>
        <v>0</v>
      </c>
      <c r="BI176" s="141">
        <f t="shared" si="28"/>
        <v>0</v>
      </c>
      <c r="BJ176" s="13" t="s">
        <v>82</v>
      </c>
      <c r="BK176" s="141">
        <f t="shared" si="29"/>
        <v>0</v>
      </c>
      <c r="BL176" s="13" t="s">
        <v>304</v>
      </c>
      <c r="BM176" s="140" t="s">
        <v>312</v>
      </c>
    </row>
    <row r="177" spans="2:65" s="1" customFormat="1" ht="16.5" customHeight="1">
      <c r="B177" s="128"/>
      <c r="C177" s="129" t="s">
        <v>215</v>
      </c>
      <c r="D177" s="129" t="s">
        <v>123</v>
      </c>
      <c r="E177" s="130" t="s">
        <v>313</v>
      </c>
      <c r="F177" s="131" t="s">
        <v>314</v>
      </c>
      <c r="G177" s="132" t="s">
        <v>303</v>
      </c>
      <c r="H177" s="133">
        <v>56</v>
      </c>
      <c r="I177" s="134"/>
      <c r="J177" s="135">
        <f t="shared" si="20"/>
        <v>0</v>
      </c>
      <c r="K177" s="131" t="s">
        <v>1</v>
      </c>
      <c r="L177" s="28"/>
      <c r="M177" s="136" t="s">
        <v>1</v>
      </c>
      <c r="N177" s="137" t="s">
        <v>39</v>
      </c>
      <c r="P177" s="138">
        <f t="shared" si="21"/>
        <v>0</v>
      </c>
      <c r="Q177" s="138">
        <v>0</v>
      </c>
      <c r="R177" s="138">
        <f t="shared" si="22"/>
        <v>0</v>
      </c>
      <c r="S177" s="138">
        <v>0</v>
      </c>
      <c r="T177" s="139">
        <f t="shared" si="23"/>
        <v>0</v>
      </c>
      <c r="AR177" s="140" t="s">
        <v>304</v>
      </c>
      <c r="AT177" s="140" t="s">
        <v>123</v>
      </c>
      <c r="AU177" s="140" t="s">
        <v>82</v>
      </c>
      <c r="AY177" s="13" t="s">
        <v>120</v>
      </c>
      <c r="BE177" s="141">
        <f t="shared" si="24"/>
        <v>0</v>
      </c>
      <c r="BF177" s="141">
        <f t="shared" si="25"/>
        <v>0</v>
      </c>
      <c r="BG177" s="141">
        <f t="shared" si="26"/>
        <v>0</v>
      </c>
      <c r="BH177" s="141">
        <f t="shared" si="27"/>
        <v>0</v>
      </c>
      <c r="BI177" s="141">
        <f t="shared" si="28"/>
        <v>0</v>
      </c>
      <c r="BJ177" s="13" t="s">
        <v>82</v>
      </c>
      <c r="BK177" s="141">
        <f t="shared" si="29"/>
        <v>0</v>
      </c>
      <c r="BL177" s="13" t="s">
        <v>304</v>
      </c>
      <c r="BM177" s="140" t="s">
        <v>315</v>
      </c>
    </row>
    <row r="178" spans="2:65" s="1" customFormat="1" ht="24.2" customHeight="1">
      <c r="B178" s="128"/>
      <c r="C178" s="129" t="s">
        <v>316</v>
      </c>
      <c r="D178" s="129" t="s">
        <v>123</v>
      </c>
      <c r="E178" s="130" t="s">
        <v>317</v>
      </c>
      <c r="F178" s="131" t="s">
        <v>318</v>
      </c>
      <c r="G178" s="132" t="s">
        <v>319</v>
      </c>
      <c r="H178" s="133">
        <v>15</v>
      </c>
      <c r="I178" s="134"/>
      <c r="J178" s="135">
        <f t="shared" si="20"/>
        <v>0</v>
      </c>
      <c r="K178" s="131" t="s">
        <v>1</v>
      </c>
      <c r="L178" s="28"/>
      <c r="M178" s="136" t="s">
        <v>1</v>
      </c>
      <c r="N178" s="137" t="s">
        <v>39</v>
      </c>
      <c r="P178" s="138">
        <f t="shared" si="21"/>
        <v>0</v>
      </c>
      <c r="Q178" s="138">
        <v>0</v>
      </c>
      <c r="R178" s="138">
        <f t="shared" si="22"/>
        <v>0</v>
      </c>
      <c r="S178" s="138">
        <v>0</v>
      </c>
      <c r="T178" s="139">
        <f t="shared" si="23"/>
        <v>0</v>
      </c>
      <c r="AR178" s="140" t="s">
        <v>304</v>
      </c>
      <c r="AT178" s="140" t="s">
        <v>123</v>
      </c>
      <c r="AU178" s="140" t="s">
        <v>82</v>
      </c>
      <c r="AY178" s="13" t="s">
        <v>120</v>
      </c>
      <c r="BE178" s="141">
        <f t="shared" si="24"/>
        <v>0</v>
      </c>
      <c r="BF178" s="141">
        <f t="shared" si="25"/>
        <v>0</v>
      </c>
      <c r="BG178" s="141">
        <f t="shared" si="26"/>
        <v>0</v>
      </c>
      <c r="BH178" s="141">
        <f t="shared" si="27"/>
        <v>0</v>
      </c>
      <c r="BI178" s="141">
        <f t="shared" si="28"/>
        <v>0</v>
      </c>
      <c r="BJ178" s="13" t="s">
        <v>82</v>
      </c>
      <c r="BK178" s="141">
        <f t="shared" si="29"/>
        <v>0</v>
      </c>
      <c r="BL178" s="13" t="s">
        <v>304</v>
      </c>
      <c r="BM178" s="140" t="s">
        <v>320</v>
      </c>
    </row>
    <row r="179" spans="2:65" s="1" customFormat="1" ht="24.2" customHeight="1">
      <c r="B179" s="128"/>
      <c r="C179" s="129" t="s">
        <v>218</v>
      </c>
      <c r="D179" s="129" t="s">
        <v>123</v>
      </c>
      <c r="E179" s="130" t="s">
        <v>321</v>
      </c>
      <c r="F179" s="131" t="s">
        <v>322</v>
      </c>
      <c r="G179" s="132" t="s">
        <v>303</v>
      </c>
      <c r="H179" s="133">
        <v>32</v>
      </c>
      <c r="I179" s="134"/>
      <c r="J179" s="135">
        <f t="shared" si="20"/>
        <v>0</v>
      </c>
      <c r="K179" s="131" t="s">
        <v>1</v>
      </c>
      <c r="L179" s="28"/>
      <c r="M179" s="136" t="s">
        <v>1</v>
      </c>
      <c r="N179" s="137" t="s">
        <v>39</v>
      </c>
      <c r="P179" s="138">
        <f t="shared" si="21"/>
        <v>0</v>
      </c>
      <c r="Q179" s="138">
        <v>0</v>
      </c>
      <c r="R179" s="138">
        <f t="shared" si="22"/>
        <v>0</v>
      </c>
      <c r="S179" s="138">
        <v>0</v>
      </c>
      <c r="T179" s="139">
        <f t="shared" si="23"/>
        <v>0</v>
      </c>
      <c r="AR179" s="140" t="s">
        <v>304</v>
      </c>
      <c r="AT179" s="140" t="s">
        <v>123</v>
      </c>
      <c r="AU179" s="140" t="s">
        <v>82</v>
      </c>
      <c r="AY179" s="13" t="s">
        <v>120</v>
      </c>
      <c r="BE179" s="141">
        <f t="shared" si="24"/>
        <v>0</v>
      </c>
      <c r="BF179" s="141">
        <f t="shared" si="25"/>
        <v>0</v>
      </c>
      <c r="BG179" s="141">
        <f t="shared" si="26"/>
        <v>0</v>
      </c>
      <c r="BH179" s="141">
        <f t="shared" si="27"/>
        <v>0</v>
      </c>
      <c r="BI179" s="141">
        <f t="shared" si="28"/>
        <v>0</v>
      </c>
      <c r="BJ179" s="13" t="s">
        <v>82</v>
      </c>
      <c r="BK179" s="141">
        <f t="shared" si="29"/>
        <v>0</v>
      </c>
      <c r="BL179" s="13" t="s">
        <v>304</v>
      </c>
      <c r="BM179" s="140" t="s">
        <v>323</v>
      </c>
    </row>
    <row r="180" spans="2:65" s="11" customFormat="1" ht="25.9" customHeight="1">
      <c r="B180" s="116"/>
      <c r="D180" s="117" t="s">
        <v>73</v>
      </c>
      <c r="E180" s="118" t="s">
        <v>324</v>
      </c>
      <c r="F180" s="118" t="s">
        <v>325</v>
      </c>
      <c r="I180" s="119"/>
      <c r="J180" s="120">
        <f>BK180</f>
        <v>0</v>
      </c>
      <c r="L180" s="116"/>
      <c r="M180" s="121"/>
      <c r="P180" s="122">
        <f>SUM(P181:P184)</f>
        <v>0</v>
      </c>
      <c r="R180" s="122">
        <f>SUM(R181:R184)</f>
        <v>0</v>
      </c>
      <c r="T180" s="123">
        <f>SUM(T181:T184)</f>
        <v>0</v>
      </c>
      <c r="AR180" s="117" t="s">
        <v>140</v>
      </c>
      <c r="AT180" s="124" t="s">
        <v>73</v>
      </c>
      <c r="AU180" s="124" t="s">
        <v>74</v>
      </c>
      <c r="AY180" s="117" t="s">
        <v>120</v>
      </c>
      <c r="BK180" s="125">
        <f>SUM(BK181:BK184)</f>
        <v>0</v>
      </c>
    </row>
    <row r="181" spans="2:65" s="1" customFormat="1" ht="16.5" customHeight="1">
      <c r="B181" s="128"/>
      <c r="C181" s="129" t="s">
        <v>326</v>
      </c>
      <c r="D181" s="129" t="s">
        <v>123</v>
      </c>
      <c r="E181" s="130" t="s">
        <v>327</v>
      </c>
      <c r="F181" s="131" t="s">
        <v>328</v>
      </c>
      <c r="G181" s="132" t="s">
        <v>329</v>
      </c>
      <c r="H181" s="133">
        <v>62</v>
      </c>
      <c r="I181" s="134"/>
      <c r="J181" s="135">
        <f>ROUND(I181*H181,2)</f>
        <v>0</v>
      </c>
      <c r="K181" s="131" t="s">
        <v>1</v>
      </c>
      <c r="L181" s="28"/>
      <c r="M181" s="136" t="s">
        <v>1</v>
      </c>
      <c r="N181" s="137" t="s">
        <v>39</v>
      </c>
      <c r="P181" s="138">
        <f>O181*H181</f>
        <v>0</v>
      </c>
      <c r="Q181" s="138">
        <v>0</v>
      </c>
      <c r="R181" s="138">
        <f>Q181*H181</f>
        <v>0</v>
      </c>
      <c r="S181" s="138">
        <v>0</v>
      </c>
      <c r="T181" s="139">
        <f>S181*H181</f>
        <v>0</v>
      </c>
      <c r="AR181" s="140" t="s">
        <v>132</v>
      </c>
      <c r="AT181" s="140" t="s">
        <v>123</v>
      </c>
      <c r="AU181" s="140" t="s">
        <v>82</v>
      </c>
      <c r="AY181" s="13" t="s">
        <v>120</v>
      </c>
      <c r="BE181" s="141">
        <f>IF(N181="základní",J181,0)</f>
        <v>0</v>
      </c>
      <c r="BF181" s="141">
        <f>IF(N181="snížená",J181,0)</f>
        <v>0</v>
      </c>
      <c r="BG181" s="141">
        <f>IF(N181="zákl. přenesená",J181,0)</f>
        <v>0</v>
      </c>
      <c r="BH181" s="141">
        <f>IF(N181="sníž. přenesená",J181,0)</f>
        <v>0</v>
      </c>
      <c r="BI181" s="141">
        <f>IF(N181="nulová",J181,0)</f>
        <v>0</v>
      </c>
      <c r="BJ181" s="13" t="s">
        <v>82</v>
      </c>
      <c r="BK181" s="141">
        <f>ROUND(I181*H181,2)</f>
        <v>0</v>
      </c>
      <c r="BL181" s="13" t="s">
        <v>132</v>
      </c>
      <c r="BM181" s="140" t="s">
        <v>330</v>
      </c>
    </row>
    <row r="182" spans="2:65" s="1" customFormat="1" ht="33" customHeight="1">
      <c r="B182" s="128"/>
      <c r="C182" s="129" t="s">
        <v>222</v>
      </c>
      <c r="D182" s="129" t="s">
        <v>123</v>
      </c>
      <c r="E182" s="130" t="s">
        <v>331</v>
      </c>
      <c r="F182" s="131" t="s">
        <v>332</v>
      </c>
      <c r="G182" s="132" t="s">
        <v>333</v>
      </c>
      <c r="H182" s="133">
        <v>1</v>
      </c>
      <c r="I182" s="134"/>
      <c r="J182" s="135">
        <f>ROUND(I182*H182,2)</f>
        <v>0</v>
      </c>
      <c r="K182" s="131" t="s">
        <v>1</v>
      </c>
      <c r="L182" s="28"/>
      <c r="M182" s="136" t="s">
        <v>1</v>
      </c>
      <c r="N182" s="137" t="s">
        <v>39</v>
      </c>
      <c r="P182" s="138">
        <f>O182*H182</f>
        <v>0</v>
      </c>
      <c r="Q182" s="138">
        <v>0</v>
      </c>
      <c r="R182" s="138">
        <f>Q182*H182</f>
        <v>0</v>
      </c>
      <c r="S182" s="138">
        <v>0</v>
      </c>
      <c r="T182" s="139">
        <f>S182*H182</f>
        <v>0</v>
      </c>
      <c r="AR182" s="140" t="s">
        <v>132</v>
      </c>
      <c r="AT182" s="140" t="s">
        <v>123</v>
      </c>
      <c r="AU182" s="140" t="s">
        <v>82</v>
      </c>
      <c r="AY182" s="13" t="s">
        <v>120</v>
      </c>
      <c r="BE182" s="141">
        <f>IF(N182="základní",J182,0)</f>
        <v>0</v>
      </c>
      <c r="BF182" s="141">
        <f>IF(N182="snížená",J182,0)</f>
        <v>0</v>
      </c>
      <c r="BG182" s="141">
        <f>IF(N182="zákl. přenesená",J182,0)</f>
        <v>0</v>
      </c>
      <c r="BH182" s="141">
        <f>IF(N182="sníž. přenesená",J182,0)</f>
        <v>0</v>
      </c>
      <c r="BI182" s="141">
        <f>IF(N182="nulová",J182,0)</f>
        <v>0</v>
      </c>
      <c r="BJ182" s="13" t="s">
        <v>82</v>
      </c>
      <c r="BK182" s="141">
        <f>ROUND(I182*H182,2)</f>
        <v>0</v>
      </c>
      <c r="BL182" s="13" t="s">
        <v>132</v>
      </c>
      <c r="BM182" s="140" t="s">
        <v>334</v>
      </c>
    </row>
    <row r="183" spans="2:65" s="1" customFormat="1" ht="16.5" customHeight="1">
      <c r="B183" s="128"/>
      <c r="C183" s="129" t="s">
        <v>335</v>
      </c>
      <c r="D183" s="129" t="s">
        <v>123</v>
      </c>
      <c r="E183" s="130" t="s">
        <v>336</v>
      </c>
      <c r="F183" s="131" t="s">
        <v>337</v>
      </c>
      <c r="G183" s="132" t="s">
        <v>303</v>
      </c>
      <c r="H183" s="133">
        <v>85</v>
      </c>
      <c r="I183" s="134"/>
      <c r="J183" s="135">
        <f>ROUND(I183*H183,2)</f>
        <v>0</v>
      </c>
      <c r="K183" s="131" t="s">
        <v>1</v>
      </c>
      <c r="L183" s="28"/>
      <c r="M183" s="136" t="s">
        <v>1</v>
      </c>
      <c r="N183" s="137" t="s">
        <v>39</v>
      </c>
      <c r="P183" s="138">
        <f>O183*H183</f>
        <v>0</v>
      </c>
      <c r="Q183" s="138">
        <v>0</v>
      </c>
      <c r="R183" s="138">
        <f>Q183*H183</f>
        <v>0</v>
      </c>
      <c r="S183" s="138">
        <v>0</v>
      </c>
      <c r="T183" s="139">
        <f>S183*H183</f>
        <v>0</v>
      </c>
      <c r="AR183" s="140" t="s">
        <v>132</v>
      </c>
      <c r="AT183" s="140" t="s">
        <v>123</v>
      </c>
      <c r="AU183" s="140" t="s">
        <v>82</v>
      </c>
      <c r="AY183" s="13" t="s">
        <v>120</v>
      </c>
      <c r="BE183" s="141">
        <f>IF(N183="základní",J183,0)</f>
        <v>0</v>
      </c>
      <c r="BF183" s="141">
        <f>IF(N183="snížená",J183,0)</f>
        <v>0</v>
      </c>
      <c r="BG183" s="141">
        <f>IF(N183="zákl. přenesená",J183,0)</f>
        <v>0</v>
      </c>
      <c r="BH183" s="141">
        <f>IF(N183="sníž. přenesená",J183,0)</f>
        <v>0</v>
      </c>
      <c r="BI183" s="141">
        <f>IF(N183="nulová",J183,0)</f>
        <v>0</v>
      </c>
      <c r="BJ183" s="13" t="s">
        <v>82</v>
      </c>
      <c r="BK183" s="141">
        <f>ROUND(I183*H183,2)</f>
        <v>0</v>
      </c>
      <c r="BL183" s="13" t="s">
        <v>132</v>
      </c>
      <c r="BM183" s="140" t="s">
        <v>338</v>
      </c>
    </row>
    <row r="184" spans="2:65" s="1" customFormat="1" ht="16.5" customHeight="1">
      <c r="B184" s="128"/>
      <c r="C184" s="129" t="s">
        <v>225</v>
      </c>
      <c r="D184" s="129" t="s">
        <v>123</v>
      </c>
      <c r="E184" s="130" t="s">
        <v>339</v>
      </c>
      <c r="F184" s="131" t="s">
        <v>340</v>
      </c>
      <c r="G184" s="132" t="s">
        <v>303</v>
      </c>
      <c r="H184" s="133">
        <v>20</v>
      </c>
      <c r="I184" s="134"/>
      <c r="J184" s="135">
        <f>ROUND(I184*H184,2)</f>
        <v>0</v>
      </c>
      <c r="K184" s="131" t="s">
        <v>1</v>
      </c>
      <c r="L184" s="28"/>
      <c r="M184" s="152" t="s">
        <v>1</v>
      </c>
      <c r="N184" s="153" t="s">
        <v>39</v>
      </c>
      <c r="O184" s="154"/>
      <c r="P184" s="155">
        <f>O184*H184</f>
        <v>0</v>
      </c>
      <c r="Q184" s="155">
        <v>0</v>
      </c>
      <c r="R184" s="155">
        <f>Q184*H184</f>
        <v>0</v>
      </c>
      <c r="S184" s="155">
        <v>0</v>
      </c>
      <c r="T184" s="156">
        <f>S184*H184</f>
        <v>0</v>
      </c>
      <c r="AR184" s="140" t="s">
        <v>132</v>
      </c>
      <c r="AT184" s="140" t="s">
        <v>123</v>
      </c>
      <c r="AU184" s="140" t="s">
        <v>82</v>
      </c>
      <c r="AY184" s="13" t="s">
        <v>120</v>
      </c>
      <c r="BE184" s="141">
        <f>IF(N184="základní",J184,0)</f>
        <v>0</v>
      </c>
      <c r="BF184" s="141">
        <f>IF(N184="snížená",J184,0)</f>
        <v>0</v>
      </c>
      <c r="BG184" s="141">
        <f>IF(N184="zákl. přenesená",J184,0)</f>
        <v>0</v>
      </c>
      <c r="BH184" s="141">
        <f>IF(N184="sníž. přenesená",J184,0)</f>
        <v>0</v>
      </c>
      <c r="BI184" s="141">
        <f>IF(N184="nulová",J184,0)</f>
        <v>0</v>
      </c>
      <c r="BJ184" s="13" t="s">
        <v>82</v>
      </c>
      <c r="BK184" s="141">
        <f>ROUND(I184*H184,2)</f>
        <v>0</v>
      </c>
      <c r="BL184" s="13" t="s">
        <v>132</v>
      </c>
      <c r="BM184" s="140" t="s">
        <v>341</v>
      </c>
    </row>
    <row r="185" spans="2:65" s="1" customFormat="1" ht="6.95" customHeight="1">
      <c r="B185" s="40"/>
      <c r="C185" s="41"/>
      <c r="D185" s="41"/>
      <c r="E185" s="41"/>
      <c r="F185" s="41"/>
      <c r="G185" s="41"/>
      <c r="H185" s="41"/>
      <c r="I185" s="41"/>
      <c r="J185" s="41"/>
      <c r="K185" s="41"/>
      <c r="L185" s="28"/>
    </row>
  </sheetData>
  <autoFilter ref="C119:K184" xr:uid="{00000000-0009-0000-0000-000001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4"/>
  <sheetViews>
    <sheetView showGridLines="0" topLeftCell="A136" workbookViewId="0"/>
  </sheetViews>
  <sheetFormatPr defaultRowHeight="10.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2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3" t="s">
        <v>87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84</v>
      </c>
    </row>
    <row r="4" spans="2:46" ht="24.95" customHeight="1">
      <c r="B4" s="16"/>
      <c r="D4" s="17" t="s">
        <v>93</v>
      </c>
      <c r="L4" s="16"/>
      <c r="M4" s="84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201" t="str">
        <f>'Rekapitulace stavby'!K6</f>
        <v>MAKRO Stodůlky</v>
      </c>
      <c r="F7" s="202"/>
      <c r="G7" s="202"/>
      <c r="H7" s="202"/>
      <c r="L7" s="16"/>
    </row>
    <row r="8" spans="2:46" s="1" customFormat="1" ht="12" customHeight="1">
      <c r="B8" s="28"/>
      <c r="D8" s="23" t="s">
        <v>94</v>
      </c>
      <c r="L8" s="28"/>
    </row>
    <row r="9" spans="2:46" s="1" customFormat="1" ht="16.5" customHeight="1">
      <c r="B9" s="28"/>
      <c r="E9" s="183" t="s">
        <v>342</v>
      </c>
      <c r="F9" s="200"/>
      <c r="G9" s="200"/>
      <c r="H9" s="200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18</v>
      </c>
      <c r="F11" s="21" t="s">
        <v>1</v>
      </c>
      <c r="I11" s="23" t="s">
        <v>19</v>
      </c>
      <c r="J11" s="21" t="s">
        <v>1</v>
      </c>
      <c r="L11" s="28"/>
    </row>
    <row r="12" spans="2:46" s="1" customFormat="1" ht="12" customHeight="1">
      <c r="B12" s="28"/>
      <c r="D12" s="23" t="s">
        <v>20</v>
      </c>
      <c r="F12" s="21" t="s">
        <v>21</v>
      </c>
      <c r="I12" s="23" t="s">
        <v>22</v>
      </c>
      <c r="J12" s="48" t="str">
        <f>'Rekapitulace stavby'!AN8</f>
        <v>9. 6. 2025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24</v>
      </c>
      <c r="I14" s="23" t="s">
        <v>25</v>
      </c>
      <c r="J14" s="21" t="str">
        <f>IF('Rekapitulace stavby'!AN10="","",'Rekapitulace stavby'!AN10)</f>
        <v/>
      </c>
      <c r="L14" s="28"/>
    </row>
    <row r="15" spans="2:46" s="1" customFormat="1" ht="18" customHeight="1">
      <c r="B15" s="28"/>
      <c r="E15" s="21" t="str">
        <f>IF('Rekapitulace stavby'!E11="","",'Rekapitulace stavby'!E11)</f>
        <v xml:space="preserve"> </v>
      </c>
      <c r="I15" s="23" t="s">
        <v>27</v>
      </c>
      <c r="J15" s="21" t="str">
        <f>IF('Rekapitulace stavby'!AN11="","",'Rekapitulace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28</v>
      </c>
      <c r="I17" s="23" t="s">
        <v>25</v>
      </c>
      <c r="J17" s="24" t="str">
        <f>'Rekapitulace stavby'!AN13</f>
        <v>Vyplň údaj</v>
      </c>
      <c r="L17" s="28"/>
    </row>
    <row r="18" spans="2:12" s="1" customFormat="1" ht="18" customHeight="1">
      <c r="B18" s="28"/>
      <c r="E18" s="203" t="str">
        <f>'Rekapitulace stavby'!E14</f>
        <v>Vyplň údaj</v>
      </c>
      <c r="F18" s="173"/>
      <c r="G18" s="173"/>
      <c r="H18" s="173"/>
      <c r="I18" s="23" t="s">
        <v>27</v>
      </c>
      <c r="J18" s="24" t="str">
        <f>'Rekapitulace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30</v>
      </c>
      <c r="I20" s="23" t="s">
        <v>25</v>
      </c>
      <c r="J20" s="21" t="str">
        <f>IF('Rekapitulace stavby'!AN16="","",'Rekapitulace stavby'!AN16)</f>
        <v/>
      </c>
      <c r="L20" s="28"/>
    </row>
    <row r="21" spans="2:12" s="1" customFormat="1" ht="18" customHeight="1">
      <c r="B21" s="28"/>
      <c r="E21" s="21" t="str">
        <f>IF('Rekapitulace stavby'!E17="","",'Rekapitulace stavby'!E17)</f>
        <v xml:space="preserve"> </v>
      </c>
      <c r="I21" s="23" t="s">
        <v>27</v>
      </c>
      <c r="J21" s="21" t="str">
        <f>IF('Rekapitulace stavby'!AN17="","",'Rekapitulace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25</v>
      </c>
      <c r="J23" s="21" t="str">
        <f>IF('Rekapitulace stavby'!AN19="","",'Rekapitulace stavby'!AN19)</f>
        <v/>
      </c>
      <c r="L23" s="28"/>
    </row>
    <row r="24" spans="2:12" s="1" customFormat="1" ht="18" customHeight="1">
      <c r="B24" s="28"/>
      <c r="E24" s="21" t="str">
        <f>IF('Rekapitulace stavby'!E20="","",'Rekapitulace stavby'!E20)</f>
        <v xml:space="preserve"> </v>
      </c>
      <c r="I24" s="23" t="s">
        <v>27</v>
      </c>
      <c r="J24" s="21" t="str">
        <f>IF('Rekapitulace stavby'!AN20="","",'Rekapitulace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85"/>
      <c r="E27" s="177" t="s">
        <v>1</v>
      </c>
      <c r="F27" s="177"/>
      <c r="G27" s="177"/>
      <c r="H27" s="177"/>
      <c r="L27" s="85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34</v>
      </c>
      <c r="J30" s="62">
        <f>ROUND(J118, 2)</f>
        <v>0</v>
      </c>
      <c r="L30" s="28"/>
    </row>
    <row r="31" spans="2:12" s="1" customFormat="1" ht="6.95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5" customHeight="1">
      <c r="B33" s="28"/>
      <c r="D33" s="51" t="s">
        <v>38</v>
      </c>
      <c r="E33" s="23" t="s">
        <v>39</v>
      </c>
      <c r="F33" s="87">
        <f>ROUND((SUM(BE118:BE143)),  2)</f>
        <v>0</v>
      </c>
      <c r="I33" s="88">
        <v>0.21</v>
      </c>
      <c r="J33" s="87">
        <f>ROUND(((SUM(BE118:BE143))*I33),  2)</f>
        <v>0</v>
      </c>
      <c r="L33" s="28"/>
    </row>
    <row r="34" spans="2:12" s="1" customFormat="1" ht="14.45" customHeight="1">
      <c r="B34" s="28"/>
      <c r="E34" s="23" t="s">
        <v>40</v>
      </c>
      <c r="F34" s="87">
        <f>ROUND((SUM(BF118:BF143)),  2)</f>
        <v>0</v>
      </c>
      <c r="I34" s="88">
        <v>0.12</v>
      </c>
      <c r="J34" s="87">
        <f>ROUND(((SUM(BF118:BF143))*I34),  2)</f>
        <v>0</v>
      </c>
      <c r="L34" s="28"/>
    </row>
    <row r="35" spans="2:12" s="1" customFormat="1" ht="14.45" hidden="1" customHeight="1">
      <c r="B35" s="28"/>
      <c r="E35" s="23" t="s">
        <v>41</v>
      </c>
      <c r="F35" s="87">
        <f>ROUND((SUM(BG118:BG143)),  2)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>
      <c r="B36" s="28"/>
      <c r="E36" s="23" t="s">
        <v>42</v>
      </c>
      <c r="F36" s="87">
        <f>ROUND((SUM(BH118:BH143)),  2)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>
      <c r="B37" s="28"/>
      <c r="E37" s="23" t="s">
        <v>43</v>
      </c>
      <c r="F37" s="87">
        <f>ROUND((SUM(BI118:BI143)),  2)</f>
        <v>0</v>
      </c>
      <c r="I37" s="88">
        <v>0</v>
      </c>
      <c r="J37" s="87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9"/>
      <c r="D39" s="90" t="s">
        <v>44</v>
      </c>
      <c r="E39" s="53"/>
      <c r="F39" s="53"/>
      <c r="G39" s="91" t="s">
        <v>45</v>
      </c>
      <c r="H39" s="92" t="s">
        <v>46</v>
      </c>
      <c r="I39" s="53"/>
      <c r="J39" s="93">
        <f>SUM(J30:J37)</f>
        <v>0</v>
      </c>
      <c r="K39" s="9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15">
      <c r="B61" s="28"/>
      <c r="D61" s="39" t="s">
        <v>49</v>
      </c>
      <c r="E61" s="30"/>
      <c r="F61" s="95" t="s">
        <v>50</v>
      </c>
      <c r="G61" s="39" t="s">
        <v>49</v>
      </c>
      <c r="H61" s="30"/>
      <c r="I61" s="30"/>
      <c r="J61" s="96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15">
      <c r="B65" s="28"/>
      <c r="D65" s="37" t="s">
        <v>51</v>
      </c>
      <c r="E65" s="38"/>
      <c r="F65" s="38"/>
      <c r="G65" s="37" t="s">
        <v>52</v>
      </c>
      <c r="H65" s="38"/>
      <c r="I65" s="38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15">
      <c r="B76" s="28"/>
      <c r="D76" s="39" t="s">
        <v>49</v>
      </c>
      <c r="E76" s="30"/>
      <c r="F76" s="95" t="s">
        <v>50</v>
      </c>
      <c r="G76" s="39" t="s">
        <v>49</v>
      </c>
      <c r="H76" s="30"/>
      <c r="I76" s="30"/>
      <c r="J76" s="96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17" t="s">
        <v>96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16</v>
      </c>
      <c r="L84" s="28"/>
    </row>
    <row r="85" spans="2:47" s="1" customFormat="1" ht="16.5" customHeight="1">
      <c r="B85" s="28"/>
      <c r="E85" s="201" t="str">
        <f>E7</f>
        <v>MAKRO Stodůlky</v>
      </c>
      <c r="F85" s="202"/>
      <c r="G85" s="202"/>
      <c r="H85" s="202"/>
      <c r="L85" s="28"/>
    </row>
    <row r="86" spans="2:47" s="1" customFormat="1" ht="12" customHeight="1">
      <c r="B86" s="28"/>
      <c r="C86" s="23" t="s">
        <v>94</v>
      </c>
      <c r="L86" s="28"/>
    </row>
    <row r="87" spans="2:47" s="1" customFormat="1" ht="16.5" customHeight="1">
      <c r="B87" s="28"/>
      <c r="E87" s="183" t="str">
        <f>E9</f>
        <v>20 - Chlazení - Rozvaděče</v>
      </c>
      <c r="F87" s="200"/>
      <c r="G87" s="200"/>
      <c r="H87" s="200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20</v>
      </c>
      <c r="F89" s="21" t="str">
        <f>F12</f>
        <v>Praha - Stodůlky</v>
      </c>
      <c r="I89" s="23" t="s">
        <v>22</v>
      </c>
      <c r="J89" s="48" t="str">
        <f>IF(J12="","",J12)</f>
        <v>9. 6. 2025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24</v>
      </c>
      <c r="F91" s="21" t="str">
        <f>E15</f>
        <v xml:space="preserve"> </v>
      </c>
      <c r="I91" s="23" t="s">
        <v>30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28</v>
      </c>
      <c r="F92" s="21" t="str">
        <f>IF(E18="","",E18)</f>
        <v>Vyplň údaj</v>
      </c>
      <c r="I92" s="23" t="s">
        <v>32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97</v>
      </c>
      <c r="D94" s="89"/>
      <c r="E94" s="89"/>
      <c r="F94" s="89"/>
      <c r="G94" s="89"/>
      <c r="H94" s="89"/>
      <c r="I94" s="89"/>
      <c r="J94" s="98" t="s">
        <v>98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99" t="s">
        <v>99</v>
      </c>
      <c r="J96" s="62">
        <f>J118</f>
        <v>0</v>
      </c>
      <c r="L96" s="28"/>
      <c r="AU96" s="13" t="s">
        <v>100</v>
      </c>
    </row>
    <row r="97" spans="2:12" s="8" customFormat="1" ht="24.95" customHeight="1">
      <c r="B97" s="100"/>
      <c r="D97" s="101" t="s">
        <v>101</v>
      </c>
      <c r="E97" s="102"/>
      <c r="F97" s="102"/>
      <c r="G97" s="102"/>
      <c r="H97" s="102"/>
      <c r="I97" s="102"/>
      <c r="J97" s="103">
        <f>J119</f>
        <v>0</v>
      </c>
      <c r="L97" s="100"/>
    </row>
    <row r="98" spans="2:12" s="9" customFormat="1" ht="19.899999999999999" customHeight="1">
      <c r="B98" s="104"/>
      <c r="D98" s="105" t="s">
        <v>343</v>
      </c>
      <c r="E98" s="106"/>
      <c r="F98" s="106"/>
      <c r="G98" s="106"/>
      <c r="H98" s="106"/>
      <c r="I98" s="106"/>
      <c r="J98" s="107">
        <f>J120</f>
        <v>0</v>
      </c>
      <c r="L98" s="104"/>
    </row>
    <row r="99" spans="2:12" s="1" customFormat="1" ht="21.75" customHeight="1">
      <c r="B99" s="28"/>
      <c r="L99" s="28"/>
    </row>
    <row r="100" spans="2:12" s="1" customFormat="1" ht="6.95" customHeight="1"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28"/>
    </row>
    <row r="104" spans="2:12" s="1" customFormat="1" ht="6.95" customHeight="1"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28"/>
    </row>
    <row r="105" spans="2:12" s="1" customFormat="1" ht="24.95" customHeight="1">
      <c r="B105" s="28"/>
      <c r="C105" s="17" t="s">
        <v>105</v>
      </c>
      <c r="L105" s="28"/>
    </row>
    <row r="106" spans="2:12" s="1" customFormat="1" ht="6.95" customHeight="1">
      <c r="B106" s="28"/>
      <c r="L106" s="28"/>
    </row>
    <row r="107" spans="2:12" s="1" customFormat="1" ht="12" customHeight="1">
      <c r="B107" s="28"/>
      <c r="C107" s="23" t="s">
        <v>16</v>
      </c>
      <c r="L107" s="28"/>
    </row>
    <row r="108" spans="2:12" s="1" customFormat="1" ht="16.5" customHeight="1">
      <c r="B108" s="28"/>
      <c r="E108" s="201" t="str">
        <f>E7</f>
        <v>MAKRO Stodůlky</v>
      </c>
      <c r="F108" s="202"/>
      <c r="G108" s="202"/>
      <c r="H108" s="202"/>
      <c r="L108" s="28"/>
    </row>
    <row r="109" spans="2:12" s="1" customFormat="1" ht="12" customHeight="1">
      <c r="B109" s="28"/>
      <c r="C109" s="23" t="s">
        <v>94</v>
      </c>
      <c r="L109" s="28"/>
    </row>
    <row r="110" spans="2:12" s="1" customFormat="1" ht="16.5" customHeight="1">
      <c r="B110" s="28"/>
      <c r="E110" s="183" t="str">
        <f>E9</f>
        <v>20 - Chlazení - Rozvaděče</v>
      </c>
      <c r="F110" s="200"/>
      <c r="G110" s="200"/>
      <c r="H110" s="200"/>
      <c r="L110" s="28"/>
    </row>
    <row r="111" spans="2:12" s="1" customFormat="1" ht="6.95" customHeight="1">
      <c r="B111" s="28"/>
      <c r="L111" s="28"/>
    </row>
    <row r="112" spans="2:12" s="1" customFormat="1" ht="12" customHeight="1">
      <c r="B112" s="28"/>
      <c r="C112" s="23" t="s">
        <v>20</v>
      </c>
      <c r="F112" s="21" t="str">
        <f>F12</f>
        <v>Praha - Stodůlky</v>
      </c>
      <c r="I112" s="23" t="s">
        <v>22</v>
      </c>
      <c r="J112" s="48" t="str">
        <f>IF(J12="","",J12)</f>
        <v>9. 6. 2025</v>
      </c>
      <c r="L112" s="28"/>
    </row>
    <row r="113" spans="2:65" s="1" customFormat="1" ht="6.95" customHeight="1">
      <c r="B113" s="28"/>
      <c r="L113" s="28"/>
    </row>
    <row r="114" spans="2:65" s="1" customFormat="1" ht="15.2" customHeight="1">
      <c r="B114" s="28"/>
      <c r="C114" s="23" t="s">
        <v>24</v>
      </c>
      <c r="F114" s="21" t="str">
        <f>E15</f>
        <v xml:space="preserve"> </v>
      </c>
      <c r="I114" s="23" t="s">
        <v>30</v>
      </c>
      <c r="J114" s="26" t="str">
        <f>E21</f>
        <v xml:space="preserve"> </v>
      </c>
      <c r="L114" s="28"/>
    </row>
    <row r="115" spans="2:65" s="1" customFormat="1" ht="15.2" customHeight="1">
      <c r="B115" s="28"/>
      <c r="C115" s="23" t="s">
        <v>28</v>
      </c>
      <c r="F115" s="21" t="str">
        <f>IF(E18="","",E18)</f>
        <v>Vyplň údaj</v>
      </c>
      <c r="I115" s="23" t="s">
        <v>32</v>
      </c>
      <c r="J115" s="26" t="str">
        <f>E24</f>
        <v xml:space="preserve"> </v>
      </c>
      <c r="L115" s="28"/>
    </row>
    <row r="116" spans="2:65" s="1" customFormat="1" ht="10.35" customHeight="1">
      <c r="B116" s="28"/>
      <c r="L116" s="28"/>
    </row>
    <row r="117" spans="2:65" s="10" customFormat="1" ht="29.25" customHeight="1">
      <c r="B117" s="108"/>
      <c r="C117" s="109" t="s">
        <v>106</v>
      </c>
      <c r="D117" s="110" t="s">
        <v>59</v>
      </c>
      <c r="E117" s="110" t="s">
        <v>55</v>
      </c>
      <c r="F117" s="110" t="s">
        <v>56</v>
      </c>
      <c r="G117" s="110" t="s">
        <v>107</v>
      </c>
      <c r="H117" s="110" t="s">
        <v>108</v>
      </c>
      <c r="I117" s="110" t="s">
        <v>109</v>
      </c>
      <c r="J117" s="110" t="s">
        <v>98</v>
      </c>
      <c r="K117" s="111" t="s">
        <v>110</v>
      </c>
      <c r="L117" s="108"/>
      <c r="M117" s="55" t="s">
        <v>1</v>
      </c>
      <c r="N117" s="56" t="s">
        <v>38</v>
      </c>
      <c r="O117" s="56" t="s">
        <v>111</v>
      </c>
      <c r="P117" s="56" t="s">
        <v>112</v>
      </c>
      <c r="Q117" s="56" t="s">
        <v>113</v>
      </c>
      <c r="R117" s="56" t="s">
        <v>114</v>
      </c>
      <c r="S117" s="56" t="s">
        <v>115</v>
      </c>
      <c r="T117" s="57" t="s">
        <v>116</v>
      </c>
    </row>
    <row r="118" spans="2:65" s="1" customFormat="1" ht="22.9" customHeight="1">
      <c r="B118" s="28"/>
      <c r="C118" s="60" t="s">
        <v>117</v>
      </c>
      <c r="J118" s="112">
        <f>BK118</f>
        <v>0</v>
      </c>
      <c r="L118" s="28"/>
      <c r="M118" s="58"/>
      <c r="N118" s="49"/>
      <c r="O118" s="49"/>
      <c r="P118" s="113">
        <f>P119</f>
        <v>0</v>
      </c>
      <c r="Q118" s="49"/>
      <c r="R118" s="113">
        <f>R119</f>
        <v>0</v>
      </c>
      <c r="S118" s="49"/>
      <c r="T118" s="114">
        <f>T119</f>
        <v>0</v>
      </c>
      <c r="AT118" s="13" t="s">
        <v>73</v>
      </c>
      <c r="AU118" s="13" t="s">
        <v>100</v>
      </c>
      <c r="BK118" s="115">
        <f>BK119</f>
        <v>0</v>
      </c>
    </row>
    <row r="119" spans="2:65" s="11" customFormat="1" ht="25.9" customHeight="1">
      <c r="B119" s="116"/>
      <c r="D119" s="117" t="s">
        <v>73</v>
      </c>
      <c r="E119" s="118" t="s">
        <v>118</v>
      </c>
      <c r="F119" s="118" t="s">
        <v>119</v>
      </c>
      <c r="I119" s="119"/>
      <c r="J119" s="120">
        <f>BK119</f>
        <v>0</v>
      </c>
      <c r="L119" s="116"/>
      <c r="M119" s="121"/>
      <c r="P119" s="122">
        <f>P120</f>
        <v>0</v>
      </c>
      <c r="R119" s="122">
        <f>R120</f>
        <v>0</v>
      </c>
      <c r="T119" s="123">
        <f>T120</f>
        <v>0</v>
      </c>
      <c r="AR119" s="117" t="s">
        <v>84</v>
      </c>
      <c r="AT119" s="124" t="s">
        <v>73</v>
      </c>
      <c r="AU119" s="124" t="s">
        <v>74</v>
      </c>
      <c r="AY119" s="117" t="s">
        <v>120</v>
      </c>
      <c r="BK119" s="125">
        <f>BK120</f>
        <v>0</v>
      </c>
    </row>
    <row r="120" spans="2:65" s="11" customFormat="1" ht="22.9" customHeight="1">
      <c r="B120" s="116"/>
      <c r="D120" s="117" t="s">
        <v>73</v>
      </c>
      <c r="E120" s="126" t="s">
        <v>121</v>
      </c>
      <c r="F120" s="126" t="s">
        <v>344</v>
      </c>
      <c r="I120" s="119"/>
      <c r="J120" s="127">
        <f>BK120</f>
        <v>0</v>
      </c>
      <c r="L120" s="116"/>
      <c r="M120" s="121"/>
      <c r="P120" s="122">
        <f>SUM(P121:P143)</f>
        <v>0</v>
      </c>
      <c r="R120" s="122">
        <f>SUM(R121:R143)</f>
        <v>0</v>
      </c>
      <c r="T120" s="123">
        <f>SUM(T121:T143)</f>
        <v>0</v>
      </c>
      <c r="AR120" s="117" t="s">
        <v>84</v>
      </c>
      <c r="AT120" s="124" t="s">
        <v>73</v>
      </c>
      <c r="AU120" s="124" t="s">
        <v>82</v>
      </c>
      <c r="AY120" s="117" t="s">
        <v>120</v>
      </c>
      <c r="BK120" s="125">
        <f>SUM(BK121:BK143)</f>
        <v>0</v>
      </c>
    </row>
    <row r="121" spans="2:65" s="1" customFormat="1" ht="55.5" customHeight="1">
      <c r="B121" s="128"/>
      <c r="C121" s="142" t="s">
        <v>82</v>
      </c>
      <c r="D121" s="142" t="s">
        <v>128</v>
      </c>
      <c r="E121" s="143" t="s">
        <v>345</v>
      </c>
      <c r="F121" s="144" t="s">
        <v>346</v>
      </c>
      <c r="G121" s="145" t="s">
        <v>347</v>
      </c>
      <c r="H121" s="146">
        <v>2</v>
      </c>
      <c r="I121" s="147"/>
      <c r="J121" s="148">
        <f>ROUND(I121*H121,2)</f>
        <v>0</v>
      </c>
      <c r="K121" s="144" t="s">
        <v>1</v>
      </c>
      <c r="L121" s="149"/>
      <c r="M121" s="150" t="s">
        <v>1</v>
      </c>
      <c r="N121" s="151" t="s">
        <v>39</v>
      </c>
      <c r="P121" s="138">
        <f>O121*H121</f>
        <v>0</v>
      </c>
      <c r="Q121" s="138">
        <v>0</v>
      </c>
      <c r="R121" s="138">
        <f>Q121*H121</f>
        <v>0</v>
      </c>
      <c r="S121" s="138">
        <v>0</v>
      </c>
      <c r="T121" s="139">
        <f>S121*H121</f>
        <v>0</v>
      </c>
      <c r="AR121" s="140" t="s">
        <v>139</v>
      </c>
      <c r="AT121" s="140" t="s">
        <v>128</v>
      </c>
      <c r="AU121" s="140" t="s">
        <v>84</v>
      </c>
      <c r="AY121" s="13" t="s">
        <v>120</v>
      </c>
      <c r="BE121" s="141">
        <f>IF(N121="základní",J121,0)</f>
        <v>0</v>
      </c>
      <c r="BF121" s="141">
        <f>IF(N121="snížená",J121,0)</f>
        <v>0</v>
      </c>
      <c r="BG121" s="141">
        <f>IF(N121="zákl. přenesená",J121,0)</f>
        <v>0</v>
      </c>
      <c r="BH121" s="141">
        <f>IF(N121="sníž. přenesená",J121,0)</f>
        <v>0</v>
      </c>
      <c r="BI121" s="141">
        <f>IF(N121="nulová",J121,0)</f>
        <v>0</v>
      </c>
      <c r="BJ121" s="13" t="s">
        <v>82</v>
      </c>
      <c r="BK121" s="141">
        <f>ROUND(I121*H121,2)</f>
        <v>0</v>
      </c>
      <c r="BL121" s="13" t="s">
        <v>132</v>
      </c>
      <c r="BM121" s="140" t="s">
        <v>348</v>
      </c>
    </row>
    <row r="122" spans="2:65" s="1" customFormat="1" ht="57.6">
      <c r="B122" s="28"/>
      <c r="D122" s="157" t="s">
        <v>349</v>
      </c>
      <c r="F122" s="158" t="s">
        <v>350</v>
      </c>
      <c r="I122" s="159"/>
      <c r="L122" s="28"/>
      <c r="M122" s="160"/>
      <c r="T122" s="52"/>
      <c r="AT122" s="13" t="s">
        <v>349</v>
      </c>
      <c r="AU122" s="13" t="s">
        <v>84</v>
      </c>
    </row>
    <row r="123" spans="2:65" s="1" customFormat="1" ht="62.65" customHeight="1">
      <c r="B123" s="128"/>
      <c r="C123" s="142" t="s">
        <v>84</v>
      </c>
      <c r="D123" s="142" t="s">
        <v>128</v>
      </c>
      <c r="E123" s="143" t="s">
        <v>351</v>
      </c>
      <c r="F123" s="144" t="s">
        <v>352</v>
      </c>
      <c r="G123" s="145" t="s">
        <v>347</v>
      </c>
      <c r="H123" s="146">
        <v>1</v>
      </c>
      <c r="I123" s="147"/>
      <c r="J123" s="148">
        <f>ROUND(I123*H123,2)</f>
        <v>0</v>
      </c>
      <c r="K123" s="144" t="s">
        <v>1</v>
      </c>
      <c r="L123" s="149"/>
      <c r="M123" s="150" t="s">
        <v>1</v>
      </c>
      <c r="N123" s="151" t="s">
        <v>39</v>
      </c>
      <c r="P123" s="138">
        <f>O123*H123</f>
        <v>0</v>
      </c>
      <c r="Q123" s="138">
        <v>0</v>
      </c>
      <c r="R123" s="138">
        <f>Q123*H123</f>
        <v>0</v>
      </c>
      <c r="S123" s="138">
        <v>0</v>
      </c>
      <c r="T123" s="139">
        <f>S123*H123</f>
        <v>0</v>
      </c>
      <c r="AR123" s="140" t="s">
        <v>139</v>
      </c>
      <c r="AT123" s="140" t="s">
        <v>128</v>
      </c>
      <c r="AU123" s="140" t="s">
        <v>84</v>
      </c>
      <c r="AY123" s="13" t="s">
        <v>120</v>
      </c>
      <c r="BE123" s="141">
        <f>IF(N123="základní",J123,0)</f>
        <v>0</v>
      </c>
      <c r="BF123" s="141">
        <f>IF(N123="snížená",J123,0)</f>
        <v>0</v>
      </c>
      <c r="BG123" s="141">
        <f>IF(N123="zákl. přenesená",J123,0)</f>
        <v>0</v>
      </c>
      <c r="BH123" s="141">
        <f>IF(N123="sníž. přenesená",J123,0)</f>
        <v>0</v>
      </c>
      <c r="BI123" s="141">
        <f>IF(N123="nulová",J123,0)</f>
        <v>0</v>
      </c>
      <c r="BJ123" s="13" t="s">
        <v>82</v>
      </c>
      <c r="BK123" s="141">
        <f>ROUND(I123*H123,2)</f>
        <v>0</v>
      </c>
      <c r="BL123" s="13" t="s">
        <v>132</v>
      </c>
      <c r="BM123" s="140" t="s">
        <v>353</v>
      </c>
    </row>
    <row r="124" spans="2:65" s="1" customFormat="1" ht="48">
      <c r="B124" s="28"/>
      <c r="D124" s="157" t="s">
        <v>349</v>
      </c>
      <c r="F124" s="158" t="s">
        <v>354</v>
      </c>
      <c r="I124" s="159"/>
      <c r="L124" s="28"/>
      <c r="M124" s="160"/>
      <c r="T124" s="52"/>
      <c r="AT124" s="13" t="s">
        <v>349</v>
      </c>
      <c r="AU124" s="13" t="s">
        <v>84</v>
      </c>
    </row>
    <row r="125" spans="2:65" s="1" customFormat="1" ht="62.65" customHeight="1">
      <c r="B125" s="128"/>
      <c r="C125" s="142" t="s">
        <v>133</v>
      </c>
      <c r="D125" s="142" t="s">
        <v>128</v>
      </c>
      <c r="E125" s="143" t="s">
        <v>355</v>
      </c>
      <c r="F125" s="144" t="s">
        <v>356</v>
      </c>
      <c r="G125" s="145" t="s">
        <v>347</v>
      </c>
      <c r="H125" s="146">
        <v>1</v>
      </c>
      <c r="I125" s="147"/>
      <c r="J125" s="148">
        <f>ROUND(I125*H125,2)</f>
        <v>0</v>
      </c>
      <c r="K125" s="144" t="s">
        <v>1</v>
      </c>
      <c r="L125" s="149"/>
      <c r="M125" s="150" t="s">
        <v>1</v>
      </c>
      <c r="N125" s="151" t="s">
        <v>39</v>
      </c>
      <c r="P125" s="138">
        <f>O125*H125</f>
        <v>0</v>
      </c>
      <c r="Q125" s="138">
        <v>0</v>
      </c>
      <c r="R125" s="138">
        <f>Q125*H125</f>
        <v>0</v>
      </c>
      <c r="S125" s="138">
        <v>0</v>
      </c>
      <c r="T125" s="139">
        <f>S125*H125</f>
        <v>0</v>
      </c>
      <c r="AR125" s="140" t="s">
        <v>139</v>
      </c>
      <c r="AT125" s="140" t="s">
        <v>128</v>
      </c>
      <c r="AU125" s="140" t="s">
        <v>84</v>
      </c>
      <c r="AY125" s="13" t="s">
        <v>120</v>
      </c>
      <c r="BE125" s="141">
        <f>IF(N125="základní",J125,0)</f>
        <v>0</v>
      </c>
      <c r="BF125" s="141">
        <f>IF(N125="snížená",J125,0)</f>
        <v>0</v>
      </c>
      <c r="BG125" s="141">
        <f>IF(N125="zákl. přenesená",J125,0)</f>
        <v>0</v>
      </c>
      <c r="BH125" s="141">
        <f>IF(N125="sníž. přenesená",J125,0)</f>
        <v>0</v>
      </c>
      <c r="BI125" s="141">
        <f>IF(N125="nulová",J125,0)</f>
        <v>0</v>
      </c>
      <c r="BJ125" s="13" t="s">
        <v>82</v>
      </c>
      <c r="BK125" s="141">
        <f>ROUND(I125*H125,2)</f>
        <v>0</v>
      </c>
      <c r="BL125" s="13" t="s">
        <v>132</v>
      </c>
      <c r="BM125" s="140" t="s">
        <v>357</v>
      </c>
    </row>
    <row r="126" spans="2:65" s="1" customFormat="1" ht="86.45">
      <c r="B126" s="28"/>
      <c r="D126" s="157" t="s">
        <v>349</v>
      </c>
      <c r="F126" s="158" t="s">
        <v>358</v>
      </c>
      <c r="I126" s="159"/>
      <c r="L126" s="28"/>
      <c r="M126" s="160"/>
      <c r="T126" s="52"/>
      <c r="AT126" s="13" t="s">
        <v>349</v>
      </c>
      <c r="AU126" s="13" t="s">
        <v>84</v>
      </c>
    </row>
    <row r="127" spans="2:65" s="1" customFormat="1" ht="21.75" customHeight="1">
      <c r="B127" s="128"/>
      <c r="C127" s="142" t="s">
        <v>132</v>
      </c>
      <c r="D127" s="142" t="s">
        <v>128</v>
      </c>
      <c r="E127" s="143" t="s">
        <v>359</v>
      </c>
      <c r="F127" s="144" t="s">
        <v>360</v>
      </c>
      <c r="G127" s="145" t="s">
        <v>154</v>
      </c>
      <c r="H127" s="146">
        <v>1</v>
      </c>
      <c r="I127" s="147"/>
      <c r="J127" s="148">
        <f t="shared" ref="J127:J135" si="0">ROUND(I127*H127,2)</f>
        <v>0</v>
      </c>
      <c r="K127" s="144" t="s">
        <v>1</v>
      </c>
      <c r="L127" s="149"/>
      <c r="M127" s="150" t="s">
        <v>1</v>
      </c>
      <c r="N127" s="151" t="s">
        <v>39</v>
      </c>
      <c r="P127" s="138">
        <f t="shared" ref="P127:P135" si="1">O127*H127</f>
        <v>0</v>
      </c>
      <c r="Q127" s="138">
        <v>0</v>
      </c>
      <c r="R127" s="138">
        <f t="shared" ref="R127:R135" si="2">Q127*H127</f>
        <v>0</v>
      </c>
      <c r="S127" s="138">
        <v>0</v>
      </c>
      <c r="T127" s="139">
        <f t="shared" ref="T127:T135" si="3">S127*H127</f>
        <v>0</v>
      </c>
      <c r="AR127" s="140" t="s">
        <v>139</v>
      </c>
      <c r="AT127" s="140" t="s">
        <v>128</v>
      </c>
      <c r="AU127" s="140" t="s">
        <v>84</v>
      </c>
      <c r="AY127" s="13" t="s">
        <v>120</v>
      </c>
      <c r="BE127" s="141">
        <f t="shared" ref="BE127:BE135" si="4">IF(N127="základní",J127,0)</f>
        <v>0</v>
      </c>
      <c r="BF127" s="141">
        <f t="shared" ref="BF127:BF135" si="5">IF(N127="snížená",J127,0)</f>
        <v>0</v>
      </c>
      <c r="BG127" s="141">
        <f t="shared" ref="BG127:BG135" si="6">IF(N127="zákl. přenesená",J127,0)</f>
        <v>0</v>
      </c>
      <c r="BH127" s="141">
        <f t="shared" ref="BH127:BH135" si="7">IF(N127="sníž. přenesená",J127,0)</f>
        <v>0</v>
      </c>
      <c r="BI127" s="141">
        <f t="shared" ref="BI127:BI135" si="8">IF(N127="nulová",J127,0)</f>
        <v>0</v>
      </c>
      <c r="BJ127" s="13" t="s">
        <v>82</v>
      </c>
      <c r="BK127" s="141">
        <f t="shared" ref="BK127:BK135" si="9">ROUND(I127*H127,2)</f>
        <v>0</v>
      </c>
      <c r="BL127" s="13" t="s">
        <v>132</v>
      </c>
      <c r="BM127" s="140" t="s">
        <v>361</v>
      </c>
    </row>
    <row r="128" spans="2:65" s="1" customFormat="1" ht="16.5" customHeight="1">
      <c r="B128" s="128"/>
      <c r="C128" s="142" t="s">
        <v>140</v>
      </c>
      <c r="D128" s="142" t="s">
        <v>128</v>
      </c>
      <c r="E128" s="143" t="s">
        <v>362</v>
      </c>
      <c r="F128" s="144" t="s">
        <v>363</v>
      </c>
      <c r="G128" s="145" t="s">
        <v>154</v>
      </c>
      <c r="H128" s="146">
        <v>1</v>
      </c>
      <c r="I128" s="147"/>
      <c r="J128" s="148">
        <f t="shared" si="0"/>
        <v>0</v>
      </c>
      <c r="K128" s="144" t="s">
        <v>1</v>
      </c>
      <c r="L128" s="149"/>
      <c r="M128" s="150" t="s">
        <v>1</v>
      </c>
      <c r="N128" s="151" t="s">
        <v>39</v>
      </c>
      <c r="P128" s="138">
        <f t="shared" si="1"/>
        <v>0</v>
      </c>
      <c r="Q128" s="138">
        <v>0</v>
      </c>
      <c r="R128" s="138">
        <f t="shared" si="2"/>
        <v>0</v>
      </c>
      <c r="S128" s="138">
        <v>0</v>
      </c>
      <c r="T128" s="139">
        <f t="shared" si="3"/>
        <v>0</v>
      </c>
      <c r="AR128" s="140" t="s">
        <v>139</v>
      </c>
      <c r="AT128" s="140" t="s">
        <v>128</v>
      </c>
      <c r="AU128" s="140" t="s">
        <v>84</v>
      </c>
      <c r="AY128" s="13" t="s">
        <v>120</v>
      </c>
      <c r="BE128" s="141">
        <f t="shared" si="4"/>
        <v>0</v>
      </c>
      <c r="BF128" s="141">
        <f t="shared" si="5"/>
        <v>0</v>
      </c>
      <c r="BG128" s="141">
        <f t="shared" si="6"/>
        <v>0</v>
      </c>
      <c r="BH128" s="141">
        <f t="shared" si="7"/>
        <v>0</v>
      </c>
      <c r="BI128" s="141">
        <f t="shared" si="8"/>
        <v>0</v>
      </c>
      <c r="BJ128" s="13" t="s">
        <v>82</v>
      </c>
      <c r="BK128" s="141">
        <f t="shared" si="9"/>
        <v>0</v>
      </c>
      <c r="BL128" s="13" t="s">
        <v>132</v>
      </c>
      <c r="BM128" s="140" t="s">
        <v>364</v>
      </c>
    </row>
    <row r="129" spans="2:65" s="1" customFormat="1" ht="16.5" customHeight="1">
      <c r="B129" s="128"/>
      <c r="C129" s="142" t="s">
        <v>136</v>
      </c>
      <c r="D129" s="142" t="s">
        <v>128</v>
      </c>
      <c r="E129" s="143" t="s">
        <v>365</v>
      </c>
      <c r="F129" s="144" t="s">
        <v>366</v>
      </c>
      <c r="G129" s="145" t="s">
        <v>154</v>
      </c>
      <c r="H129" s="146">
        <v>2</v>
      </c>
      <c r="I129" s="147"/>
      <c r="J129" s="148">
        <f t="shared" si="0"/>
        <v>0</v>
      </c>
      <c r="K129" s="144" t="s">
        <v>1</v>
      </c>
      <c r="L129" s="149"/>
      <c r="M129" s="150" t="s">
        <v>1</v>
      </c>
      <c r="N129" s="151" t="s">
        <v>39</v>
      </c>
      <c r="P129" s="138">
        <f t="shared" si="1"/>
        <v>0</v>
      </c>
      <c r="Q129" s="138">
        <v>0</v>
      </c>
      <c r="R129" s="138">
        <f t="shared" si="2"/>
        <v>0</v>
      </c>
      <c r="S129" s="138">
        <v>0</v>
      </c>
      <c r="T129" s="139">
        <f t="shared" si="3"/>
        <v>0</v>
      </c>
      <c r="AR129" s="140" t="s">
        <v>139</v>
      </c>
      <c r="AT129" s="140" t="s">
        <v>128</v>
      </c>
      <c r="AU129" s="140" t="s">
        <v>84</v>
      </c>
      <c r="AY129" s="13" t="s">
        <v>120</v>
      </c>
      <c r="BE129" s="141">
        <f t="shared" si="4"/>
        <v>0</v>
      </c>
      <c r="BF129" s="141">
        <f t="shared" si="5"/>
        <v>0</v>
      </c>
      <c r="BG129" s="141">
        <f t="shared" si="6"/>
        <v>0</v>
      </c>
      <c r="BH129" s="141">
        <f t="shared" si="7"/>
        <v>0</v>
      </c>
      <c r="BI129" s="141">
        <f t="shared" si="8"/>
        <v>0</v>
      </c>
      <c r="BJ129" s="13" t="s">
        <v>82</v>
      </c>
      <c r="BK129" s="141">
        <f t="shared" si="9"/>
        <v>0</v>
      </c>
      <c r="BL129" s="13" t="s">
        <v>132</v>
      </c>
      <c r="BM129" s="140" t="s">
        <v>367</v>
      </c>
    </row>
    <row r="130" spans="2:65" s="1" customFormat="1" ht="16.5" customHeight="1">
      <c r="B130" s="128"/>
      <c r="C130" s="142" t="s">
        <v>145</v>
      </c>
      <c r="D130" s="142" t="s">
        <v>128</v>
      </c>
      <c r="E130" s="143" t="s">
        <v>368</v>
      </c>
      <c r="F130" s="144" t="s">
        <v>369</v>
      </c>
      <c r="G130" s="145" t="s">
        <v>154</v>
      </c>
      <c r="H130" s="146">
        <v>1</v>
      </c>
      <c r="I130" s="147"/>
      <c r="J130" s="148">
        <f t="shared" si="0"/>
        <v>0</v>
      </c>
      <c r="K130" s="144" t="s">
        <v>1</v>
      </c>
      <c r="L130" s="149"/>
      <c r="M130" s="150" t="s">
        <v>1</v>
      </c>
      <c r="N130" s="151" t="s">
        <v>39</v>
      </c>
      <c r="P130" s="138">
        <f t="shared" si="1"/>
        <v>0</v>
      </c>
      <c r="Q130" s="138">
        <v>0</v>
      </c>
      <c r="R130" s="138">
        <f t="shared" si="2"/>
        <v>0</v>
      </c>
      <c r="S130" s="138">
        <v>0</v>
      </c>
      <c r="T130" s="139">
        <f t="shared" si="3"/>
        <v>0</v>
      </c>
      <c r="AR130" s="140" t="s">
        <v>139</v>
      </c>
      <c r="AT130" s="140" t="s">
        <v>128</v>
      </c>
      <c r="AU130" s="140" t="s">
        <v>84</v>
      </c>
      <c r="AY130" s="13" t="s">
        <v>120</v>
      </c>
      <c r="BE130" s="141">
        <f t="shared" si="4"/>
        <v>0</v>
      </c>
      <c r="BF130" s="141">
        <f t="shared" si="5"/>
        <v>0</v>
      </c>
      <c r="BG130" s="141">
        <f t="shared" si="6"/>
        <v>0</v>
      </c>
      <c r="BH130" s="141">
        <f t="shared" si="7"/>
        <v>0</v>
      </c>
      <c r="BI130" s="141">
        <f t="shared" si="8"/>
        <v>0</v>
      </c>
      <c r="BJ130" s="13" t="s">
        <v>82</v>
      </c>
      <c r="BK130" s="141">
        <f t="shared" si="9"/>
        <v>0</v>
      </c>
      <c r="BL130" s="13" t="s">
        <v>132</v>
      </c>
      <c r="BM130" s="140" t="s">
        <v>370</v>
      </c>
    </row>
    <row r="131" spans="2:65" s="1" customFormat="1" ht="16.5" customHeight="1">
      <c r="B131" s="128"/>
      <c r="C131" s="142" t="s">
        <v>139</v>
      </c>
      <c r="D131" s="142" t="s">
        <v>128</v>
      </c>
      <c r="E131" s="143" t="s">
        <v>371</v>
      </c>
      <c r="F131" s="144" t="s">
        <v>372</v>
      </c>
      <c r="G131" s="145" t="s">
        <v>154</v>
      </c>
      <c r="H131" s="146">
        <v>1</v>
      </c>
      <c r="I131" s="147"/>
      <c r="J131" s="148">
        <f t="shared" si="0"/>
        <v>0</v>
      </c>
      <c r="K131" s="144" t="s">
        <v>1</v>
      </c>
      <c r="L131" s="149"/>
      <c r="M131" s="150" t="s">
        <v>1</v>
      </c>
      <c r="N131" s="151" t="s">
        <v>39</v>
      </c>
      <c r="P131" s="138">
        <f t="shared" si="1"/>
        <v>0</v>
      </c>
      <c r="Q131" s="138">
        <v>0</v>
      </c>
      <c r="R131" s="138">
        <f t="shared" si="2"/>
        <v>0</v>
      </c>
      <c r="S131" s="138">
        <v>0</v>
      </c>
      <c r="T131" s="139">
        <f t="shared" si="3"/>
        <v>0</v>
      </c>
      <c r="AR131" s="140" t="s">
        <v>139</v>
      </c>
      <c r="AT131" s="140" t="s">
        <v>128</v>
      </c>
      <c r="AU131" s="140" t="s">
        <v>84</v>
      </c>
      <c r="AY131" s="13" t="s">
        <v>120</v>
      </c>
      <c r="BE131" s="141">
        <f t="shared" si="4"/>
        <v>0</v>
      </c>
      <c r="BF131" s="141">
        <f t="shared" si="5"/>
        <v>0</v>
      </c>
      <c r="BG131" s="141">
        <f t="shared" si="6"/>
        <v>0</v>
      </c>
      <c r="BH131" s="141">
        <f t="shared" si="7"/>
        <v>0</v>
      </c>
      <c r="BI131" s="141">
        <f t="shared" si="8"/>
        <v>0</v>
      </c>
      <c r="BJ131" s="13" t="s">
        <v>82</v>
      </c>
      <c r="BK131" s="141">
        <f t="shared" si="9"/>
        <v>0</v>
      </c>
      <c r="BL131" s="13" t="s">
        <v>132</v>
      </c>
      <c r="BM131" s="140" t="s">
        <v>373</v>
      </c>
    </row>
    <row r="132" spans="2:65" s="1" customFormat="1" ht="16.5" customHeight="1">
      <c r="B132" s="128"/>
      <c r="C132" s="142" t="s">
        <v>151</v>
      </c>
      <c r="D132" s="142" t="s">
        <v>128</v>
      </c>
      <c r="E132" s="143" t="s">
        <v>374</v>
      </c>
      <c r="F132" s="144" t="s">
        <v>375</v>
      </c>
      <c r="G132" s="145" t="s">
        <v>154</v>
      </c>
      <c r="H132" s="146">
        <v>3</v>
      </c>
      <c r="I132" s="147"/>
      <c r="J132" s="148">
        <f t="shared" si="0"/>
        <v>0</v>
      </c>
      <c r="K132" s="144" t="s">
        <v>1</v>
      </c>
      <c r="L132" s="149"/>
      <c r="M132" s="150" t="s">
        <v>1</v>
      </c>
      <c r="N132" s="151" t="s">
        <v>39</v>
      </c>
      <c r="P132" s="138">
        <f t="shared" si="1"/>
        <v>0</v>
      </c>
      <c r="Q132" s="138">
        <v>0</v>
      </c>
      <c r="R132" s="138">
        <f t="shared" si="2"/>
        <v>0</v>
      </c>
      <c r="S132" s="138">
        <v>0</v>
      </c>
      <c r="T132" s="139">
        <f t="shared" si="3"/>
        <v>0</v>
      </c>
      <c r="AR132" s="140" t="s">
        <v>139</v>
      </c>
      <c r="AT132" s="140" t="s">
        <v>128</v>
      </c>
      <c r="AU132" s="140" t="s">
        <v>84</v>
      </c>
      <c r="AY132" s="13" t="s">
        <v>120</v>
      </c>
      <c r="BE132" s="141">
        <f t="shared" si="4"/>
        <v>0</v>
      </c>
      <c r="BF132" s="141">
        <f t="shared" si="5"/>
        <v>0</v>
      </c>
      <c r="BG132" s="141">
        <f t="shared" si="6"/>
        <v>0</v>
      </c>
      <c r="BH132" s="141">
        <f t="shared" si="7"/>
        <v>0</v>
      </c>
      <c r="BI132" s="141">
        <f t="shared" si="8"/>
        <v>0</v>
      </c>
      <c r="BJ132" s="13" t="s">
        <v>82</v>
      </c>
      <c r="BK132" s="141">
        <f t="shared" si="9"/>
        <v>0</v>
      </c>
      <c r="BL132" s="13" t="s">
        <v>132</v>
      </c>
      <c r="BM132" s="140" t="s">
        <v>376</v>
      </c>
    </row>
    <row r="133" spans="2:65" s="1" customFormat="1" ht="24.2" customHeight="1">
      <c r="B133" s="128"/>
      <c r="C133" s="142" t="s">
        <v>79</v>
      </c>
      <c r="D133" s="142" t="s">
        <v>128</v>
      </c>
      <c r="E133" s="143" t="s">
        <v>377</v>
      </c>
      <c r="F133" s="144" t="s">
        <v>378</v>
      </c>
      <c r="G133" s="145" t="s">
        <v>154</v>
      </c>
      <c r="H133" s="146">
        <v>1</v>
      </c>
      <c r="I133" s="147"/>
      <c r="J133" s="148">
        <f t="shared" si="0"/>
        <v>0</v>
      </c>
      <c r="K133" s="144" t="s">
        <v>1</v>
      </c>
      <c r="L133" s="149"/>
      <c r="M133" s="150" t="s">
        <v>1</v>
      </c>
      <c r="N133" s="151" t="s">
        <v>39</v>
      </c>
      <c r="P133" s="138">
        <f t="shared" si="1"/>
        <v>0</v>
      </c>
      <c r="Q133" s="138">
        <v>0</v>
      </c>
      <c r="R133" s="138">
        <f t="shared" si="2"/>
        <v>0</v>
      </c>
      <c r="S133" s="138">
        <v>0</v>
      </c>
      <c r="T133" s="139">
        <f t="shared" si="3"/>
        <v>0</v>
      </c>
      <c r="AR133" s="140" t="s">
        <v>139</v>
      </c>
      <c r="AT133" s="140" t="s">
        <v>128</v>
      </c>
      <c r="AU133" s="140" t="s">
        <v>84</v>
      </c>
      <c r="AY133" s="13" t="s">
        <v>120</v>
      </c>
      <c r="BE133" s="141">
        <f t="shared" si="4"/>
        <v>0</v>
      </c>
      <c r="BF133" s="141">
        <f t="shared" si="5"/>
        <v>0</v>
      </c>
      <c r="BG133" s="141">
        <f t="shared" si="6"/>
        <v>0</v>
      </c>
      <c r="BH133" s="141">
        <f t="shared" si="7"/>
        <v>0</v>
      </c>
      <c r="BI133" s="141">
        <f t="shared" si="8"/>
        <v>0</v>
      </c>
      <c r="BJ133" s="13" t="s">
        <v>82</v>
      </c>
      <c r="BK133" s="141">
        <f t="shared" si="9"/>
        <v>0</v>
      </c>
      <c r="BL133" s="13" t="s">
        <v>132</v>
      </c>
      <c r="BM133" s="140" t="s">
        <v>379</v>
      </c>
    </row>
    <row r="134" spans="2:65" s="1" customFormat="1" ht="16.5" customHeight="1">
      <c r="B134" s="128"/>
      <c r="C134" s="142" t="s">
        <v>158</v>
      </c>
      <c r="D134" s="142" t="s">
        <v>128</v>
      </c>
      <c r="E134" s="143" t="s">
        <v>380</v>
      </c>
      <c r="F134" s="144" t="s">
        <v>381</v>
      </c>
      <c r="G134" s="145" t="s">
        <v>154</v>
      </c>
      <c r="H134" s="146">
        <v>1</v>
      </c>
      <c r="I134" s="147"/>
      <c r="J134" s="148">
        <f t="shared" si="0"/>
        <v>0</v>
      </c>
      <c r="K134" s="144" t="s">
        <v>1</v>
      </c>
      <c r="L134" s="149"/>
      <c r="M134" s="150" t="s">
        <v>1</v>
      </c>
      <c r="N134" s="151" t="s">
        <v>39</v>
      </c>
      <c r="P134" s="138">
        <f t="shared" si="1"/>
        <v>0</v>
      </c>
      <c r="Q134" s="138">
        <v>0</v>
      </c>
      <c r="R134" s="138">
        <f t="shared" si="2"/>
        <v>0</v>
      </c>
      <c r="S134" s="138">
        <v>0</v>
      </c>
      <c r="T134" s="139">
        <f t="shared" si="3"/>
        <v>0</v>
      </c>
      <c r="AR134" s="140" t="s">
        <v>139</v>
      </c>
      <c r="AT134" s="140" t="s">
        <v>128</v>
      </c>
      <c r="AU134" s="140" t="s">
        <v>84</v>
      </c>
      <c r="AY134" s="13" t="s">
        <v>120</v>
      </c>
      <c r="BE134" s="141">
        <f t="shared" si="4"/>
        <v>0</v>
      </c>
      <c r="BF134" s="141">
        <f t="shared" si="5"/>
        <v>0</v>
      </c>
      <c r="BG134" s="141">
        <f t="shared" si="6"/>
        <v>0</v>
      </c>
      <c r="BH134" s="141">
        <f t="shared" si="7"/>
        <v>0</v>
      </c>
      <c r="BI134" s="141">
        <f t="shared" si="8"/>
        <v>0</v>
      </c>
      <c r="BJ134" s="13" t="s">
        <v>82</v>
      </c>
      <c r="BK134" s="141">
        <f t="shared" si="9"/>
        <v>0</v>
      </c>
      <c r="BL134" s="13" t="s">
        <v>132</v>
      </c>
      <c r="BM134" s="140" t="s">
        <v>382</v>
      </c>
    </row>
    <row r="135" spans="2:65" s="1" customFormat="1" ht="24.2" customHeight="1">
      <c r="B135" s="128"/>
      <c r="C135" s="142" t="s">
        <v>8</v>
      </c>
      <c r="D135" s="142" t="s">
        <v>128</v>
      </c>
      <c r="E135" s="143" t="s">
        <v>383</v>
      </c>
      <c r="F135" s="144" t="s">
        <v>384</v>
      </c>
      <c r="G135" s="145" t="s">
        <v>154</v>
      </c>
      <c r="H135" s="146">
        <v>1</v>
      </c>
      <c r="I135" s="147"/>
      <c r="J135" s="148">
        <f t="shared" si="0"/>
        <v>0</v>
      </c>
      <c r="K135" s="144" t="s">
        <v>1</v>
      </c>
      <c r="L135" s="149"/>
      <c r="M135" s="150" t="s">
        <v>1</v>
      </c>
      <c r="N135" s="151" t="s">
        <v>39</v>
      </c>
      <c r="P135" s="138">
        <f t="shared" si="1"/>
        <v>0</v>
      </c>
      <c r="Q135" s="138">
        <v>0</v>
      </c>
      <c r="R135" s="138">
        <f t="shared" si="2"/>
        <v>0</v>
      </c>
      <c r="S135" s="138">
        <v>0</v>
      </c>
      <c r="T135" s="139">
        <f t="shared" si="3"/>
        <v>0</v>
      </c>
      <c r="AR135" s="140" t="s">
        <v>139</v>
      </c>
      <c r="AT135" s="140" t="s">
        <v>128</v>
      </c>
      <c r="AU135" s="140" t="s">
        <v>84</v>
      </c>
      <c r="AY135" s="13" t="s">
        <v>120</v>
      </c>
      <c r="BE135" s="141">
        <f t="shared" si="4"/>
        <v>0</v>
      </c>
      <c r="BF135" s="141">
        <f t="shared" si="5"/>
        <v>0</v>
      </c>
      <c r="BG135" s="141">
        <f t="shared" si="6"/>
        <v>0</v>
      </c>
      <c r="BH135" s="141">
        <f t="shared" si="7"/>
        <v>0</v>
      </c>
      <c r="BI135" s="141">
        <f t="shared" si="8"/>
        <v>0</v>
      </c>
      <c r="BJ135" s="13" t="s">
        <v>82</v>
      </c>
      <c r="BK135" s="141">
        <f t="shared" si="9"/>
        <v>0</v>
      </c>
      <c r="BL135" s="13" t="s">
        <v>132</v>
      </c>
      <c r="BM135" s="140" t="s">
        <v>385</v>
      </c>
    </row>
    <row r="136" spans="2:65" s="1" customFormat="1" ht="76.900000000000006">
      <c r="B136" s="28"/>
      <c r="D136" s="157" t="s">
        <v>349</v>
      </c>
      <c r="F136" s="158" t="s">
        <v>386</v>
      </c>
      <c r="I136" s="159"/>
      <c r="L136" s="28"/>
      <c r="M136" s="160"/>
      <c r="T136" s="52"/>
      <c r="AT136" s="13" t="s">
        <v>349</v>
      </c>
      <c r="AU136" s="13" t="s">
        <v>84</v>
      </c>
    </row>
    <row r="137" spans="2:65" s="1" customFormat="1" ht="24.2" customHeight="1">
      <c r="B137" s="128"/>
      <c r="C137" s="142" t="s">
        <v>166</v>
      </c>
      <c r="D137" s="142" t="s">
        <v>128</v>
      </c>
      <c r="E137" s="143" t="s">
        <v>387</v>
      </c>
      <c r="F137" s="144" t="s">
        <v>388</v>
      </c>
      <c r="G137" s="145" t="s">
        <v>154</v>
      </c>
      <c r="H137" s="146">
        <v>27</v>
      </c>
      <c r="I137" s="147"/>
      <c r="J137" s="148">
        <f>ROUND(I137*H137,2)</f>
        <v>0</v>
      </c>
      <c r="K137" s="144" t="s">
        <v>1</v>
      </c>
      <c r="L137" s="149"/>
      <c r="M137" s="150" t="s">
        <v>1</v>
      </c>
      <c r="N137" s="151" t="s">
        <v>39</v>
      </c>
      <c r="P137" s="138">
        <f>O137*H137</f>
        <v>0</v>
      </c>
      <c r="Q137" s="138">
        <v>0</v>
      </c>
      <c r="R137" s="138">
        <f>Q137*H137</f>
        <v>0</v>
      </c>
      <c r="S137" s="138">
        <v>0</v>
      </c>
      <c r="T137" s="139">
        <f>S137*H137</f>
        <v>0</v>
      </c>
      <c r="AR137" s="140" t="s">
        <v>139</v>
      </c>
      <c r="AT137" s="140" t="s">
        <v>128</v>
      </c>
      <c r="AU137" s="140" t="s">
        <v>84</v>
      </c>
      <c r="AY137" s="13" t="s">
        <v>120</v>
      </c>
      <c r="BE137" s="141">
        <f>IF(N137="základní",J137,0)</f>
        <v>0</v>
      </c>
      <c r="BF137" s="141">
        <f>IF(N137="snížená",J137,0)</f>
        <v>0</v>
      </c>
      <c r="BG137" s="141">
        <f>IF(N137="zákl. přenesená",J137,0)</f>
        <v>0</v>
      </c>
      <c r="BH137" s="141">
        <f>IF(N137="sníž. přenesená",J137,0)</f>
        <v>0</v>
      </c>
      <c r="BI137" s="141">
        <f>IF(N137="nulová",J137,0)</f>
        <v>0</v>
      </c>
      <c r="BJ137" s="13" t="s">
        <v>82</v>
      </c>
      <c r="BK137" s="141">
        <f>ROUND(I137*H137,2)</f>
        <v>0</v>
      </c>
      <c r="BL137" s="13" t="s">
        <v>132</v>
      </c>
      <c r="BM137" s="140" t="s">
        <v>389</v>
      </c>
    </row>
    <row r="138" spans="2:65" s="1" customFormat="1" ht="67.150000000000006">
      <c r="B138" s="28"/>
      <c r="D138" s="157" t="s">
        <v>349</v>
      </c>
      <c r="F138" s="158" t="s">
        <v>390</v>
      </c>
      <c r="I138" s="159"/>
      <c r="L138" s="28"/>
      <c r="M138" s="160"/>
      <c r="T138" s="52"/>
      <c r="AT138" s="13" t="s">
        <v>349</v>
      </c>
      <c r="AU138" s="13" t="s">
        <v>84</v>
      </c>
    </row>
    <row r="139" spans="2:65" s="1" customFormat="1" ht="24.2" customHeight="1">
      <c r="B139" s="128"/>
      <c r="C139" s="129" t="s">
        <v>148</v>
      </c>
      <c r="D139" s="129" t="s">
        <v>123</v>
      </c>
      <c r="E139" s="130" t="s">
        <v>192</v>
      </c>
      <c r="F139" s="131" t="s">
        <v>193</v>
      </c>
      <c r="G139" s="132" t="s">
        <v>126</v>
      </c>
      <c r="H139" s="133">
        <v>75</v>
      </c>
      <c r="I139" s="134"/>
      <c r="J139" s="135">
        <f>ROUND(I139*H139,2)</f>
        <v>0</v>
      </c>
      <c r="K139" s="131" t="s">
        <v>1</v>
      </c>
      <c r="L139" s="28"/>
      <c r="M139" s="136" t="s">
        <v>1</v>
      </c>
      <c r="N139" s="137" t="s">
        <v>39</v>
      </c>
      <c r="P139" s="138">
        <f>O139*H139</f>
        <v>0</v>
      </c>
      <c r="Q139" s="138">
        <v>0</v>
      </c>
      <c r="R139" s="138">
        <f>Q139*H139</f>
        <v>0</v>
      </c>
      <c r="S139" s="138">
        <v>0</v>
      </c>
      <c r="T139" s="139">
        <f>S139*H139</f>
        <v>0</v>
      </c>
      <c r="AR139" s="140" t="s">
        <v>132</v>
      </c>
      <c r="AT139" s="140" t="s">
        <v>123</v>
      </c>
      <c r="AU139" s="140" t="s">
        <v>84</v>
      </c>
      <c r="AY139" s="13" t="s">
        <v>120</v>
      </c>
      <c r="BE139" s="141">
        <f>IF(N139="základní",J139,0)</f>
        <v>0</v>
      </c>
      <c r="BF139" s="141">
        <f>IF(N139="snížená",J139,0)</f>
        <v>0</v>
      </c>
      <c r="BG139" s="141">
        <f>IF(N139="zákl. přenesená",J139,0)</f>
        <v>0</v>
      </c>
      <c r="BH139" s="141">
        <f>IF(N139="sníž. přenesená",J139,0)</f>
        <v>0</v>
      </c>
      <c r="BI139" s="141">
        <f>IF(N139="nulová",J139,0)</f>
        <v>0</v>
      </c>
      <c r="BJ139" s="13" t="s">
        <v>82</v>
      </c>
      <c r="BK139" s="141">
        <f>ROUND(I139*H139,2)</f>
        <v>0</v>
      </c>
      <c r="BL139" s="13" t="s">
        <v>132</v>
      </c>
      <c r="BM139" s="140" t="s">
        <v>391</v>
      </c>
    </row>
    <row r="140" spans="2:65" s="1" customFormat="1" ht="49.15" customHeight="1">
      <c r="B140" s="128"/>
      <c r="C140" s="142" t="s">
        <v>173</v>
      </c>
      <c r="D140" s="142" t="s">
        <v>128</v>
      </c>
      <c r="E140" s="143" t="s">
        <v>195</v>
      </c>
      <c r="F140" s="144" t="s">
        <v>196</v>
      </c>
      <c r="G140" s="145" t="s">
        <v>126</v>
      </c>
      <c r="H140" s="146">
        <v>75</v>
      </c>
      <c r="I140" s="147"/>
      <c r="J140" s="148">
        <f>ROUND(I140*H140,2)</f>
        <v>0</v>
      </c>
      <c r="K140" s="144" t="s">
        <v>1</v>
      </c>
      <c r="L140" s="149"/>
      <c r="M140" s="150" t="s">
        <v>1</v>
      </c>
      <c r="N140" s="151" t="s">
        <v>39</v>
      </c>
      <c r="P140" s="138">
        <f>O140*H140</f>
        <v>0</v>
      </c>
      <c r="Q140" s="138">
        <v>0</v>
      </c>
      <c r="R140" s="138">
        <f>Q140*H140</f>
        <v>0</v>
      </c>
      <c r="S140" s="138">
        <v>0</v>
      </c>
      <c r="T140" s="139">
        <f>S140*H140</f>
        <v>0</v>
      </c>
      <c r="AR140" s="140" t="s">
        <v>139</v>
      </c>
      <c r="AT140" s="140" t="s">
        <v>128</v>
      </c>
      <c r="AU140" s="140" t="s">
        <v>84</v>
      </c>
      <c r="AY140" s="13" t="s">
        <v>120</v>
      </c>
      <c r="BE140" s="141">
        <f>IF(N140="základní",J140,0)</f>
        <v>0</v>
      </c>
      <c r="BF140" s="141">
        <f>IF(N140="snížená",J140,0)</f>
        <v>0</v>
      </c>
      <c r="BG140" s="141">
        <f>IF(N140="zákl. přenesená",J140,0)</f>
        <v>0</v>
      </c>
      <c r="BH140" s="141">
        <f>IF(N140="sníž. přenesená",J140,0)</f>
        <v>0</v>
      </c>
      <c r="BI140" s="141">
        <f>IF(N140="nulová",J140,0)</f>
        <v>0</v>
      </c>
      <c r="BJ140" s="13" t="s">
        <v>82</v>
      </c>
      <c r="BK140" s="141">
        <f>ROUND(I140*H140,2)</f>
        <v>0</v>
      </c>
      <c r="BL140" s="13" t="s">
        <v>132</v>
      </c>
      <c r="BM140" s="140" t="s">
        <v>392</v>
      </c>
    </row>
    <row r="141" spans="2:65" s="1" customFormat="1" ht="37.9" customHeight="1">
      <c r="B141" s="128"/>
      <c r="C141" s="142" t="s">
        <v>127</v>
      </c>
      <c r="D141" s="142" t="s">
        <v>128</v>
      </c>
      <c r="E141" s="143" t="s">
        <v>393</v>
      </c>
      <c r="F141" s="144" t="s">
        <v>394</v>
      </c>
      <c r="G141" s="145" t="s">
        <v>303</v>
      </c>
      <c r="H141" s="146">
        <v>45</v>
      </c>
      <c r="I141" s="147"/>
      <c r="J141" s="148">
        <f>ROUND(I141*H141,2)</f>
        <v>0</v>
      </c>
      <c r="K141" s="144" t="s">
        <v>1</v>
      </c>
      <c r="L141" s="149"/>
      <c r="M141" s="150" t="s">
        <v>1</v>
      </c>
      <c r="N141" s="151" t="s">
        <v>39</v>
      </c>
      <c r="P141" s="138">
        <f>O141*H141</f>
        <v>0</v>
      </c>
      <c r="Q141" s="138">
        <v>0</v>
      </c>
      <c r="R141" s="138">
        <f>Q141*H141</f>
        <v>0</v>
      </c>
      <c r="S141" s="138">
        <v>0</v>
      </c>
      <c r="T141" s="139">
        <f>S141*H141</f>
        <v>0</v>
      </c>
      <c r="AR141" s="140" t="s">
        <v>139</v>
      </c>
      <c r="AT141" s="140" t="s">
        <v>128</v>
      </c>
      <c r="AU141" s="140" t="s">
        <v>84</v>
      </c>
      <c r="AY141" s="13" t="s">
        <v>120</v>
      </c>
      <c r="BE141" s="141">
        <f>IF(N141="základní",J141,0)</f>
        <v>0</v>
      </c>
      <c r="BF141" s="141">
        <f>IF(N141="snížená",J141,0)</f>
        <v>0</v>
      </c>
      <c r="BG141" s="141">
        <f>IF(N141="zákl. přenesená",J141,0)</f>
        <v>0</v>
      </c>
      <c r="BH141" s="141">
        <f>IF(N141="sníž. přenesená",J141,0)</f>
        <v>0</v>
      </c>
      <c r="BI141" s="141">
        <f>IF(N141="nulová",J141,0)</f>
        <v>0</v>
      </c>
      <c r="BJ141" s="13" t="s">
        <v>82</v>
      </c>
      <c r="BK141" s="141">
        <f>ROUND(I141*H141,2)</f>
        <v>0</v>
      </c>
      <c r="BL141" s="13" t="s">
        <v>132</v>
      </c>
      <c r="BM141" s="140" t="s">
        <v>395</v>
      </c>
    </row>
    <row r="142" spans="2:65" s="1" customFormat="1" ht="37.9" customHeight="1">
      <c r="B142" s="128"/>
      <c r="C142" s="142" t="s">
        <v>178</v>
      </c>
      <c r="D142" s="142" t="s">
        <v>128</v>
      </c>
      <c r="E142" s="143" t="s">
        <v>396</v>
      </c>
      <c r="F142" s="144" t="s">
        <v>397</v>
      </c>
      <c r="G142" s="145" t="s">
        <v>303</v>
      </c>
      <c r="H142" s="146">
        <v>38</v>
      </c>
      <c r="I142" s="147"/>
      <c r="J142" s="148">
        <f>ROUND(I142*H142,2)</f>
        <v>0</v>
      </c>
      <c r="K142" s="144" t="s">
        <v>1</v>
      </c>
      <c r="L142" s="149"/>
      <c r="M142" s="150" t="s">
        <v>1</v>
      </c>
      <c r="N142" s="151" t="s">
        <v>39</v>
      </c>
      <c r="P142" s="138">
        <f>O142*H142</f>
        <v>0</v>
      </c>
      <c r="Q142" s="138">
        <v>0</v>
      </c>
      <c r="R142" s="138">
        <f>Q142*H142</f>
        <v>0</v>
      </c>
      <c r="S142" s="138">
        <v>0</v>
      </c>
      <c r="T142" s="139">
        <f>S142*H142</f>
        <v>0</v>
      </c>
      <c r="AR142" s="140" t="s">
        <v>139</v>
      </c>
      <c r="AT142" s="140" t="s">
        <v>128</v>
      </c>
      <c r="AU142" s="140" t="s">
        <v>84</v>
      </c>
      <c r="AY142" s="13" t="s">
        <v>120</v>
      </c>
      <c r="BE142" s="141">
        <f>IF(N142="základní",J142,0)</f>
        <v>0</v>
      </c>
      <c r="BF142" s="141">
        <f>IF(N142="snížená",J142,0)</f>
        <v>0</v>
      </c>
      <c r="BG142" s="141">
        <f>IF(N142="zákl. přenesená",J142,0)</f>
        <v>0</v>
      </c>
      <c r="BH142" s="141">
        <f>IF(N142="sníž. přenesená",J142,0)</f>
        <v>0</v>
      </c>
      <c r="BI142" s="141">
        <f>IF(N142="nulová",J142,0)</f>
        <v>0</v>
      </c>
      <c r="BJ142" s="13" t="s">
        <v>82</v>
      </c>
      <c r="BK142" s="141">
        <f>ROUND(I142*H142,2)</f>
        <v>0</v>
      </c>
      <c r="BL142" s="13" t="s">
        <v>132</v>
      </c>
      <c r="BM142" s="140" t="s">
        <v>398</v>
      </c>
    </row>
    <row r="143" spans="2:65" s="1" customFormat="1" ht="16.5" customHeight="1">
      <c r="B143" s="128"/>
      <c r="C143" s="129" t="s">
        <v>155</v>
      </c>
      <c r="D143" s="129" t="s">
        <v>123</v>
      </c>
      <c r="E143" s="130" t="s">
        <v>399</v>
      </c>
      <c r="F143" s="131" t="s">
        <v>400</v>
      </c>
      <c r="G143" s="132" t="s">
        <v>303</v>
      </c>
      <c r="H143" s="133">
        <v>1</v>
      </c>
      <c r="I143" s="134"/>
      <c r="J143" s="135">
        <f>ROUND(I143*H143,2)</f>
        <v>0</v>
      </c>
      <c r="K143" s="131" t="s">
        <v>1</v>
      </c>
      <c r="L143" s="28"/>
      <c r="M143" s="152" t="s">
        <v>1</v>
      </c>
      <c r="N143" s="153" t="s">
        <v>39</v>
      </c>
      <c r="O143" s="154"/>
      <c r="P143" s="155">
        <f>O143*H143</f>
        <v>0</v>
      </c>
      <c r="Q143" s="155">
        <v>0</v>
      </c>
      <c r="R143" s="155">
        <f>Q143*H143</f>
        <v>0</v>
      </c>
      <c r="S143" s="155">
        <v>0</v>
      </c>
      <c r="T143" s="156">
        <f>S143*H143</f>
        <v>0</v>
      </c>
      <c r="AR143" s="140" t="s">
        <v>132</v>
      </c>
      <c r="AT143" s="140" t="s">
        <v>123</v>
      </c>
      <c r="AU143" s="140" t="s">
        <v>84</v>
      </c>
      <c r="AY143" s="13" t="s">
        <v>120</v>
      </c>
      <c r="BE143" s="141">
        <f>IF(N143="základní",J143,0)</f>
        <v>0</v>
      </c>
      <c r="BF143" s="141">
        <f>IF(N143="snížená",J143,0)</f>
        <v>0</v>
      </c>
      <c r="BG143" s="141">
        <f>IF(N143="zákl. přenesená",J143,0)</f>
        <v>0</v>
      </c>
      <c r="BH143" s="141">
        <f>IF(N143="sníž. přenesená",J143,0)</f>
        <v>0</v>
      </c>
      <c r="BI143" s="141">
        <f>IF(N143="nulová",J143,0)</f>
        <v>0</v>
      </c>
      <c r="BJ143" s="13" t="s">
        <v>82</v>
      </c>
      <c r="BK143" s="141">
        <f>ROUND(I143*H143,2)</f>
        <v>0</v>
      </c>
      <c r="BL143" s="13" t="s">
        <v>132</v>
      </c>
      <c r="BM143" s="140" t="s">
        <v>401</v>
      </c>
    </row>
    <row r="144" spans="2:65" s="1" customFormat="1" ht="6.95" customHeight="1">
      <c r="B144" s="40"/>
      <c r="C144" s="41"/>
      <c r="D144" s="41"/>
      <c r="E144" s="41"/>
      <c r="F144" s="41"/>
      <c r="G144" s="41"/>
      <c r="H144" s="41"/>
      <c r="I144" s="41"/>
      <c r="J144" s="41"/>
      <c r="K144" s="41"/>
      <c r="L144" s="28"/>
    </row>
  </sheetData>
  <autoFilter ref="C117:K143" xr:uid="{00000000-0009-0000-0000-000002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15"/>
  <sheetViews>
    <sheetView showGridLines="0" topLeftCell="A38" workbookViewId="0"/>
  </sheetViews>
  <sheetFormatPr defaultRowHeight="10.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2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3" t="s">
        <v>90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84</v>
      </c>
    </row>
    <row r="4" spans="2:46" ht="24.95" customHeight="1">
      <c r="B4" s="16"/>
      <c r="D4" s="17" t="s">
        <v>93</v>
      </c>
      <c r="L4" s="16"/>
      <c r="M4" s="84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201" t="str">
        <f>'Rekapitulace stavby'!K6</f>
        <v>MAKRO Stodůlky</v>
      </c>
      <c r="F7" s="202"/>
      <c r="G7" s="202"/>
      <c r="H7" s="202"/>
      <c r="L7" s="16"/>
    </row>
    <row r="8" spans="2:46" s="1" customFormat="1" ht="12" customHeight="1">
      <c r="B8" s="28"/>
      <c r="D8" s="23" t="s">
        <v>94</v>
      </c>
      <c r="L8" s="28"/>
    </row>
    <row r="9" spans="2:46" s="1" customFormat="1" ht="16.5" customHeight="1">
      <c r="B9" s="28"/>
      <c r="E9" s="183" t="s">
        <v>402</v>
      </c>
      <c r="F9" s="200"/>
      <c r="G9" s="200"/>
      <c r="H9" s="200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18</v>
      </c>
      <c r="F11" s="21" t="s">
        <v>1</v>
      </c>
      <c r="I11" s="23" t="s">
        <v>19</v>
      </c>
      <c r="J11" s="21" t="s">
        <v>1</v>
      </c>
      <c r="L11" s="28"/>
    </row>
    <row r="12" spans="2:46" s="1" customFormat="1" ht="12" customHeight="1">
      <c r="B12" s="28"/>
      <c r="D12" s="23" t="s">
        <v>20</v>
      </c>
      <c r="F12" s="21" t="s">
        <v>21</v>
      </c>
      <c r="I12" s="23" t="s">
        <v>22</v>
      </c>
      <c r="J12" s="48" t="str">
        <f>'Rekapitulace stavby'!AN8</f>
        <v>9. 6. 2025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24</v>
      </c>
      <c r="I14" s="23" t="s">
        <v>25</v>
      </c>
      <c r="J14" s="21" t="str">
        <f>IF('Rekapitulace stavby'!AN10="","",'Rekapitulace stavby'!AN10)</f>
        <v/>
      </c>
      <c r="L14" s="28"/>
    </row>
    <row r="15" spans="2:46" s="1" customFormat="1" ht="18" customHeight="1">
      <c r="B15" s="28"/>
      <c r="E15" s="21" t="str">
        <f>IF('Rekapitulace stavby'!E11="","",'Rekapitulace stavby'!E11)</f>
        <v xml:space="preserve"> </v>
      </c>
      <c r="I15" s="23" t="s">
        <v>27</v>
      </c>
      <c r="J15" s="21" t="str">
        <f>IF('Rekapitulace stavby'!AN11="","",'Rekapitulace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28</v>
      </c>
      <c r="I17" s="23" t="s">
        <v>25</v>
      </c>
      <c r="J17" s="24" t="str">
        <f>'Rekapitulace stavby'!AN13</f>
        <v>Vyplň údaj</v>
      </c>
      <c r="L17" s="28"/>
    </row>
    <row r="18" spans="2:12" s="1" customFormat="1" ht="18" customHeight="1">
      <c r="B18" s="28"/>
      <c r="E18" s="203" t="str">
        <f>'Rekapitulace stavby'!E14</f>
        <v>Vyplň údaj</v>
      </c>
      <c r="F18" s="173"/>
      <c r="G18" s="173"/>
      <c r="H18" s="173"/>
      <c r="I18" s="23" t="s">
        <v>27</v>
      </c>
      <c r="J18" s="24" t="str">
        <f>'Rekapitulace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30</v>
      </c>
      <c r="I20" s="23" t="s">
        <v>25</v>
      </c>
      <c r="J20" s="21" t="str">
        <f>IF('Rekapitulace stavby'!AN16="","",'Rekapitulace stavby'!AN16)</f>
        <v/>
      </c>
      <c r="L20" s="28"/>
    </row>
    <row r="21" spans="2:12" s="1" customFormat="1" ht="18" customHeight="1">
      <c r="B21" s="28"/>
      <c r="E21" s="21" t="str">
        <f>IF('Rekapitulace stavby'!E17="","",'Rekapitulace stavby'!E17)</f>
        <v xml:space="preserve"> </v>
      </c>
      <c r="I21" s="23" t="s">
        <v>27</v>
      </c>
      <c r="J21" s="21" t="str">
        <f>IF('Rekapitulace stavby'!AN17="","",'Rekapitulace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25</v>
      </c>
      <c r="J23" s="21" t="str">
        <f>IF('Rekapitulace stavby'!AN19="","",'Rekapitulace stavby'!AN19)</f>
        <v/>
      </c>
      <c r="L23" s="28"/>
    </row>
    <row r="24" spans="2:12" s="1" customFormat="1" ht="18" customHeight="1">
      <c r="B24" s="28"/>
      <c r="E24" s="21" t="str">
        <f>IF('Rekapitulace stavby'!E20="","",'Rekapitulace stavby'!E20)</f>
        <v xml:space="preserve"> </v>
      </c>
      <c r="I24" s="23" t="s">
        <v>27</v>
      </c>
      <c r="J24" s="21" t="str">
        <f>IF('Rekapitulace stavby'!AN20="","",'Rekapitulace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85"/>
      <c r="E27" s="177" t="s">
        <v>1</v>
      </c>
      <c r="F27" s="177"/>
      <c r="G27" s="177"/>
      <c r="H27" s="177"/>
      <c r="L27" s="85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34</v>
      </c>
      <c r="J30" s="62">
        <f>ROUND(J128, 2)</f>
        <v>0</v>
      </c>
      <c r="L30" s="28"/>
    </row>
    <row r="31" spans="2:12" s="1" customFormat="1" ht="6.95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5" customHeight="1">
      <c r="B33" s="28"/>
      <c r="D33" s="51" t="s">
        <v>38</v>
      </c>
      <c r="E33" s="23" t="s">
        <v>39</v>
      </c>
      <c r="F33" s="87">
        <f>ROUND((SUM(BE128:BE214)),  2)</f>
        <v>0</v>
      </c>
      <c r="I33" s="88">
        <v>0.21</v>
      </c>
      <c r="J33" s="87">
        <f>ROUND(((SUM(BE128:BE214))*I33),  2)</f>
        <v>0</v>
      </c>
      <c r="L33" s="28"/>
    </row>
    <row r="34" spans="2:12" s="1" customFormat="1" ht="14.45" customHeight="1">
      <c r="B34" s="28"/>
      <c r="E34" s="23" t="s">
        <v>40</v>
      </c>
      <c r="F34" s="87">
        <f>ROUND((SUM(BF128:BF214)),  2)</f>
        <v>0</v>
      </c>
      <c r="I34" s="88">
        <v>0.12</v>
      </c>
      <c r="J34" s="87">
        <f>ROUND(((SUM(BF128:BF214))*I34),  2)</f>
        <v>0</v>
      </c>
      <c r="L34" s="28"/>
    </row>
    <row r="35" spans="2:12" s="1" customFormat="1" ht="14.45" hidden="1" customHeight="1">
      <c r="B35" s="28"/>
      <c r="E35" s="23" t="s">
        <v>41</v>
      </c>
      <c r="F35" s="87">
        <f>ROUND((SUM(BG128:BG214)),  2)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>
      <c r="B36" s="28"/>
      <c r="E36" s="23" t="s">
        <v>42</v>
      </c>
      <c r="F36" s="87">
        <f>ROUND((SUM(BH128:BH214)),  2)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>
      <c r="B37" s="28"/>
      <c r="E37" s="23" t="s">
        <v>43</v>
      </c>
      <c r="F37" s="87">
        <f>ROUND((SUM(BI128:BI214)),  2)</f>
        <v>0</v>
      </c>
      <c r="I37" s="88">
        <v>0</v>
      </c>
      <c r="J37" s="87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9"/>
      <c r="D39" s="90" t="s">
        <v>44</v>
      </c>
      <c r="E39" s="53"/>
      <c r="F39" s="53"/>
      <c r="G39" s="91" t="s">
        <v>45</v>
      </c>
      <c r="H39" s="92" t="s">
        <v>46</v>
      </c>
      <c r="I39" s="53"/>
      <c r="J39" s="93">
        <f>SUM(J30:J37)</f>
        <v>0</v>
      </c>
      <c r="K39" s="9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15">
      <c r="B61" s="28"/>
      <c r="D61" s="39" t="s">
        <v>49</v>
      </c>
      <c r="E61" s="30"/>
      <c r="F61" s="95" t="s">
        <v>50</v>
      </c>
      <c r="G61" s="39" t="s">
        <v>49</v>
      </c>
      <c r="H61" s="30"/>
      <c r="I61" s="30"/>
      <c r="J61" s="96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15">
      <c r="B65" s="28"/>
      <c r="D65" s="37" t="s">
        <v>51</v>
      </c>
      <c r="E65" s="38"/>
      <c r="F65" s="38"/>
      <c r="G65" s="37" t="s">
        <v>52</v>
      </c>
      <c r="H65" s="38"/>
      <c r="I65" s="38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15">
      <c r="B76" s="28"/>
      <c r="D76" s="39" t="s">
        <v>49</v>
      </c>
      <c r="E76" s="30"/>
      <c r="F76" s="95" t="s">
        <v>50</v>
      </c>
      <c r="G76" s="39" t="s">
        <v>49</v>
      </c>
      <c r="H76" s="30"/>
      <c r="I76" s="30"/>
      <c r="J76" s="96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17" t="s">
        <v>96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16</v>
      </c>
      <c r="L84" s="28"/>
    </row>
    <row r="85" spans="2:47" s="1" customFormat="1" ht="16.5" customHeight="1">
      <c r="B85" s="28"/>
      <c r="E85" s="201" t="str">
        <f>E7</f>
        <v>MAKRO Stodůlky</v>
      </c>
      <c r="F85" s="202"/>
      <c r="G85" s="202"/>
      <c r="H85" s="202"/>
      <c r="L85" s="28"/>
    </row>
    <row r="86" spans="2:47" s="1" customFormat="1" ht="12" customHeight="1">
      <c r="B86" s="28"/>
      <c r="C86" s="23" t="s">
        <v>94</v>
      </c>
      <c r="L86" s="28"/>
    </row>
    <row r="87" spans="2:47" s="1" customFormat="1" ht="16.5" customHeight="1">
      <c r="B87" s="28"/>
      <c r="E87" s="183" t="str">
        <f>E9</f>
        <v>30 - Remodelling</v>
      </c>
      <c r="F87" s="200"/>
      <c r="G87" s="200"/>
      <c r="H87" s="200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20</v>
      </c>
      <c r="F89" s="21" t="str">
        <f>F12</f>
        <v>Praha - Stodůlky</v>
      </c>
      <c r="I89" s="23" t="s">
        <v>22</v>
      </c>
      <c r="J89" s="48" t="str">
        <f>IF(J12="","",J12)</f>
        <v>9. 6. 2025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24</v>
      </c>
      <c r="F91" s="21" t="str">
        <f>E15</f>
        <v xml:space="preserve"> </v>
      </c>
      <c r="I91" s="23" t="s">
        <v>30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28</v>
      </c>
      <c r="F92" s="21" t="str">
        <f>IF(E18="","",E18)</f>
        <v>Vyplň údaj</v>
      </c>
      <c r="I92" s="23" t="s">
        <v>32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97</v>
      </c>
      <c r="D94" s="89"/>
      <c r="E94" s="89"/>
      <c r="F94" s="89"/>
      <c r="G94" s="89"/>
      <c r="H94" s="89"/>
      <c r="I94" s="89"/>
      <c r="J94" s="98" t="s">
        <v>98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99" t="s">
        <v>99</v>
      </c>
      <c r="J96" s="62">
        <f>J128</f>
        <v>0</v>
      </c>
      <c r="L96" s="28"/>
      <c r="AU96" s="13" t="s">
        <v>100</v>
      </c>
    </row>
    <row r="97" spans="2:12" s="8" customFormat="1" ht="24.95" customHeight="1">
      <c r="B97" s="100"/>
      <c r="D97" s="101" t="s">
        <v>403</v>
      </c>
      <c r="E97" s="102"/>
      <c r="F97" s="102"/>
      <c r="G97" s="102"/>
      <c r="H97" s="102"/>
      <c r="I97" s="102"/>
      <c r="J97" s="103">
        <f>J129</f>
        <v>0</v>
      </c>
      <c r="L97" s="100"/>
    </row>
    <row r="98" spans="2:12" s="9" customFormat="1" ht="19.899999999999999" customHeight="1">
      <c r="B98" s="104"/>
      <c r="D98" s="105" t="s">
        <v>404</v>
      </c>
      <c r="E98" s="106"/>
      <c r="F98" s="106"/>
      <c r="G98" s="106"/>
      <c r="H98" s="106"/>
      <c r="I98" s="106"/>
      <c r="J98" s="107">
        <f>J130</f>
        <v>0</v>
      </c>
      <c r="L98" s="104"/>
    </row>
    <row r="99" spans="2:12" s="9" customFormat="1" ht="19.899999999999999" customHeight="1">
      <c r="B99" s="104"/>
      <c r="D99" s="105" t="s">
        <v>405</v>
      </c>
      <c r="E99" s="106"/>
      <c r="F99" s="106"/>
      <c r="G99" s="106"/>
      <c r="H99" s="106"/>
      <c r="I99" s="106"/>
      <c r="J99" s="107">
        <f>J136</f>
        <v>0</v>
      </c>
      <c r="L99" s="104"/>
    </row>
    <row r="100" spans="2:12" s="8" customFormat="1" ht="24.95" customHeight="1">
      <c r="B100" s="100"/>
      <c r="D100" s="101" t="s">
        <v>101</v>
      </c>
      <c r="E100" s="102"/>
      <c r="F100" s="102"/>
      <c r="G100" s="102"/>
      <c r="H100" s="102"/>
      <c r="I100" s="102"/>
      <c r="J100" s="103">
        <f>J141</f>
        <v>0</v>
      </c>
      <c r="L100" s="100"/>
    </row>
    <row r="101" spans="2:12" s="9" customFormat="1" ht="19.899999999999999" customHeight="1">
      <c r="B101" s="104"/>
      <c r="D101" s="105" t="s">
        <v>406</v>
      </c>
      <c r="E101" s="106"/>
      <c r="F101" s="106"/>
      <c r="G101" s="106"/>
      <c r="H101" s="106"/>
      <c r="I101" s="106"/>
      <c r="J101" s="107">
        <f>J142</f>
        <v>0</v>
      </c>
      <c r="L101" s="104"/>
    </row>
    <row r="102" spans="2:12" s="8" customFormat="1" ht="24.95" customHeight="1">
      <c r="B102" s="100"/>
      <c r="D102" s="101" t="s">
        <v>407</v>
      </c>
      <c r="E102" s="102"/>
      <c r="F102" s="102"/>
      <c r="G102" s="102"/>
      <c r="H102" s="102"/>
      <c r="I102" s="102"/>
      <c r="J102" s="103">
        <f>J178</f>
        <v>0</v>
      </c>
      <c r="L102" s="100"/>
    </row>
    <row r="103" spans="2:12" s="9" customFormat="1" ht="19.899999999999999" customHeight="1">
      <c r="B103" s="104"/>
      <c r="D103" s="105" t="s">
        <v>408</v>
      </c>
      <c r="E103" s="106"/>
      <c r="F103" s="106"/>
      <c r="G103" s="106"/>
      <c r="H103" s="106"/>
      <c r="I103" s="106"/>
      <c r="J103" s="107">
        <f>J179</f>
        <v>0</v>
      </c>
      <c r="L103" s="104"/>
    </row>
    <row r="104" spans="2:12" s="9" customFormat="1" ht="19.899999999999999" customHeight="1">
      <c r="B104" s="104"/>
      <c r="D104" s="105" t="s">
        <v>409</v>
      </c>
      <c r="E104" s="106"/>
      <c r="F104" s="106"/>
      <c r="G104" s="106"/>
      <c r="H104" s="106"/>
      <c r="I104" s="106"/>
      <c r="J104" s="107">
        <f>J185</f>
        <v>0</v>
      </c>
      <c r="L104" s="104"/>
    </row>
    <row r="105" spans="2:12" s="9" customFormat="1" ht="19.899999999999999" customHeight="1">
      <c r="B105" s="104"/>
      <c r="D105" s="105" t="s">
        <v>410</v>
      </c>
      <c r="E105" s="106"/>
      <c r="F105" s="106"/>
      <c r="G105" s="106"/>
      <c r="H105" s="106"/>
      <c r="I105" s="106"/>
      <c r="J105" s="107">
        <f>J197</f>
        <v>0</v>
      </c>
      <c r="L105" s="104"/>
    </row>
    <row r="106" spans="2:12" s="8" customFormat="1" ht="24.95" customHeight="1">
      <c r="B106" s="100"/>
      <c r="D106" s="101" t="s">
        <v>411</v>
      </c>
      <c r="E106" s="102"/>
      <c r="F106" s="102"/>
      <c r="G106" s="102"/>
      <c r="H106" s="102"/>
      <c r="I106" s="102"/>
      <c r="J106" s="103">
        <f>J201</f>
        <v>0</v>
      </c>
      <c r="L106" s="100"/>
    </row>
    <row r="107" spans="2:12" s="9" customFormat="1" ht="19.899999999999999" customHeight="1">
      <c r="B107" s="104"/>
      <c r="D107" s="105" t="s">
        <v>412</v>
      </c>
      <c r="E107" s="106"/>
      <c r="F107" s="106"/>
      <c r="G107" s="106"/>
      <c r="H107" s="106"/>
      <c r="I107" s="106"/>
      <c r="J107" s="107">
        <f>J202</f>
        <v>0</v>
      </c>
      <c r="L107" s="104"/>
    </row>
    <row r="108" spans="2:12" s="9" customFormat="1" ht="19.899999999999999" customHeight="1">
      <c r="B108" s="104"/>
      <c r="D108" s="105" t="s">
        <v>413</v>
      </c>
      <c r="E108" s="106"/>
      <c r="F108" s="106"/>
      <c r="G108" s="106"/>
      <c r="H108" s="106"/>
      <c r="I108" s="106"/>
      <c r="J108" s="107">
        <f>J212</f>
        <v>0</v>
      </c>
      <c r="L108" s="104"/>
    </row>
    <row r="109" spans="2:12" s="1" customFormat="1" ht="21.75" customHeight="1">
      <c r="B109" s="28"/>
      <c r="L109" s="28"/>
    </row>
    <row r="110" spans="2:12" s="1" customFormat="1" ht="6.95" customHeight="1"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28"/>
    </row>
    <row r="114" spans="2:63" s="1" customFormat="1" ht="6.95" customHeight="1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28"/>
    </row>
    <row r="115" spans="2:63" s="1" customFormat="1" ht="24.95" customHeight="1">
      <c r="B115" s="28"/>
      <c r="C115" s="17" t="s">
        <v>105</v>
      </c>
      <c r="L115" s="28"/>
    </row>
    <row r="116" spans="2:63" s="1" customFormat="1" ht="6.95" customHeight="1">
      <c r="B116" s="28"/>
      <c r="L116" s="28"/>
    </row>
    <row r="117" spans="2:63" s="1" customFormat="1" ht="12" customHeight="1">
      <c r="B117" s="28"/>
      <c r="C117" s="23" t="s">
        <v>16</v>
      </c>
      <c r="L117" s="28"/>
    </row>
    <row r="118" spans="2:63" s="1" customFormat="1" ht="16.5" customHeight="1">
      <c r="B118" s="28"/>
      <c r="E118" s="201" t="str">
        <f>E7</f>
        <v>MAKRO Stodůlky</v>
      </c>
      <c r="F118" s="202"/>
      <c r="G118" s="202"/>
      <c r="H118" s="202"/>
      <c r="L118" s="28"/>
    </row>
    <row r="119" spans="2:63" s="1" customFormat="1" ht="12" customHeight="1">
      <c r="B119" s="28"/>
      <c r="C119" s="23" t="s">
        <v>94</v>
      </c>
      <c r="L119" s="28"/>
    </row>
    <row r="120" spans="2:63" s="1" customFormat="1" ht="16.5" customHeight="1">
      <c r="B120" s="28"/>
      <c r="E120" s="183" t="str">
        <f>E9</f>
        <v>30 - Remodelling</v>
      </c>
      <c r="F120" s="200"/>
      <c r="G120" s="200"/>
      <c r="H120" s="200"/>
      <c r="L120" s="28"/>
    </row>
    <row r="121" spans="2:63" s="1" customFormat="1" ht="6.95" customHeight="1">
      <c r="B121" s="28"/>
      <c r="L121" s="28"/>
    </row>
    <row r="122" spans="2:63" s="1" customFormat="1" ht="12" customHeight="1">
      <c r="B122" s="28"/>
      <c r="C122" s="23" t="s">
        <v>20</v>
      </c>
      <c r="F122" s="21" t="str">
        <f>F12</f>
        <v>Praha - Stodůlky</v>
      </c>
      <c r="I122" s="23" t="s">
        <v>22</v>
      </c>
      <c r="J122" s="48" t="str">
        <f>IF(J12="","",J12)</f>
        <v>9. 6. 2025</v>
      </c>
      <c r="L122" s="28"/>
    </row>
    <row r="123" spans="2:63" s="1" customFormat="1" ht="6.95" customHeight="1">
      <c r="B123" s="28"/>
      <c r="L123" s="28"/>
    </row>
    <row r="124" spans="2:63" s="1" customFormat="1" ht="15.2" customHeight="1">
      <c r="B124" s="28"/>
      <c r="C124" s="23" t="s">
        <v>24</v>
      </c>
      <c r="F124" s="21" t="str">
        <f>E15</f>
        <v xml:space="preserve"> </v>
      </c>
      <c r="I124" s="23" t="s">
        <v>30</v>
      </c>
      <c r="J124" s="26" t="str">
        <f>E21</f>
        <v xml:space="preserve"> </v>
      </c>
      <c r="L124" s="28"/>
    </row>
    <row r="125" spans="2:63" s="1" customFormat="1" ht="15.2" customHeight="1">
      <c r="B125" s="28"/>
      <c r="C125" s="23" t="s">
        <v>28</v>
      </c>
      <c r="F125" s="21" t="str">
        <f>IF(E18="","",E18)</f>
        <v>Vyplň údaj</v>
      </c>
      <c r="I125" s="23" t="s">
        <v>32</v>
      </c>
      <c r="J125" s="26" t="str">
        <f>E24</f>
        <v xml:space="preserve"> </v>
      </c>
      <c r="L125" s="28"/>
    </row>
    <row r="126" spans="2:63" s="1" customFormat="1" ht="10.35" customHeight="1">
      <c r="B126" s="28"/>
      <c r="L126" s="28"/>
    </row>
    <row r="127" spans="2:63" s="10" customFormat="1" ht="29.25" customHeight="1">
      <c r="B127" s="108"/>
      <c r="C127" s="109" t="s">
        <v>106</v>
      </c>
      <c r="D127" s="110" t="s">
        <v>59</v>
      </c>
      <c r="E127" s="110" t="s">
        <v>55</v>
      </c>
      <c r="F127" s="110" t="s">
        <v>56</v>
      </c>
      <c r="G127" s="110" t="s">
        <v>107</v>
      </c>
      <c r="H127" s="110" t="s">
        <v>108</v>
      </c>
      <c r="I127" s="110" t="s">
        <v>109</v>
      </c>
      <c r="J127" s="110" t="s">
        <v>98</v>
      </c>
      <c r="K127" s="111" t="s">
        <v>110</v>
      </c>
      <c r="L127" s="108"/>
      <c r="M127" s="55" t="s">
        <v>1</v>
      </c>
      <c r="N127" s="56" t="s">
        <v>38</v>
      </c>
      <c r="O127" s="56" t="s">
        <v>111</v>
      </c>
      <c r="P127" s="56" t="s">
        <v>112</v>
      </c>
      <c r="Q127" s="56" t="s">
        <v>113</v>
      </c>
      <c r="R127" s="56" t="s">
        <v>114</v>
      </c>
      <c r="S127" s="56" t="s">
        <v>115</v>
      </c>
      <c r="T127" s="57" t="s">
        <v>116</v>
      </c>
    </row>
    <row r="128" spans="2:63" s="1" customFormat="1" ht="22.9" customHeight="1">
      <c r="B128" s="28"/>
      <c r="C128" s="60" t="s">
        <v>117</v>
      </c>
      <c r="J128" s="112">
        <f>BK128</f>
        <v>0</v>
      </c>
      <c r="L128" s="28"/>
      <c r="M128" s="58"/>
      <c r="N128" s="49"/>
      <c r="O128" s="49"/>
      <c r="P128" s="113">
        <f>P129+P141+P178+P201</f>
        <v>0</v>
      </c>
      <c r="Q128" s="49"/>
      <c r="R128" s="113">
        <f>R129+R141+R178+R201</f>
        <v>0</v>
      </c>
      <c r="S128" s="49"/>
      <c r="T128" s="114">
        <f>T129+T141+T178+T201</f>
        <v>0</v>
      </c>
      <c r="AT128" s="13" t="s">
        <v>73</v>
      </c>
      <c r="AU128" s="13" t="s">
        <v>100</v>
      </c>
      <c r="BK128" s="115">
        <f>BK129+BK141+BK178+BK201</f>
        <v>0</v>
      </c>
    </row>
    <row r="129" spans="2:65" s="11" customFormat="1" ht="25.9" customHeight="1">
      <c r="B129" s="116"/>
      <c r="D129" s="117" t="s">
        <v>73</v>
      </c>
      <c r="E129" s="118" t="s">
        <v>414</v>
      </c>
      <c r="F129" s="118" t="s">
        <v>415</v>
      </c>
      <c r="I129" s="119"/>
      <c r="J129" s="120">
        <f>BK129</f>
        <v>0</v>
      </c>
      <c r="L129" s="116"/>
      <c r="M129" s="121"/>
      <c r="P129" s="122">
        <f>P130+P136</f>
        <v>0</v>
      </c>
      <c r="R129" s="122">
        <f>R130+R136</f>
        <v>0</v>
      </c>
      <c r="T129" s="123">
        <f>T130+T136</f>
        <v>0</v>
      </c>
      <c r="AR129" s="117" t="s">
        <v>82</v>
      </c>
      <c r="AT129" s="124" t="s">
        <v>73</v>
      </c>
      <c r="AU129" s="124" t="s">
        <v>74</v>
      </c>
      <c r="AY129" s="117" t="s">
        <v>120</v>
      </c>
      <c r="BK129" s="125">
        <f>BK130+BK136</f>
        <v>0</v>
      </c>
    </row>
    <row r="130" spans="2:65" s="11" customFormat="1" ht="22.9" customHeight="1">
      <c r="B130" s="116"/>
      <c r="D130" s="117" t="s">
        <v>73</v>
      </c>
      <c r="E130" s="126" t="s">
        <v>416</v>
      </c>
      <c r="F130" s="126" t="s">
        <v>417</v>
      </c>
      <c r="I130" s="119"/>
      <c r="J130" s="127">
        <f>BK130</f>
        <v>0</v>
      </c>
      <c r="L130" s="116"/>
      <c r="M130" s="121"/>
      <c r="P130" s="122">
        <f>SUM(P131:P135)</f>
        <v>0</v>
      </c>
      <c r="R130" s="122">
        <f>SUM(R131:R135)</f>
        <v>0</v>
      </c>
      <c r="T130" s="123">
        <f>SUM(T131:T135)</f>
        <v>0</v>
      </c>
      <c r="AR130" s="117" t="s">
        <v>82</v>
      </c>
      <c r="AT130" s="124" t="s">
        <v>73</v>
      </c>
      <c r="AU130" s="124" t="s">
        <v>82</v>
      </c>
      <c r="AY130" s="117" t="s">
        <v>120</v>
      </c>
      <c r="BK130" s="125">
        <f>SUM(BK131:BK135)</f>
        <v>0</v>
      </c>
    </row>
    <row r="131" spans="2:65" s="1" customFormat="1" ht="24.2" customHeight="1">
      <c r="B131" s="128"/>
      <c r="C131" s="129" t="s">
        <v>82</v>
      </c>
      <c r="D131" s="129" t="s">
        <v>123</v>
      </c>
      <c r="E131" s="130" t="s">
        <v>418</v>
      </c>
      <c r="F131" s="131" t="s">
        <v>419</v>
      </c>
      <c r="G131" s="132" t="s">
        <v>420</v>
      </c>
      <c r="H131" s="133">
        <v>21.45</v>
      </c>
      <c r="I131" s="134"/>
      <c r="J131" s="135">
        <f>ROUND(I131*H131,2)</f>
        <v>0</v>
      </c>
      <c r="K131" s="131" t="s">
        <v>1</v>
      </c>
      <c r="L131" s="28"/>
      <c r="M131" s="136" t="s">
        <v>1</v>
      </c>
      <c r="N131" s="137" t="s">
        <v>39</v>
      </c>
      <c r="P131" s="138">
        <f>O131*H131</f>
        <v>0</v>
      </c>
      <c r="Q131" s="138">
        <v>0</v>
      </c>
      <c r="R131" s="138">
        <f>Q131*H131</f>
        <v>0</v>
      </c>
      <c r="S131" s="138">
        <v>0</v>
      </c>
      <c r="T131" s="139">
        <f>S131*H131</f>
        <v>0</v>
      </c>
      <c r="AR131" s="140" t="s">
        <v>132</v>
      </c>
      <c r="AT131" s="140" t="s">
        <v>123</v>
      </c>
      <c r="AU131" s="140" t="s">
        <v>84</v>
      </c>
      <c r="AY131" s="13" t="s">
        <v>120</v>
      </c>
      <c r="BE131" s="141">
        <f>IF(N131="základní",J131,0)</f>
        <v>0</v>
      </c>
      <c r="BF131" s="141">
        <f>IF(N131="snížená",J131,0)</f>
        <v>0</v>
      </c>
      <c r="BG131" s="141">
        <f>IF(N131="zákl. přenesená",J131,0)</f>
        <v>0</v>
      </c>
      <c r="BH131" s="141">
        <f>IF(N131="sníž. přenesená",J131,0)</f>
        <v>0</v>
      </c>
      <c r="BI131" s="141">
        <f>IF(N131="nulová",J131,0)</f>
        <v>0</v>
      </c>
      <c r="BJ131" s="13" t="s">
        <v>82</v>
      </c>
      <c r="BK131" s="141">
        <f>ROUND(I131*H131,2)</f>
        <v>0</v>
      </c>
      <c r="BL131" s="13" t="s">
        <v>132</v>
      </c>
      <c r="BM131" s="140" t="s">
        <v>84</v>
      </c>
    </row>
    <row r="132" spans="2:65" s="1" customFormat="1" ht="16.5" customHeight="1">
      <c r="B132" s="128"/>
      <c r="C132" s="129" t="s">
        <v>84</v>
      </c>
      <c r="D132" s="129" t="s">
        <v>123</v>
      </c>
      <c r="E132" s="130" t="s">
        <v>421</v>
      </c>
      <c r="F132" s="131" t="s">
        <v>422</v>
      </c>
      <c r="G132" s="132" t="s">
        <v>420</v>
      </c>
      <c r="H132" s="133">
        <v>22.38</v>
      </c>
      <c r="I132" s="134"/>
      <c r="J132" s="135">
        <f>ROUND(I132*H132,2)</f>
        <v>0</v>
      </c>
      <c r="K132" s="131" t="s">
        <v>1</v>
      </c>
      <c r="L132" s="28"/>
      <c r="M132" s="136" t="s">
        <v>1</v>
      </c>
      <c r="N132" s="137" t="s">
        <v>39</v>
      </c>
      <c r="P132" s="138">
        <f>O132*H132</f>
        <v>0</v>
      </c>
      <c r="Q132" s="138">
        <v>0</v>
      </c>
      <c r="R132" s="138">
        <f>Q132*H132</f>
        <v>0</v>
      </c>
      <c r="S132" s="138">
        <v>0</v>
      </c>
      <c r="T132" s="139">
        <f>S132*H132</f>
        <v>0</v>
      </c>
      <c r="AR132" s="140" t="s">
        <v>132</v>
      </c>
      <c r="AT132" s="140" t="s">
        <v>123</v>
      </c>
      <c r="AU132" s="140" t="s">
        <v>84</v>
      </c>
      <c r="AY132" s="13" t="s">
        <v>120</v>
      </c>
      <c r="BE132" s="141">
        <f>IF(N132="základní",J132,0)</f>
        <v>0</v>
      </c>
      <c r="BF132" s="141">
        <f>IF(N132="snížená",J132,0)</f>
        <v>0</v>
      </c>
      <c r="BG132" s="141">
        <f>IF(N132="zákl. přenesená",J132,0)</f>
        <v>0</v>
      </c>
      <c r="BH132" s="141">
        <f>IF(N132="sníž. přenesená",J132,0)</f>
        <v>0</v>
      </c>
      <c r="BI132" s="141">
        <f>IF(N132="nulová",J132,0)</f>
        <v>0</v>
      </c>
      <c r="BJ132" s="13" t="s">
        <v>82</v>
      </c>
      <c r="BK132" s="141">
        <f>ROUND(I132*H132,2)</f>
        <v>0</v>
      </c>
      <c r="BL132" s="13" t="s">
        <v>132</v>
      </c>
      <c r="BM132" s="140" t="s">
        <v>132</v>
      </c>
    </row>
    <row r="133" spans="2:65" s="1" customFormat="1" ht="24.2" customHeight="1">
      <c r="B133" s="128"/>
      <c r="C133" s="129" t="s">
        <v>133</v>
      </c>
      <c r="D133" s="129" t="s">
        <v>123</v>
      </c>
      <c r="E133" s="130" t="s">
        <v>423</v>
      </c>
      <c r="F133" s="131" t="s">
        <v>424</v>
      </c>
      <c r="G133" s="132" t="s">
        <v>420</v>
      </c>
      <c r="H133" s="133">
        <v>16.12</v>
      </c>
      <c r="I133" s="134"/>
      <c r="J133" s="135">
        <f>ROUND(I133*H133,2)</f>
        <v>0</v>
      </c>
      <c r="K133" s="131" t="s">
        <v>1</v>
      </c>
      <c r="L133" s="28"/>
      <c r="M133" s="136" t="s">
        <v>1</v>
      </c>
      <c r="N133" s="137" t="s">
        <v>39</v>
      </c>
      <c r="P133" s="138">
        <f>O133*H133</f>
        <v>0</v>
      </c>
      <c r="Q133" s="138">
        <v>0</v>
      </c>
      <c r="R133" s="138">
        <f>Q133*H133</f>
        <v>0</v>
      </c>
      <c r="S133" s="138">
        <v>0</v>
      </c>
      <c r="T133" s="139">
        <f>S133*H133</f>
        <v>0</v>
      </c>
      <c r="AR133" s="140" t="s">
        <v>132</v>
      </c>
      <c r="AT133" s="140" t="s">
        <v>123</v>
      </c>
      <c r="AU133" s="140" t="s">
        <v>84</v>
      </c>
      <c r="AY133" s="13" t="s">
        <v>120</v>
      </c>
      <c r="BE133" s="141">
        <f>IF(N133="základní",J133,0)</f>
        <v>0</v>
      </c>
      <c r="BF133" s="141">
        <f>IF(N133="snížená",J133,0)</f>
        <v>0</v>
      </c>
      <c r="BG133" s="141">
        <f>IF(N133="zákl. přenesená",J133,0)</f>
        <v>0</v>
      </c>
      <c r="BH133" s="141">
        <f>IF(N133="sníž. přenesená",J133,0)</f>
        <v>0</v>
      </c>
      <c r="BI133" s="141">
        <f>IF(N133="nulová",J133,0)</f>
        <v>0</v>
      </c>
      <c r="BJ133" s="13" t="s">
        <v>82</v>
      </c>
      <c r="BK133" s="141">
        <f>ROUND(I133*H133,2)</f>
        <v>0</v>
      </c>
      <c r="BL133" s="13" t="s">
        <v>132</v>
      </c>
      <c r="BM133" s="140" t="s">
        <v>136</v>
      </c>
    </row>
    <row r="134" spans="2:65" s="1" customFormat="1" ht="24.2" customHeight="1">
      <c r="B134" s="128"/>
      <c r="C134" s="129" t="s">
        <v>132</v>
      </c>
      <c r="D134" s="129" t="s">
        <v>123</v>
      </c>
      <c r="E134" s="130" t="s">
        <v>425</v>
      </c>
      <c r="F134" s="131" t="s">
        <v>426</v>
      </c>
      <c r="G134" s="132" t="s">
        <v>420</v>
      </c>
      <c r="H134" s="133">
        <v>106.5</v>
      </c>
      <c r="I134" s="134"/>
      <c r="J134" s="135">
        <f>ROUND(I134*H134,2)</f>
        <v>0</v>
      </c>
      <c r="K134" s="131" t="s">
        <v>1</v>
      </c>
      <c r="L134" s="28"/>
      <c r="M134" s="136" t="s">
        <v>1</v>
      </c>
      <c r="N134" s="137" t="s">
        <v>39</v>
      </c>
      <c r="P134" s="138">
        <f>O134*H134</f>
        <v>0</v>
      </c>
      <c r="Q134" s="138">
        <v>0</v>
      </c>
      <c r="R134" s="138">
        <f>Q134*H134</f>
        <v>0</v>
      </c>
      <c r="S134" s="138">
        <v>0</v>
      </c>
      <c r="T134" s="139">
        <f>S134*H134</f>
        <v>0</v>
      </c>
      <c r="AR134" s="140" t="s">
        <v>132</v>
      </c>
      <c r="AT134" s="140" t="s">
        <v>123</v>
      </c>
      <c r="AU134" s="140" t="s">
        <v>84</v>
      </c>
      <c r="AY134" s="13" t="s">
        <v>120</v>
      </c>
      <c r="BE134" s="141">
        <f>IF(N134="základní",J134,0)</f>
        <v>0</v>
      </c>
      <c r="BF134" s="141">
        <f>IF(N134="snížená",J134,0)</f>
        <v>0</v>
      </c>
      <c r="BG134" s="141">
        <f>IF(N134="zákl. přenesená",J134,0)</f>
        <v>0</v>
      </c>
      <c r="BH134" s="141">
        <f>IF(N134="sníž. přenesená",J134,0)</f>
        <v>0</v>
      </c>
      <c r="BI134" s="141">
        <f>IF(N134="nulová",J134,0)</f>
        <v>0</v>
      </c>
      <c r="BJ134" s="13" t="s">
        <v>82</v>
      </c>
      <c r="BK134" s="141">
        <f>ROUND(I134*H134,2)</f>
        <v>0</v>
      </c>
      <c r="BL134" s="13" t="s">
        <v>132</v>
      </c>
      <c r="BM134" s="140" t="s">
        <v>139</v>
      </c>
    </row>
    <row r="135" spans="2:65" s="1" customFormat="1" ht="24.2" customHeight="1">
      <c r="B135" s="128"/>
      <c r="C135" s="129" t="s">
        <v>140</v>
      </c>
      <c r="D135" s="129" t="s">
        <v>123</v>
      </c>
      <c r="E135" s="130" t="s">
        <v>427</v>
      </c>
      <c r="F135" s="131" t="s">
        <v>428</v>
      </c>
      <c r="G135" s="132" t="s">
        <v>429</v>
      </c>
      <c r="H135" s="133">
        <v>9.86</v>
      </c>
      <c r="I135" s="134"/>
      <c r="J135" s="135">
        <f>ROUND(I135*H135,2)</f>
        <v>0</v>
      </c>
      <c r="K135" s="131" t="s">
        <v>1</v>
      </c>
      <c r="L135" s="28"/>
      <c r="M135" s="136" t="s">
        <v>1</v>
      </c>
      <c r="N135" s="137" t="s">
        <v>39</v>
      </c>
      <c r="P135" s="138">
        <f>O135*H135</f>
        <v>0</v>
      </c>
      <c r="Q135" s="138">
        <v>0</v>
      </c>
      <c r="R135" s="138">
        <f>Q135*H135</f>
        <v>0</v>
      </c>
      <c r="S135" s="138">
        <v>0</v>
      </c>
      <c r="T135" s="139">
        <f>S135*H135</f>
        <v>0</v>
      </c>
      <c r="AR135" s="140" t="s">
        <v>132</v>
      </c>
      <c r="AT135" s="140" t="s">
        <v>123</v>
      </c>
      <c r="AU135" s="140" t="s">
        <v>84</v>
      </c>
      <c r="AY135" s="13" t="s">
        <v>120</v>
      </c>
      <c r="BE135" s="141">
        <f>IF(N135="základní",J135,0)</f>
        <v>0</v>
      </c>
      <c r="BF135" s="141">
        <f>IF(N135="snížená",J135,0)</f>
        <v>0</v>
      </c>
      <c r="BG135" s="141">
        <f>IF(N135="zákl. přenesená",J135,0)</f>
        <v>0</v>
      </c>
      <c r="BH135" s="141">
        <f>IF(N135="sníž. přenesená",J135,0)</f>
        <v>0</v>
      </c>
      <c r="BI135" s="141">
        <f>IF(N135="nulová",J135,0)</f>
        <v>0</v>
      </c>
      <c r="BJ135" s="13" t="s">
        <v>82</v>
      </c>
      <c r="BK135" s="141">
        <f>ROUND(I135*H135,2)</f>
        <v>0</v>
      </c>
      <c r="BL135" s="13" t="s">
        <v>132</v>
      </c>
      <c r="BM135" s="140" t="s">
        <v>79</v>
      </c>
    </row>
    <row r="136" spans="2:65" s="11" customFormat="1" ht="22.9" customHeight="1">
      <c r="B136" s="116"/>
      <c r="D136" s="117" t="s">
        <v>73</v>
      </c>
      <c r="E136" s="126" t="s">
        <v>430</v>
      </c>
      <c r="F136" s="126" t="s">
        <v>431</v>
      </c>
      <c r="I136" s="119"/>
      <c r="J136" s="127">
        <f>BK136</f>
        <v>0</v>
      </c>
      <c r="L136" s="116"/>
      <c r="M136" s="121"/>
      <c r="P136" s="122">
        <f>SUM(P137:P140)</f>
        <v>0</v>
      </c>
      <c r="R136" s="122">
        <f>SUM(R137:R140)</f>
        <v>0</v>
      </c>
      <c r="T136" s="123">
        <f>SUM(T137:T140)</f>
        <v>0</v>
      </c>
      <c r="AR136" s="117" t="s">
        <v>82</v>
      </c>
      <c r="AT136" s="124" t="s">
        <v>73</v>
      </c>
      <c r="AU136" s="124" t="s">
        <v>82</v>
      </c>
      <c r="AY136" s="117" t="s">
        <v>120</v>
      </c>
      <c r="BK136" s="125">
        <f>SUM(BK137:BK140)</f>
        <v>0</v>
      </c>
    </row>
    <row r="137" spans="2:65" s="1" customFormat="1" ht="33" customHeight="1">
      <c r="B137" s="128"/>
      <c r="C137" s="129" t="s">
        <v>136</v>
      </c>
      <c r="D137" s="129" t="s">
        <v>123</v>
      </c>
      <c r="E137" s="130" t="s">
        <v>432</v>
      </c>
      <c r="F137" s="131" t="s">
        <v>433</v>
      </c>
      <c r="G137" s="132" t="s">
        <v>429</v>
      </c>
      <c r="H137" s="133">
        <v>2.4</v>
      </c>
      <c r="I137" s="134"/>
      <c r="J137" s="135">
        <f>ROUND(I137*H137,2)</f>
        <v>0</v>
      </c>
      <c r="K137" s="131" t="s">
        <v>1</v>
      </c>
      <c r="L137" s="28"/>
      <c r="M137" s="136" t="s">
        <v>1</v>
      </c>
      <c r="N137" s="137" t="s">
        <v>39</v>
      </c>
      <c r="P137" s="138">
        <f>O137*H137</f>
        <v>0</v>
      </c>
      <c r="Q137" s="138">
        <v>0</v>
      </c>
      <c r="R137" s="138">
        <f>Q137*H137</f>
        <v>0</v>
      </c>
      <c r="S137" s="138">
        <v>0</v>
      </c>
      <c r="T137" s="139">
        <f>S137*H137</f>
        <v>0</v>
      </c>
      <c r="AR137" s="140" t="s">
        <v>132</v>
      </c>
      <c r="AT137" s="140" t="s">
        <v>123</v>
      </c>
      <c r="AU137" s="140" t="s">
        <v>84</v>
      </c>
      <c r="AY137" s="13" t="s">
        <v>120</v>
      </c>
      <c r="BE137" s="141">
        <f>IF(N137="základní",J137,0)</f>
        <v>0</v>
      </c>
      <c r="BF137" s="141">
        <f>IF(N137="snížená",J137,0)</f>
        <v>0</v>
      </c>
      <c r="BG137" s="141">
        <f>IF(N137="zákl. přenesená",J137,0)</f>
        <v>0</v>
      </c>
      <c r="BH137" s="141">
        <f>IF(N137="sníž. přenesená",J137,0)</f>
        <v>0</v>
      </c>
      <c r="BI137" s="141">
        <f>IF(N137="nulová",J137,0)</f>
        <v>0</v>
      </c>
      <c r="BJ137" s="13" t="s">
        <v>82</v>
      </c>
      <c r="BK137" s="141">
        <f>ROUND(I137*H137,2)</f>
        <v>0</v>
      </c>
      <c r="BL137" s="13" t="s">
        <v>132</v>
      </c>
      <c r="BM137" s="140" t="s">
        <v>8</v>
      </c>
    </row>
    <row r="138" spans="2:65" s="1" customFormat="1" ht="24.2" customHeight="1">
      <c r="B138" s="128"/>
      <c r="C138" s="129" t="s">
        <v>145</v>
      </c>
      <c r="D138" s="129" t="s">
        <v>123</v>
      </c>
      <c r="E138" s="130" t="s">
        <v>434</v>
      </c>
      <c r="F138" s="131" t="s">
        <v>435</v>
      </c>
      <c r="G138" s="132" t="s">
        <v>429</v>
      </c>
      <c r="H138" s="133">
        <v>2.4</v>
      </c>
      <c r="I138" s="134"/>
      <c r="J138" s="135">
        <f>ROUND(I138*H138,2)</f>
        <v>0</v>
      </c>
      <c r="K138" s="131" t="s">
        <v>1</v>
      </c>
      <c r="L138" s="28"/>
      <c r="M138" s="136" t="s">
        <v>1</v>
      </c>
      <c r="N138" s="137" t="s">
        <v>39</v>
      </c>
      <c r="P138" s="138">
        <f>O138*H138</f>
        <v>0</v>
      </c>
      <c r="Q138" s="138">
        <v>0</v>
      </c>
      <c r="R138" s="138">
        <f>Q138*H138</f>
        <v>0</v>
      </c>
      <c r="S138" s="138">
        <v>0</v>
      </c>
      <c r="T138" s="139">
        <f>S138*H138</f>
        <v>0</v>
      </c>
      <c r="AR138" s="140" t="s">
        <v>132</v>
      </c>
      <c r="AT138" s="140" t="s">
        <v>123</v>
      </c>
      <c r="AU138" s="140" t="s">
        <v>84</v>
      </c>
      <c r="AY138" s="13" t="s">
        <v>120</v>
      </c>
      <c r="BE138" s="141">
        <f>IF(N138="základní",J138,0)</f>
        <v>0</v>
      </c>
      <c r="BF138" s="141">
        <f>IF(N138="snížená",J138,0)</f>
        <v>0</v>
      </c>
      <c r="BG138" s="141">
        <f>IF(N138="zákl. přenesená",J138,0)</f>
        <v>0</v>
      </c>
      <c r="BH138" s="141">
        <f>IF(N138="sníž. přenesená",J138,0)</f>
        <v>0</v>
      </c>
      <c r="BI138" s="141">
        <f>IF(N138="nulová",J138,0)</f>
        <v>0</v>
      </c>
      <c r="BJ138" s="13" t="s">
        <v>82</v>
      </c>
      <c r="BK138" s="141">
        <f>ROUND(I138*H138,2)</f>
        <v>0</v>
      </c>
      <c r="BL138" s="13" t="s">
        <v>132</v>
      </c>
      <c r="BM138" s="140" t="s">
        <v>148</v>
      </c>
    </row>
    <row r="139" spans="2:65" s="1" customFormat="1" ht="24.2" customHeight="1">
      <c r="B139" s="128"/>
      <c r="C139" s="129" t="s">
        <v>139</v>
      </c>
      <c r="D139" s="129" t="s">
        <v>123</v>
      </c>
      <c r="E139" s="130" t="s">
        <v>436</v>
      </c>
      <c r="F139" s="131" t="s">
        <v>437</v>
      </c>
      <c r="G139" s="132" t="s">
        <v>429</v>
      </c>
      <c r="H139" s="133">
        <v>1</v>
      </c>
      <c r="I139" s="134"/>
      <c r="J139" s="135">
        <f>ROUND(I139*H139,2)</f>
        <v>0</v>
      </c>
      <c r="K139" s="131" t="s">
        <v>1</v>
      </c>
      <c r="L139" s="28"/>
      <c r="M139" s="136" t="s">
        <v>1</v>
      </c>
      <c r="N139" s="137" t="s">
        <v>39</v>
      </c>
      <c r="P139" s="138">
        <f>O139*H139</f>
        <v>0</v>
      </c>
      <c r="Q139" s="138">
        <v>0</v>
      </c>
      <c r="R139" s="138">
        <f>Q139*H139</f>
        <v>0</v>
      </c>
      <c r="S139" s="138">
        <v>0</v>
      </c>
      <c r="T139" s="139">
        <f>S139*H139</f>
        <v>0</v>
      </c>
      <c r="AR139" s="140" t="s">
        <v>132</v>
      </c>
      <c r="AT139" s="140" t="s">
        <v>123</v>
      </c>
      <c r="AU139" s="140" t="s">
        <v>84</v>
      </c>
      <c r="AY139" s="13" t="s">
        <v>120</v>
      </c>
      <c r="BE139" s="141">
        <f>IF(N139="základní",J139,0)</f>
        <v>0</v>
      </c>
      <c r="BF139" s="141">
        <f>IF(N139="snížená",J139,0)</f>
        <v>0</v>
      </c>
      <c r="BG139" s="141">
        <f>IF(N139="zákl. přenesená",J139,0)</f>
        <v>0</v>
      </c>
      <c r="BH139" s="141">
        <f>IF(N139="sníž. přenesená",J139,0)</f>
        <v>0</v>
      </c>
      <c r="BI139" s="141">
        <f>IF(N139="nulová",J139,0)</f>
        <v>0</v>
      </c>
      <c r="BJ139" s="13" t="s">
        <v>82</v>
      </c>
      <c r="BK139" s="141">
        <f>ROUND(I139*H139,2)</f>
        <v>0</v>
      </c>
      <c r="BL139" s="13" t="s">
        <v>132</v>
      </c>
      <c r="BM139" s="140" t="s">
        <v>127</v>
      </c>
    </row>
    <row r="140" spans="2:65" s="1" customFormat="1" ht="33" customHeight="1">
      <c r="B140" s="128"/>
      <c r="C140" s="129" t="s">
        <v>151</v>
      </c>
      <c r="D140" s="129" t="s">
        <v>123</v>
      </c>
      <c r="E140" s="130" t="s">
        <v>438</v>
      </c>
      <c r="F140" s="131" t="s">
        <v>439</v>
      </c>
      <c r="G140" s="132" t="s">
        <v>429</v>
      </c>
      <c r="H140" s="133">
        <v>2.4</v>
      </c>
      <c r="I140" s="134"/>
      <c r="J140" s="135">
        <f>ROUND(I140*H140,2)</f>
        <v>0</v>
      </c>
      <c r="K140" s="131" t="s">
        <v>1</v>
      </c>
      <c r="L140" s="28"/>
      <c r="M140" s="136" t="s">
        <v>1</v>
      </c>
      <c r="N140" s="137" t="s">
        <v>39</v>
      </c>
      <c r="P140" s="138">
        <f>O140*H140</f>
        <v>0</v>
      </c>
      <c r="Q140" s="138">
        <v>0</v>
      </c>
      <c r="R140" s="138">
        <f>Q140*H140</f>
        <v>0</v>
      </c>
      <c r="S140" s="138">
        <v>0</v>
      </c>
      <c r="T140" s="139">
        <f>S140*H140</f>
        <v>0</v>
      </c>
      <c r="AR140" s="140" t="s">
        <v>132</v>
      </c>
      <c r="AT140" s="140" t="s">
        <v>123</v>
      </c>
      <c r="AU140" s="140" t="s">
        <v>84</v>
      </c>
      <c r="AY140" s="13" t="s">
        <v>120</v>
      </c>
      <c r="BE140" s="141">
        <f>IF(N140="základní",J140,0)</f>
        <v>0</v>
      </c>
      <c r="BF140" s="141">
        <f>IF(N140="snížená",J140,0)</f>
        <v>0</v>
      </c>
      <c r="BG140" s="141">
        <f>IF(N140="zákl. přenesená",J140,0)</f>
        <v>0</v>
      </c>
      <c r="BH140" s="141">
        <f>IF(N140="sníž. přenesená",J140,0)</f>
        <v>0</v>
      </c>
      <c r="BI140" s="141">
        <f>IF(N140="nulová",J140,0)</f>
        <v>0</v>
      </c>
      <c r="BJ140" s="13" t="s">
        <v>82</v>
      </c>
      <c r="BK140" s="141">
        <f>ROUND(I140*H140,2)</f>
        <v>0</v>
      </c>
      <c r="BL140" s="13" t="s">
        <v>132</v>
      </c>
      <c r="BM140" s="140" t="s">
        <v>155</v>
      </c>
    </row>
    <row r="141" spans="2:65" s="11" customFormat="1" ht="25.9" customHeight="1">
      <c r="B141" s="116"/>
      <c r="D141" s="117" t="s">
        <v>73</v>
      </c>
      <c r="E141" s="118" t="s">
        <v>118</v>
      </c>
      <c r="F141" s="118" t="s">
        <v>119</v>
      </c>
      <c r="I141" s="119"/>
      <c r="J141" s="120">
        <f>BK141</f>
        <v>0</v>
      </c>
      <c r="L141" s="116"/>
      <c r="M141" s="121"/>
      <c r="P141" s="122">
        <f>P142</f>
        <v>0</v>
      </c>
      <c r="R141" s="122">
        <f>R142</f>
        <v>0</v>
      </c>
      <c r="T141" s="123">
        <f>T142</f>
        <v>0</v>
      </c>
      <c r="AR141" s="117" t="s">
        <v>84</v>
      </c>
      <c r="AT141" s="124" t="s">
        <v>73</v>
      </c>
      <c r="AU141" s="124" t="s">
        <v>74</v>
      </c>
      <c r="AY141" s="117" t="s">
        <v>120</v>
      </c>
      <c r="BK141" s="125">
        <f>BK142</f>
        <v>0</v>
      </c>
    </row>
    <row r="142" spans="2:65" s="11" customFormat="1" ht="22.9" customHeight="1">
      <c r="B142" s="116"/>
      <c r="D142" s="117" t="s">
        <v>73</v>
      </c>
      <c r="E142" s="126" t="s">
        <v>440</v>
      </c>
      <c r="F142" s="126" t="s">
        <v>441</v>
      </c>
      <c r="I142" s="119"/>
      <c r="J142" s="127">
        <f>BK142</f>
        <v>0</v>
      </c>
      <c r="L142" s="116"/>
      <c r="M142" s="121"/>
      <c r="P142" s="122">
        <f>SUM(P143:P177)</f>
        <v>0</v>
      </c>
      <c r="R142" s="122">
        <f>SUM(R143:R177)</f>
        <v>0</v>
      </c>
      <c r="T142" s="123">
        <f>SUM(T143:T177)</f>
        <v>0</v>
      </c>
      <c r="AR142" s="117" t="s">
        <v>84</v>
      </c>
      <c r="AT142" s="124" t="s">
        <v>73</v>
      </c>
      <c r="AU142" s="124" t="s">
        <v>82</v>
      </c>
      <c r="AY142" s="117" t="s">
        <v>120</v>
      </c>
      <c r="BK142" s="125">
        <f>SUM(BK143:BK177)</f>
        <v>0</v>
      </c>
    </row>
    <row r="143" spans="2:65" s="1" customFormat="1" ht="37.9" customHeight="1">
      <c r="B143" s="128"/>
      <c r="C143" s="129" t="s">
        <v>79</v>
      </c>
      <c r="D143" s="129" t="s">
        <v>123</v>
      </c>
      <c r="E143" s="130" t="s">
        <v>442</v>
      </c>
      <c r="F143" s="131" t="s">
        <v>443</v>
      </c>
      <c r="G143" s="132" t="s">
        <v>161</v>
      </c>
      <c r="H143" s="133">
        <v>8629.16</v>
      </c>
      <c r="I143" s="134"/>
      <c r="J143" s="135">
        <f t="shared" ref="J143:J177" si="0">ROUND(I143*H143,2)</f>
        <v>0</v>
      </c>
      <c r="K143" s="131" t="s">
        <v>1</v>
      </c>
      <c r="L143" s="28"/>
      <c r="M143" s="136" t="s">
        <v>1</v>
      </c>
      <c r="N143" s="137" t="s">
        <v>39</v>
      </c>
      <c r="P143" s="138">
        <f t="shared" ref="P143:P177" si="1">O143*H143</f>
        <v>0</v>
      </c>
      <c r="Q143" s="138">
        <v>0</v>
      </c>
      <c r="R143" s="138">
        <f t="shared" ref="R143:R177" si="2">Q143*H143</f>
        <v>0</v>
      </c>
      <c r="S143" s="138">
        <v>0</v>
      </c>
      <c r="T143" s="139">
        <f t="shared" ref="T143:T177" si="3">S143*H143</f>
        <v>0</v>
      </c>
      <c r="AR143" s="140" t="s">
        <v>127</v>
      </c>
      <c r="AT143" s="140" t="s">
        <v>123</v>
      </c>
      <c r="AU143" s="140" t="s">
        <v>84</v>
      </c>
      <c r="AY143" s="13" t="s">
        <v>120</v>
      </c>
      <c r="BE143" s="141">
        <f t="shared" ref="BE143:BE177" si="4">IF(N143="základní",J143,0)</f>
        <v>0</v>
      </c>
      <c r="BF143" s="141">
        <f t="shared" ref="BF143:BF177" si="5">IF(N143="snížená",J143,0)</f>
        <v>0</v>
      </c>
      <c r="BG143" s="141">
        <f t="shared" ref="BG143:BG177" si="6">IF(N143="zákl. přenesená",J143,0)</f>
        <v>0</v>
      </c>
      <c r="BH143" s="141">
        <f t="shared" ref="BH143:BH177" si="7">IF(N143="sníž. přenesená",J143,0)</f>
        <v>0</v>
      </c>
      <c r="BI143" s="141">
        <f t="shared" ref="BI143:BI177" si="8">IF(N143="nulová",J143,0)</f>
        <v>0</v>
      </c>
      <c r="BJ143" s="13" t="s">
        <v>82</v>
      </c>
      <c r="BK143" s="141">
        <f t="shared" ref="BK143:BK177" si="9">ROUND(I143*H143,2)</f>
        <v>0</v>
      </c>
      <c r="BL143" s="13" t="s">
        <v>127</v>
      </c>
      <c r="BM143" s="140" t="s">
        <v>85</v>
      </c>
    </row>
    <row r="144" spans="2:65" s="1" customFormat="1" ht="16.5" customHeight="1">
      <c r="B144" s="128"/>
      <c r="C144" s="129" t="s">
        <v>158</v>
      </c>
      <c r="D144" s="129" t="s">
        <v>123</v>
      </c>
      <c r="E144" s="130" t="s">
        <v>444</v>
      </c>
      <c r="F144" s="131" t="s">
        <v>445</v>
      </c>
      <c r="G144" s="132" t="s">
        <v>333</v>
      </c>
      <c r="H144" s="133">
        <v>1</v>
      </c>
      <c r="I144" s="134"/>
      <c r="J144" s="135">
        <f t="shared" si="0"/>
        <v>0</v>
      </c>
      <c r="K144" s="131" t="s">
        <v>1</v>
      </c>
      <c r="L144" s="28"/>
      <c r="M144" s="136" t="s">
        <v>1</v>
      </c>
      <c r="N144" s="137" t="s">
        <v>39</v>
      </c>
      <c r="P144" s="138">
        <f t="shared" si="1"/>
        <v>0</v>
      </c>
      <c r="Q144" s="138">
        <v>0</v>
      </c>
      <c r="R144" s="138">
        <f t="shared" si="2"/>
        <v>0</v>
      </c>
      <c r="S144" s="138">
        <v>0</v>
      </c>
      <c r="T144" s="139">
        <f t="shared" si="3"/>
        <v>0</v>
      </c>
      <c r="AR144" s="140" t="s">
        <v>127</v>
      </c>
      <c r="AT144" s="140" t="s">
        <v>123</v>
      </c>
      <c r="AU144" s="140" t="s">
        <v>84</v>
      </c>
      <c r="AY144" s="13" t="s">
        <v>120</v>
      </c>
      <c r="BE144" s="141">
        <f t="shared" si="4"/>
        <v>0</v>
      </c>
      <c r="BF144" s="141">
        <f t="shared" si="5"/>
        <v>0</v>
      </c>
      <c r="BG144" s="141">
        <f t="shared" si="6"/>
        <v>0</v>
      </c>
      <c r="BH144" s="141">
        <f t="shared" si="7"/>
        <v>0</v>
      </c>
      <c r="BI144" s="141">
        <f t="shared" si="8"/>
        <v>0</v>
      </c>
      <c r="BJ144" s="13" t="s">
        <v>82</v>
      </c>
      <c r="BK144" s="141">
        <f t="shared" si="9"/>
        <v>0</v>
      </c>
      <c r="BL144" s="13" t="s">
        <v>127</v>
      </c>
      <c r="BM144" s="140" t="s">
        <v>162</v>
      </c>
    </row>
    <row r="145" spans="2:65" s="1" customFormat="1" ht="16.5" customHeight="1">
      <c r="B145" s="128"/>
      <c r="C145" s="129" t="s">
        <v>8</v>
      </c>
      <c r="D145" s="129" t="s">
        <v>123</v>
      </c>
      <c r="E145" s="130" t="s">
        <v>446</v>
      </c>
      <c r="F145" s="131" t="s">
        <v>447</v>
      </c>
      <c r="G145" s="132" t="s">
        <v>333</v>
      </c>
      <c r="H145" s="133">
        <v>3</v>
      </c>
      <c r="I145" s="134"/>
      <c r="J145" s="135">
        <f t="shared" si="0"/>
        <v>0</v>
      </c>
      <c r="K145" s="131" t="s">
        <v>1</v>
      </c>
      <c r="L145" s="28"/>
      <c r="M145" s="136" t="s">
        <v>1</v>
      </c>
      <c r="N145" s="137" t="s">
        <v>39</v>
      </c>
      <c r="P145" s="138">
        <f t="shared" si="1"/>
        <v>0</v>
      </c>
      <c r="Q145" s="138">
        <v>0</v>
      </c>
      <c r="R145" s="138">
        <f t="shared" si="2"/>
        <v>0</v>
      </c>
      <c r="S145" s="138">
        <v>0</v>
      </c>
      <c r="T145" s="139">
        <f t="shared" si="3"/>
        <v>0</v>
      </c>
      <c r="AR145" s="140" t="s">
        <v>127</v>
      </c>
      <c r="AT145" s="140" t="s">
        <v>123</v>
      </c>
      <c r="AU145" s="140" t="s">
        <v>84</v>
      </c>
      <c r="AY145" s="13" t="s">
        <v>120</v>
      </c>
      <c r="BE145" s="141">
        <f t="shared" si="4"/>
        <v>0</v>
      </c>
      <c r="BF145" s="141">
        <f t="shared" si="5"/>
        <v>0</v>
      </c>
      <c r="BG145" s="141">
        <f t="shared" si="6"/>
        <v>0</v>
      </c>
      <c r="BH145" s="141">
        <f t="shared" si="7"/>
        <v>0</v>
      </c>
      <c r="BI145" s="141">
        <f t="shared" si="8"/>
        <v>0</v>
      </c>
      <c r="BJ145" s="13" t="s">
        <v>82</v>
      </c>
      <c r="BK145" s="141">
        <f t="shared" si="9"/>
        <v>0</v>
      </c>
      <c r="BL145" s="13" t="s">
        <v>127</v>
      </c>
      <c r="BM145" s="140" t="s">
        <v>165</v>
      </c>
    </row>
    <row r="146" spans="2:65" s="1" customFormat="1" ht="16.5" customHeight="1">
      <c r="B146" s="128"/>
      <c r="C146" s="129" t="s">
        <v>166</v>
      </c>
      <c r="D146" s="129" t="s">
        <v>123</v>
      </c>
      <c r="E146" s="130" t="s">
        <v>448</v>
      </c>
      <c r="F146" s="131" t="s">
        <v>449</v>
      </c>
      <c r="G146" s="132" t="s">
        <v>450</v>
      </c>
      <c r="H146" s="133">
        <v>735</v>
      </c>
      <c r="I146" s="134"/>
      <c r="J146" s="135">
        <f t="shared" si="0"/>
        <v>0</v>
      </c>
      <c r="K146" s="131" t="s">
        <v>1</v>
      </c>
      <c r="L146" s="28"/>
      <c r="M146" s="136" t="s">
        <v>1</v>
      </c>
      <c r="N146" s="137" t="s">
        <v>39</v>
      </c>
      <c r="P146" s="138">
        <f t="shared" si="1"/>
        <v>0</v>
      </c>
      <c r="Q146" s="138">
        <v>0</v>
      </c>
      <c r="R146" s="138">
        <f t="shared" si="2"/>
        <v>0</v>
      </c>
      <c r="S146" s="138">
        <v>0</v>
      </c>
      <c r="T146" s="139">
        <f t="shared" si="3"/>
        <v>0</v>
      </c>
      <c r="AR146" s="140" t="s">
        <v>127</v>
      </c>
      <c r="AT146" s="140" t="s">
        <v>123</v>
      </c>
      <c r="AU146" s="140" t="s">
        <v>84</v>
      </c>
      <c r="AY146" s="13" t="s">
        <v>120</v>
      </c>
      <c r="BE146" s="141">
        <f t="shared" si="4"/>
        <v>0</v>
      </c>
      <c r="BF146" s="141">
        <f t="shared" si="5"/>
        <v>0</v>
      </c>
      <c r="BG146" s="141">
        <f t="shared" si="6"/>
        <v>0</v>
      </c>
      <c r="BH146" s="141">
        <f t="shared" si="7"/>
        <v>0</v>
      </c>
      <c r="BI146" s="141">
        <f t="shared" si="8"/>
        <v>0</v>
      </c>
      <c r="BJ146" s="13" t="s">
        <v>82</v>
      </c>
      <c r="BK146" s="141">
        <f t="shared" si="9"/>
        <v>0</v>
      </c>
      <c r="BL146" s="13" t="s">
        <v>127</v>
      </c>
      <c r="BM146" s="140" t="s">
        <v>169</v>
      </c>
    </row>
    <row r="147" spans="2:65" s="1" customFormat="1" ht="16.5" customHeight="1">
      <c r="B147" s="128"/>
      <c r="C147" s="129" t="s">
        <v>148</v>
      </c>
      <c r="D147" s="129" t="s">
        <v>123</v>
      </c>
      <c r="E147" s="130" t="s">
        <v>451</v>
      </c>
      <c r="F147" s="131" t="s">
        <v>452</v>
      </c>
      <c r="G147" s="132" t="s">
        <v>329</v>
      </c>
      <c r="H147" s="133">
        <v>16</v>
      </c>
      <c r="I147" s="134"/>
      <c r="J147" s="135">
        <f t="shared" si="0"/>
        <v>0</v>
      </c>
      <c r="K147" s="131" t="s">
        <v>1</v>
      </c>
      <c r="L147" s="28"/>
      <c r="M147" s="136" t="s">
        <v>1</v>
      </c>
      <c r="N147" s="137" t="s">
        <v>39</v>
      </c>
      <c r="P147" s="138">
        <f t="shared" si="1"/>
        <v>0</v>
      </c>
      <c r="Q147" s="138">
        <v>0</v>
      </c>
      <c r="R147" s="138">
        <f t="shared" si="2"/>
        <v>0</v>
      </c>
      <c r="S147" s="138">
        <v>0</v>
      </c>
      <c r="T147" s="139">
        <f t="shared" si="3"/>
        <v>0</v>
      </c>
      <c r="AR147" s="140" t="s">
        <v>127</v>
      </c>
      <c r="AT147" s="140" t="s">
        <v>123</v>
      </c>
      <c r="AU147" s="140" t="s">
        <v>84</v>
      </c>
      <c r="AY147" s="13" t="s">
        <v>120</v>
      </c>
      <c r="BE147" s="141">
        <f t="shared" si="4"/>
        <v>0</v>
      </c>
      <c r="BF147" s="141">
        <f t="shared" si="5"/>
        <v>0</v>
      </c>
      <c r="BG147" s="141">
        <f t="shared" si="6"/>
        <v>0</v>
      </c>
      <c r="BH147" s="141">
        <f t="shared" si="7"/>
        <v>0</v>
      </c>
      <c r="BI147" s="141">
        <f t="shared" si="8"/>
        <v>0</v>
      </c>
      <c r="BJ147" s="13" t="s">
        <v>82</v>
      </c>
      <c r="BK147" s="141">
        <f t="shared" si="9"/>
        <v>0</v>
      </c>
      <c r="BL147" s="13" t="s">
        <v>127</v>
      </c>
      <c r="BM147" s="140" t="s">
        <v>172</v>
      </c>
    </row>
    <row r="148" spans="2:65" s="1" customFormat="1" ht="24.2" customHeight="1">
      <c r="B148" s="128"/>
      <c r="C148" s="129" t="s">
        <v>173</v>
      </c>
      <c r="D148" s="129" t="s">
        <v>123</v>
      </c>
      <c r="E148" s="130" t="s">
        <v>453</v>
      </c>
      <c r="F148" s="131" t="s">
        <v>454</v>
      </c>
      <c r="G148" s="132" t="s">
        <v>450</v>
      </c>
      <c r="H148" s="133">
        <v>12</v>
      </c>
      <c r="I148" s="134"/>
      <c r="J148" s="135">
        <f t="shared" si="0"/>
        <v>0</v>
      </c>
      <c r="K148" s="131" t="s">
        <v>1</v>
      </c>
      <c r="L148" s="28"/>
      <c r="M148" s="136" t="s">
        <v>1</v>
      </c>
      <c r="N148" s="137" t="s">
        <v>39</v>
      </c>
      <c r="P148" s="138">
        <f t="shared" si="1"/>
        <v>0</v>
      </c>
      <c r="Q148" s="138">
        <v>0</v>
      </c>
      <c r="R148" s="138">
        <f t="shared" si="2"/>
        <v>0</v>
      </c>
      <c r="S148" s="138">
        <v>0</v>
      </c>
      <c r="T148" s="139">
        <f t="shared" si="3"/>
        <v>0</v>
      </c>
      <c r="AR148" s="140" t="s">
        <v>127</v>
      </c>
      <c r="AT148" s="140" t="s">
        <v>123</v>
      </c>
      <c r="AU148" s="140" t="s">
        <v>84</v>
      </c>
      <c r="AY148" s="13" t="s">
        <v>120</v>
      </c>
      <c r="BE148" s="141">
        <f t="shared" si="4"/>
        <v>0</v>
      </c>
      <c r="BF148" s="141">
        <f t="shared" si="5"/>
        <v>0</v>
      </c>
      <c r="BG148" s="141">
        <f t="shared" si="6"/>
        <v>0</v>
      </c>
      <c r="BH148" s="141">
        <f t="shared" si="7"/>
        <v>0</v>
      </c>
      <c r="BI148" s="141">
        <f t="shared" si="8"/>
        <v>0</v>
      </c>
      <c r="BJ148" s="13" t="s">
        <v>82</v>
      </c>
      <c r="BK148" s="141">
        <f t="shared" si="9"/>
        <v>0</v>
      </c>
      <c r="BL148" s="13" t="s">
        <v>127</v>
      </c>
      <c r="BM148" s="140" t="s">
        <v>88</v>
      </c>
    </row>
    <row r="149" spans="2:65" s="1" customFormat="1" ht="24.2" customHeight="1">
      <c r="B149" s="128"/>
      <c r="C149" s="129" t="s">
        <v>127</v>
      </c>
      <c r="D149" s="129" t="s">
        <v>123</v>
      </c>
      <c r="E149" s="130" t="s">
        <v>455</v>
      </c>
      <c r="F149" s="131" t="s">
        <v>456</v>
      </c>
      <c r="G149" s="132" t="s">
        <v>450</v>
      </c>
      <c r="H149" s="133">
        <v>88.6</v>
      </c>
      <c r="I149" s="134"/>
      <c r="J149" s="135">
        <f t="shared" si="0"/>
        <v>0</v>
      </c>
      <c r="K149" s="131" t="s">
        <v>1</v>
      </c>
      <c r="L149" s="28"/>
      <c r="M149" s="136" t="s">
        <v>1</v>
      </c>
      <c r="N149" s="137" t="s">
        <v>39</v>
      </c>
      <c r="P149" s="138">
        <f t="shared" si="1"/>
        <v>0</v>
      </c>
      <c r="Q149" s="138">
        <v>0</v>
      </c>
      <c r="R149" s="138">
        <f t="shared" si="2"/>
        <v>0</v>
      </c>
      <c r="S149" s="138">
        <v>0</v>
      </c>
      <c r="T149" s="139">
        <f t="shared" si="3"/>
        <v>0</v>
      </c>
      <c r="AR149" s="140" t="s">
        <v>127</v>
      </c>
      <c r="AT149" s="140" t="s">
        <v>123</v>
      </c>
      <c r="AU149" s="140" t="s">
        <v>84</v>
      </c>
      <c r="AY149" s="13" t="s">
        <v>120</v>
      </c>
      <c r="BE149" s="141">
        <f t="shared" si="4"/>
        <v>0</v>
      </c>
      <c r="BF149" s="141">
        <f t="shared" si="5"/>
        <v>0</v>
      </c>
      <c r="BG149" s="141">
        <f t="shared" si="6"/>
        <v>0</v>
      </c>
      <c r="BH149" s="141">
        <f t="shared" si="7"/>
        <v>0</v>
      </c>
      <c r="BI149" s="141">
        <f t="shared" si="8"/>
        <v>0</v>
      </c>
      <c r="BJ149" s="13" t="s">
        <v>82</v>
      </c>
      <c r="BK149" s="141">
        <f t="shared" si="9"/>
        <v>0</v>
      </c>
      <c r="BL149" s="13" t="s">
        <v>127</v>
      </c>
      <c r="BM149" s="140" t="s">
        <v>131</v>
      </c>
    </row>
    <row r="150" spans="2:65" s="1" customFormat="1" ht="16.5" customHeight="1">
      <c r="B150" s="128"/>
      <c r="C150" s="129" t="s">
        <v>178</v>
      </c>
      <c r="D150" s="129" t="s">
        <v>123</v>
      </c>
      <c r="E150" s="130" t="s">
        <v>457</v>
      </c>
      <c r="F150" s="131" t="s">
        <v>458</v>
      </c>
      <c r="G150" s="132" t="s">
        <v>450</v>
      </c>
      <c r="H150" s="133">
        <v>88.6</v>
      </c>
      <c r="I150" s="134"/>
      <c r="J150" s="135">
        <f t="shared" si="0"/>
        <v>0</v>
      </c>
      <c r="K150" s="131" t="s">
        <v>1</v>
      </c>
      <c r="L150" s="28"/>
      <c r="M150" s="136" t="s">
        <v>1</v>
      </c>
      <c r="N150" s="137" t="s">
        <v>39</v>
      </c>
      <c r="P150" s="138">
        <f t="shared" si="1"/>
        <v>0</v>
      </c>
      <c r="Q150" s="138">
        <v>0</v>
      </c>
      <c r="R150" s="138">
        <f t="shared" si="2"/>
        <v>0</v>
      </c>
      <c r="S150" s="138">
        <v>0</v>
      </c>
      <c r="T150" s="139">
        <f t="shared" si="3"/>
        <v>0</v>
      </c>
      <c r="AR150" s="140" t="s">
        <v>127</v>
      </c>
      <c r="AT150" s="140" t="s">
        <v>123</v>
      </c>
      <c r="AU150" s="140" t="s">
        <v>84</v>
      </c>
      <c r="AY150" s="13" t="s">
        <v>120</v>
      </c>
      <c r="BE150" s="141">
        <f t="shared" si="4"/>
        <v>0</v>
      </c>
      <c r="BF150" s="141">
        <f t="shared" si="5"/>
        <v>0</v>
      </c>
      <c r="BG150" s="141">
        <f t="shared" si="6"/>
        <v>0</v>
      </c>
      <c r="BH150" s="141">
        <f t="shared" si="7"/>
        <v>0</v>
      </c>
      <c r="BI150" s="141">
        <f t="shared" si="8"/>
        <v>0</v>
      </c>
      <c r="BJ150" s="13" t="s">
        <v>82</v>
      </c>
      <c r="BK150" s="141">
        <f t="shared" si="9"/>
        <v>0</v>
      </c>
      <c r="BL150" s="13" t="s">
        <v>127</v>
      </c>
      <c r="BM150" s="140" t="s">
        <v>181</v>
      </c>
    </row>
    <row r="151" spans="2:65" s="1" customFormat="1" ht="24.2" customHeight="1">
      <c r="B151" s="128"/>
      <c r="C151" s="129" t="s">
        <v>155</v>
      </c>
      <c r="D151" s="129" t="s">
        <v>123</v>
      </c>
      <c r="E151" s="130" t="s">
        <v>459</v>
      </c>
      <c r="F151" s="131" t="s">
        <v>460</v>
      </c>
      <c r="G151" s="132" t="s">
        <v>333</v>
      </c>
      <c r="H151" s="133">
        <v>1</v>
      </c>
      <c r="I151" s="134"/>
      <c r="J151" s="135">
        <f t="shared" si="0"/>
        <v>0</v>
      </c>
      <c r="K151" s="131" t="s">
        <v>1</v>
      </c>
      <c r="L151" s="28"/>
      <c r="M151" s="136" t="s">
        <v>1</v>
      </c>
      <c r="N151" s="137" t="s">
        <v>39</v>
      </c>
      <c r="P151" s="138">
        <f t="shared" si="1"/>
        <v>0</v>
      </c>
      <c r="Q151" s="138">
        <v>0</v>
      </c>
      <c r="R151" s="138">
        <f t="shared" si="2"/>
        <v>0</v>
      </c>
      <c r="S151" s="138">
        <v>0</v>
      </c>
      <c r="T151" s="139">
        <f t="shared" si="3"/>
        <v>0</v>
      </c>
      <c r="AR151" s="140" t="s">
        <v>127</v>
      </c>
      <c r="AT151" s="140" t="s">
        <v>123</v>
      </c>
      <c r="AU151" s="140" t="s">
        <v>84</v>
      </c>
      <c r="AY151" s="13" t="s">
        <v>120</v>
      </c>
      <c r="BE151" s="141">
        <f t="shared" si="4"/>
        <v>0</v>
      </c>
      <c r="BF151" s="141">
        <f t="shared" si="5"/>
        <v>0</v>
      </c>
      <c r="BG151" s="141">
        <f t="shared" si="6"/>
        <v>0</v>
      </c>
      <c r="BH151" s="141">
        <f t="shared" si="7"/>
        <v>0</v>
      </c>
      <c r="BI151" s="141">
        <f t="shared" si="8"/>
        <v>0</v>
      </c>
      <c r="BJ151" s="13" t="s">
        <v>82</v>
      </c>
      <c r="BK151" s="141">
        <f t="shared" si="9"/>
        <v>0</v>
      </c>
      <c r="BL151" s="13" t="s">
        <v>127</v>
      </c>
      <c r="BM151" s="140" t="s">
        <v>184</v>
      </c>
    </row>
    <row r="152" spans="2:65" s="1" customFormat="1" ht="16.5" customHeight="1">
      <c r="B152" s="128"/>
      <c r="C152" s="129" t="s">
        <v>185</v>
      </c>
      <c r="D152" s="129" t="s">
        <v>123</v>
      </c>
      <c r="E152" s="130" t="s">
        <v>461</v>
      </c>
      <c r="F152" s="131" t="s">
        <v>462</v>
      </c>
      <c r="G152" s="132" t="s">
        <v>236</v>
      </c>
      <c r="H152" s="133">
        <v>82</v>
      </c>
      <c r="I152" s="134"/>
      <c r="J152" s="135">
        <f t="shared" si="0"/>
        <v>0</v>
      </c>
      <c r="K152" s="131" t="s">
        <v>1</v>
      </c>
      <c r="L152" s="28"/>
      <c r="M152" s="136" t="s">
        <v>1</v>
      </c>
      <c r="N152" s="137" t="s">
        <v>39</v>
      </c>
      <c r="P152" s="138">
        <f t="shared" si="1"/>
        <v>0</v>
      </c>
      <c r="Q152" s="138">
        <v>0</v>
      </c>
      <c r="R152" s="138">
        <f t="shared" si="2"/>
        <v>0</v>
      </c>
      <c r="S152" s="138">
        <v>0</v>
      </c>
      <c r="T152" s="139">
        <f t="shared" si="3"/>
        <v>0</v>
      </c>
      <c r="AR152" s="140" t="s">
        <v>127</v>
      </c>
      <c r="AT152" s="140" t="s">
        <v>123</v>
      </c>
      <c r="AU152" s="140" t="s">
        <v>84</v>
      </c>
      <c r="AY152" s="13" t="s">
        <v>120</v>
      </c>
      <c r="BE152" s="141">
        <f t="shared" si="4"/>
        <v>0</v>
      </c>
      <c r="BF152" s="141">
        <f t="shared" si="5"/>
        <v>0</v>
      </c>
      <c r="BG152" s="141">
        <f t="shared" si="6"/>
        <v>0</v>
      </c>
      <c r="BH152" s="141">
        <f t="shared" si="7"/>
        <v>0</v>
      </c>
      <c r="BI152" s="141">
        <f t="shared" si="8"/>
        <v>0</v>
      </c>
      <c r="BJ152" s="13" t="s">
        <v>82</v>
      </c>
      <c r="BK152" s="141">
        <f t="shared" si="9"/>
        <v>0</v>
      </c>
      <c r="BL152" s="13" t="s">
        <v>127</v>
      </c>
      <c r="BM152" s="140" t="s">
        <v>188</v>
      </c>
    </row>
    <row r="153" spans="2:65" s="1" customFormat="1" ht="24.2" customHeight="1">
      <c r="B153" s="128"/>
      <c r="C153" s="129" t="s">
        <v>85</v>
      </c>
      <c r="D153" s="129" t="s">
        <v>123</v>
      </c>
      <c r="E153" s="130" t="s">
        <v>463</v>
      </c>
      <c r="F153" s="131" t="s">
        <v>464</v>
      </c>
      <c r="G153" s="132" t="s">
        <v>450</v>
      </c>
      <c r="H153" s="133">
        <v>67.2</v>
      </c>
      <c r="I153" s="134"/>
      <c r="J153" s="135">
        <f t="shared" si="0"/>
        <v>0</v>
      </c>
      <c r="K153" s="131" t="s">
        <v>1</v>
      </c>
      <c r="L153" s="28"/>
      <c r="M153" s="136" t="s">
        <v>1</v>
      </c>
      <c r="N153" s="137" t="s">
        <v>39</v>
      </c>
      <c r="P153" s="138">
        <f t="shared" si="1"/>
        <v>0</v>
      </c>
      <c r="Q153" s="138">
        <v>0</v>
      </c>
      <c r="R153" s="138">
        <f t="shared" si="2"/>
        <v>0</v>
      </c>
      <c r="S153" s="138">
        <v>0</v>
      </c>
      <c r="T153" s="139">
        <f t="shared" si="3"/>
        <v>0</v>
      </c>
      <c r="AR153" s="140" t="s">
        <v>127</v>
      </c>
      <c r="AT153" s="140" t="s">
        <v>123</v>
      </c>
      <c r="AU153" s="140" t="s">
        <v>84</v>
      </c>
      <c r="AY153" s="13" t="s">
        <v>120</v>
      </c>
      <c r="BE153" s="141">
        <f t="shared" si="4"/>
        <v>0</v>
      </c>
      <c r="BF153" s="141">
        <f t="shared" si="5"/>
        <v>0</v>
      </c>
      <c r="BG153" s="141">
        <f t="shared" si="6"/>
        <v>0</v>
      </c>
      <c r="BH153" s="141">
        <f t="shared" si="7"/>
        <v>0</v>
      </c>
      <c r="BI153" s="141">
        <f t="shared" si="8"/>
        <v>0</v>
      </c>
      <c r="BJ153" s="13" t="s">
        <v>82</v>
      </c>
      <c r="BK153" s="141">
        <f t="shared" si="9"/>
        <v>0</v>
      </c>
      <c r="BL153" s="13" t="s">
        <v>127</v>
      </c>
      <c r="BM153" s="140" t="s">
        <v>191</v>
      </c>
    </row>
    <row r="154" spans="2:65" s="1" customFormat="1" ht="24.2" customHeight="1">
      <c r="B154" s="128"/>
      <c r="C154" s="129" t="s">
        <v>7</v>
      </c>
      <c r="D154" s="129" t="s">
        <v>123</v>
      </c>
      <c r="E154" s="130" t="s">
        <v>465</v>
      </c>
      <c r="F154" s="131" t="s">
        <v>466</v>
      </c>
      <c r="G154" s="132" t="s">
        <v>450</v>
      </c>
      <c r="H154" s="133">
        <v>67.2</v>
      </c>
      <c r="I154" s="134"/>
      <c r="J154" s="135">
        <f t="shared" si="0"/>
        <v>0</v>
      </c>
      <c r="K154" s="131" t="s">
        <v>1</v>
      </c>
      <c r="L154" s="28"/>
      <c r="M154" s="136" t="s">
        <v>1</v>
      </c>
      <c r="N154" s="137" t="s">
        <v>39</v>
      </c>
      <c r="P154" s="138">
        <f t="shared" si="1"/>
        <v>0</v>
      </c>
      <c r="Q154" s="138">
        <v>0</v>
      </c>
      <c r="R154" s="138">
        <f t="shared" si="2"/>
        <v>0</v>
      </c>
      <c r="S154" s="138">
        <v>0</v>
      </c>
      <c r="T154" s="139">
        <f t="shared" si="3"/>
        <v>0</v>
      </c>
      <c r="AR154" s="140" t="s">
        <v>127</v>
      </c>
      <c r="AT154" s="140" t="s">
        <v>123</v>
      </c>
      <c r="AU154" s="140" t="s">
        <v>84</v>
      </c>
      <c r="AY154" s="13" t="s">
        <v>120</v>
      </c>
      <c r="BE154" s="141">
        <f t="shared" si="4"/>
        <v>0</v>
      </c>
      <c r="BF154" s="141">
        <f t="shared" si="5"/>
        <v>0</v>
      </c>
      <c r="BG154" s="141">
        <f t="shared" si="6"/>
        <v>0</v>
      </c>
      <c r="BH154" s="141">
        <f t="shared" si="7"/>
        <v>0</v>
      </c>
      <c r="BI154" s="141">
        <f t="shared" si="8"/>
        <v>0</v>
      </c>
      <c r="BJ154" s="13" t="s">
        <v>82</v>
      </c>
      <c r="BK154" s="141">
        <f t="shared" si="9"/>
        <v>0</v>
      </c>
      <c r="BL154" s="13" t="s">
        <v>127</v>
      </c>
      <c r="BM154" s="140" t="s">
        <v>194</v>
      </c>
    </row>
    <row r="155" spans="2:65" s="1" customFormat="1" ht="24.2" customHeight="1">
      <c r="B155" s="128"/>
      <c r="C155" s="129" t="s">
        <v>162</v>
      </c>
      <c r="D155" s="129" t="s">
        <v>123</v>
      </c>
      <c r="E155" s="130" t="s">
        <v>467</v>
      </c>
      <c r="F155" s="131" t="s">
        <v>468</v>
      </c>
      <c r="G155" s="132" t="s">
        <v>450</v>
      </c>
      <c r="H155" s="133">
        <v>67.2</v>
      </c>
      <c r="I155" s="134"/>
      <c r="J155" s="135">
        <f t="shared" si="0"/>
        <v>0</v>
      </c>
      <c r="K155" s="131" t="s">
        <v>1</v>
      </c>
      <c r="L155" s="28"/>
      <c r="M155" s="136" t="s">
        <v>1</v>
      </c>
      <c r="N155" s="137" t="s">
        <v>39</v>
      </c>
      <c r="P155" s="138">
        <f t="shared" si="1"/>
        <v>0</v>
      </c>
      <c r="Q155" s="138">
        <v>0</v>
      </c>
      <c r="R155" s="138">
        <f t="shared" si="2"/>
        <v>0</v>
      </c>
      <c r="S155" s="138">
        <v>0</v>
      </c>
      <c r="T155" s="139">
        <f t="shared" si="3"/>
        <v>0</v>
      </c>
      <c r="AR155" s="140" t="s">
        <v>127</v>
      </c>
      <c r="AT155" s="140" t="s">
        <v>123</v>
      </c>
      <c r="AU155" s="140" t="s">
        <v>84</v>
      </c>
      <c r="AY155" s="13" t="s">
        <v>120</v>
      </c>
      <c r="BE155" s="141">
        <f t="shared" si="4"/>
        <v>0</v>
      </c>
      <c r="BF155" s="141">
        <f t="shared" si="5"/>
        <v>0</v>
      </c>
      <c r="BG155" s="141">
        <f t="shared" si="6"/>
        <v>0</v>
      </c>
      <c r="BH155" s="141">
        <f t="shared" si="7"/>
        <v>0</v>
      </c>
      <c r="BI155" s="141">
        <f t="shared" si="8"/>
        <v>0</v>
      </c>
      <c r="BJ155" s="13" t="s">
        <v>82</v>
      </c>
      <c r="BK155" s="141">
        <f t="shared" si="9"/>
        <v>0</v>
      </c>
      <c r="BL155" s="13" t="s">
        <v>127</v>
      </c>
      <c r="BM155" s="140" t="s">
        <v>197</v>
      </c>
    </row>
    <row r="156" spans="2:65" s="1" customFormat="1" ht="33" customHeight="1">
      <c r="B156" s="128"/>
      <c r="C156" s="129" t="s">
        <v>198</v>
      </c>
      <c r="D156" s="129" t="s">
        <v>123</v>
      </c>
      <c r="E156" s="130" t="s">
        <v>469</v>
      </c>
      <c r="F156" s="131" t="s">
        <v>470</v>
      </c>
      <c r="G156" s="132" t="s">
        <v>161</v>
      </c>
      <c r="H156" s="133">
        <v>3485</v>
      </c>
      <c r="I156" s="134"/>
      <c r="J156" s="135">
        <f t="shared" si="0"/>
        <v>0</v>
      </c>
      <c r="K156" s="131" t="s">
        <v>1</v>
      </c>
      <c r="L156" s="28"/>
      <c r="M156" s="136" t="s">
        <v>1</v>
      </c>
      <c r="N156" s="137" t="s">
        <v>39</v>
      </c>
      <c r="P156" s="138">
        <f t="shared" si="1"/>
        <v>0</v>
      </c>
      <c r="Q156" s="138">
        <v>0</v>
      </c>
      <c r="R156" s="138">
        <f t="shared" si="2"/>
        <v>0</v>
      </c>
      <c r="S156" s="138">
        <v>0</v>
      </c>
      <c r="T156" s="139">
        <f t="shared" si="3"/>
        <v>0</v>
      </c>
      <c r="AR156" s="140" t="s">
        <v>127</v>
      </c>
      <c r="AT156" s="140" t="s">
        <v>123</v>
      </c>
      <c r="AU156" s="140" t="s">
        <v>84</v>
      </c>
      <c r="AY156" s="13" t="s">
        <v>120</v>
      </c>
      <c r="BE156" s="141">
        <f t="shared" si="4"/>
        <v>0</v>
      </c>
      <c r="BF156" s="141">
        <f t="shared" si="5"/>
        <v>0</v>
      </c>
      <c r="BG156" s="141">
        <f t="shared" si="6"/>
        <v>0</v>
      </c>
      <c r="BH156" s="141">
        <f t="shared" si="7"/>
        <v>0</v>
      </c>
      <c r="BI156" s="141">
        <f t="shared" si="8"/>
        <v>0</v>
      </c>
      <c r="BJ156" s="13" t="s">
        <v>82</v>
      </c>
      <c r="BK156" s="141">
        <f t="shared" si="9"/>
        <v>0</v>
      </c>
      <c r="BL156" s="13" t="s">
        <v>127</v>
      </c>
      <c r="BM156" s="140" t="s">
        <v>201</v>
      </c>
    </row>
    <row r="157" spans="2:65" s="1" customFormat="1" ht="16.5" customHeight="1">
      <c r="B157" s="128"/>
      <c r="C157" s="129" t="s">
        <v>165</v>
      </c>
      <c r="D157" s="129" t="s">
        <v>123</v>
      </c>
      <c r="E157" s="130" t="s">
        <v>471</v>
      </c>
      <c r="F157" s="131" t="s">
        <v>472</v>
      </c>
      <c r="G157" s="132" t="s">
        <v>333</v>
      </c>
      <c r="H157" s="133">
        <v>1</v>
      </c>
      <c r="I157" s="134"/>
      <c r="J157" s="135">
        <f t="shared" si="0"/>
        <v>0</v>
      </c>
      <c r="K157" s="131" t="s">
        <v>1</v>
      </c>
      <c r="L157" s="28"/>
      <c r="M157" s="136" t="s">
        <v>1</v>
      </c>
      <c r="N157" s="137" t="s">
        <v>39</v>
      </c>
      <c r="P157" s="138">
        <f t="shared" si="1"/>
        <v>0</v>
      </c>
      <c r="Q157" s="138">
        <v>0</v>
      </c>
      <c r="R157" s="138">
        <f t="shared" si="2"/>
        <v>0</v>
      </c>
      <c r="S157" s="138">
        <v>0</v>
      </c>
      <c r="T157" s="139">
        <f t="shared" si="3"/>
        <v>0</v>
      </c>
      <c r="AR157" s="140" t="s">
        <v>127</v>
      </c>
      <c r="AT157" s="140" t="s">
        <v>123</v>
      </c>
      <c r="AU157" s="140" t="s">
        <v>84</v>
      </c>
      <c r="AY157" s="13" t="s">
        <v>120</v>
      </c>
      <c r="BE157" s="141">
        <f t="shared" si="4"/>
        <v>0</v>
      </c>
      <c r="BF157" s="141">
        <f t="shared" si="5"/>
        <v>0</v>
      </c>
      <c r="BG157" s="141">
        <f t="shared" si="6"/>
        <v>0</v>
      </c>
      <c r="BH157" s="141">
        <f t="shared" si="7"/>
        <v>0</v>
      </c>
      <c r="BI157" s="141">
        <f t="shared" si="8"/>
        <v>0</v>
      </c>
      <c r="BJ157" s="13" t="s">
        <v>82</v>
      </c>
      <c r="BK157" s="141">
        <f t="shared" si="9"/>
        <v>0</v>
      </c>
      <c r="BL157" s="13" t="s">
        <v>127</v>
      </c>
      <c r="BM157" s="140" t="s">
        <v>204</v>
      </c>
    </row>
    <row r="158" spans="2:65" s="1" customFormat="1" ht="44.25" customHeight="1">
      <c r="B158" s="128"/>
      <c r="C158" s="129" t="s">
        <v>205</v>
      </c>
      <c r="D158" s="129" t="s">
        <v>123</v>
      </c>
      <c r="E158" s="130" t="s">
        <v>473</v>
      </c>
      <c r="F158" s="131" t="s">
        <v>474</v>
      </c>
      <c r="G158" s="132" t="s">
        <v>161</v>
      </c>
      <c r="H158" s="133">
        <v>4797.7049999999999</v>
      </c>
      <c r="I158" s="134"/>
      <c r="J158" s="135">
        <f t="shared" si="0"/>
        <v>0</v>
      </c>
      <c r="K158" s="131" t="s">
        <v>1</v>
      </c>
      <c r="L158" s="28"/>
      <c r="M158" s="136" t="s">
        <v>1</v>
      </c>
      <c r="N158" s="137" t="s">
        <v>39</v>
      </c>
      <c r="P158" s="138">
        <f t="shared" si="1"/>
        <v>0</v>
      </c>
      <c r="Q158" s="138">
        <v>0</v>
      </c>
      <c r="R158" s="138">
        <f t="shared" si="2"/>
        <v>0</v>
      </c>
      <c r="S158" s="138">
        <v>0</v>
      </c>
      <c r="T158" s="139">
        <f t="shared" si="3"/>
        <v>0</v>
      </c>
      <c r="AR158" s="140" t="s">
        <v>127</v>
      </c>
      <c r="AT158" s="140" t="s">
        <v>123</v>
      </c>
      <c r="AU158" s="140" t="s">
        <v>84</v>
      </c>
      <c r="AY158" s="13" t="s">
        <v>120</v>
      </c>
      <c r="BE158" s="141">
        <f t="shared" si="4"/>
        <v>0</v>
      </c>
      <c r="BF158" s="141">
        <f t="shared" si="5"/>
        <v>0</v>
      </c>
      <c r="BG158" s="141">
        <f t="shared" si="6"/>
        <v>0</v>
      </c>
      <c r="BH158" s="141">
        <f t="shared" si="7"/>
        <v>0</v>
      </c>
      <c r="BI158" s="141">
        <f t="shared" si="8"/>
        <v>0</v>
      </c>
      <c r="BJ158" s="13" t="s">
        <v>82</v>
      </c>
      <c r="BK158" s="141">
        <f t="shared" si="9"/>
        <v>0</v>
      </c>
      <c r="BL158" s="13" t="s">
        <v>127</v>
      </c>
      <c r="BM158" s="140" t="s">
        <v>208</v>
      </c>
    </row>
    <row r="159" spans="2:65" s="1" customFormat="1" ht="24.2" customHeight="1">
      <c r="B159" s="128"/>
      <c r="C159" s="129" t="s">
        <v>169</v>
      </c>
      <c r="D159" s="129" t="s">
        <v>123</v>
      </c>
      <c r="E159" s="130" t="s">
        <v>475</v>
      </c>
      <c r="F159" s="131" t="s">
        <v>476</v>
      </c>
      <c r="G159" s="132" t="s">
        <v>236</v>
      </c>
      <c r="H159" s="133">
        <v>4</v>
      </c>
      <c r="I159" s="134"/>
      <c r="J159" s="135">
        <f t="shared" si="0"/>
        <v>0</v>
      </c>
      <c r="K159" s="131" t="s">
        <v>1</v>
      </c>
      <c r="L159" s="28"/>
      <c r="M159" s="136" t="s">
        <v>1</v>
      </c>
      <c r="N159" s="137" t="s">
        <v>39</v>
      </c>
      <c r="P159" s="138">
        <f t="shared" si="1"/>
        <v>0</v>
      </c>
      <c r="Q159" s="138">
        <v>0</v>
      </c>
      <c r="R159" s="138">
        <f t="shared" si="2"/>
        <v>0</v>
      </c>
      <c r="S159" s="138">
        <v>0</v>
      </c>
      <c r="T159" s="139">
        <f t="shared" si="3"/>
        <v>0</v>
      </c>
      <c r="AR159" s="140" t="s">
        <v>127</v>
      </c>
      <c r="AT159" s="140" t="s">
        <v>123</v>
      </c>
      <c r="AU159" s="140" t="s">
        <v>84</v>
      </c>
      <c r="AY159" s="13" t="s">
        <v>120</v>
      </c>
      <c r="BE159" s="141">
        <f t="shared" si="4"/>
        <v>0</v>
      </c>
      <c r="BF159" s="141">
        <f t="shared" si="5"/>
        <v>0</v>
      </c>
      <c r="BG159" s="141">
        <f t="shared" si="6"/>
        <v>0</v>
      </c>
      <c r="BH159" s="141">
        <f t="shared" si="7"/>
        <v>0</v>
      </c>
      <c r="BI159" s="141">
        <f t="shared" si="8"/>
        <v>0</v>
      </c>
      <c r="BJ159" s="13" t="s">
        <v>82</v>
      </c>
      <c r="BK159" s="141">
        <f t="shared" si="9"/>
        <v>0</v>
      </c>
      <c r="BL159" s="13" t="s">
        <v>127</v>
      </c>
      <c r="BM159" s="140" t="s">
        <v>211</v>
      </c>
    </row>
    <row r="160" spans="2:65" s="1" customFormat="1" ht="16.5" customHeight="1">
      <c r="B160" s="128"/>
      <c r="C160" s="129" t="s">
        <v>212</v>
      </c>
      <c r="D160" s="129" t="s">
        <v>123</v>
      </c>
      <c r="E160" s="130" t="s">
        <v>477</v>
      </c>
      <c r="F160" s="131" t="s">
        <v>478</v>
      </c>
      <c r="G160" s="132" t="s">
        <v>333</v>
      </c>
      <c r="H160" s="133">
        <v>1</v>
      </c>
      <c r="I160" s="134"/>
      <c r="J160" s="135">
        <f t="shared" si="0"/>
        <v>0</v>
      </c>
      <c r="K160" s="131" t="s">
        <v>1</v>
      </c>
      <c r="L160" s="28"/>
      <c r="M160" s="136" t="s">
        <v>1</v>
      </c>
      <c r="N160" s="137" t="s">
        <v>39</v>
      </c>
      <c r="P160" s="138">
        <f t="shared" si="1"/>
        <v>0</v>
      </c>
      <c r="Q160" s="138">
        <v>0</v>
      </c>
      <c r="R160" s="138">
        <f t="shared" si="2"/>
        <v>0</v>
      </c>
      <c r="S160" s="138">
        <v>0</v>
      </c>
      <c r="T160" s="139">
        <f t="shared" si="3"/>
        <v>0</v>
      </c>
      <c r="AR160" s="140" t="s">
        <v>127</v>
      </c>
      <c r="AT160" s="140" t="s">
        <v>123</v>
      </c>
      <c r="AU160" s="140" t="s">
        <v>84</v>
      </c>
      <c r="AY160" s="13" t="s">
        <v>120</v>
      </c>
      <c r="BE160" s="141">
        <f t="shared" si="4"/>
        <v>0</v>
      </c>
      <c r="BF160" s="141">
        <f t="shared" si="5"/>
        <v>0</v>
      </c>
      <c r="BG160" s="141">
        <f t="shared" si="6"/>
        <v>0</v>
      </c>
      <c r="BH160" s="141">
        <f t="shared" si="7"/>
        <v>0</v>
      </c>
      <c r="BI160" s="141">
        <f t="shared" si="8"/>
        <v>0</v>
      </c>
      <c r="BJ160" s="13" t="s">
        <v>82</v>
      </c>
      <c r="BK160" s="141">
        <f t="shared" si="9"/>
        <v>0</v>
      </c>
      <c r="BL160" s="13" t="s">
        <v>127</v>
      </c>
      <c r="BM160" s="140" t="s">
        <v>215</v>
      </c>
    </row>
    <row r="161" spans="2:65" s="1" customFormat="1" ht="16.5" customHeight="1">
      <c r="B161" s="128"/>
      <c r="C161" s="129" t="s">
        <v>172</v>
      </c>
      <c r="D161" s="129" t="s">
        <v>123</v>
      </c>
      <c r="E161" s="130" t="s">
        <v>479</v>
      </c>
      <c r="F161" s="131" t="s">
        <v>480</v>
      </c>
      <c r="G161" s="132" t="s">
        <v>333</v>
      </c>
      <c r="H161" s="133">
        <v>1</v>
      </c>
      <c r="I161" s="134"/>
      <c r="J161" s="135">
        <f t="shared" si="0"/>
        <v>0</v>
      </c>
      <c r="K161" s="131" t="s">
        <v>1</v>
      </c>
      <c r="L161" s="28"/>
      <c r="M161" s="136" t="s">
        <v>1</v>
      </c>
      <c r="N161" s="137" t="s">
        <v>39</v>
      </c>
      <c r="P161" s="138">
        <f t="shared" si="1"/>
        <v>0</v>
      </c>
      <c r="Q161" s="138">
        <v>0</v>
      </c>
      <c r="R161" s="138">
        <f t="shared" si="2"/>
        <v>0</v>
      </c>
      <c r="S161" s="138">
        <v>0</v>
      </c>
      <c r="T161" s="139">
        <f t="shared" si="3"/>
        <v>0</v>
      </c>
      <c r="AR161" s="140" t="s">
        <v>127</v>
      </c>
      <c r="AT161" s="140" t="s">
        <v>123</v>
      </c>
      <c r="AU161" s="140" t="s">
        <v>84</v>
      </c>
      <c r="AY161" s="13" t="s">
        <v>120</v>
      </c>
      <c r="BE161" s="141">
        <f t="shared" si="4"/>
        <v>0</v>
      </c>
      <c r="BF161" s="141">
        <f t="shared" si="5"/>
        <v>0</v>
      </c>
      <c r="BG161" s="141">
        <f t="shared" si="6"/>
        <v>0</v>
      </c>
      <c r="BH161" s="141">
        <f t="shared" si="7"/>
        <v>0</v>
      </c>
      <c r="BI161" s="141">
        <f t="shared" si="8"/>
        <v>0</v>
      </c>
      <c r="BJ161" s="13" t="s">
        <v>82</v>
      </c>
      <c r="BK161" s="141">
        <f t="shared" si="9"/>
        <v>0</v>
      </c>
      <c r="BL161" s="13" t="s">
        <v>127</v>
      </c>
      <c r="BM161" s="140" t="s">
        <v>218</v>
      </c>
    </row>
    <row r="162" spans="2:65" s="1" customFormat="1" ht="24.2" customHeight="1">
      <c r="B162" s="128"/>
      <c r="C162" s="129" t="s">
        <v>219</v>
      </c>
      <c r="D162" s="129" t="s">
        <v>123</v>
      </c>
      <c r="E162" s="130" t="s">
        <v>481</v>
      </c>
      <c r="F162" s="131" t="s">
        <v>482</v>
      </c>
      <c r="G162" s="132" t="s">
        <v>333</v>
      </c>
      <c r="H162" s="133">
        <v>1</v>
      </c>
      <c r="I162" s="134"/>
      <c r="J162" s="135">
        <f t="shared" si="0"/>
        <v>0</v>
      </c>
      <c r="K162" s="131" t="s">
        <v>1</v>
      </c>
      <c r="L162" s="28"/>
      <c r="M162" s="136" t="s">
        <v>1</v>
      </c>
      <c r="N162" s="137" t="s">
        <v>39</v>
      </c>
      <c r="P162" s="138">
        <f t="shared" si="1"/>
        <v>0</v>
      </c>
      <c r="Q162" s="138">
        <v>0</v>
      </c>
      <c r="R162" s="138">
        <f t="shared" si="2"/>
        <v>0</v>
      </c>
      <c r="S162" s="138">
        <v>0</v>
      </c>
      <c r="T162" s="139">
        <f t="shared" si="3"/>
        <v>0</v>
      </c>
      <c r="AR162" s="140" t="s">
        <v>127</v>
      </c>
      <c r="AT162" s="140" t="s">
        <v>123</v>
      </c>
      <c r="AU162" s="140" t="s">
        <v>84</v>
      </c>
      <c r="AY162" s="13" t="s">
        <v>120</v>
      </c>
      <c r="BE162" s="141">
        <f t="shared" si="4"/>
        <v>0</v>
      </c>
      <c r="BF162" s="141">
        <f t="shared" si="5"/>
        <v>0</v>
      </c>
      <c r="BG162" s="141">
        <f t="shared" si="6"/>
        <v>0</v>
      </c>
      <c r="BH162" s="141">
        <f t="shared" si="7"/>
        <v>0</v>
      </c>
      <c r="BI162" s="141">
        <f t="shared" si="8"/>
        <v>0</v>
      </c>
      <c r="BJ162" s="13" t="s">
        <v>82</v>
      </c>
      <c r="BK162" s="141">
        <f t="shared" si="9"/>
        <v>0</v>
      </c>
      <c r="BL162" s="13" t="s">
        <v>127</v>
      </c>
      <c r="BM162" s="140" t="s">
        <v>222</v>
      </c>
    </row>
    <row r="163" spans="2:65" s="1" customFormat="1" ht="16.5" customHeight="1">
      <c r="B163" s="128"/>
      <c r="C163" s="129" t="s">
        <v>88</v>
      </c>
      <c r="D163" s="129" t="s">
        <v>123</v>
      </c>
      <c r="E163" s="130" t="s">
        <v>483</v>
      </c>
      <c r="F163" s="131" t="s">
        <v>484</v>
      </c>
      <c r="G163" s="132" t="s">
        <v>333</v>
      </c>
      <c r="H163" s="133">
        <v>1</v>
      </c>
      <c r="I163" s="134"/>
      <c r="J163" s="135">
        <f t="shared" si="0"/>
        <v>0</v>
      </c>
      <c r="K163" s="131" t="s">
        <v>1</v>
      </c>
      <c r="L163" s="28"/>
      <c r="M163" s="136" t="s">
        <v>1</v>
      </c>
      <c r="N163" s="137" t="s">
        <v>39</v>
      </c>
      <c r="P163" s="138">
        <f t="shared" si="1"/>
        <v>0</v>
      </c>
      <c r="Q163" s="138">
        <v>0</v>
      </c>
      <c r="R163" s="138">
        <f t="shared" si="2"/>
        <v>0</v>
      </c>
      <c r="S163" s="138">
        <v>0</v>
      </c>
      <c r="T163" s="139">
        <f t="shared" si="3"/>
        <v>0</v>
      </c>
      <c r="AR163" s="140" t="s">
        <v>127</v>
      </c>
      <c r="AT163" s="140" t="s">
        <v>123</v>
      </c>
      <c r="AU163" s="140" t="s">
        <v>84</v>
      </c>
      <c r="AY163" s="13" t="s">
        <v>120</v>
      </c>
      <c r="BE163" s="141">
        <f t="shared" si="4"/>
        <v>0</v>
      </c>
      <c r="BF163" s="141">
        <f t="shared" si="5"/>
        <v>0</v>
      </c>
      <c r="BG163" s="141">
        <f t="shared" si="6"/>
        <v>0</v>
      </c>
      <c r="BH163" s="141">
        <f t="shared" si="7"/>
        <v>0</v>
      </c>
      <c r="BI163" s="141">
        <f t="shared" si="8"/>
        <v>0</v>
      </c>
      <c r="BJ163" s="13" t="s">
        <v>82</v>
      </c>
      <c r="BK163" s="141">
        <f t="shared" si="9"/>
        <v>0</v>
      </c>
      <c r="BL163" s="13" t="s">
        <v>127</v>
      </c>
      <c r="BM163" s="140" t="s">
        <v>225</v>
      </c>
    </row>
    <row r="164" spans="2:65" s="1" customFormat="1" ht="24.2" customHeight="1">
      <c r="B164" s="128"/>
      <c r="C164" s="129" t="s">
        <v>226</v>
      </c>
      <c r="D164" s="129" t="s">
        <v>123</v>
      </c>
      <c r="E164" s="130" t="s">
        <v>485</v>
      </c>
      <c r="F164" s="131" t="s">
        <v>486</v>
      </c>
      <c r="G164" s="132" t="s">
        <v>420</v>
      </c>
      <c r="H164" s="133">
        <v>1</v>
      </c>
      <c r="I164" s="134"/>
      <c r="J164" s="135">
        <f t="shared" si="0"/>
        <v>0</v>
      </c>
      <c r="K164" s="131" t="s">
        <v>1</v>
      </c>
      <c r="L164" s="28"/>
      <c r="M164" s="136" t="s">
        <v>1</v>
      </c>
      <c r="N164" s="137" t="s">
        <v>39</v>
      </c>
      <c r="P164" s="138">
        <f t="shared" si="1"/>
        <v>0</v>
      </c>
      <c r="Q164" s="138">
        <v>0</v>
      </c>
      <c r="R164" s="138">
        <f t="shared" si="2"/>
        <v>0</v>
      </c>
      <c r="S164" s="138">
        <v>0</v>
      </c>
      <c r="T164" s="139">
        <f t="shared" si="3"/>
        <v>0</v>
      </c>
      <c r="AR164" s="140" t="s">
        <v>127</v>
      </c>
      <c r="AT164" s="140" t="s">
        <v>123</v>
      </c>
      <c r="AU164" s="140" t="s">
        <v>84</v>
      </c>
      <c r="AY164" s="13" t="s">
        <v>120</v>
      </c>
      <c r="BE164" s="141">
        <f t="shared" si="4"/>
        <v>0</v>
      </c>
      <c r="BF164" s="141">
        <f t="shared" si="5"/>
        <v>0</v>
      </c>
      <c r="BG164" s="141">
        <f t="shared" si="6"/>
        <v>0</v>
      </c>
      <c r="BH164" s="141">
        <f t="shared" si="7"/>
        <v>0</v>
      </c>
      <c r="BI164" s="141">
        <f t="shared" si="8"/>
        <v>0</v>
      </c>
      <c r="BJ164" s="13" t="s">
        <v>82</v>
      </c>
      <c r="BK164" s="141">
        <f t="shared" si="9"/>
        <v>0</v>
      </c>
      <c r="BL164" s="13" t="s">
        <v>127</v>
      </c>
      <c r="BM164" s="140" t="s">
        <v>229</v>
      </c>
    </row>
    <row r="165" spans="2:65" s="1" customFormat="1" ht="33" customHeight="1">
      <c r="B165" s="128"/>
      <c r="C165" s="129" t="s">
        <v>131</v>
      </c>
      <c r="D165" s="129" t="s">
        <v>123</v>
      </c>
      <c r="E165" s="130" t="s">
        <v>487</v>
      </c>
      <c r="F165" s="131" t="s">
        <v>488</v>
      </c>
      <c r="G165" s="132" t="s">
        <v>236</v>
      </c>
      <c r="H165" s="133">
        <v>11</v>
      </c>
      <c r="I165" s="134"/>
      <c r="J165" s="135">
        <f t="shared" si="0"/>
        <v>0</v>
      </c>
      <c r="K165" s="131" t="s">
        <v>1</v>
      </c>
      <c r="L165" s="28"/>
      <c r="M165" s="136" t="s">
        <v>1</v>
      </c>
      <c r="N165" s="137" t="s">
        <v>39</v>
      </c>
      <c r="P165" s="138">
        <f t="shared" si="1"/>
        <v>0</v>
      </c>
      <c r="Q165" s="138">
        <v>0</v>
      </c>
      <c r="R165" s="138">
        <f t="shared" si="2"/>
        <v>0</v>
      </c>
      <c r="S165" s="138">
        <v>0</v>
      </c>
      <c r="T165" s="139">
        <f t="shared" si="3"/>
        <v>0</v>
      </c>
      <c r="AR165" s="140" t="s">
        <v>127</v>
      </c>
      <c r="AT165" s="140" t="s">
        <v>123</v>
      </c>
      <c r="AU165" s="140" t="s">
        <v>84</v>
      </c>
      <c r="AY165" s="13" t="s">
        <v>120</v>
      </c>
      <c r="BE165" s="141">
        <f t="shared" si="4"/>
        <v>0</v>
      </c>
      <c r="BF165" s="141">
        <f t="shared" si="5"/>
        <v>0</v>
      </c>
      <c r="BG165" s="141">
        <f t="shared" si="6"/>
        <v>0</v>
      </c>
      <c r="BH165" s="141">
        <f t="shared" si="7"/>
        <v>0</v>
      </c>
      <c r="BI165" s="141">
        <f t="shared" si="8"/>
        <v>0</v>
      </c>
      <c r="BJ165" s="13" t="s">
        <v>82</v>
      </c>
      <c r="BK165" s="141">
        <f t="shared" si="9"/>
        <v>0</v>
      </c>
      <c r="BL165" s="13" t="s">
        <v>127</v>
      </c>
      <c r="BM165" s="140" t="s">
        <v>232</v>
      </c>
    </row>
    <row r="166" spans="2:65" s="1" customFormat="1" ht="24.2" customHeight="1">
      <c r="B166" s="128"/>
      <c r="C166" s="129" t="s">
        <v>233</v>
      </c>
      <c r="D166" s="129" t="s">
        <v>123</v>
      </c>
      <c r="E166" s="130" t="s">
        <v>489</v>
      </c>
      <c r="F166" s="131" t="s">
        <v>490</v>
      </c>
      <c r="G166" s="132" t="s">
        <v>236</v>
      </c>
      <c r="H166" s="133">
        <v>1</v>
      </c>
      <c r="I166" s="134"/>
      <c r="J166" s="135">
        <f t="shared" si="0"/>
        <v>0</v>
      </c>
      <c r="K166" s="131" t="s">
        <v>1</v>
      </c>
      <c r="L166" s="28"/>
      <c r="M166" s="136" t="s">
        <v>1</v>
      </c>
      <c r="N166" s="137" t="s">
        <v>39</v>
      </c>
      <c r="P166" s="138">
        <f t="shared" si="1"/>
        <v>0</v>
      </c>
      <c r="Q166" s="138">
        <v>0</v>
      </c>
      <c r="R166" s="138">
        <f t="shared" si="2"/>
        <v>0</v>
      </c>
      <c r="S166" s="138">
        <v>0</v>
      </c>
      <c r="T166" s="139">
        <f t="shared" si="3"/>
        <v>0</v>
      </c>
      <c r="AR166" s="140" t="s">
        <v>127</v>
      </c>
      <c r="AT166" s="140" t="s">
        <v>123</v>
      </c>
      <c r="AU166" s="140" t="s">
        <v>84</v>
      </c>
      <c r="AY166" s="13" t="s">
        <v>120</v>
      </c>
      <c r="BE166" s="141">
        <f t="shared" si="4"/>
        <v>0</v>
      </c>
      <c r="BF166" s="141">
        <f t="shared" si="5"/>
        <v>0</v>
      </c>
      <c r="BG166" s="141">
        <f t="shared" si="6"/>
        <v>0</v>
      </c>
      <c r="BH166" s="141">
        <f t="shared" si="7"/>
        <v>0</v>
      </c>
      <c r="BI166" s="141">
        <f t="shared" si="8"/>
        <v>0</v>
      </c>
      <c r="BJ166" s="13" t="s">
        <v>82</v>
      </c>
      <c r="BK166" s="141">
        <f t="shared" si="9"/>
        <v>0</v>
      </c>
      <c r="BL166" s="13" t="s">
        <v>127</v>
      </c>
      <c r="BM166" s="140" t="s">
        <v>237</v>
      </c>
    </row>
    <row r="167" spans="2:65" s="1" customFormat="1" ht="24.2" customHeight="1">
      <c r="B167" s="128"/>
      <c r="C167" s="129" t="s">
        <v>181</v>
      </c>
      <c r="D167" s="129" t="s">
        <v>123</v>
      </c>
      <c r="E167" s="130" t="s">
        <v>491</v>
      </c>
      <c r="F167" s="131" t="s">
        <v>492</v>
      </c>
      <c r="G167" s="132" t="s">
        <v>450</v>
      </c>
      <c r="H167" s="133">
        <v>1</v>
      </c>
      <c r="I167" s="134"/>
      <c r="J167" s="135">
        <f t="shared" si="0"/>
        <v>0</v>
      </c>
      <c r="K167" s="131" t="s">
        <v>1</v>
      </c>
      <c r="L167" s="28"/>
      <c r="M167" s="136" t="s">
        <v>1</v>
      </c>
      <c r="N167" s="137" t="s">
        <v>39</v>
      </c>
      <c r="P167" s="138">
        <f t="shared" si="1"/>
        <v>0</v>
      </c>
      <c r="Q167" s="138">
        <v>0</v>
      </c>
      <c r="R167" s="138">
        <f t="shared" si="2"/>
        <v>0</v>
      </c>
      <c r="S167" s="138">
        <v>0</v>
      </c>
      <c r="T167" s="139">
        <f t="shared" si="3"/>
        <v>0</v>
      </c>
      <c r="AR167" s="140" t="s">
        <v>127</v>
      </c>
      <c r="AT167" s="140" t="s">
        <v>123</v>
      </c>
      <c r="AU167" s="140" t="s">
        <v>84</v>
      </c>
      <c r="AY167" s="13" t="s">
        <v>120</v>
      </c>
      <c r="BE167" s="141">
        <f t="shared" si="4"/>
        <v>0</v>
      </c>
      <c r="BF167" s="141">
        <f t="shared" si="5"/>
        <v>0</v>
      </c>
      <c r="BG167" s="141">
        <f t="shared" si="6"/>
        <v>0</v>
      </c>
      <c r="BH167" s="141">
        <f t="shared" si="7"/>
        <v>0</v>
      </c>
      <c r="BI167" s="141">
        <f t="shared" si="8"/>
        <v>0</v>
      </c>
      <c r="BJ167" s="13" t="s">
        <v>82</v>
      </c>
      <c r="BK167" s="141">
        <f t="shared" si="9"/>
        <v>0</v>
      </c>
      <c r="BL167" s="13" t="s">
        <v>127</v>
      </c>
      <c r="BM167" s="140" t="s">
        <v>240</v>
      </c>
    </row>
    <row r="168" spans="2:65" s="1" customFormat="1" ht="24.2" customHeight="1">
      <c r="B168" s="128"/>
      <c r="C168" s="129" t="s">
        <v>241</v>
      </c>
      <c r="D168" s="129" t="s">
        <v>123</v>
      </c>
      <c r="E168" s="130" t="s">
        <v>493</v>
      </c>
      <c r="F168" s="131" t="s">
        <v>494</v>
      </c>
      <c r="G168" s="132" t="s">
        <v>450</v>
      </c>
      <c r="H168" s="133">
        <v>299.2</v>
      </c>
      <c r="I168" s="134"/>
      <c r="J168" s="135">
        <f t="shared" si="0"/>
        <v>0</v>
      </c>
      <c r="K168" s="131" t="s">
        <v>1</v>
      </c>
      <c r="L168" s="28"/>
      <c r="M168" s="136" t="s">
        <v>1</v>
      </c>
      <c r="N168" s="137" t="s">
        <v>39</v>
      </c>
      <c r="P168" s="138">
        <f t="shared" si="1"/>
        <v>0</v>
      </c>
      <c r="Q168" s="138">
        <v>0</v>
      </c>
      <c r="R168" s="138">
        <f t="shared" si="2"/>
        <v>0</v>
      </c>
      <c r="S168" s="138">
        <v>0</v>
      </c>
      <c r="T168" s="139">
        <f t="shared" si="3"/>
        <v>0</v>
      </c>
      <c r="AR168" s="140" t="s">
        <v>127</v>
      </c>
      <c r="AT168" s="140" t="s">
        <v>123</v>
      </c>
      <c r="AU168" s="140" t="s">
        <v>84</v>
      </c>
      <c r="AY168" s="13" t="s">
        <v>120</v>
      </c>
      <c r="BE168" s="141">
        <f t="shared" si="4"/>
        <v>0</v>
      </c>
      <c r="BF168" s="141">
        <f t="shared" si="5"/>
        <v>0</v>
      </c>
      <c r="BG168" s="141">
        <f t="shared" si="6"/>
        <v>0</v>
      </c>
      <c r="BH168" s="141">
        <f t="shared" si="7"/>
        <v>0</v>
      </c>
      <c r="BI168" s="141">
        <f t="shared" si="8"/>
        <v>0</v>
      </c>
      <c r="BJ168" s="13" t="s">
        <v>82</v>
      </c>
      <c r="BK168" s="141">
        <f t="shared" si="9"/>
        <v>0</v>
      </c>
      <c r="BL168" s="13" t="s">
        <v>127</v>
      </c>
      <c r="BM168" s="140" t="s">
        <v>244</v>
      </c>
    </row>
    <row r="169" spans="2:65" s="1" customFormat="1" ht="24.2" customHeight="1">
      <c r="B169" s="128"/>
      <c r="C169" s="129" t="s">
        <v>184</v>
      </c>
      <c r="D169" s="129" t="s">
        <v>123</v>
      </c>
      <c r="E169" s="130" t="s">
        <v>495</v>
      </c>
      <c r="F169" s="131" t="s">
        <v>496</v>
      </c>
      <c r="G169" s="132" t="s">
        <v>450</v>
      </c>
      <c r="H169" s="133">
        <v>80.900000000000006</v>
      </c>
      <c r="I169" s="134"/>
      <c r="J169" s="135">
        <f t="shared" si="0"/>
        <v>0</v>
      </c>
      <c r="K169" s="131" t="s">
        <v>1</v>
      </c>
      <c r="L169" s="28"/>
      <c r="M169" s="136" t="s">
        <v>1</v>
      </c>
      <c r="N169" s="137" t="s">
        <v>39</v>
      </c>
      <c r="P169" s="138">
        <f t="shared" si="1"/>
        <v>0</v>
      </c>
      <c r="Q169" s="138">
        <v>0</v>
      </c>
      <c r="R169" s="138">
        <f t="shared" si="2"/>
        <v>0</v>
      </c>
      <c r="S169" s="138">
        <v>0</v>
      </c>
      <c r="T169" s="139">
        <f t="shared" si="3"/>
        <v>0</v>
      </c>
      <c r="AR169" s="140" t="s">
        <v>127</v>
      </c>
      <c r="AT169" s="140" t="s">
        <v>123</v>
      </c>
      <c r="AU169" s="140" t="s">
        <v>84</v>
      </c>
      <c r="AY169" s="13" t="s">
        <v>120</v>
      </c>
      <c r="BE169" s="141">
        <f t="shared" si="4"/>
        <v>0</v>
      </c>
      <c r="BF169" s="141">
        <f t="shared" si="5"/>
        <v>0</v>
      </c>
      <c r="BG169" s="141">
        <f t="shared" si="6"/>
        <v>0</v>
      </c>
      <c r="BH169" s="141">
        <f t="shared" si="7"/>
        <v>0</v>
      </c>
      <c r="BI169" s="141">
        <f t="shared" si="8"/>
        <v>0</v>
      </c>
      <c r="BJ169" s="13" t="s">
        <v>82</v>
      </c>
      <c r="BK169" s="141">
        <f t="shared" si="9"/>
        <v>0</v>
      </c>
      <c r="BL169" s="13" t="s">
        <v>127</v>
      </c>
      <c r="BM169" s="140" t="s">
        <v>247</v>
      </c>
    </row>
    <row r="170" spans="2:65" s="1" customFormat="1" ht="16.5" customHeight="1">
      <c r="B170" s="128"/>
      <c r="C170" s="129" t="s">
        <v>248</v>
      </c>
      <c r="D170" s="129" t="s">
        <v>123</v>
      </c>
      <c r="E170" s="130" t="s">
        <v>497</v>
      </c>
      <c r="F170" s="131" t="s">
        <v>498</v>
      </c>
      <c r="G170" s="132" t="s">
        <v>450</v>
      </c>
      <c r="H170" s="133">
        <v>51.6</v>
      </c>
      <c r="I170" s="134"/>
      <c r="J170" s="135">
        <f t="shared" si="0"/>
        <v>0</v>
      </c>
      <c r="K170" s="131" t="s">
        <v>1</v>
      </c>
      <c r="L170" s="28"/>
      <c r="M170" s="136" t="s">
        <v>1</v>
      </c>
      <c r="N170" s="137" t="s">
        <v>39</v>
      </c>
      <c r="P170" s="138">
        <f t="shared" si="1"/>
        <v>0</v>
      </c>
      <c r="Q170" s="138">
        <v>0</v>
      </c>
      <c r="R170" s="138">
        <f t="shared" si="2"/>
        <v>0</v>
      </c>
      <c r="S170" s="138">
        <v>0</v>
      </c>
      <c r="T170" s="139">
        <f t="shared" si="3"/>
        <v>0</v>
      </c>
      <c r="AR170" s="140" t="s">
        <v>127</v>
      </c>
      <c r="AT170" s="140" t="s">
        <v>123</v>
      </c>
      <c r="AU170" s="140" t="s">
        <v>84</v>
      </c>
      <c r="AY170" s="13" t="s">
        <v>120</v>
      </c>
      <c r="BE170" s="141">
        <f t="shared" si="4"/>
        <v>0</v>
      </c>
      <c r="BF170" s="141">
        <f t="shared" si="5"/>
        <v>0</v>
      </c>
      <c r="BG170" s="141">
        <f t="shared" si="6"/>
        <v>0</v>
      </c>
      <c r="BH170" s="141">
        <f t="shared" si="7"/>
        <v>0</v>
      </c>
      <c r="BI170" s="141">
        <f t="shared" si="8"/>
        <v>0</v>
      </c>
      <c r="BJ170" s="13" t="s">
        <v>82</v>
      </c>
      <c r="BK170" s="141">
        <f t="shared" si="9"/>
        <v>0</v>
      </c>
      <c r="BL170" s="13" t="s">
        <v>127</v>
      </c>
      <c r="BM170" s="140" t="s">
        <v>251</v>
      </c>
    </row>
    <row r="171" spans="2:65" s="1" customFormat="1" ht="16.5" customHeight="1">
      <c r="B171" s="128"/>
      <c r="C171" s="129" t="s">
        <v>188</v>
      </c>
      <c r="D171" s="129" t="s">
        <v>123</v>
      </c>
      <c r="E171" s="130" t="s">
        <v>499</v>
      </c>
      <c r="F171" s="131" t="s">
        <v>500</v>
      </c>
      <c r="G171" s="132" t="s">
        <v>450</v>
      </c>
      <c r="H171" s="133">
        <v>1</v>
      </c>
      <c r="I171" s="134"/>
      <c r="J171" s="135">
        <f t="shared" si="0"/>
        <v>0</v>
      </c>
      <c r="K171" s="131" t="s">
        <v>1</v>
      </c>
      <c r="L171" s="28"/>
      <c r="M171" s="136" t="s">
        <v>1</v>
      </c>
      <c r="N171" s="137" t="s">
        <v>39</v>
      </c>
      <c r="P171" s="138">
        <f t="shared" si="1"/>
        <v>0</v>
      </c>
      <c r="Q171" s="138">
        <v>0</v>
      </c>
      <c r="R171" s="138">
        <f t="shared" si="2"/>
        <v>0</v>
      </c>
      <c r="S171" s="138">
        <v>0</v>
      </c>
      <c r="T171" s="139">
        <f t="shared" si="3"/>
        <v>0</v>
      </c>
      <c r="AR171" s="140" t="s">
        <v>127</v>
      </c>
      <c r="AT171" s="140" t="s">
        <v>123</v>
      </c>
      <c r="AU171" s="140" t="s">
        <v>84</v>
      </c>
      <c r="AY171" s="13" t="s">
        <v>120</v>
      </c>
      <c r="BE171" s="141">
        <f t="shared" si="4"/>
        <v>0</v>
      </c>
      <c r="BF171" s="141">
        <f t="shared" si="5"/>
        <v>0</v>
      </c>
      <c r="BG171" s="141">
        <f t="shared" si="6"/>
        <v>0</v>
      </c>
      <c r="BH171" s="141">
        <f t="shared" si="7"/>
        <v>0</v>
      </c>
      <c r="BI171" s="141">
        <f t="shared" si="8"/>
        <v>0</v>
      </c>
      <c r="BJ171" s="13" t="s">
        <v>82</v>
      </c>
      <c r="BK171" s="141">
        <f t="shared" si="9"/>
        <v>0</v>
      </c>
      <c r="BL171" s="13" t="s">
        <v>127</v>
      </c>
      <c r="BM171" s="140" t="s">
        <v>254</v>
      </c>
    </row>
    <row r="172" spans="2:65" s="1" customFormat="1" ht="24.2" customHeight="1">
      <c r="B172" s="128"/>
      <c r="C172" s="129" t="s">
        <v>255</v>
      </c>
      <c r="D172" s="129" t="s">
        <v>123</v>
      </c>
      <c r="E172" s="130" t="s">
        <v>501</v>
      </c>
      <c r="F172" s="131" t="s">
        <v>502</v>
      </c>
      <c r="G172" s="132" t="s">
        <v>333</v>
      </c>
      <c r="H172" s="133">
        <v>1</v>
      </c>
      <c r="I172" s="134"/>
      <c r="J172" s="135">
        <f t="shared" si="0"/>
        <v>0</v>
      </c>
      <c r="K172" s="131" t="s">
        <v>1</v>
      </c>
      <c r="L172" s="28"/>
      <c r="M172" s="136" t="s">
        <v>1</v>
      </c>
      <c r="N172" s="137" t="s">
        <v>39</v>
      </c>
      <c r="P172" s="138">
        <f t="shared" si="1"/>
        <v>0</v>
      </c>
      <c r="Q172" s="138">
        <v>0</v>
      </c>
      <c r="R172" s="138">
        <f t="shared" si="2"/>
        <v>0</v>
      </c>
      <c r="S172" s="138">
        <v>0</v>
      </c>
      <c r="T172" s="139">
        <f t="shared" si="3"/>
        <v>0</v>
      </c>
      <c r="AR172" s="140" t="s">
        <v>127</v>
      </c>
      <c r="AT172" s="140" t="s">
        <v>123</v>
      </c>
      <c r="AU172" s="140" t="s">
        <v>84</v>
      </c>
      <c r="AY172" s="13" t="s">
        <v>120</v>
      </c>
      <c r="BE172" s="141">
        <f t="shared" si="4"/>
        <v>0</v>
      </c>
      <c r="BF172" s="141">
        <f t="shared" si="5"/>
        <v>0</v>
      </c>
      <c r="BG172" s="141">
        <f t="shared" si="6"/>
        <v>0</v>
      </c>
      <c r="BH172" s="141">
        <f t="shared" si="7"/>
        <v>0</v>
      </c>
      <c r="BI172" s="141">
        <f t="shared" si="8"/>
        <v>0</v>
      </c>
      <c r="BJ172" s="13" t="s">
        <v>82</v>
      </c>
      <c r="BK172" s="141">
        <f t="shared" si="9"/>
        <v>0</v>
      </c>
      <c r="BL172" s="13" t="s">
        <v>127</v>
      </c>
      <c r="BM172" s="140" t="s">
        <v>258</v>
      </c>
    </row>
    <row r="173" spans="2:65" s="1" customFormat="1" ht="21.75" customHeight="1">
      <c r="B173" s="128"/>
      <c r="C173" s="129" t="s">
        <v>191</v>
      </c>
      <c r="D173" s="129" t="s">
        <v>123</v>
      </c>
      <c r="E173" s="130" t="s">
        <v>503</v>
      </c>
      <c r="F173" s="131" t="s">
        <v>504</v>
      </c>
      <c r="G173" s="132" t="s">
        <v>420</v>
      </c>
      <c r="H173" s="133">
        <v>8.36</v>
      </c>
      <c r="I173" s="134"/>
      <c r="J173" s="135">
        <f t="shared" si="0"/>
        <v>0</v>
      </c>
      <c r="K173" s="131" t="s">
        <v>1</v>
      </c>
      <c r="L173" s="28"/>
      <c r="M173" s="136" t="s">
        <v>1</v>
      </c>
      <c r="N173" s="137" t="s">
        <v>39</v>
      </c>
      <c r="P173" s="138">
        <f t="shared" si="1"/>
        <v>0</v>
      </c>
      <c r="Q173" s="138">
        <v>0</v>
      </c>
      <c r="R173" s="138">
        <f t="shared" si="2"/>
        <v>0</v>
      </c>
      <c r="S173" s="138">
        <v>0</v>
      </c>
      <c r="T173" s="139">
        <f t="shared" si="3"/>
        <v>0</v>
      </c>
      <c r="AR173" s="140" t="s">
        <v>127</v>
      </c>
      <c r="AT173" s="140" t="s">
        <v>123</v>
      </c>
      <c r="AU173" s="140" t="s">
        <v>84</v>
      </c>
      <c r="AY173" s="13" t="s">
        <v>120</v>
      </c>
      <c r="BE173" s="141">
        <f t="shared" si="4"/>
        <v>0</v>
      </c>
      <c r="BF173" s="141">
        <f t="shared" si="5"/>
        <v>0</v>
      </c>
      <c r="BG173" s="141">
        <f t="shared" si="6"/>
        <v>0</v>
      </c>
      <c r="BH173" s="141">
        <f t="shared" si="7"/>
        <v>0</v>
      </c>
      <c r="BI173" s="141">
        <f t="shared" si="8"/>
        <v>0</v>
      </c>
      <c r="BJ173" s="13" t="s">
        <v>82</v>
      </c>
      <c r="BK173" s="141">
        <f t="shared" si="9"/>
        <v>0</v>
      </c>
      <c r="BL173" s="13" t="s">
        <v>127</v>
      </c>
      <c r="BM173" s="140" t="s">
        <v>261</v>
      </c>
    </row>
    <row r="174" spans="2:65" s="1" customFormat="1" ht="24.2" customHeight="1">
      <c r="B174" s="128"/>
      <c r="C174" s="129" t="s">
        <v>262</v>
      </c>
      <c r="D174" s="129" t="s">
        <v>123</v>
      </c>
      <c r="E174" s="130" t="s">
        <v>505</v>
      </c>
      <c r="F174" s="131" t="s">
        <v>506</v>
      </c>
      <c r="G174" s="132" t="s">
        <v>333</v>
      </c>
      <c r="H174" s="133">
        <v>3</v>
      </c>
      <c r="I174" s="134"/>
      <c r="J174" s="135">
        <f t="shared" si="0"/>
        <v>0</v>
      </c>
      <c r="K174" s="131" t="s">
        <v>1</v>
      </c>
      <c r="L174" s="28"/>
      <c r="M174" s="136" t="s">
        <v>1</v>
      </c>
      <c r="N174" s="137" t="s">
        <v>39</v>
      </c>
      <c r="P174" s="138">
        <f t="shared" si="1"/>
        <v>0</v>
      </c>
      <c r="Q174" s="138">
        <v>0</v>
      </c>
      <c r="R174" s="138">
        <f t="shared" si="2"/>
        <v>0</v>
      </c>
      <c r="S174" s="138">
        <v>0</v>
      </c>
      <c r="T174" s="139">
        <f t="shared" si="3"/>
        <v>0</v>
      </c>
      <c r="AR174" s="140" t="s">
        <v>127</v>
      </c>
      <c r="AT174" s="140" t="s">
        <v>123</v>
      </c>
      <c r="AU174" s="140" t="s">
        <v>84</v>
      </c>
      <c r="AY174" s="13" t="s">
        <v>120</v>
      </c>
      <c r="BE174" s="141">
        <f t="shared" si="4"/>
        <v>0</v>
      </c>
      <c r="BF174" s="141">
        <f t="shared" si="5"/>
        <v>0</v>
      </c>
      <c r="BG174" s="141">
        <f t="shared" si="6"/>
        <v>0</v>
      </c>
      <c r="BH174" s="141">
        <f t="shared" si="7"/>
        <v>0</v>
      </c>
      <c r="BI174" s="141">
        <f t="shared" si="8"/>
        <v>0</v>
      </c>
      <c r="BJ174" s="13" t="s">
        <v>82</v>
      </c>
      <c r="BK174" s="141">
        <f t="shared" si="9"/>
        <v>0</v>
      </c>
      <c r="BL174" s="13" t="s">
        <v>127</v>
      </c>
      <c r="BM174" s="140" t="s">
        <v>266</v>
      </c>
    </row>
    <row r="175" spans="2:65" s="1" customFormat="1" ht="24.2" customHeight="1">
      <c r="B175" s="128"/>
      <c r="C175" s="129" t="s">
        <v>194</v>
      </c>
      <c r="D175" s="129" t="s">
        <v>123</v>
      </c>
      <c r="E175" s="130" t="s">
        <v>507</v>
      </c>
      <c r="F175" s="131" t="s">
        <v>508</v>
      </c>
      <c r="G175" s="132" t="s">
        <v>509</v>
      </c>
      <c r="H175" s="161"/>
      <c r="I175" s="134"/>
      <c r="J175" s="135">
        <f t="shared" si="0"/>
        <v>0</v>
      </c>
      <c r="K175" s="131" t="s">
        <v>1</v>
      </c>
      <c r="L175" s="28"/>
      <c r="M175" s="136" t="s">
        <v>1</v>
      </c>
      <c r="N175" s="137" t="s">
        <v>39</v>
      </c>
      <c r="P175" s="138">
        <f t="shared" si="1"/>
        <v>0</v>
      </c>
      <c r="Q175" s="138">
        <v>0</v>
      </c>
      <c r="R175" s="138">
        <f t="shared" si="2"/>
        <v>0</v>
      </c>
      <c r="S175" s="138">
        <v>0</v>
      </c>
      <c r="T175" s="139">
        <f t="shared" si="3"/>
        <v>0</v>
      </c>
      <c r="AR175" s="140" t="s">
        <v>127</v>
      </c>
      <c r="AT175" s="140" t="s">
        <v>123</v>
      </c>
      <c r="AU175" s="140" t="s">
        <v>84</v>
      </c>
      <c r="AY175" s="13" t="s">
        <v>120</v>
      </c>
      <c r="BE175" s="141">
        <f t="shared" si="4"/>
        <v>0</v>
      </c>
      <c r="BF175" s="141">
        <f t="shared" si="5"/>
        <v>0</v>
      </c>
      <c r="BG175" s="141">
        <f t="shared" si="6"/>
        <v>0</v>
      </c>
      <c r="BH175" s="141">
        <f t="shared" si="7"/>
        <v>0</v>
      </c>
      <c r="BI175" s="141">
        <f t="shared" si="8"/>
        <v>0</v>
      </c>
      <c r="BJ175" s="13" t="s">
        <v>82</v>
      </c>
      <c r="BK175" s="141">
        <f t="shared" si="9"/>
        <v>0</v>
      </c>
      <c r="BL175" s="13" t="s">
        <v>127</v>
      </c>
      <c r="BM175" s="140" t="s">
        <v>269</v>
      </c>
    </row>
    <row r="176" spans="2:65" s="1" customFormat="1" ht="16.5" customHeight="1">
      <c r="B176" s="128"/>
      <c r="C176" s="129" t="s">
        <v>270</v>
      </c>
      <c r="D176" s="129" t="s">
        <v>123</v>
      </c>
      <c r="E176" s="130" t="s">
        <v>510</v>
      </c>
      <c r="F176" s="131" t="s">
        <v>511</v>
      </c>
      <c r="G176" s="132" t="s">
        <v>236</v>
      </c>
      <c r="H176" s="133">
        <v>1</v>
      </c>
      <c r="I176" s="134"/>
      <c r="J176" s="135">
        <f t="shared" si="0"/>
        <v>0</v>
      </c>
      <c r="K176" s="131" t="s">
        <v>1</v>
      </c>
      <c r="L176" s="28"/>
      <c r="M176" s="136" t="s">
        <v>1</v>
      </c>
      <c r="N176" s="137" t="s">
        <v>39</v>
      </c>
      <c r="P176" s="138">
        <f t="shared" si="1"/>
        <v>0</v>
      </c>
      <c r="Q176" s="138">
        <v>0</v>
      </c>
      <c r="R176" s="138">
        <f t="shared" si="2"/>
        <v>0</v>
      </c>
      <c r="S176" s="138">
        <v>0</v>
      </c>
      <c r="T176" s="139">
        <f t="shared" si="3"/>
        <v>0</v>
      </c>
      <c r="AR176" s="140" t="s">
        <v>127</v>
      </c>
      <c r="AT176" s="140" t="s">
        <v>123</v>
      </c>
      <c r="AU176" s="140" t="s">
        <v>84</v>
      </c>
      <c r="AY176" s="13" t="s">
        <v>120</v>
      </c>
      <c r="BE176" s="141">
        <f t="shared" si="4"/>
        <v>0</v>
      </c>
      <c r="BF176" s="141">
        <f t="shared" si="5"/>
        <v>0</v>
      </c>
      <c r="BG176" s="141">
        <f t="shared" si="6"/>
        <v>0</v>
      </c>
      <c r="BH176" s="141">
        <f t="shared" si="7"/>
        <v>0</v>
      </c>
      <c r="BI176" s="141">
        <f t="shared" si="8"/>
        <v>0</v>
      </c>
      <c r="BJ176" s="13" t="s">
        <v>82</v>
      </c>
      <c r="BK176" s="141">
        <f t="shared" si="9"/>
        <v>0</v>
      </c>
      <c r="BL176" s="13" t="s">
        <v>127</v>
      </c>
      <c r="BM176" s="140" t="s">
        <v>273</v>
      </c>
    </row>
    <row r="177" spans="2:65" s="1" customFormat="1" ht="16.5" customHeight="1">
      <c r="B177" s="128"/>
      <c r="C177" s="129" t="s">
        <v>197</v>
      </c>
      <c r="D177" s="129" t="s">
        <v>123</v>
      </c>
      <c r="E177" s="130" t="s">
        <v>512</v>
      </c>
      <c r="F177" s="131" t="s">
        <v>513</v>
      </c>
      <c r="G177" s="132" t="s">
        <v>333</v>
      </c>
      <c r="H177" s="133">
        <v>1</v>
      </c>
      <c r="I177" s="134"/>
      <c r="J177" s="135">
        <f t="shared" si="0"/>
        <v>0</v>
      </c>
      <c r="K177" s="131" t="s">
        <v>1</v>
      </c>
      <c r="L177" s="28"/>
      <c r="M177" s="136" t="s">
        <v>1</v>
      </c>
      <c r="N177" s="137" t="s">
        <v>39</v>
      </c>
      <c r="P177" s="138">
        <f t="shared" si="1"/>
        <v>0</v>
      </c>
      <c r="Q177" s="138">
        <v>0</v>
      </c>
      <c r="R177" s="138">
        <f t="shared" si="2"/>
        <v>0</v>
      </c>
      <c r="S177" s="138">
        <v>0</v>
      </c>
      <c r="T177" s="139">
        <f t="shared" si="3"/>
        <v>0</v>
      </c>
      <c r="AR177" s="140" t="s">
        <v>127</v>
      </c>
      <c r="AT177" s="140" t="s">
        <v>123</v>
      </c>
      <c r="AU177" s="140" t="s">
        <v>84</v>
      </c>
      <c r="AY177" s="13" t="s">
        <v>120</v>
      </c>
      <c r="BE177" s="141">
        <f t="shared" si="4"/>
        <v>0</v>
      </c>
      <c r="BF177" s="141">
        <f t="shared" si="5"/>
        <v>0</v>
      </c>
      <c r="BG177" s="141">
        <f t="shared" si="6"/>
        <v>0</v>
      </c>
      <c r="BH177" s="141">
        <f t="shared" si="7"/>
        <v>0</v>
      </c>
      <c r="BI177" s="141">
        <f t="shared" si="8"/>
        <v>0</v>
      </c>
      <c r="BJ177" s="13" t="s">
        <v>82</v>
      </c>
      <c r="BK177" s="141">
        <f t="shared" si="9"/>
        <v>0</v>
      </c>
      <c r="BL177" s="13" t="s">
        <v>127</v>
      </c>
      <c r="BM177" s="140" t="s">
        <v>276</v>
      </c>
    </row>
    <row r="178" spans="2:65" s="11" customFormat="1" ht="25.9" customHeight="1">
      <c r="B178" s="116"/>
      <c r="D178" s="117" t="s">
        <v>73</v>
      </c>
      <c r="E178" s="118" t="s">
        <v>128</v>
      </c>
      <c r="F178" s="118" t="s">
        <v>514</v>
      </c>
      <c r="I178" s="119"/>
      <c r="J178" s="120">
        <f>BK178</f>
        <v>0</v>
      </c>
      <c r="L178" s="116"/>
      <c r="M178" s="121"/>
      <c r="P178" s="122">
        <f>P179+P185+P197</f>
        <v>0</v>
      </c>
      <c r="R178" s="122">
        <f>R179+R185+R197</f>
        <v>0</v>
      </c>
      <c r="T178" s="123">
        <f>T179+T185+T197</f>
        <v>0</v>
      </c>
      <c r="AR178" s="117" t="s">
        <v>132</v>
      </c>
      <c r="AT178" s="124" t="s">
        <v>73</v>
      </c>
      <c r="AU178" s="124" t="s">
        <v>74</v>
      </c>
      <c r="AY178" s="117" t="s">
        <v>120</v>
      </c>
      <c r="BK178" s="125">
        <f>BK179+BK185+BK197</f>
        <v>0</v>
      </c>
    </row>
    <row r="179" spans="2:65" s="11" customFormat="1" ht="22.9" customHeight="1">
      <c r="B179" s="116"/>
      <c r="D179" s="117" t="s">
        <v>73</v>
      </c>
      <c r="E179" s="126" t="s">
        <v>515</v>
      </c>
      <c r="F179" s="126" t="s">
        <v>516</v>
      </c>
      <c r="I179" s="119"/>
      <c r="J179" s="127">
        <f>BK179</f>
        <v>0</v>
      </c>
      <c r="L179" s="116"/>
      <c r="M179" s="121"/>
      <c r="P179" s="122">
        <f>SUM(P180:P184)</f>
        <v>0</v>
      </c>
      <c r="R179" s="122">
        <f>SUM(R180:R184)</f>
        <v>0</v>
      </c>
      <c r="T179" s="123">
        <f>SUM(T180:T184)</f>
        <v>0</v>
      </c>
      <c r="AR179" s="117" t="s">
        <v>82</v>
      </c>
      <c r="AT179" s="124" t="s">
        <v>73</v>
      </c>
      <c r="AU179" s="124" t="s">
        <v>82</v>
      </c>
      <c r="AY179" s="117" t="s">
        <v>120</v>
      </c>
      <c r="BK179" s="125">
        <f>SUM(BK180:BK184)</f>
        <v>0</v>
      </c>
    </row>
    <row r="180" spans="2:65" s="1" customFormat="1" ht="21.75" customHeight="1">
      <c r="B180" s="128"/>
      <c r="C180" s="129" t="s">
        <v>277</v>
      </c>
      <c r="D180" s="129" t="s">
        <v>123</v>
      </c>
      <c r="E180" s="130" t="s">
        <v>517</v>
      </c>
      <c r="F180" s="131" t="s">
        <v>518</v>
      </c>
      <c r="G180" s="132" t="s">
        <v>333</v>
      </c>
      <c r="H180" s="133">
        <v>4</v>
      </c>
      <c r="I180" s="134"/>
      <c r="J180" s="135">
        <f>ROUND(I180*H180,2)</f>
        <v>0</v>
      </c>
      <c r="K180" s="131" t="s">
        <v>1</v>
      </c>
      <c r="L180" s="28"/>
      <c r="M180" s="136" t="s">
        <v>1</v>
      </c>
      <c r="N180" s="137" t="s">
        <v>39</v>
      </c>
      <c r="P180" s="138">
        <f>O180*H180</f>
        <v>0</v>
      </c>
      <c r="Q180" s="138">
        <v>0</v>
      </c>
      <c r="R180" s="138">
        <f>Q180*H180</f>
        <v>0</v>
      </c>
      <c r="S180" s="138">
        <v>0</v>
      </c>
      <c r="T180" s="139">
        <f>S180*H180</f>
        <v>0</v>
      </c>
      <c r="AR180" s="140" t="s">
        <v>132</v>
      </c>
      <c r="AT180" s="140" t="s">
        <v>123</v>
      </c>
      <c r="AU180" s="140" t="s">
        <v>84</v>
      </c>
      <c r="AY180" s="13" t="s">
        <v>120</v>
      </c>
      <c r="BE180" s="141">
        <f>IF(N180="základní",J180,0)</f>
        <v>0</v>
      </c>
      <c r="BF180" s="141">
        <f>IF(N180="snížená",J180,0)</f>
        <v>0</v>
      </c>
      <c r="BG180" s="141">
        <f>IF(N180="zákl. přenesená",J180,0)</f>
        <v>0</v>
      </c>
      <c r="BH180" s="141">
        <f>IF(N180="sníž. přenesená",J180,0)</f>
        <v>0</v>
      </c>
      <c r="BI180" s="141">
        <f>IF(N180="nulová",J180,0)</f>
        <v>0</v>
      </c>
      <c r="BJ180" s="13" t="s">
        <v>82</v>
      </c>
      <c r="BK180" s="141">
        <f>ROUND(I180*H180,2)</f>
        <v>0</v>
      </c>
      <c r="BL180" s="13" t="s">
        <v>132</v>
      </c>
      <c r="BM180" s="140" t="s">
        <v>280</v>
      </c>
    </row>
    <row r="181" spans="2:65" s="1" customFormat="1" ht="16.5" customHeight="1">
      <c r="B181" s="128"/>
      <c r="C181" s="129" t="s">
        <v>201</v>
      </c>
      <c r="D181" s="129" t="s">
        <v>123</v>
      </c>
      <c r="E181" s="130" t="s">
        <v>519</v>
      </c>
      <c r="F181" s="131" t="s">
        <v>520</v>
      </c>
      <c r="G181" s="132" t="s">
        <v>333</v>
      </c>
      <c r="H181" s="133">
        <v>1</v>
      </c>
      <c r="I181" s="134"/>
      <c r="J181" s="135">
        <f>ROUND(I181*H181,2)</f>
        <v>0</v>
      </c>
      <c r="K181" s="131" t="s">
        <v>1</v>
      </c>
      <c r="L181" s="28"/>
      <c r="M181" s="136" t="s">
        <v>1</v>
      </c>
      <c r="N181" s="137" t="s">
        <v>39</v>
      </c>
      <c r="P181" s="138">
        <f>O181*H181</f>
        <v>0</v>
      </c>
      <c r="Q181" s="138">
        <v>0</v>
      </c>
      <c r="R181" s="138">
        <f>Q181*H181</f>
        <v>0</v>
      </c>
      <c r="S181" s="138">
        <v>0</v>
      </c>
      <c r="T181" s="139">
        <f>S181*H181</f>
        <v>0</v>
      </c>
      <c r="AR181" s="140" t="s">
        <v>132</v>
      </c>
      <c r="AT181" s="140" t="s">
        <v>123</v>
      </c>
      <c r="AU181" s="140" t="s">
        <v>84</v>
      </c>
      <c r="AY181" s="13" t="s">
        <v>120</v>
      </c>
      <c r="BE181" s="141">
        <f>IF(N181="základní",J181,0)</f>
        <v>0</v>
      </c>
      <c r="BF181" s="141">
        <f>IF(N181="snížená",J181,0)</f>
        <v>0</v>
      </c>
      <c r="BG181" s="141">
        <f>IF(N181="zákl. přenesená",J181,0)</f>
        <v>0</v>
      </c>
      <c r="BH181" s="141">
        <f>IF(N181="sníž. přenesená",J181,0)</f>
        <v>0</v>
      </c>
      <c r="BI181" s="141">
        <f>IF(N181="nulová",J181,0)</f>
        <v>0</v>
      </c>
      <c r="BJ181" s="13" t="s">
        <v>82</v>
      </c>
      <c r="BK181" s="141">
        <f>ROUND(I181*H181,2)</f>
        <v>0</v>
      </c>
      <c r="BL181" s="13" t="s">
        <v>132</v>
      </c>
      <c r="BM181" s="140" t="s">
        <v>283</v>
      </c>
    </row>
    <row r="182" spans="2:65" s="1" customFormat="1" ht="16.5" customHeight="1">
      <c r="B182" s="128"/>
      <c r="C182" s="129" t="s">
        <v>284</v>
      </c>
      <c r="D182" s="129" t="s">
        <v>123</v>
      </c>
      <c r="E182" s="130" t="s">
        <v>521</v>
      </c>
      <c r="F182" s="131" t="s">
        <v>522</v>
      </c>
      <c r="G182" s="132" t="s">
        <v>333</v>
      </c>
      <c r="H182" s="133">
        <v>1</v>
      </c>
      <c r="I182" s="134"/>
      <c r="J182" s="135">
        <f>ROUND(I182*H182,2)</f>
        <v>0</v>
      </c>
      <c r="K182" s="131" t="s">
        <v>1</v>
      </c>
      <c r="L182" s="28"/>
      <c r="M182" s="136" t="s">
        <v>1</v>
      </c>
      <c r="N182" s="137" t="s">
        <v>39</v>
      </c>
      <c r="P182" s="138">
        <f>O182*H182</f>
        <v>0</v>
      </c>
      <c r="Q182" s="138">
        <v>0</v>
      </c>
      <c r="R182" s="138">
        <f>Q182*H182</f>
        <v>0</v>
      </c>
      <c r="S182" s="138">
        <v>0</v>
      </c>
      <c r="T182" s="139">
        <f>S182*H182</f>
        <v>0</v>
      </c>
      <c r="AR182" s="140" t="s">
        <v>132</v>
      </c>
      <c r="AT182" s="140" t="s">
        <v>123</v>
      </c>
      <c r="AU182" s="140" t="s">
        <v>84</v>
      </c>
      <c r="AY182" s="13" t="s">
        <v>120</v>
      </c>
      <c r="BE182" s="141">
        <f>IF(N182="základní",J182,0)</f>
        <v>0</v>
      </c>
      <c r="BF182" s="141">
        <f>IF(N182="snížená",J182,0)</f>
        <v>0</v>
      </c>
      <c r="BG182" s="141">
        <f>IF(N182="zákl. přenesená",J182,0)</f>
        <v>0</v>
      </c>
      <c r="BH182" s="141">
        <f>IF(N182="sníž. přenesená",J182,0)</f>
        <v>0</v>
      </c>
      <c r="BI182" s="141">
        <f>IF(N182="nulová",J182,0)</f>
        <v>0</v>
      </c>
      <c r="BJ182" s="13" t="s">
        <v>82</v>
      </c>
      <c r="BK182" s="141">
        <f>ROUND(I182*H182,2)</f>
        <v>0</v>
      </c>
      <c r="BL182" s="13" t="s">
        <v>132</v>
      </c>
      <c r="BM182" s="140" t="s">
        <v>287</v>
      </c>
    </row>
    <row r="183" spans="2:65" s="1" customFormat="1" ht="16.5" customHeight="1">
      <c r="B183" s="128"/>
      <c r="C183" s="129" t="s">
        <v>204</v>
      </c>
      <c r="D183" s="129" t="s">
        <v>123</v>
      </c>
      <c r="E183" s="130" t="s">
        <v>523</v>
      </c>
      <c r="F183" s="131" t="s">
        <v>524</v>
      </c>
      <c r="G183" s="132" t="s">
        <v>303</v>
      </c>
      <c r="H183" s="133">
        <v>7.5</v>
      </c>
      <c r="I183" s="134"/>
      <c r="J183" s="135">
        <f>ROUND(I183*H183,2)</f>
        <v>0</v>
      </c>
      <c r="K183" s="131" t="s">
        <v>1</v>
      </c>
      <c r="L183" s="28"/>
      <c r="M183" s="136" t="s">
        <v>1</v>
      </c>
      <c r="N183" s="137" t="s">
        <v>39</v>
      </c>
      <c r="P183" s="138">
        <f>O183*H183</f>
        <v>0</v>
      </c>
      <c r="Q183" s="138">
        <v>0</v>
      </c>
      <c r="R183" s="138">
        <f>Q183*H183</f>
        <v>0</v>
      </c>
      <c r="S183" s="138">
        <v>0</v>
      </c>
      <c r="T183" s="139">
        <f>S183*H183</f>
        <v>0</v>
      </c>
      <c r="AR183" s="140" t="s">
        <v>132</v>
      </c>
      <c r="AT183" s="140" t="s">
        <v>123</v>
      </c>
      <c r="AU183" s="140" t="s">
        <v>84</v>
      </c>
      <c r="AY183" s="13" t="s">
        <v>120</v>
      </c>
      <c r="BE183" s="141">
        <f>IF(N183="základní",J183,0)</f>
        <v>0</v>
      </c>
      <c r="BF183" s="141">
        <f>IF(N183="snížená",J183,0)</f>
        <v>0</v>
      </c>
      <c r="BG183" s="141">
        <f>IF(N183="zákl. přenesená",J183,0)</f>
        <v>0</v>
      </c>
      <c r="BH183" s="141">
        <f>IF(N183="sníž. přenesená",J183,0)</f>
        <v>0</v>
      </c>
      <c r="BI183" s="141">
        <f>IF(N183="nulová",J183,0)</f>
        <v>0</v>
      </c>
      <c r="BJ183" s="13" t="s">
        <v>82</v>
      </c>
      <c r="BK183" s="141">
        <f>ROUND(I183*H183,2)</f>
        <v>0</v>
      </c>
      <c r="BL183" s="13" t="s">
        <v>132</v>
      </c>
      <c r="BM183" s="140" t="s">
        <v>290</v>
      </c>
    </row>
    <row r="184" spans="2:65" s="1" customFormat="1" ht="33" customHeight="1">
      <c r="B184" s="128"/>
      <c r="C184" s="129" t="s">
        <v>291</v>
      </c>
      <c r="D184" s="129" t="s">
        <v>123</v>
      </c>
      <c r="E184" s="130" t="s">
        <v>525</v>
      </c>
      <c r="F184" s="131" t="s">
        <v>526</v>
      </c>
      <c r="G184" s="132" t="s">
        <v>126</v>
      </c>
      <c r="H184" s="133">
        <v>1375</v>
      </c>
      <c r="I184" s="134"/>
      <c r="J184" s="135">
        <f>ROUND(I184*H184,2)</f>
        <v>0</v>
      </c>
      <c r="K184" s="131" t="s">
        <v>1</v>
      </c>
      <c r="L184" s="28"/>
      <c r="M184" s="136" t="s">
        <v>1</v>
      </c>
      <c r="N184" s="137" t="s">
        <v>39</v>
      </c>
      <c r="P184" s="138">
        <f>O184*H184</f>
        <v>0</v>
      </c>
      <c r="Q184" s="138">
        <v>0</v>
      </c>
      <c r="R184" s="138">
        <f>Q184*H184</f>
        <v>0</v>
      </c>
      <c r="S184" s="138">
        <v>0</v>
      </c>
      <c r="T184" s="139">
        <f>S184*H184</f>
        <v>0</v>
      </c>
      <c r="AR184" s="140" t="s">
        <v>132</v>
      </c>
      <c r="AT184" s="140" t="s">
        <v>123</v>
      </c>
      <c r="AU184" s="140" t="s">
        <v>84</v>
      </c>
      <c r="AY184" s="13" t="s">
        <v>120</v>
      </c>
      <c r="BE184" s="141">
        <f>IF(N184="základní",J184,0)</f>
        <v>0</v>
      </c>
      <c r="BF184" s="141">
        <f>IF(N184="snížená",J184,0)</f>
        <v>0</v>
      </c>
      <c r="BG184" s="141">
        <f>IF(N184="zákl. přenesená",J184,0)</f>
        <v>0</v>
      </c>
      <c r="BH184" s="141">
        <f>IF(N184="sníž. přenesená",J184,0)</f>
        <v>0</v>
      </c>
      <c r="BI184" s="141">
        <f>IF(N184="nulová",J184,0)</f>
        <v>0</v>
      </c>
      <c r="BJ184" s="13" t="s">
        <v>82</v>
      </c>
      <c r="BK184" s="141">
        <f>ROUND(I184*H184,2)</f>
        <v>0</v>
      </c>
      <c r="BL184" s="13" t="s">
        <v>132</v>
      </c>
      <c r="BM184" s="140" t="s">
        <v>294</v>
      </c>
    </row>
    <row r="185" spans="2:65" s="11" customFormat="1" ht="22.9" customHeight="1">
      <c r="B185" s="116"/>
      <c r="D185" s="117" t="s">
        <v>73</v>
      </c>
      <c r="E185" s="126" t="s">
        <v>527</v>
      </c>
      <c r="F185" s="126" t="s">
        <v>528</v>
      </c>
      <c r="I185" s="119"/>
      <c r="J185" s="127">
        <f>BK185</f>
        <v>0</v>
      </c>
      <c r="L185" s="116"/>
      <c r="M185" s="121"/>
      <c r="P185" s="122">
        <f>SUM(P186:P196)</f>
        <v>0</v>
      </c>
      <c r="R185" s="122">
        <f>SUM(R186:R196)</f>
        <v>0</v>
      </c>
      <c r="T185" s="123">
        <f>SUM(T186:T196)</f>
        <v>0</v>
      </c>
      <c r="AR185" s="117" t="s">
        <v>82</v>
      </c>
      <c r="AT185" s="124" t="s">
        <v>73</v>
      </c>
      <c r="AU185" s="124" t="s">
        <v>82</v>
      </c>
      <c r="AY185" s="117" t="s">
        <v>120</v>
      </c>
      <c r="BK185" s="125">
        <f>SUM(BK186:BK196)</f>
        <v>0</v>
      </c>
    </row>
    <row r="186" spans="2:65" s="1" customFormat="1" ht="33" customHeight="1">
      <c r="B186" s="128"/>
      <c r="C186" s="129" t="s">
        <v>208</v>
      </c>
      <c r="D186" s="129" t="s">
        <v>123</v>
      </c>
      <c r="E186" s="130" t="s">
        <v>529</v>
      </c>
      <c r="F186" s="131" t="s">
        <v>530</v>
      </c>
      <c r="G186" s="132" t="s">
        <v>126</v>
      </c>
      <c r="H186" s="133">
        <v>285</v>
      </c>
      <c r="I186" s="134"/>
      <c r="J186" s="135">
        <f t="shared" ref="J186:J196" si="10">ROUND(I186*H186,2)</f>
        <v>0</v>
      </c>
      <c r="K186" s="131" t="s">
        <v>1</v>
      </c>
      <c r="L186" s="28"/>
      <c r="M186" s="136" t="s">
        <v>1</v>
      </c>
      <c r="N186" s="137" t="s">
        <v>39</v>
      </c>
      <c r="P186" s="138">
        <f t="shared" ref="P186:P196" si="11">O186*H186</f>
        <v>0</v>
      </c>
      <c r="Q186" s="138">
        <v>0</v>
      </c>
      <c r="R186" s="138">
        <f t="shared" ref="R186:R196" si="12">Q186*H186</f>
        <v>0</v>
      </c>
      <c r="S186" s="138">
        <v>0</v>
      </c>
      <c r="T186" s="139">
        <f t="shared" ref="T186:T196" si="13">S186*H186</f>
        <v>0</v>
      </c>
      <c r="AR186" s="140" t="s">
        <v>132</v>
      </c>
      <c r="AT186" s="140" t="s">
        <v>123</v>
      </c>
      <c r="AU186" s="140" t="s">
        <v>84</v>
      </c>
      <c r="AY186" s="13" t="s">
        <v>120</v>
      </c>
      <c r="BE186" s="141">
        <f t="shared" ref="BE186:BE196" si="14">IF(N186="základní",J186,0)</f>
        <v>0</v>
      </c>
      <c r="BF186" s="141">
        <f t="shared" ref="BF186:BF196" si="15">IF(N186="snížená",J186,0)</f>
        <v>0</v>
      </c>
      <c r="BG186" s="141">
        <f t="shared" ref="BG186:BG196" si="16">IF(N186="zákl. přenesená",J186,0)</f>
        <v>0</v>
      </c>
      <c r="BH186" s="141">
        <f t="shared" ref="BH186:BH196" si="17">IF(N186="sníž. přenesená",J186,0)</f>
        <v>0</v>
      </c>
      <c r="BI186" s="141">
        <f t="shared" ref="BI186:BI196" si="18">IF(N186="nulová",J186,0)</f>
        <v>0</v>
      </c>
      <c r="BJ186" s="13" t="s">
        <v>82</v>
      </c>
      <c r="BK186" s="141">
        <f t="shared" ref="BK186:BK196" si="19">ROUND(I186*H186,2)</f>
        <v>0</v>
      </c>
      <c r="BL186" s="13" t="s">
        <v>132</v>
      </c>
      <c r="BM186" s="140" t="s">
        <v>297</v>
      </c>
    </row>
    <row r="187" spans="2:65" s="1" customFormat="1" ht="16.5" customHeight="1">
      <c r="B187" s="128"/>
      <c r="C187" s="129" t="s">
        <v>300</v>
      </c>
      <c r="D187" s="129" t="s">
        <v>123</v>
      </c>
      <c r="E187" s="130" t="s">
        <v>531</v>
      </c>
      <c r="F187" s="131" t="s">
        <v>532</v>
      </c>
      <c r="G187" s="132" t="s">
        <v>533</v>
      </c>
      <c r="H187" s="133">
        <v>4.8</v>
      </c>
      <c r="I187" s="134"/>
      <c r="J187" s="135">
        <f t="shared" si="10"/>
        <v>0</v>
      </c>
      <c r="K187" s="131" t="s">
        <v>1</v>
      </c>
      <c r="L187" s="28"/>
      <c r="M187" s="136" t="s">
        <v>1</v>
      </c>
      <c r="N187" s="137" t="s">
        <v>39</v>
      </c>
      <c r="P187" s="138">
        <f t="shared" si="11"/>
        <v>0</v>
      </c>
      <c r="Q187" s="138">
        <v>0</v>
      </c>
      <c r="R187" s="138">
        <f t="shared" si="12"/>
        <v>0</v>
      </c>
      <c r="S187" s="138">
        <v>0</v>
      </c>
      <c r="T187" s="139">
        <f t="shared" si="13"/>
        <v>0</v>
      </c>
      <c r="AR187" s="140" t="s">
        <v>132</v>
      </c>
      <c r="AT187" s="140" t="s">
        <v>123</v>
      </c>
      <c r="AU187" s="140" t="s">
        <v>84</v>
      </c>
      <c r="AY187" s="13" t="s">
        <v>120</v>
      </c>
      <c r="BE187" s="141">
        <f t="shared" si="14"/>
        <v>0</v>
      </c>
      <c r="BF187" s="141">
        <f t="shared" si="15"/>
        <v>0</v>
      </c>
      <c r="BG187" s="141">
        <f t="shared" si="16"/>
        <v>0</v>
      </c>
      <c r="BH187" s="141">
        <f t="shared" si="17"/>
        <v>0</v>
      </c>
      <c r="BI187" s="141">
        <f t="shared" si="18"/>
        <v>0</v>
      </c>
      <c r="BJ187" s="13" t="s">
        <v>82</v>
      </c>
      <c r="BK187" s="141">
        <f t="shared" si="19"/>
        <v>0</v>
      </c>
      <c r="BL187" s="13" t="s">
        <v>132</v>
      </c>
      <c r="BM187" s="140" t="s">
        <v>305</v>
      </c>
    </row>
    <row r="188" spans="2:65" s="1" customFormat="1" ht="16.5" customHeight="1">
      <c r="B188" s="128"/>
      <c r="C188" s="129" t="s">
        <v>211</v>
      </c>
      <c r="D188" s="129" t="s">
        <v>123</v>
      </c>
      <c r="E188" s="130" t="s">
        <v>534</v>
      </c>
      <c r="F188" s="131" t="s">
        <v>535</v>
      </c>
      <c r="G188" s="132" t="s">
        <v>450</v>
      </c>
      <c r="H188" s="133">
        <v>65</v>
      </c>
      <c r="I188" s="134"/>
      <c r="J188" s="135">
        <f t="shared" si="10"/>
        <v>0</v>
      </c>
      <c r="K188" s="131" t="s">
        <v>1</v>
      </c>
      <c r="L188" s="28"/>
      <c r="M188" s="136" t="s">
        <v>1</v>
      </c>
      <c r="N188" s="137" t="s">
        <v>39</v>
      </c>
      <c r="P188" s="138">
        <f t="shared" si="11"/>
        <v>0</v>
      </c>
      <c r="Q188" s="138">
        <v>0</v>
      </c>
      <c r="R188" s="138">
        <f t="shared" si="12"/>
        <v>0</v>
      </c>
      <c r="S188" s="138">
        <v>0</v>
      </c>
      <c r="T188" s="139">
        <f t="shared" si="13"/>
        <v>0</v>
      </c>
      <c r="AR188" s="140" t="s">
        <v>132</v>
      </c>
      <c r="AT188" s="140" t="s">
        <v>123</v>
      </c>
      <c r="AU188" s="140" t="s">
        <v>84</v>
      </c>
      <c r="AY188" s="13" t="s">
        <v>120</v>
      </c>
      <c r="BE188" s="141">
        <f t="shared" si="14"/>
        <v>0</v>
      </c>
      <c r="BF188" s="141">
        <f t="shared" si="15"/>
        <v>0</v>
      </c>
      <c r="BG188" s="141">
        <f t="shared" si="16"/>
        <v>0</v>
      </c>
      <c r="BH188" s="141">
        <f t="shared" si="17"/>
        <v>0</v>
      </c>
      <c r="BI188" s="141">
        <f t="shared" si="18"/>
        <v>0</v>
      </c>
      <c r="BJ188" s="13" t="s">
        <v>82</v>
      </c>
      <c r="BK188" s="141">
        <f t="shared" si="19"/>
        <v>0</v>
      </c>
      <c r="BL188" s="13" t="s">
        <v>132</v>
      </c>
      <c r="BM188" s="140" t="s">
        <v>308</v>
      </c>
    </row>
    <row r="189" spans="2:65" s="1" customFormat="1" ht="16.5" customHeight="1">
      <c r="B189" s="128"/>
      <c r="C189" s="129" t="s">
        <v>309</v>
      </c>
      <c r="D189" s="129" t="s">
        <v>123</v>
      </c>
      <c r="E189" s="130" t="s">
        <v>536</v>
      </c>
      <c r="F189" s="131" t="s">
        <v>537</v>
      </c>
      <c r="G189" s="132" t="s">
        <v>420</v>
      </c>
      <c r="H189" s="133">
        <v>75</v>
      </c>
      <c r="I189" s="134"/>
      <c r="J189" s="135">
        <f t="shared" si="10"/>
        <v>0</v>
      </c>
      <c r="K189" s="131" t="s">
        <v>1</v>
      </c>
      <c r="L189" s="28"/>
      <c r="M189" s="136" t="s">
        <v>1</v>
      </c>
      <c r="N189" s="137" t="s">
        <v>39</v>
      </c>
      <c r="P189" s="138">
        <f t="shared" si="11"/>
        <v>0</v>
      </c>
      <c r="Q189" s="138">
        <v>0</v>
      </c>
      <c r="R189" s="138">
        <f t="shared" si="12"/>
        <v>0</v>
      </c>
      <c r="S189" s="138">
        <v>0</v>
      </c>
      <c r="T189" s="139">
        <f t="shared" si="13"/>
        <v>0</v>
      </c>
      <c r="AR189" s="140" t="s">
        <v>132</v>
      </c>
      <c r="AT189" s="140" t="s">
        <v>123</v>
      </c>
      <c r="AU189" s="140" t="s">
        <v>84</v>
      </c>
      <c r="AY189" s="13" t="s">
        <v>120</v>
      </c>
      <c r="BE189" s="141">
        <f t="shared" si="14"/>
        <v>0</v>
      </c>
      <c r="BF189" s="141">
        <f t="shared" si="15"/>
        <v>0</v>
      </c>
      <c r="BG189" s="141">
        <f t="shared" si="16"/>
        <v>0</v>
      </c>
      <c r="BH189" s="141">
        <f t="shared" si="17"/>
        <v>0</v>
      </c>
      <c r="BI189" s="141">
        <f t="shared" si="18"/>
        <v>0</v>
      </c>
      <c r="BJ189" s="13" t="s">
        <v>82</v>
      </c>
      <c r="BK189" s="141">
        <f t="shared" si="19"/>
        <v>0</v>
      </c>
      <c r="BL189" s="13" t="s">
        <v>132</v>
      </c>
      <c r="BM189" s="140" t="s">
        <v>312</v>
      </c>
    </row>
    <row r="190" spans="2:65" s="1" customFormat="1" ht="21.75" customHeight="1">
      <c r="B190" s="128"/>
      <c r="C190" s="129" t="s">
        <v>215</v>
      </c>
      <c r="D190" s="129" t="s">
        <v>123</v>
      </c>
      <c r="E190" s="130" t="s">
        <v>538</v>
      </c>
      <c r="F190" s="131" t="s">
        <v>539</v>
      </c>
      <c r="G190" s="132" t="s">
        <v>420</v>
      </c>
      <c r="H190" s="133">
        <v>75</v>
      </c>
      <c r="I190" s="134"/>
      <c r="J190" s="135">
        <f t="shared" si="10"/>
        <v>0</v>
      </c>
      <c r="K190" s="131" t="s">
        <v>1</v>
      </c>
      <c r="L190" s="28"/>
      <c r="M190" s="136" t="s">
        <v>1</v>
      </c>
      <c r="N190" s="137" t="s">
        <v>39</v>
      </c>
      <c r="P190" s="138">
        <f t="shared" si="11"/>
        <v>0</v>
      </c>
      <c r="Q190" s="138">
        <v>0</v>
      </c>
      <c r="R190" s="138">
        <f t="shared" si="12"/>
        <v>0</v>
      </c>
      <c r="S190" s="138">
        <v>0</v>
      </c>
      <c r="T190" s="139">
        <f t="shared" si="13"/>
        <v>0</v>
      </c>
      <c r="AR190" s="140" t="s">
        <v>132</v>
      </c>
      <c r="AT190" s="140" t="s">
        <v>123</v>
      </c>
      <c r="AU190" s="140" t="s">
        <v>84</v>
      </c>
      <c r="AY190" s="13" t="s">
        <v>120</v>
      </c>
      <c r="BE190" s="141">
        <f t="shared" si="14"/>
        <v>0</v>
      </c>
      <c r="BF190" s="141">
        <f t="shared" si="15"/>
        <v>0</v>
      </c>
      <c r="BG190" s="141">
        <f t="shared" si="16"/>
        <v>0</v>
      </c>
      <c r="BH190" s="141">
        <f t="shared" si="17"/>
        <v>0</v>
      </c>
      <c r="BI190" s="141">
        <f t="shared" si="18"/>
        <v>0</v>
      </c>
      <c r="BJ190" s="13" t="s">
        <v>82</v>
      </c>
      <c r="BK190" s="141">
        <f t="shared" si="19"/>
        <v>0</v>
      </c>
      <c r="BL190" s="13" t="s">
        <v>132</v>
      </c>
      <c r="BM190" s="140" t="s">
        <v>315</v>
      </c>
    </row>
    <row r="191" spans="2:65" s="1" customFormat="1" ht="24.2" customHeight="1">
      <c r="B191" s="128"/>
      <c r="C191" s="129" t="s">
        <v>316</v>
      </c>
      <c r="D191" s="129" t="s">
        <v>123</v>
      </c>
      <c r="E191" s="130" t="s">
        <v>540</v>
      </c>
      <c r="F191" s="131" t="s">
        <v>541</v>
      </c>
      <c r="G191" s="132" t="s">
        <v>420</v>
      </c>
      <c r="H191" s="133">
        <v>75</v>
      </c>
      <c r="I191" s="134"/>
      <c r="J191" s="135">
        <f t="shared" si="10"/>
        <v>0</v>
      </c>
      <c r="K191" s="131" t="s">
        <v>1</v>
      </c>
      <c r="L191" s="28"/>
      <c r="M191" s="136" t="s">
        <v>1</v>
      </c>
      <c r="N191" s="137" t="s">
        <v>39</v>
      </c>
      <c r="P191" s="138">
        <f t="shared" si="11"/>
        <v>0</v>
      </c>
      <c r="Q191" s="138">
        <v>0</v>
      </c>
      <c r="R191" s="138">
        <f t="shared" si="12"/>
        <v>0</v>
      </c>
      <c r="S191" s="138">
        <v>0</v>
      </c>
      <c r="T191" s="139">
        <f t="shared" si="13"/>
        <v>0</v>
      </c>
      <c r="AR191" s="140" t="s">
        <v>132</v>
      </c>
      <c r="AT191" s="140" t="s">
        <v>123</v>
      </c>
      <c r="AU191" s="140" t="s">
        <v>84</v>
      </c>
      <c r="AY191" s="13" t="s">
        <v>120</v>
      </c>
      <c r="BE191" s="141">
        <f t="shared" si="14"/>
        <v>0</v>
      </c>
      <c r="BF191" s="141">
        <f t="shared" si="15"/>
        <v>0</v>
      </c>
      <c r="BG191" s="141">
        <f t="shared" si="16"/>
        <v>0</v>
      </c>
      <c r="BH191" s="141">
        <f t="shared" si="17"/>
        <v>0</v>
      </c>
      <c r="BI191" s="141">
        <f t="shared" si="18"/>
        <v>0</v>
      </c>
      <c r="BJ191" s="13" t="s">
        <v>82</v>
      </c>
      <c r="BK191" s="141">
        <f t="shared" si="19"/>
        <v>0</v>
      </c>
      <c r="BL191" s="13" t="s">
        <v>132</v>
      </c>
      <c r="BM191" s="140" t="s">
        <v>320</v>
      </c>
    </row>
    <row r="192" spans="2:65" s="1" customFormat="1" ht="24.2" customHeight="1">
      <c r="B192" s="128"/>
      <c r="C192" s="129" t="s">
        <v>218</v>
      </c>
      <c r="D192" s="129" t="s">
        <v>123</v>
      </c>
      <c r="E192" s="130" t="s">
        <v>542</v>
      </c>
      <c r="F192" s="131" t="s">
        <v>543</v>
      </c>
      <c r="G192" s="132" t="s">
        <v>333</v>
      </c>
      <c r="H192" s="133">
        <v>4</v>
      </c>
      <c r="I192" s="134"/>
      <c r="J192" s="135">
        <f t="shared" si="10"/>
        <v>0</v>
      </c>
      <c r="K192" s="131" t="s">
        <v>1</v>
      </c>
      <c r="L192" s="28"/>
      <c r="M192" s="136" t="s">
        <v>1</v>
      </c>
      <c r="N192" s="137" t="s">
        <v>39</v>
      </c>
      <c r="P192" s="138">
        <f t="shared" si="11"/>
        <v>0</v>
      </c>
      <c r="Q192" s="138">
        <v>0</v>
      </c>
      <c r="R192" s="138">
        <f t="shared" si="12"/>
        <v>0</v>
      </c>
      <c r="S192" s="138">
        <v>0</v>
      </c>
      <c r="T192" s="139">
        <f t="shared" si="13"/>
        <v>0</v>
      </c>
      <c r="AR192" s="140" t="s">
        <v>132</v>
      </c>
      <c r="AT192" s="140" t="s">
        <v>123</v>
      </c>
      <c r="AU192" s="140" t="s">
        <v>84</v>
      </c>
      <c r="AY192" s="13" t="s">
        <v>120</v>
      </c>
      <c r="BE192" s="141">
        <f t="shared" si="14"/>
        <v>0</v>
      </c>
      <c r="BF192" s="141">
        <f t="shared" si="15"/>
        <v>0</v>
      </c>
      <c r="BG192" s="141">
        <f t="shared" si="16"/>
        <v>0</v>
      </c>
      <c r="BH192" s="141">
        <f t="shared" si="17"/>
        <v>0</v>
      </c>
      <c r="BI192" s="141">
        <f t="shared" si="18"/>
        <v>0</v>
      </c>
      <c r="BJ192" s="13" t="s">
        <v>82</v>
      </c>
      <c r="BK192" s="141">
        <f t="shared" si="19"/>
        <v>0</v>
      </c>
      <c r="BL192" s="13" t="s">
        <v>132</v>
      </c>
      <c r="BM192" s="140" t="s">
        <v>323</v>
      </c>
    </row>
    <row r="193" spans="2:65" s="1" customFormat="1" ht="16.5" customHeight="1">
      <c r="B193" s="128"/>
      <c r="C193" s="129" t="s">
        <v>326</v>
      </c>
      <c r="D193" s="129" t="s">
        <v>123</v>
      </c>
      <c r="E193" s="130" t="s">
        <v>544</v>
      </c>
      <c r="F193" s="131" t="s">
        <v>545</v>
      </c>
      <c r="G193" s="132" t="s">
        <v>450</v>
      </c>
      <c r="H193" s="133">
        <v>25</v>
      </c>
      <c r="I193" s="134"/>
      <c r="J193" s="135">
        <f t="shared" si="10"/>
        <v>0</v>
      </c>
      <c r="K193" s="131" t="s">
        <v>1</v>
      </c>
      <c r="L193" s="28"/>
      <c r="M193" s="136" t="s">
        <v>1</v>
      </c>
      <c r="N193" s="137" t="s">
        <v>39</v>
      </c>
      <c r="P193" s="138">
        <f t="shared" si="11"/>
        <v>0</v>
      </c>
      <c r="Q193" s="138">
        <v>0</v>
      </c>
      <c r="R193" s="138">
        <f t="shared" si="12"/>
        <v>0</v>
      </c>
      <c r="S193" s="138">
        <v>0</v>
      </c>
      <c r="T193" s="139">
        <f t="shared" si="13"/>
        <v>0</v>
      </c>
      <c r="AR193" s="140" t="s">
        <v>132</v>
      </c>
      <c r="AT193" s="140" t="s">
        <v>123</v>
      </c>
      <c r="AU193" s="140" t="s">
        <v>84</v>
      </c>
      <c r="AY193" s="13" t="s">
        <v>120</v>
      </c>
      <c r="BE193" s="141">
        <f t="shared" si="14"/>
        <v>0</v>
      </c>
      <c r="BF193" s="141">
        <f t="shared" si="15"/>
        <v>0</v>
      </c>
      <c r="BG193" s="141">
        <f t="shared" si="16"/>
        <v>0</v>
      </c>
      <c r="BH193" s="141">
        <f t="shared" si="17"/>
        <v>0</v>
      </c>
      <c r="BI193" s="141">
        <f t="shared" si="18"/>
        <v>0</v>
      </c>
      <c r="BJ193" s="13" t="s">
        <v>82</v>
      </c>
      <c r="BK193" s="141">
        <f t="shared" si="19"/>
        <v>0</v>
      </c>
      <c r="BL193" s="13" t="s">
        <v>132</v>
      </c>
      <c r="BM193" s="140" t="s">
        <v>330</v>
      </c>
    </row>
    <row r="194" spans="2:65" s="1" customFormat="1" ht="16.5" customHeight="1">
      <c r="B194" s="128"/>
      <c r="C194" s="129" t="s">
        <v>222</v>
      </c>
      <c r="D194" s="129" t="s">
        <v>123</v>
      </c>
      <c r="E194" s="130" t="s">
        <v>546</v>
      </c>
      <c r="F194" s="131" t="s">
        <v>547</v>
      </c>
      <c r="G194" s="132" t="s">
        <v>450</v>
      </c>
      <c r="H194" s="133">
        <v>25</v>
      </c>
      <c r="I194" s="134"/>
      <c r="J194" s="135">
        <f t="shared" si="10"/>
        <v>0</v>
      </c>
      <c r="K194" s="131" t="s">
        <v>1</v>
      </c>
      <c r="L194" s="28"/>
      <c r="M194" s="136" t="s">
        <v>1</v>
      </c>
      <c r="N194" s="137" t="s">
        <v>39</v>
      </c>
      <c r="P194" s="138">
        <f t="shared" si="11"/>
        <v>0</v>
      </c>
      <c r="Q194" s="138">
        <v>0</v>
      </c>
      <c r="R194" s="138">
        <f t="shared" si="12"/>
        <v>0</v>
      </c>
      <c r="S194" s="138">
        <v>0</v>
      </c>
      <c r="T194" s="139">
        <f t="shared" si="13"/>
        <v>0</v>
      </c>
      <c r="AR194" s="140" t="s">
        <v>132</v>
      </c>
      <c r="AT194" s="140" t="s">
        <v>123</v>
      </c>
      <c r="AU194" s="140" t="s">
        <v>84</v>
      </c>
      <c r="AY194" s="13" t="s">
        <v>120</v>
      </c>
      <c r="BE194" s="141">
        <f t="shared" si="14"/>
        <v>0</v>
      </c>
      <c r="BF194" s="141">
        <f t="shared" si="15"/>
        <v>0</v>
      </c>
      <c r="BG194" s="141">
        <f t="shared" si="16"/>
        <v>0</v>
      </c>
      <c r="BH194" s="141">
        <f t="shared" si="17"/>
        <v>0</v>
      </c>
      <c r="BI194" s="141">
        <f t="shared" si="18"/>
        <v>0</v>
      </c>
      <c r="BJ194" s="13" t="s">
        <v>82</v>
      </c>
      <c r="BK194" s="141">
        <f t="shared" si="19"/>
        <v>0</v>
      </c>
      <c r="BL194" s="13" t="s">
        <v>132</v>
      </c>
      <c r="BM194" s="140" t="s">
        <v>334</v>
      </c>
    </row>
    <row r="195" spans="2:65" s="1" customFormat="1" ht="16.5" customHeight="1">
      <c r="B195" s="128"/>
      <c r="C195" s="129" t="s">
        <v>335</v>
      </c>
      <c r="D195" s="129" t="s">
        <v>123</v>
      </c>
      <c r="E195" s="130" t="s">
        <v>548</v>
      </c>
      <c r="F195" s="131" t="s">
        <v>549</v>
      </c>
      <c r="G195" s="132" t="s">
        <v>450</v>
      </c>
      <c r="H195" s="133">
        <v>4</v>
      </c>
      <c r="I195" s="134"/>
      <c r="J195" s="135">
        <f t="shared" si="10"/>
        <v>0</v>
      </c>
      <c r="K195" s="131" t="s">
        <v>1</v>
      </c>
      <c r="L195" s="28"/>
      <c r="M195" s="136" t="s">
        <v>1</v>
      </c>
      <c r="N195" s="137" t="s">
        <v>39</v>
      </c>
      <c r="P195" s="138">
        <f t="shared" si="11"/>
        <v>0</v>
      </c>
      <c r="Q195" s="138">
        <v>0</v>
      </c>
      <c r="R195" s="138">
        <f t="shared" si="12"/>
        <v>0</v>
      </c>
      <c r="S195" s="138">
        <v>0</v>
      </c>
      <c r="T195" s="139">
        <f t="shared" si="13"/>
        <v>0</v>
      </c>
      <c r="AR195" s="140" t="s">
        <v>132</v>
      </c>
      <c r="AT195" s="140" t="s">
        <v>123</v>
      </c>
      <c r="AU195" s="140" t="s">
        <v>84</v>
      </c>
      <c r="AY195" s="13" t="s">
        <v>120</v>
      </c>
      <c r="BE195" s="141">
        <f t="shared" si="14"/>
        <v>0</v>
      </c>
      <c r="BF195" s="141">
        <f t="shared" si="15"/>
        <v>0</v>
      </c>
      <c r="BG195" s="141">
        <f t="shared" si="16"/>
        <v>0</v>
      </c>
      <c r="BH195" s="141">
        <f t="shared" si="17"/>
        <v>0</v>
      </c>
      <c r="BI195" s="141">
        <f t="shared" si="18"/>
        <v>0</v>
      </c>
      <c r="BJ195" s="13" t="s">
        <v>82</v>
      </c>
      <c r="BK195" s="141">
        <f t="shared" si="19"/>
        <v>0</v>
      </c>
      <c r="BL195" s="13" t="s">
        <v>132</v>
      </c>
      <c r="BM195" s="140" t="s">
        <v>338</v>
      </c>
    </row>
    <row r="196" spans="2:65" s="1" customFormat="1" ht="16.5" customHeight="1">
      <c r="B196" s="128"/>
      <c r="C196" s="129" t="s">
        <v>225</v>
      </c>
      <c r="D196" s="129" t="s">
        <v>123</v>
      </c>
      <c r="E196" s="130" t="s">
        <v>550</v>
      </c>
      <c r="F196" s="131" t="s">
        <v>551</v>
      </c>
      <c r="G196" s="132" t="s">
        <v>333</v>
      </c>
      <c r="H196" s="133">
        <v>1</v>
      </c>
      <c r="I196" s="134"/>
      <c r="J196" s="135">
        <f t="shared" si="10"/>
        <v>0</v>
      </c>
      <c r="K196" s="131" t="s">
        <v>1</v>
      </c>
      <c r="L196" s="28"/>
      <c r="M196" s="136" t="s">
        <v>1</v>
      </c>
      <c r="N196" s="137" t="s">
        <v>39</v>
      </c>
      <c r="P196" s="138">
        <f t="shared" si="11"/>
        <v>0</v>
      </c>
      <c r="Q196" s="138">
        <v>0</v>
      </c>
      <c r="R196" s="138">
        <f t="shared" si="12"/>
        <v>0</v>
      </c>
      <c r="S196" s="138">
        <v>0</v>
      </c>
      <c r="T196" s="139">
        <f t="shared" si="13"/>
        <v>0</v>
      </c>
      <c r="AR196" s="140" t="s">
        <v>132</v>
      </c>
      <c r="AT196" s="140" t="s">
        <v>123</v>
      </c>
      <c r="AU196" s="140" t="s">
        <v>84</v>
      </c>
      <c r="AY196" s="13" t="s">
        <v>120</v>
      </c>
      <c r="BE196" s="141">
        <f t="shared" si="14"/>
        <v>0</v>
      </c>
      <c r="BF196" s="141">
        <f t="shared" si="15"/>
        <v>0</v>
      </c>
      <c r="BG196" s="141">
        <f t="shared" si="16"/>
        <v>0</v>
      </c>
      <c r="BH196" s="141">
        <f t="shared" si="17"/>
        <v>0</v>
      </c>
      <c r="BI196" s="141">
        <f t="shared" si="18"/>
        <v>0</v>
      </c>
      <c r="BJ196" s="13" t="s">
        <v>82</v>
      </c>
      <c r="BK196" s="141">
        <f t="shared" si="19"/>
        <v>0</v>
      </c>
      <c r="BL196" s="13" t="s">
        <v>132</v>
      </c>
      <c r="BM196" s="140" t="s">
        <v>341</v>
      </c>
    </row>
    <row r="197" spans="2:65" s="11" customFormat="1" ht="22.9" customHeight="1">
      <c r="B197" s="116"/>
      <c r="D197" s="117" t="s">
        <v>73</v>
      </c>
      <c r="E197" s="126" t="s">
        <v>121</v>
      </c>
      <c r="F197" s="126" t="s">
        <v>552</v>
      </c>
      <c r="I197" s="119"/>
      <c r="J197" s="127">
        <f>BK197</f>
        <v>0</v>
      </c>
      <c r="L197" s="116"/>
      <c r="M197" s="121"/>
      <c r="P197" s="122">
        <f>SUM(P198:P200)</f>
        <v>0</v>
      </c>
      <c r="R197" s="122">
        <f>SUM(R198:R200)</f>
        <v>0</v>
      </c>
      <c r="T197" s="123">
        <f>SUM(T198:T200)</f>
        <v>0</v>
      </c>
      <c r="AR197" s="117" t="s">
        <v>84</v>
      </c>
      <c r="AT197" s="124" t="s">
        <v>73</v>
      </c>
      <c r="AU197" s="124" t="s">
        <v>82</v>
      </c>
      <c r="AY197" s="117" t="s">
        <v>120</v>
      </c>
      <c r="BK197" s="125">
        <f>SUM(BK198:BK200)</f>
        <v>0</v>
      </c>
    </row>
    <row r="198" spans="2:65" s="1" customFormat="1" ht="24.2" customHeight="1">
      <c r="B198" s="128"/>
      <c r="C198" s="129" t="s">
        <v>553</v>
      </c>
      <c r="D198" s="129" t="s">
        <v>123</v>
      </c>
      <c r="E198" s="130" t="s">
        <v>554</v>
      </c>
      <c r="F198" s="131" t="s">
        <v>555</v>
      </c>
      <c r="G198" s="132" t="s">
        <v>126</v>
      </c>
      <c r="H198" s="133">
        <v>186</v>
      </c>
      <c r="I198" s="134"/>
      <c r="J198" s="135">
        <f>ROUND(I198*H198,2)</f>
        <v>0</v>
      </c>
      <c r="K198" s="131" t="s">
        <v>1</v>
      </c>
      <c r="L198" s="28"/>
      <c r="M198" s="136" t="s">
        <v>1</v>
      </c>
      <c r="N198" s="137" t="s">
        <v>39</v>
      </c>
      <c r="P198" s="138">
        <f>O198*H198</f>
        <v>0</v>
      </c>
      <c r="Q198" s="138">
        <v>0</v>
      </c>
      <c r="R198" s="138">
        <f>Q198*H198</f>
        <v>0</v>
      </c>
      <c r="S198" s="138">
        <v>0</v>
      </c>
      <c r="T198" s="139">
        <f>S198*H198</f>
        <v>0</v>
      </c>
      <c r="AR198" s="140" t="s">
        <v>127</v>
      </c>
      <c r="AT198" s="140" t="s">
        <v>123</v>
      </c>
      <c r="AU198" s="140" t="s">
        <v>84</v>
      </c>
      <c r="AY198" s="13" t="s">
        <v>120</v>
      </c>
      <c r="BE198" s="141">
        <f>IF(N198="základní",J198,0)</f>
        <v>0</v>
      </c>
      <c r="BF198" s="141">
        <f>IF(N198="snížená",J198,0)</f>
        <v>0</v>
      </c>
      <c r="BG198" s="141">
        <f>IF(N198="zákl. přenesená",J198,0)</f>
        <v>0</v>
      </c>
      <c r="BH198" s="141">
        <f>IF(N198="sníž. přenesená",J198,0)</f>
        <v>0</v>
      </c>
      <c r="BI198" s="141">
        <f>IF(N198="nulová",J198,0)</f>
        <v>0</v>
      </c>
      <c r="BJ198" s="13" t="s">
        <v>82</v>
      </c>
      <c r="BK198" s="141">
        <f>ROUND(I198*H198,2)</f>
        <v>0</v>
      </c>
      <c r="BL198" s="13" t="s">
        <v>127</v>
      </c>
      <c r="BM198" s="140" t="s">
        <v>556</v>
      </c>
    </row>
    <row r="199" spans="2:65" s="1" customFormat="1" ht="37.9" customHeight="1">
      <c r="B199" s="128"/>
      <c r="C199" s="129" t="s">
        <v>229</v>
      </c>
      <c r="D199" s="129" t="s">
        <v>123</v>
      </c>
      <c r="E199" s="130" t="s">
        <v>557</v>
      </c>
      <c r="F199" s="131" t="s">
        <v>558</v>
      </c>
      <c r="G199" s="132" t="s">
        <v>450</v>
      </c>
      <c r="H199" s="133">
        <v>358</v>
      </c>
      <c r="I199" s="134"/>
      <c r="J199" s="135">
        <f>ROUND(I199*H199,2)</f>
        <v>0</v>
      </c>
      <c r="K199" s="131" t="s">
        <v>1</v>
      </c>
      <c r="L199" s="28"/>
      <c r="M199" s="136" t="s">
        <v>1</v>
      </c>
      <c r="N199" s="137" t="s">
        <v>39</v>
      </c>
      <c r="P199" s="138">
        <f>O199*H199</f>
        <v>0</v>
      </c>
      <c r="Q199" s="138">
        <v>0</v>
      </c>
      <c r="R199" s="138">
        <f>Q199*H199</f>
        <v>0</v>
      </c>
      <c r="S199" s="138">
        <v>0</v>
      </c>
      <c r="T199" s="139">
        <f>S199*H199</f>
        <v>0</v>
      </c>
      <c r="AR199" s="140" t="s">
        <v>127</v>
      </c>
      <c r="AT199" s="140" t="s">
        <v>123</v>
      </c>
      <c r="AU199" s="140" t="s">
        <v>84</v>
      </c>
      <c r="AY199" s="13" t="s">
        <v>120</v>
      </c>
      <c r="BE199" s="141">
        <f>IF(N199="základní",J199,0)</f>
        <v>0</v>
      </c>
      <c r="BF199" s="141">
        <f>IF(N199="snížená",J199,0)</f>
        <v>0</v>
      </c>
      <c r="BG199" s="141">
        <f>IF(N199="zákl. přenesená",J199,0)</f>
        <v>0</v>
      </c>
      <c r="BH199" s="141">
        <f>IF(N199="sníž. přenesená",J199,0)</f>
        <v>0</v>
      </c>
      <c r="BI199" s="141">
        <f>IF(N199="nulová",J199,0)</f>
        <v>0</v>
      </c>
      <c r="BJ199" s="13" t="s">
        <v>82</v>
      </c>
      <c r="BK199" s="141">
        <f>ROUND(I199*H199,2)</f>
        <v>0</v>
      </c>
      <c r="BL199" s="13" t="s">
        <v>127</v>
      </c>
      <c r="BM199" s="140" t="s">
        <v>559</v>
      </c>
    </row>
    <row r="200" spans="2:65" s="1" customFormat="1" ht="21.75" customHeight="1">
      <c r="B200" s="128"/>
      <c r="C200" s="129" t="s">
        <v>560</v>
      </c>
      <c r="D200" s="129" t="s">
        <v>123</v>
      </c>
      <c r="E200" s="130" t="s">
        <v>561</v>
      </c>
      <c r="F200" s="131" t="s">
        <v>562</v>
      </c>
      <c r="G200" s="132" t="s">
        <v>161</v>
      </c>
      <c r="H200" s="133">
        <v>1612</v>
      </c>
      <c r="I200" s="134"/>
      <c r="J200" s="135">
        <f>ROUND(I200*H200,2)</f>
        <v>0</v>
      </c>
      <c r="K200" s="131" t="s">
        <v>1</v>
      </c>
      <c r="L200" s="28"/>
      <c r="M200" s="136" t="s">
        <v>1</v>
      </c>
      <c r="N200" s="137" t="s">
        <v>39</v>
      </c>
      <c r="P200" s="138">
        <f>O200*H200</f>
        <v>0</v>
      </c>
      <c r="Q200" s="138">
        <v>0</v>
      </c>
      <c r="R200" s="138">
        <f>Q200*H200</f>
        <v>0</v>
      </c>
      <c r="S200" s="138">
        <v>0</v>
      </c>
      <c r="T200" s="139">
        <f>S200*H200</f>
        <v>0</v>
      </c>
      <c r="AR200" s="140" t="s">
        <v>127</v>
      </c>
      <c r="AT200" s="140" t="s">
        <v>123</v>
      </c>
      <c r="AU200" s="140" t="s">
        <v>84</v>
      </c>
      <c r="AY200" s="13" t="s">
        <v>120</v>
      </c>
      <c r="BE200" s="141">
        <f>IF(N200="základní",J200,0)</f>
        <v>0</v>
      </c>
      <c r="BF200" s="141">
        <f>IF(N200="snížená",J200,0)</f>
        <v>0</v>
      </c>
      <c r="BG200" s="141">
        <f>IF(N200="zákl. přenesená",J200,0)</f>
        <v>0</v>
      </c>
      <c r="BH200" s="141">
        <f>IF(N200="sníž. přenesená",J200,0)</f>
        <v>0</v>
      </c>
      <c r="BI200" s="141">
        <f>IF(N200="nulová",J200,0)</f>
        <v>0</v>
      </c>
      <c r="BJ200" s="13" t="s">
        <v>82</v>
      </c>
      <c r="BK200" s="141">
        <f>ROUND(I200*H200,2)</f>
        <v>0</v>
      </c>
      <c r="BL200" s="13" t="s">
        <v>127</v>
      </c>
      <c r="BM200" s="140" t="s">
        <v>563</v>
      </c>
    </row>
    <row r="201" spans="2:65" s="11" customFormat="1" ht="25.9" customHeight="1">
      <c r="B201" s="116"/>
      <c r="D201" s="117" t="s">
        <v>73</v>
      </c>
      <c r="E201" s="118" t="s">
        <v>564</v>
      </c>
      <c r="F201" s="118" t="s">
        <v>564</v>
      </c>
      <c r="I201" s="119"/>
      <c r="J201" s="120">
        <f>BK201</f>
        <v>0</v>
      </c>
      <c r="L201" s="116"/>
      <c r="M201" s="121"/>
      <c r="P201" s="122">
        <f>P202+P212</f>
        <v>0</v>
      </c>
      <c r="R201" s="122">
        <f>R202+R212</f>
        <v>0</v>
      </c>
      <c r="T201" s="123">
        <f>T202+T212</f>
        <v>0</v>
      </c>
      <c r="AR201" s="117" t="s">
        <v>82</v>
      </c>
      <c r="AT201" s="124" t="s">
        <v>73</v>
      </c>
      <c r="AU201" s="124" t="s">
        <v>74</v>
      </c>
      <c r="AY201" s="117" t="s">
        <v>120</v>
      </c>
      <c r="BK201" s="125">
        <f>BK202+BK212</f>
        <v>0</v>
      </c>
    </row>
    <row r="202" spans="2:65" s="11" customFormat="1" ht="22.9" customHeight="1">
      <c r="B202" s="116"/>
      <c r="D202" s="117" t="s">
        <v>73</v>
      </c>
      <c r="E202" s="126" t="s">
        <v>565</v>
      </c>
      <c r="F202" s="126" t="s">
        <v>566</v>
      </c>
      <c r="I202" s="119"/>
      <c r="J202" s="127">
        <f>BK202</f>
        <v>0</v>
      </c>
      <c r="L202" s="116"/>
      <c r="M202" s="121"/>
      <c r="P202" s="122">
        <f>SUM(P203:P211)</f>
        <v>0</v>
      </c>
      <c r="R202" s="122">
        <f>SUM(R203:R211)</f>
        <v>0</v>
      </c>
      <c r="T202" s="123">
        <f>SUM(T203:T211)</f>
        <v>0</v>
      </c>
      <c r="AR202" s="117" t="s">
        <v>82</v>
      </c>
      <c r="AT202" s="124" t="s">
        <v>73</v>
      </c>
      <c r="AU202" s="124" t="s">
        <v>82</v>
      </c>
      <c r="AY202" s="117" t="s">
        <v>120</v>
      </c>
      <c r="BK202" s="125">
        <f>SUM(BK203:BK211)</f>
        <v>0</v>
      </c>
    </row>
    <row r="203" spans="2:65" s="1" customFormat="1" ht="21.75" customHeight="1">
      <c r="B203" s="128"/>
      <c r="C203" s="129" t="s">
        <v>232</v>
      </c>
      <c r="D203" s="129" t="s">
        <v>123</v>
      </c>
      <c r="E203" s="130" t="s">
        <v>567</v>
      </c>
      <c r="F203" s="131" t="s">
        <v>568</v>
      </c>
      <c r="G203" s="132" t="s">
        <v>569</v>
      </c>
      <c r="H203" s="133">
        <v>6</v>
      </c>
      <c r="I203" s="134"/>
      <c r="J203" s="135">
        <f t="shared" ref="J203:J211" si="20">ROUND(I203*H203,2)</f>
        <v>0</v>
      </c>
      <c r="K203" s="131" t="s">
        <v>1</v>
      </c>
      <c r="L203" s="28"/>
      <c r="M203" s="136" t="s">
        <v>1</v>
      </c>
      <c r="N203" s="137" t="s">
        <v>39</v>
      </c>
      <c r="P203" s="138">
        <f t="shared" ref="P203:P211" si="21">O203*H203</f>
        <v>0</v>
      </c>
      <c r="Q203" s="138">
        <v>0</v>
      </c>
      <c r="R203" s="138">
        <f t="shared" ref="R203:R211" si="22">Q203*H203</f>
        <v>0</v>
      </c>
      <c r="S203" s="138">
        <v>0</v>
      </c>
      <c r="T203" s="139">
        <f t="shared" ref="T203:T211" si="23">S203*H203</f>
        <v>0</v>
      </c>
      <c r="AR203" s="140" t="s">
        <v>132</v>
      </c>
      <c r="AT203" s="140" t="s">
        <v>123</v>
      </c>
      <c r="AU203" s="140" t="s">
        <v>84</v>
      </c>
      <c r="AY203" s="13" t="s">
        <v>120</v>
      </c>
      <c r="BE203" s="141">
        <f t="shared" ref="BE203:BE211" si="24">IF(N203="základní",J203,0)</f>
        <v>0</v>
      </c>
      <c r="BF203" s="141">
        <f t="shared" ref="BF203:BF211" si="25">IF(N203="snížená",J203,0)</f>
        <v>0</v>
      </c>
      <c r="BG203" s="141">
        <f t="shared" ref="BG203:BG211" si="26">IF(N203="zákl. přenesená",J203,0)</f>
        <v>0</v>
      </c>
      <c r="BH203" s="141">
        <f t="shared" ref="BH203:BH211" si="27">IF(N203="sníž. přenesená",J203,0)</f>
        <v>0</v>
      </c>
      <c r="BI203" s="141">
        <f t="shared" ref="BI203:BI211" si="28">IF(N203="nulová",J203,0)</f>
        <v>0</v>
      </c>
      <c r="BJ203" s="13" t="s">
        <v>82</v>
      </c>
      <c r="BK203" s="141">
        <f t="shared" ref="BK203:BK211" si="29">ROUND(I203*H203,2)</f>
        <v>0</v>
      </c>
      <c r="BL203" s="13" t="s">
        <v>132</v>
      </c>
      <c r="BM203" s="140" t="s">
        <v>570</v>
      </c>
    </row>
    <row r="204" spans="2:65" s="1" customFormat="1" ht="16.5" customHeight="1">
      <c r="B204" s="128"/>
      <c r="C204" s="129" t="s">
        <v>571</v>
      </c>
      <c r="D204" s="129" t="s">
        <v>123</v>
      </c>
      <c r="E204" s="130" t="s">
        <v>572</v>
      </c>
      <c r="F204" s="131" t="s">
        <v>573</v>
      </c>
      <c r="G204" s="132" t="s">
        <v>569</v>
      </c>
      <c r="H204" s="133">
        <v>5</v>
      </c>
      <c r="I204" s="134"/>
      <c r="J204" s="135">
        <f t="shared" si="20"/>
        <v>0</v>
      </c>
      <c r="K204" s="131" t="s">
        <v>1</v>
      </c>
      <c r="L204" s="28"/>
      <c r="M204" s="136" t="s">
        <v>1</v>
      </c>
      <c r="N204" s="137" t="s">
        <v>39</v>
      </c>
      <c r="P204" s="138">
        <f t="shared" si="21"/>
        <v>0</v>
      </c>
      <c r="Q204" s="138">
        <v>0</v>
      </c>
      <c r="R204" s="138">
        <f t="shared" si="22"/>
        <v>0</v>
      </c>
      <c r="S204" s="138">
        <v>0</v>
      </c>
      <c r="T204" s="139">
        <f t="shared" si="23"/>
        <v>0</v>
      </c>
      <c r="AR204" s="140" t="s">
        <v>132</v>
      </c>
      <c r="AT204" s="140" t="s">
        <v>123</v>
      </c>
      <c r="AU204" s="140" t="s">
        <v>84</v>
      </c>
      <c r="AY204" s="13" t="s">
        <v>120</v>
      </c>
      <c r="BE204" s="141">
        <f t="shared" si="24"/>
        <v>0</v>
      </c>
      <c r="BF204" s="141">
        <f t="shared" si="25"/>
        <v>0</v>
      </c>
      <c r="BG204" s="141">
        <f t="shared" si="26"/>
        <v>0</v>
      </c>
      <c r="BH204" s="141">
        <f t="shared" si="27"/>
        <v>0</v>
      </c>
      <c r="BI204" s="141">
        <f t="shared" si="28"/>
        <v>0</v>
      </c>
      <c r="BJ204" s="13" t="s">
        <v>82</v>
      </c>
      <c r="BK204" s="141">
        <f t="shared" si="29"/>
        <v>0</v>
      </c>
      <c r="BL204" s="13" t="s">
        <v>132</v>
      </c>
      <c r="BM204" s="140" t="s">
        <v>574</v>
      </c>
    </row>
    <row r="205" spans="2:65" s="1" customFormat="1" ht="24.2" customHeight="1">
      <c r="B205" s="128"/>
      <c r="C205" s="129" t="s">
        <v>237</v>
      </c>
      <c r="D205" s="129" t="s">
        <v>123</v>
      </c>
      <c r="E205" s="130" t="s">
        <v>575</v>
      </c>
      <c r="F205" s="131" t="s">
        <v>576</v>
      </c>
      <c r="G205" s="132" t="s">
        <v>450</v>
      </c>
      <c r="H205" s="133">
        <v>160</v>
      </c>
      <c r="I205" s="134"/>
      <c r="J205" s="135">
        <f t="shared" si="20"/>
        <v>0</v>
      </c>
      <c r="K205" s="131" t="s">
        <v>1</v>
      </c>
      <c r="L205" s="28"/>
      <c r="M205" s="136" t="s">
        <v>1</v>
      </c>
      <c r="N205" s="137" t="s">
        <v>39</v>
      </c>
      <c r="P205" s="138">
        <f t="shared" si="21"/>
        <v>0</v>
      </c>
      <c r="Q205" s="138">
        <v>0</v>
      </c>
      <c r="R205" s="138">
        <f t="shared" si="22"/>
        <v>0</v>
      </c>
      <c r="S205" s="138">
        <v>0</v>
      </c>
      <c r="T205" s="139">
        <f t="shared" si="23"/>
        <v>0</v>
      </c>
      <c r="AR205" s="140" t="s">
        <v>132</v>
      </c>
      <c r="AT205" s="140" t="s">
        <v>123</v>
      </c>
      <c r="AU205" s="140" t="s">
        <v>84</v>
      </c>
      <c r="AY205" s="13" t="s">
        <v>120</v>
      </c>
      <c r="BE205" s="141">
        <f t="shared" si="24"/>
        <v>0</v>
      </c>
      <c r="BF205" s="141">
        <f t="shared" si="25"/>
        <v>0</v>
      </c>
      <c r="BG205" s="141">
        <f t="shared" si="26"/>
        <v>0</v>
      </c>
      <c r="BH205" s="141">
        <f t="shared" si="27"/>
        <v>0</v>
      </c>
      <c r="BI205" s="141">
        <f t="shared" si="28"/>
        <v>0</v>
      </c>
      <c r="BJ205" s="13" t="s">
        <v>82</v>
      </c>
      <c r="BK205" s="141">
        <f t="shared" si="29"/>
        <v>0</v>
      </c>
      <c r="BL205" s="13" t="s">
        <v>132</v>
      </c>
      <c r="BM205" s="140" t="s">
        <v>577</v>
      </c>
    </row>
    <row r="206" spans="2:65" s="1" customFormat="1" ht="24.2" customHeight="1">
      <c r="B206" s="128"/>
      <c r="C206" s="129" t="s">
        <v>578</v>
      </c>
      <c r="D206" s="129" t="s">
        <v>123</v>
      </c>
      <c r="E206" s="130" t="s">
        <v>579</v>
      </c>
      <c r="F206" s="131" t="s">
        <v>580</v>
      </c>
      <c r="G206" s="132" t="s">
        <v>450</v>
      </c>
      <c r="H206" s="133">
        <v>60</v>
      </c>
      <c r="I206" s="134"/>
      <c r="J206" s="135">
        <f t="shared" si="20"/>
        <v>0</v>
      </c>
      <c r="K206" s="131" t="s">
        <v>1</v>
      </c>
      <c r="L206" s="28"/>
      <c r="M206" s="136" t="s">
        <v>1</v>
      </c>
      <c r="N206" s="137" t="s">
        <v>39</v>
      </c>
      <c r="P206" s="138">
        <f t="shared" si="21"/>
        <v>0</v>
      </c>
      <c r="Q206" s="138">
        <v>0</v>
      </c>
      <c r="R206" s="138">
        <f t="shared" si="22"/>
        <v>0</v>
      </c>
      <c r="S206" s="138">
        <v>0</v>
      </c>
      <c r="T206" s="139">
        <f t="shared" si="23"/>
        <v>0</v>
      </c>
      <c r="AR206" s="140" t="s">
        <v>132</v>
      </c>
      <c r="AT206" s="140" t="s">
        <v>123</v>
      </c>
      <c r="AU206" s="140" t="s">
        <v>84</v>
      </c>
      <c r="AY206" s="13" t="s">
        <v>120</v>
      </c>
      <c r="BE206" s="141">
        <f t="shared" si="24"/>
        <v>0</v>
      </c>
      <c r="BF206" s="141">
        <f t="shared" si="25"/>
        <v>0</v>
      </c>
      <c r="BG206" s="141">
        <f t="shared" si="26"/>
        <v>0</v>
      </c>
      <c r="BH206" s="141">
        <f t="shared" si="27"/>
        <v>0</v>
      </c>
      <c r="BI206" s="141">
        <f t="shared" si="28"/>
        <v>0</v>
      </c>
      <c r="BJ206" s="13" t="s">
        <v>82</v>
      </c>
      <c r="BK206" s="141">
        <f t="shared" si="29"/>
        <v>0</v>
      </c>
      <c r="BL206" s="13" t="s">
        <v>132</v>
      </c>
      <c r="BM206" s="140" t="s">
        <v>581</v>
      </c>
    </row>
    <row r="207" spans="2:65" s="1" customFormat="1" ht="24.2" customHeight="1">
      <c r="B207" s="128"/>
      <c r="C207" s="129" t="s">
        <v>240</v>
      </c>
      <c r="D207" s="129" t="s">
        <v>123</v>
      </c>
      <c r="E207" s="130" t="s">
        <v>582</v>
      </c>
      <c r="F207" s="131" t="s">
        <v>583</v>
      </c>
      <c r="G207" s="132" t="s">
        <v>569</v>
      </c>
      <c r="H207" s="133">
        <v>6</v>
      </c>
      <c r="I207" s="134"/>
      <c r="J207" s="135">
        <f t="shared" si="20"/>
        <v>0</v>
      </c>
      <c r="K207" s="131" t="s">
        <v>1</v>
      </c>
      <c r="L207" s="28"/>
      <c r="M207" s="136" t="s">
        <v>1</v>
      </c>
      <c r="N207" s="137" t="s">
        <v>39</v>
      </c>
      <c r="P207" s="138">
        <f t="shared" si="21"/>
        <v>0</v>
      </c>
      <c r="Q207" s="138">
        <v>0</v>
      </c>
      <c r="R207" s="138">
        <f t="shared" si="22"/>
        <v>0</v>
      </c>
      <c r="S207" s="138">
        <v>0</v>
      </c>
      <c r="T207" s="139">
        <f t="shared" si="23"/>
        <v>0</v>
      </c>
      <c r="AR207" s="140" t="s">
        <v>132</v>
      </c>
      <c r="AT207" s="140" t="s">
        <v>123</v>
      </c>
      <c r="AU207" s="140" t="s">
        <v>84</v>
      </c>
      <c r="AY207" s="13" t="s">
        <v>120</v>
      </c>
      <c r="BE207" s="141">
        <f t="shared" si="24"/>
        <v>0</v>
      </c>
      <c r="BF207" s="141">
        <f t="shared" si="25"/>
        <v>0</v>
      </c>
      <c r="BG207" s="141">
        <f t="shared" si="26"/>
        <v>0</v>
      </c>
      <c r="BH207" s="141">
        <f t="shared" si="27"/>
        <v>0</v>
      </c>
      <c r="BI207" s="141">
        <f t="shared" si="28"/>
        <v>0</v>
      </c>
      <c r="BJ207" s="13" t="s">
        <v>82</v>
      </c>
      <c r="BK207" s="141">
        <f t="shared" si="29"/>
        <v>0</v>
      </c>
      <c r="BL207" s="13" t="s">
        <v>132</v>
      </c>
      <c r="BM207" s="140" t="s">
        <v>584</v>
      </c>
    </row>
    <row r="208" spans="2:65" s="1" customFormat="1" ht="24.2" customHeight="1">
      <c r="B208" s="128"/>
      <c r="C208" s="129" t="s">
        <v>585</v>
      </c>
      <c r="D208" s="129" t="s">
        <v>123</v>
      </c>
      <c r="E208" s="130" t="s">
        <v>586</v>
      </c>
      <c r="F208" s="131" t="s">
        <v>587</v>
      </c>
      <c r="G208" s="132" t="s">
        <v>329</v>
      </c>
      <c r="H208" s="133">
        <v>16</v>
      </c>
      <c r="I208" s="134"/>
      <c r="J208" s="135">
        <f t="shared" si="20"/>
        <v>0</v>
      </c>
      <c r="K208" s="131" t="s">
        <v>1</v>
      </c>
      <c r="L208" s="28"/>
      <c r="M208" s="136" t="s">
        <v>1</v>
      </c>
      <c r="N208" s="137" t="s">
        <v>39</v>
      </c>
      <c r="P208" s="138">
        <f t="shared" si="21"/>
        <v>0</v>
      </c>
      <c r="Q208" s="138">
        <v>0</v>
      </c>
      <c r="R208" s="138">
        <f t="shared" si="22"/>
        <v>0</v>
      </c>
      <c r="S208" s="138">
        <v>0</v>
      </c>
      <c r="T208" s="139">
        <f t="shared" si="23"/>
        <v>0</v>
      </c>
      <c r="AR208" s="140" t="s">
        <v>132</v>
      </c>
      <c r="AT208" s="140" t="s">
        <v>123</v>
      </c>
      <c r="AU208" s="140" t="s">
        <v>84</v>
      </c>
      <c r="AY208" s="13" t="s">
        <v>120</v>
      </c>
      <c r="BE208" s="141">
        <f t="shared" si="24"/>
        <v>0</v>
      </c>
      <c r="BF208" s="141">
        <f t="shared" si="25"/>
        <v>0</v>
      </c>
      <c r="BG208" s="141">
        <f t="shared" si="26"/>
        <v>0</v>
      </c>
      <c r="BH208" s="141">
        <f t="shared" si="27"/>
        <v>0</v>
      </c>
      <c r="BI208" s="141">
        <f t="shared" si="28"/>
        <v>0</v>
      </c>
      <c r="BJ208" s="13" t="s">
        <v>82</v>
      </c>
      <c r="BK208" s="141">
        <f t="shared" si="29"/>
        <v>0</v>
      </c>
      <c r="BL208" s="13" t="s">
        <v>132</v>
      </c>
      <c r="BM208" s="140" t="s">
        <v>588</v>
      </c>
    </row>
    <row r="209" spans="2:65" s="1" customFormat="1" ht="24.2" customHeight="1">
      <c r="B209" s="128"/>
      <c r="C209" s="129" t="s">
        <v>244</v>
      </c>
      <c r="D209" s="129" t="s">
        <v>123</v>
      </c>
      <c r="E209" s="130" t="s">
        <v>589</v>
      </c>
      <c r="F209" s="131" t="s">
        <v>590</v>
      </c>
      <c r="G209" s="132" t="s">
        <v>329</v>
      </c>
      <c r="H209" s="133">
        <v>12</v>
      </c>
      <c r="I209" s="134"/>
      <c r="J209" s="135">
        <f t="shared" si="20"/>
        <v>0</v>
      </c>
      <c r="K209" s="131" t="s">
        <v>1</v>
      </c>
      <c r="L209" s="28"/>
      <c r="M209" s="136" t="s">
        <v>1</v>
      </c>
      <c r="N209" s="137" t="s">
        <v>39</v>
      </c>
      <c r="P209" s="138">
        <f t="shared" si="21"/>
        <v>0</v>
      </c>
      <c r="Q209" s="138">
        <v>0</v>
      </c>
      <c r="R209" s="138">
        <f t="shared" si="22"/>
        <v>0</v>
      </c>
      <c r="S209" s="138">
        <v>0</v>
      </c>
      <c r="T209" s="139">
        <f t="shared" si="23"/>
        <v>0</v>
      </c>
      <c r="AR209" s="140" t="s">
        <v>132</v>
      </c>
      <c r="AT209" s="140" t="s">
        <v>123</v>
      </c>
      <c r="AU209" s="140" t="s">
        <v>84</v>
      </c>
      <c r="AY209" s="13" t="s">
        <v>120</v>
      </c>
      <c r="BE209" s="141">
        <f t="shared" si="24"/>
        <v>0</v>
      </c>
      <c r="BF209" s="141">
        <f t="shared" si="25"/>
        <v>0</v>
      </c>
      <c r="BG209" s="141">
        <f t="shared" si="26"/>
        <v>0</v>
      </c>
      <c r="BH209" s="141">
        <f t="shared" si="27"/>
        <v>0</v>
      </c>
      <c r="BI209" s="141">
        <f t="shared" si="28"/>
        <v>0</v>
      </c>
      <c r="BJ209" s="13" t="s">
        <v>82</v>
      </c>
      <c r="BK209" s="141">
        <f t="shared" si="29"/>
        <v>0</v>
      </c>
      <c r="BL209" s="13" t="s">
        <v>132</v>
      </c>
      <c r="BM209" s="140" t="s">
        <v>591</v>
      </c>
    </row>
    <row r="210" spans="2:65" s="1" customFormat="1" ht="16.5" customHeight="1">
      <c r="B210" s="128"/>
      <c r="C210" s="129" t="s">
        <v>592</v>
      </c>
      <c r="D210" s="129" t="s">
        <v>123</v>
      </c>
      <c r="E210" s="130" t="s">
        <v>593</v>
      </c>
      <c r="F210" s="131" t="s">
        <v>594</v>
      </c>
      <c r="G210" s="132" t="s">
        <v>333</v>
      </c>
      <c r="H210" s="133">
        <v>1</v>
      </c>
      <c r="I210" s="134"/>
      <c r="J210" s="135">
        <f t="shared" si="20"/>
        <v>0</v>
      </c>
      <c r="K210" s="131" t="s">
        <v>1</v>
      </c>
      <c r="L210" s="28"/>
      <c r="M210" s="136" t="s">
        <v>1</v>
      </c>
      <c r="N210" s="137" t="s">
        <v>39</v>
      </c>
      <c r="P210" s="138">
        <f t="shared" si="21"/>
        <v>0</v>
      </c>
      <c r="Q210" s="138">
        <v>0</v>
      </c>
      <c r="R210" s="138">
        <f t="shared" si="22"/>
        <v>0</v>
      </c>
      <c r="S210" s="138">
        <v>0</v>
      </c>
      <c r="T210" s="139">
        <f t="shared" si="23"/>
        <v>0</v>
      </c>
      <c r="AR210" s="140" t="s">
        <v>132</v>
      </c>
      <c r="AT210" s="140" t="s">
        <v>123</v>
      </c>
      <c r="AU210" s="140" t="s">
        <v>84</v>
      </c>
      <c r="AY210" s="13" t="s">
        <v>120</v>
      </c>
      <c r="BE210" s="141">
        <f t="shared" si="24"/>
        <v>0</v>
      </c>
      <c r="BF210" s="141">
        <f t="shared" si="25"/>
        <v>0</v>
      </c>
      <c r="BG210" s="141">
        <f t="shared" si="26"/>
        <v>0</v>
      </c>
      <c r="BH210" s="141">
        <f t="shared" si="27"/>
        <v>0</v>
      </c>
      <c r="BI210" s="141">
        <f t="shared" si="28"/>
        <v>0</v>
      </c>
      <c r="BJ210" s="13" t="s">
        <v>82</v>
      </c>
      <c r="BK210" s="141">
        <f t="shared" si="29"/>
        <v>0</v>
      </c>
      <c r="BL210" s="13" t="s">
        <v>132</v>
      </c>
      <c r="BM210" s="140" t="s">
        <v>595</v>
      </c>
    </row>
    <row r="211" spans="2:65" s="1" customFormat="1" ht="21.75" customHeight="1">
      <c r="B211" s="128"/>
      <c r="C211" s="129" t="s">
        <v>247</v>
      </c>
      <c r="D211" s="129" t="s">
        <v>123</v>
      </c>
      <c r="E211" s="130" t="s">
        <v>596</v>
      </c>
      <c r="F211" s="131" t="s">
        <v>597</v>
      </c>
      <c r="G211" s="132" t="s">
        <v>333</v>
      </c>
      <c r="H211" s="133">
        <v>1</v>
      </c>
      <c r="I211" s="134"/>
      <c r="J211" s="135">
        <f t="shared" si="20"/>
        <v>0</v>
      </c>
      <c r="K211" s="131" t="s">
        <v>1</v>
      </c>
      <c r="L211" s="28"/>
      <c r="M211" s="136" t="s">
        <v>1</v>
      </c>
      <c r="N211" s="137" t="s">
        <v>39</v>
      </c>
      <c r="P211" s="138">
        <f t="shared" si="21"/>
        <v>0</v>
      </c>
      <c r="Q211" s="138">
        <v>0</v>
      </c>
      <c r="R211" s="138">
        <f t="shared" si="22"/>
        <v>0</v>
      </c>
      <c r="S211" s="138">
        <v>0</v>
      </c>
      <c r="T211" s="139">
        <f t="shared" si="23"/>
        <v>0</v>
      </c>
      <c r="AR211" s="140" t="s">
        <v>132</v>
      </c>
      <c r="AT211" s="140" t="s">
        <v>123</v>
      </c>
      <c r="AU211" s="140" t="s">
        <v>84</v>
      </c>
      <c r="AY211" s="13" t="s">
        <v>120</v>
      </c>
      <c r="BE211" s="141">
        <f t="shared" si="24"/>
        <v>0</v>
      </c>
      <c r="BF211" s="141">
        <f t="shared" si="25"/>
        <v>0</v>
      </c>
      <c r="BG211" s="141">
        <f t="shared" si="26"/>
        <v>0</v>
      </c>
      <c r="BH211" s="141">
        <f t="shared" si="27"/>
        <v>0</v>
      </c>
      <c r="BI211" s="141">
        <f t="shared" si="28"/>
        <v>0</v>
      </c>
      <c r="BJ211" s="13" t="s">
        <v>82</v>
      </c>
      <c r="BK211" s="141">
        <f t="shared" si="29"/>
        <v>0</v>
      </c>
      <c r="BL211" s="13" t="s">
        <v>132</v>
      </c>
      <c r="BM211" s="140" t="s">
        <v>598</v>
      </c>
    </row>
    <row r="212" spans="2:65" s="11" customFormat="1" ht="22.9" customHeight="1">
      <c r="B212" s="116"/>
      <c r="D212" s="117" t="s">
        <v>73</v>
      </c>
      <c r="E212" s="126" t="s">
        <v>324</v>
      </c>
      <c r="F212" s="126" t="s">
        <v>325</v>
      </c>
      <c r="I212" s="119"/>
      <c r="J212" s="127">
        <f>BK212</f>
        <v>0</v>
      </c>
      <c r="L212" s="116"/>
      <c r="M212" s="121"/>
      <c r="P212" s="122">
        <f>SUM(P213:P214)</f>
        <v>0</v>
      </c>
      <c r="R212" s="122">
        <f>SUM(R213:R214)</f>
        <v>0</v>
      </c>
      <c r="T212" s="123">
        <f>SUM(T213:T214)</f>
        <v>0</v>
      </c>
      <c r="AR212" s="117" t="s">
        <v>140</v>
      </c>
      <c r="AT212" s="124" t="s">
        <v>73</v>
      </c>
      <c r="AU212" s="124" t="s">
        <v>82</v>
      </c>
      <c r="AY212" s="117" t="s">
        <v>120</v>
      </c>
      <c r="BK212" s="125">
        <f>SUM(BK213:BK214)</f>
        <v>0</v>
      </c>
    </row>
    <row r="213" spans="2:65" s="1" customFormat="1" ht="16.5" customHeight="1">
      <c r="B213" s="128"/>
      <c r="C213" s="129" t="s">
        <v>599</v>
      </c>
      <c r="D213" s="129" t="s">
        <v>123</v>
      </c>
      <c r="E213" s="130" t="s">
        <v>600</v>
      </c>
      <c r="F213" s="131" t="s">
        <v>601</v>
      </c>
      <c r="G213" s="132" t="s">
        <v>303</v>
      </c>
      <c r="H213" s="133">
        <v>1050</v>
      </c>
      <c r="I213" s="134"/>
      <c r="J213" s="135">
        <f>ROUND(I213*H213,2)</f>
        <v>0</v>
      </c>
      <c r="K213" s="131" t="s">
        <v>1</v>
      </c>
      <c r="L213" s="28"/>
      <c r="M213" s="136" t="s">
        <v>1</v>
      </c>
      <c r="N213" s="137" t="s">
        <v>39</v>
      </c>
      <c r="P213" s="138">
        <f>O213*H213</f>
        <v>0</v>
      </c>
      <c r="Q213" s="138">
        <v>0</v>
      </c>
      <c r="R213" s="138">
        <f>Q213*H213</f>
        <v>0</v>
      </c>
      <c r="S213" s="138">
        <v>0</v>
      </c>
      <c r="T213" s="139">
        <f>S213*H213</f>
        <v>0</v>
      </c>
      <c r="AR213" s="140" t="s">
        <v>132</v>
      </c>
      <c r="AT213" s="140" t="s">
        <v>123</v>
      </c>
      <c r="AU213" s="140" t="s">
        <v>84</v>
      </c>
      <c r="AY213" s="13" t="s">
        <v>120</v>
      </c>
      <c r="BE213" s="141">
        <f>IF(N213="základní",J213,0)</f>
        <v>0</v>
      </c>
      <c r="BF213" s="141">
        <f>IF(N213="snížená",J213,0)</f>
        <v>0</v>
      </c>
      <c r="BG213" s="141">
        <f>IF(N213="zákl. přenesená",J213,0)</f>
        <v>0</v>
      </c>
      <c r="BH213" s="141">
        <f>IF(N213="sníž. přenesená",J213,0)</f>
        <v>0</v>
      </c>
      <c r="BI213" s="141">
        <f>IF(N213="nulová",J213,0)</f>
        <v>0</v>
      </c>
      <c r="BJ213" s="13" t="s">
        <v>82</v>
      </c>
      <c r="BK213" s="141">
        <f>ROUND(I213*H213,2)</f>
        <v>0</v>
      </c>
      <c r="BL213" s="13" t="s">
        <v>132</v>
      </c>
      <c r="BM213" s="140" t="s">
        <v>602</v>
      </c>
    </row>
    <row r="214" spans="2:65" s="1" customFormat="1" ht="21.75" customHeight="1">
      <c r="B214" s="128"/>
      <c r="C214" s="129" t="s">
        <v>251</v>
      </c>
      <c r="D214" s="129" t="s">
        <v>123</v>
      </c>
      <c r="E214" s="130" t="s">
        <v>603</v>
      </c>
      <c r="F214" s="131" t="s">
        <v>604</v>
      </c>
      <c r="G214" s="132" t="s">
        <v>333</v>
      </c>
      <c r="H214" s="133">
        <v>1</v>
      </c>
      <c r="I214" s="134"/>
      <c r="J214" s="135">
        <f>ROUND(I214*H214,2)</f>
        <v>0</v>
      </c>
      <c r="K214" s="131" t="s">
        <v>1</v>
      </c>
      <c r="L214" s="28"/>
      <c r="M214" s="152" t="s">
        <v>1</v>
      </c>
      <c r="N214" s="153" t="s">
        <v>39</v>
      </c>
      <c r="O214" s="154"/>
      <c r="P214" s="155">
        <f>O214*H214</f>
        <v>0</v>
      </c>
      <c r="Q214" s="155">
        <v>0</v>
      </c>
      <c r="R214" s="155">
        <f>Q214*H214</f>
        <v>0</v>
      </c>
      <c r="S214" s="155">
        <v>0</v>
      </c>
      <c r="T214" s="156">
        <f>S214*H214</f>
        <v>0</v>
      </c>
      <c r="AR214" s="140" t="s">
        <v>132</v>
      </c>
      <c r="AT214" s="140" t="s">
        <v>123</v>
      </c>
      <c r="AU214" s="140" t="s">
        <v>84</v>
      </c>
      <c r="AY214" s="13" t="s">
        <v>120</v>
      </c>
      <c r="BE214" s="141">
        <f>IF(N214="základní",J214,0)</f>
        <v>0</v>
      </c>
      <c r="BF214" s="141">
        <f>IF(N214="snížená",J214,0)</f>
        <v>0</v>
      </c>
      <c r="BG214" s="141">
        <f>IF(N214="zákl. přenesená",J214,0)</f>
        <v>0</v>
      </c>
      <c r="BH214" s="141">
        <f>IF(N214="sníž. přenesená",J214,0)</f>
        <v>0</v>
      </c>
      <c r="BI214" s="141">
        <f>IF(N214="nulová",J214,0)</f>
        <v>0</v>
      </c>
      <c r="BJ214" s="13" t="s">
        <v>82</v>
      </c>
      <c r="BK214" s="141">
        <f>ROUND(I214*H214,2)</f>
        <v>0</v>
      </c>
      <c r="BL214" s="13" t="s">
        <v>132</v>
      </c>
      <c r="BM214" s="140" t="s">
        <v>605</v>
      </c>
    </row>
    <row r="215" spans="2:65" s="1" customFormat="1" ht="6.95" customHeight="1">
      <c r="B215" s="40"/>
      <c r="C215" s="41"/>
      <c r="D215" s="41"/>
      <c r="E215" s="41"/>
      <c r="F215" s="41"/>
      <c r="G215" s="41"/>
      <c r="H215" s="41"/>
      <c r="I215" s="41"/>
      <c r="J215" s="41"/>
      <c r="K215" s="41"/>
      <c r="L215" s="28"/>
    </row>
  </sheetData>
  <autoFilter ref="C127:K214" xr:uid="{00000000-0009-0000-0000-000003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45"/>
  <sheetViews>
    <sheetView showGridLines="0" tabSelected="1" topLeftCell="A23" workbookViewId="0">
      <selection activeCell="H141" sqref="H141"/>
    </sheetView>
  </sheetViews>
  <sheetFormatPr defaultRowHeight="10.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2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3" t="s">
        <v>92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84</v>
      </c>
    </row>
    <row r="4" spans="2:46" ht="24.95" customHeight="1">
      <c r="B4" s="16"/>
      <c r="D4" s="17" t="s">
        <v>93</v>
      </c>
      <c r="L4" s="16"/>
      <c r="M4" s="84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201" t="str">
        <f>'Rekapitulace stavby'!K6</f>
        <v>MAKRO Stodůlky</v>
      </c>
      <c r="F7" s="202"/>
      <c r="G7" s="202"/>
      <c r="H7" s="202"/>
      <c r="L7" s="16"/>
    </row>
    <row r="8" spans="2:46" s="1" customFormat="1" ht="12" customHeight="1">
      <c r="B8" s="28"/>
      <c r="D8" s="23" t="s">
        <v>94</v>
      </c>
      <c r="L8" s="28"/>
    </row>
    <row r="9" spans="2:46" s="1" customFormat="1" ht="16.5" customHeight="1">
      <c r="B9" s="28"/>
      <c r="E9" s="183" t="s">
        <v>606</v>
      </c>
      <c r="F9" s="200"/>
      <c r="G9" s="200"/>
      <c r="H9" s="200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18</v>
      </c>
      <c r="F11" s="21" t="s">
        <v>1</v>
      </c>
      <c r="I11" s="23" t="s">
        <v>19</v>
      </c>
      <c r="J11" s="21" t="s">
        <v>1</v>
      </c>
      <c r="L11" s="28"/>
    </row>
    <row r="12" spans="2:46" s="1" customFormat="1" ht="12" customHeight="1">
      <c r="B12" s="28"/>
      <c r="D12" s="23" t="s">
        <v>20</v>
      </c>
      <c r="F12" s="21" t="s">
        <v>21</v>
      </c>
      <c r="I12" s="23" t="s">
        <v>22</v>
      </c>
      <c r="J12" s="48" t="str">
        <f>'Rekapitulace stavby'!AN8</f>
        <v>9. 6. 2025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24</v>
      </c>
      <c r="I14" s="23" t="s">
        <v>25</v>
      </c>
      <c r="J14" s="21" t="str">
        <f>IF('Rekapitulace stavby'!AN10="","",'Rekapitulace stavby'!AN10)</f>
        <v/>
      </c>
      <c r="L14" s="28"/>
    </row>
    <row r="15" spans="2:46" s="1" customFormat="1" ht="18" customHeight="1">
      <c r="B15" s="28"/>
      <c r="E15" s="21" t="str">
        <f>IF('Rekapitulace stavby'!E11="","",'Rekapitulace stavby'!E11)</f>
        <v xml:space="preserve"> </v>
      </c>
      <c r="I15" s="23" t="s">
        <v>27</v>
      </c>
      <c r="J15" s="21" t="str">
        <f>IF('Rekapitulace stavby'!AN11="","",'Rekapitulace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28</v>
      </c>
      <c r="I17" s="23" t="s">
        <v>25</v>
      </c>
      <c r="J17" s="24" t="str">
        <f>'Rekapitulace stavby'!AN13</f>
        <v>Vyplň údaj</v>
      </c>
      <c r="L17" s="28"/>
    </row>
    <row r="18" spans="2:12" s="1" customFormat="1" ht="18" customHeight="1">
      <c r="B18" s="28"/>
      <c r="E18" s="203" t="str">
        <f>'Rekapitulace stavby'!E14</f>
        <v>Vyplň údaj</v>
      </c>
      <c r="F18" s="173"/>
      <c r="G18" s="173"/>
      <c r="H18" s="173"/>
      <c r="I18" s="23" t="s">
        <v>27</v>
      </c>
      <c r="J18" s="24" t="str">
        <f>'Rekapitulace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30</v>
      </c>
      <c r="I20" s="23" t="s">
        <v>25</v>
      </c>
      <c r="J20" s="21" t="str">
        <f>IF('Rekapitulace stavby'!AN16="","",'Rekapitulace stavby'!AN16)</f>
        <v/>
      </c>
      <c r="L20" s="28"/>
    </row>
    <row r="21" spans="2:12" s="1" customFormat="1" ht="18" customHeight="1">
      <c r="B21" s="28"/>
      <c r="E21" s="21" t="str">
        <f>IF('Rekapitulace stavby'!E17="","",'Rekapitulace stavby'!E17)</f>
        <v xml:space="preserve"> </v>
      </c>
      <c r="I21" s="23" t="s">
        <v>27</v>
      </c>
      <c r="J21" s="21" t="str">
        <f>IF('Rekapitulace stavby'!AN17="","",'Rekapitulace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25</v>
      </c>
      <c r="J23" s="21" t="str">
        <f>IF('Rekapitulace stavby'!AN19="","",'Rekapitulace stavby'!AN19)</f>
        <v/>
      </c>
      <c r="L23" s="28"/>
    </row>
    <row r="24" spans="2:12" s="1" customFormat="1" ht="18" customHeight="1">
      <c r="B24" s="28"/>
      <c r="E24" s="21" t="str">
        <f>IF('Rekapitulace stavby'!E20="","",'Rekapitulace stavby'!E20)</f>
        <v xml:space="preserve"> </v>
      </c>
      <c r="I24" s="23" t="s">
        <v>27</v>
      </c>
      <c r="J24" s="21" t="str">
        <f>IF('Rekapitulace stavby'!AN20="","",'Rekapitulace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85"/>
      <c r="E27" s="177" t="s">
        <v>1</v>
      </c>
      <c r="F27" s="177"/>
      <c r="G27" s="177"/>
      <c r="H27" s="177"/>
      <c r="L27" s="85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34</v>
      </c>
      <c r="J30" s="62">
        <f>ROUND(J122, 2)</f>
        <v>0</v>
      </c>
      <c r="L30" s="28"/>
    </row>
    <row r="31" spans="2:12" s="1" customFormat="1" ht="6.95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5" customHeight="1">
      <c r="B33" s="28"/>
      <c r="D33" s="51" t="s">
        <v>38</v>
      </c>
      <c r="E33" s="23" t="s">
        <v>39</v>
      </c>
      <c r="F33" s="87">
        <f>ROUND((SUM(BE122:BE144)),  2)</f>
        <v>0</v>
      </c>
      <c r="I33" s="88">
        <v>0.21</v>
      </c>
      <c r="J33" s="87">
        <f>ROUND(((SUM(BE122:BE144))*I33),  2)</f>
        <v>0</v>
      </c>
      <c r="L33" s="28"/>
    </row>
    <row r="34" spans="2:12" s="1" customFormat="1" ht="14.45" customHeight="1">
      <c r="B34" s="28"/>
      <c r="E34" s="23" t="s">
        <v>40</v>
      </c>
      <c r="F34" s="87">
        <f>ROUND((SUM(BF122:BF144)),  2)</f>
        <v>0</v>
      </c>
      <c r="I34" s="88">
        <v>0.12</v>
      </c>
      <c r="J34" s="87">
        <f>ROUND(((SUM(BF122:BF144))*I34),  2)</f>
        <v>0</v>
      </c>
      <c r="L34" s="28"/>
    </row>
    <row r="35" spans="2:12" s="1" customFormat="1" ht="14.45" hidden="1" customHeight="1">
      <c r="B35" s="28"/>
      <c r="E35" s="23" t="s">
        <v>41</v>
      </c>
      <c r="F35" s="87">
        <f>ROUND((SUM(BG122:BG144)),  2)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>
      <c r="B36" s="28"/>
      <c r="E36" s="23" t="s">
        <v>42</v>
      </c>
      <c r="F36" s="87">
        <f>ROUND((SUM(BH122:BH144)),  2)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>
      <c r="B37" s="28"/>
      <c r="E37" s="23" t="s">
        <v>43</v>
      </c>
      <c r="F37" s="87">
        <f>ROUND((SUM(BI122:BI144)),  2)</f>
        <v>0</v>
      </c>
      <c r="I37" s="88">
        <v>0</v>
      </c>
      <c r="J37" s="87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9"/>
      <c r="D39" s="90" t="s">
        <v>44</v>
      </c>
      <c r="E39" s="53"/>
      <c r="F39" s="53"/>
      <c r="G39" s="91" t="s">
        <v>45</v>
      </c>
      <c r="H39" s="92" t="s">
        <v>46</v>
      </c>
      <c r="I39" s="53"/>
      <c r="J39" s="93">
        <f>SUM(J30:J37)</f>
        <v>0</v>
      </c>
      <c r="K39" s="9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15">
      <c r="B61" s="28"/>
      <c r="D61" s="39" t="s">
        <v>49</v>
      </c>
      <c r="E61" s="30"/>
      <c r="F61" s="95" t="s">
        <v>50</v>
      </c>
      <c r="G61" s="39" t="s">
        <v>49</v>
      </c>
      <c r="H61" s="30"/>
      <c r="I61" s="30"/>
      <c r="J61" s="96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15">
      <c r="B65" s="28"/>
      <c r="D65" s="37" t="s">
        <v>51</v>
      </c>
      <c r="E65" s="38"/>
      <c r="F65" s="38"/>
      <c r="G65" s="37" t="s">
        <v>52</v>
      </c>
      <c r="H65" s="38"/>
      <c r="I65" s="38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15">
      <c r="B76" s="28"/>
      <c r="D76" s="39" t="s">
        <v>49</v>
      </c>
      <c r="E76" s="30"/>
      <c r="F76" s="95" t="s">
        <v>50</v>
      </c>
      <c r="G76" s="39" t="s">
        <v>49</v>
      </c>
      <c r="H76" s="30"/>
      <c r="I76" s="30"/>
      <c r="J76" s="96" t="s">
        <v>50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17" t="s">
        <v>96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16</v>
      </c>
      <c r="L84" s="28"/>
    </row>
    <row r="85" spans="2:47" s="1" customFormat="1" ht="16.5" customHeight="1">
      <c r="B85" s="28"/>
      <c r="E85" s="201" t="str">
        <f>E7</f>
        <v>MAKRO Stodůlky</v>
      </c>
      <c r="F85" s="202"/>
      <c r="G85" s="202"/>
      <c r="H85" s="202"/>
      <c r="L85" s="28"/>
    </row>
    <row r="86" spans="2:47" s="1" customFormat="1" ht="12" customHeight="1">
      <c r="B86" s="28"/>
      <c r="C86" s="23" t="s">
        <v>94</v>
      </c>
      <c r="L86" s="28"/>
    </row>
    <row r="87" spans="2:47" s="1" customFormat="1" ht="16.5" customHeight="1">
      <c r="B87" s="28"/>
      <c r="E87" s="183" t="str">
        <f>E9</f>
        <v>40 - Vzduchotechnika</v>
      </c>
      <c r="F87" s="200"/>
      <c r="G87" s="200"/>
      <c r="H87" s="200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20</v>
      </c>
      <c r="F89" s="21" t="str">
        <f>F12</f>
        <v>Praha - Stodůlky</v>
      </c>
      <c r="I89" s="23" t="s">
        <v>22</v>
      </c>
      <c r="J89" s="48" t="str">
        <f>IF(J12="","",J12)</f>
        <v>9. 6. 2025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24</v>
      </c>
      <c r="F91" s="21" t="str">
        <f>E15</f>
        <v xml:space="preserve"> </v>
      </c>
      <c r="I91" s="23" t="s">
        <v>30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28</v>
      </c>
      <c r="F92" s="21" t="str">
        <f>IF(E18="","",E18)</f>
        <v>Vyplň údaj</v>
      </c>
      <c r="I92" s="23" t="s">
        <v>32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97</v>
      </c>
      <c r="D94" s="89"/>
      <c r="E94" s="89"/>
      <c r="F94" s="89"/>
      <c r="G94" s="89"/>
      <c r="H94" s="89"/>
      <c r="I94" s="89"/>
      <c r="J94" s="98" t="s">
        <v>98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99" t="s">
        <v>99</v>
      </c>
      <c r="J96" s="62">
        <f>J122</f>
        <v>0</v>
      </c>
      <c r="L96" s="28"/>
      <c r="AU96" s="13" t="s">
        <v>100</v>
      </c>
    </row>
    <row r="97" spans="2:12" s="8" customFormat="1" ht="24.95" customHeight="1">
      <c r="B97" s="100"/>
      <c r="D97" s="101" t="s">
        <v>607</v>
      </c>
      <c r="E97" s="102"/>
      <c r="F97" s="102"/>
      <c r="G97" s="102"/>
      <c r="H97" s="102"/>
      <c r="I97" s="102"/>
      <c r="J97" s="103">
        <f>J123</f>
        <v>0</v>
      </c>
      <c r="L97" s="100"/>
    </row>
    <row r="98" spans="2:12" s="8" customFormat="1" ht="24.95" customHeight="1">
      <c r="B98" s="100"/>
      <c r="D98" s="101" t="s">
        <v>608</v>
      </c>
      <c r="E98" s="102"/>
      <c r="F98" s="102"/>
      <c r="G98" s="102"/>
      <c r="H98" s="102"/>
      <c r="I98" s="102"/>
      <c r="J98" s="103">
        <f>J127</f>
        <v>0</v>
      </c>
      <c r="L98" s="100"/>
    </row>
    <row r="99" spans="2:12" s="8" customFormat="1" ht="24.95" customHeight="1">
      <c r="B99" s="100"/>
      <c r="D99" s="101" t="s">
        <v>609</v>
      </c>
      <c r="E99" s="102"/>
      <c r="F99" s="102"/>
      <c r="G99" s="102"/>
      <c r="H99" s="102"/>
      <c r="I99" s="102"/>
      <c r="J99" s="103">
        <f>J130</f>
        <v>0</v>
      </c>
      <c r="L99" s="100"/>
    </row>
    <row r="100" spans="2:12" s="8" customFormat="1" ht="24.95" customHeight="1">
      <c r="B100" s="100"/>
      <c r="D100" s="101" t="s">
        <v>610</v>
      </c>
      <c r="E100" s="102"/>
      <c r="F100" s="102"/>
      <c r="G100" s="102"/>
      <c r="H100" s="102"/>
      <c r="I100" s="102"/>
      <c r="J100" s="103">
        <f>J133</f>
        <v>0</v>
      </c>
      <c r="L100" s="100"/>
    </row>
    <row r="101" spans="2:12" s="8" customFormat="1" ht="24.95" customHeight="1">
      <c r="B101" s="100"/>
      <c r="D101" s="101" t="s">
        <v>611</v>
      </c>
      <c r="E101" s="102"/>
      <c r="F101" s="102"/>
      <c r="G101" s="102"/>
      <c r="H101" s="102"/>
      <c r="I101" s="102"/>
      <c r="J101" s="103">
        <f>J136</f>
        <v>0</v>
      </c>
      <c r="L101" s="100"/>
    </row>
    <row r="102" spans="2:12" s="8" customFormat="1" ht="24.95" customHeight="1">
      <c r="B102" s="100"/>
      <c r="D102" s="101" t="s">
        <v>612</v>
      </c>
      <c r="E102" s="102"/>
      <c r="F102" s="102"/>
      <c r="G102" s="102"/>
      <c r="H102" s="102"/>
      <c r="I102" s="102"/>
      <c r="J102" s="103">
        <f>J141</f>
        <v>0</v>
      </c>
      <c r="L102" s="100"/>
    </row>
    <row r="103" spans="2:12" s="1" customFormat="1" ht="21.75" customHeight="1">
      <c r="B103" s="28"/>
      <c r="L103" s="28"/>
    </row>
    <row r="104" spans="2:12" s="1" customFormat="1" ht="6.95" customHeight="1"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28"/>
    </row>
    <row r="108" spans="2:12" s="1" customFormat="1" ht="6.95" customHeight="1"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28"/>
    </row>
    <row r="109" spans="2:12" s="1" customFormat="1" ht="24.95" customHeight="1">
      <c r="B109" s="28"/>
      <c r="C109" s="17" t="s">
        <v>105</v>
      </c>
      <c r="L109" s="28"/>
    </row>
    <row r="110" spans="2:12" s="1" customFormat="1" ht="6.95" customHeight="1">
      <c r="B110" s="28"/>
      <c r="L110" s="28"/>
    </row>
    <row r="111" spans="2:12" s="1" customFormat="1" ht="12" customHeight="1">
      <c r="B111" s="28"/>
      <c r="C111" s="23" t="s">
        <v>16</v>
      </c>
      <c r="L111" s="28"/>
    </row>
    <row r="112" spans="2:12" s="1" customFormat="1" ht="16.5" customHeight="1">
      <c r="B112" s="28"/>
      <c r="E112" s="201" t="str">
        <f>E7</f>
        <v>MAKRO Stodůlky</v>
      </c>
      <c r="F112" s="202"/>
      <c r="G112" s="202"/>
      <c r="H112" s="202"/>
      <c r="L112" s="28"/>
    </row>
    <row r="113" spans="2:65" s="1" customFormat="1" ht="12" customHeight="1">
      <c r="B113" s="28"/>
      <c r="C113" s="23" t="s">
        <v>94</v>
      </c>
      <c r="L113" s="28"/>
    </row>
    <row r="114" spans="2:65" s="1" customFormat="1" ht="16.5" customHeight="1">
      <c r="B114" s="28"/>
      <c r="E114" s="183" t="str">
        <f>E9</f>
        <v>40 - Vzduchotechnika</v>
      </c>
      <c r="F114" s="200"/>
      <c r="G114" s="200"/>
      <c r="H114" s="200"/>
      <c r="L114" s="28"/>
    </row>
    <row r="115" spans="2:65" s="1" customFormat="1" ht="6.95" customHeight="1">
      <c r="B115" s="28"/>
      <c r="L115" s="28"/>
    </row>
    <row r="116" spans="2:65" s="1" customFormat="1" ht="12" customHeight="1">
      <c r="B116" s="28"/>
      <c r="C116" s="23" t="s">
        <v>20</v>
      </c>
      <c r="F116" s="21" t="str">
        <f>F12</f>
        <v>Praha - Stodůlky</v>
      </c>
      <c r="I116" s="23" t="s">
        <v>22</v>
      </c>
      <c r="J116" s="48" t="str">
        <f>IF(J12="","",J12)</f>
        <v>9. 6. 2025</v>
      </c>
      <c r="L116" s="28"/>
    </row>
    <row r="117" spans="2:65" s="1" customFormat="1" ht="6.95" customHeight="1">
      <c r="B117" s="28"/>
      <c r="L117" s="28"/>
    </row>
    <row r="118" spans="2:65" s="1" customFormat="1" ht="15.2" customHeight="1">
      <c r="B118" s="28"/>
      <c r="C118" s="23" t="s">
        <v>24</v>
      </c>
      <c r="F118" s="21" t="str">
        <f>E15</f>
        <v xml:space="preserve"> </v>
      </c>
      <c r="I118" s="23" t="s">
        <v>30</v>
      </c>
      <c r="J118" s="26" t="str">
        <f>E21</f>
        <v xml:space="preserve"> </v>
      </c>
      <c r="L118" s="28"/>
    </row>
    <row r="119" spans="2:65" s="1" customFormat="1" ht="15.2" customHeight="1">
      <c r="B119" s="28"/>
      <c r="C119" s="23" t="s">
        <v>28</v>
      </c>
      <c r="F119" s="21" t="str">
        <f>IF(E18="","",E18)</f>
        <v>Vyplň údaj</v>
      </c>
      <c r="I119" s="23" t="s">
        <v>32</v>
      </c>
      <c r="J119" s="26" t="str">
        <f>E24</f>
        <v xml:space="preserve"> </v>
      </c>
      <c r="L119" s="28"/>
    </row>
    <row r="120" spans="2:65" s="1" customFormat="1" ht="10.35" customHeight="1">
      <c r="B120" s="28"/>
      <c r="L120" s="28"/>
    </row>
    <row r="121" spans="2:65" s="10" customFormat="1" ht="29.25" customHeight="1">
      <c r="B121" s="108"/>
      <c r="C121" s="109" t="s">
        <v>106</v>
      </c>
      <c r="D121" s="110" t="s">
        <v>59</v>
      </c>
      <c r="E121" s="110" t="s">
        <v>55</v>
      </c>
      <c r="F121" s="110" t="s">
        <v>56</v>
      </c>
      <c r="G121" s="110" t="s">
        <v>107</v>
      </c>
      <c r="H121" s="110" t="s">
        <v>108</v>
      </c>
      <c r="I121" s="110" t="s">
        <v>109</v>
      </c>
      <c r="J121" s="110" t="s">
        <v>98</v>
      </c>
      <c r="K121" s="111" t="s">
        <v>110</v>
      </c>
      <c r="L121" s="108"/>
      <c r="M121" s="55" t="s">
        <v>1</v>
      </c>
      <c r="N121" s="56" t="s">
        <v>38</v>
      </c>
      <c r="O121" s="56" t="s">
        <v>111</v>
      </c>
      <c r="P121" s="56" t="s">
        <v>112</v>
      </c>
      <c r="Q121" s="56" t="s">
        <v>113</v>
      </c>
      <c r="R121" s="56" t="s">
        <v>114</v>
      </c>
      <c r="S121" s="56" t="s">
        <v>115</v>
      </c>
      <c r="T121" s="57" t="s">
        <v>116</v>
      </c>
    </row>
    <row r="122" spans="2:65" s="1" customFormat="1" ht="22.9" customHeight="1">
      <c r="B122" s="28"/>
      <c r="C122" s="60" t="s">
        <v>117</v>
      </c>
      <c r="J122" s="112">
        <f>BK122</f>
        <v>0</v>
      </c>
      <c r="L122" s="28"/>
      <c r="M122" s="58"/>
      <c r="N122" s="49"/>
      <c r="O122" s="49"/>
      <c r="P122" s="113">
        <f>P123+P127+P130+P133+P136+P141</f>
        <v>0</v>
      </c>
      <c r="Q122" s="49"/>
      <c r="R122" s="113">
        <f>R123+R127+R130+R133+R136+R141</f>
        <v>0</v>
      </c>
      <c r="S122" s="49"/>
      <c r="T122" s="114">
        <f>T123+T127+T130+T133+T136+T141</f>
        <v>0</v>
      </c>
      <c r="AT122" s="13" t="s">
        <v>73</v>
      </c>
      <c r="AU122" s="13" t="s">
        <v>100</v>
      </c>
      <c r="BK122" s="115">
        <f>BK123+BK127+BK130+BK133+BK136+BK141</f>
        <v>0</v>
      </c>
    </row>
    <row r="123" spans="2:65" s="11" customFormat="1" ht="25.9" customHeight="1">
      <c r="B123" s="116"/>
      <c r="D123" s="117" t="s">
        <v>73</v>
      </c>
      <c r="E123" s="118" t="s">
        <v>416</v>
      </c>
      <c r="F123" s="118" t="s">
        <v>613</v>
      </c>
      <c r="I123" s="119"/>
      <c r="J123" s="120">
        <f>BK123</f>
        <v>0</v>
      </c>
      <c r="L123" s="116"/>
      <c r="M123" s="121"/>
      <c r="P123" s="122">
        <f>SUM(P124:P126)</f>
        <v>0</v>
      </c>
      <c r="R123" s="122">
        <f>SUM(R124:R126)</f>
        <v>0</v>
      </c>
      <c r="T123" s="123">
        <f>SUM(T124:T126)</f>
        <v>0</v>
      </c>
      <c r="AR123" s="117" t="s">
        <v>82</v>
      </c>
      <c r="AT123" s="124" t="s">
        <v>73</v>
      </c>
      <c r="AU123" s="124" t="s">
        <v>74</v>
      </c>
      <c r="AY123" s="117" t="s">
        <v>120</v>
      </c>
      <c r="BK123" s="125">
        <f>SUM(BK124:BK126)</f>
        <v>0</v>
      </c>
    </row>
    <row r="124" spans="2:65" s="1" customFormat="1" ht="21.75" customHeight="1">
      <c r="B124" s="128"/>
      <c r="C124" s="129" t="s">
        <v>82</v>
      </c>
      <c r="D124" s="129" t="s">
        <v>123</v>
      </c>
      <c r="E124" s="130" t="s">
        <v>614</v>
      </c>
      <c r="F124" s="131" t="s">
        <v>615</v>
      </c>
      <c r="G124" s="132" t="s">
        <v>236</v>
      </c>
      <c r="H124" s="133">
        <v>2</v>
      </c>
      <c r="I124" s="134"/>
      <c r="J124" s="135">
        <f>ROUND(I124*H124,2)</f>
        <v>0</v>
      </c>
      <c r="K124" s="131" t="s">
        <v>1</v>
      </c>
      <c r="L124" s="28"/>
      <c r="M124" s="136" t="s">
        <v>1</v>
      </c>
      <c r="N124" s="137" t="s">
        <v>39</v>
      </c>
      <c r="P124" s="138">
        <f>O124*H124</f>
        <v>0</v>
      </c>
      <c r="Q124" s="138">
        <v>0</v>
      </c>
      <c r="R124" s="138">
        <f>Q124*H124</f>
        <v>0</v>
      </c>
      <c r="S124" s="138">
        <v>0</v>
      </c>
      <c r="T124" s="139">
        <f>S124*H124</f>
        <v>0</v>
      </c>
      <c r="AR124" s="140" t="s">
        <v>132</v>
      </c>
      <c r="AT124" s="140" t="s">
        <v>123</v>
      </c>
      <c r="AU124" s="140" t="s">
        <v>82</v>
      </c>
      <c r="AY124" s="13" t="s">
        <v>120</v>
      </c>
      <c r="BE124" s="141">
        <f>IF(N124="základní",J124,0)</f>
        <v>0</v>
      </c>
      <c r="BF124" s="141">
        <f>IF(N124="snížená",J124,0)</f>
        <v>0</v>
      </c>
      <c r="BG124" s="141">
        <f>IF(N124="zákl. přenesená",J124,0)</f>
        <v>0</v>
      </c>
      <c r="BH124" s="141">
        <f>IF(N124="sníž. přenesená",J124,0)</f>
        <v>0</v>
      </c>
      <c r="BI124" s="141">
        <f>IF(N124="nulová",J124,0)</f>
        <v>0</v>
      </c>
      <c r="BJ124" s="13" t="s">
        <v>82</v>
      </c>
      <c r="BK124" s="141">
        <f>ROUND(I124*H124,2)</f>
        <v>0</v>
      </c>
      <c r="BL124" s="13" t="s">
        <v>132</v>
      </c>
      <c r="BM124" s="140" t="s">
        <v>84</v>
      </c>
    </row>
    <row r="125" spans="2:65" s="1" customFormat="1" ht="16.5" customHeight="1">
      <c r="B125" s="128"/>
      <c r="C125" s="129" t="s">
        <v>84</v>
      </c>
      <c r="D125" s="129" t="s">
        <v>123</v>
      </c>
      <c r="E125" s="130" t="s">
        <v>616</v>
      </c>
      <c r="F125" s="131" t="s">
        <v>617</v>
      </c>
      <c r="G125" s="132" t="s">
        <v>236</v>
      </c>
      <c r="H125" s="133">
        <v>2</v>
      </c>
      <c r="I125" s="134"/>
      <c r="J125" s="135">
        <f>ROUND(I125*H125,2)</f>
        <v>0</v>
      </c>
      <c r="K125" s="131" t="s">
        <v>1</v>
      </c>
      <c r="L125" s="28"/>
      <c r="M125" s="136" t="s">
        <v>1</v>
      </c>
      <c r="N125" s="137" t="s">
        <v>39</v>
      </c>
      <c r="P125" s="138">
        <f>O125*H125</f>
        <v>0</v>
      </c>
      <c r="Q125" s="138">
        <v>0</v>
      </c>
      <c r="R125" s="138">
        <f>Q125*H125</f>
        <v>0</v>
      </c>
      <c r="S125" s="138">
        <v>0</v>
      </c>
      <c r="T125" s="139">
        <f>S125*H125</f>
        <v>0</v>
      </c>
      <c r="AR125" s="140" t="s">
        <v>132</v>
      </c>
      <c r="AT125" s="140" t="s">
        <v>123</v>
      </c>
      <c r="AU125" s="140" t="s">
        <v>82</v>
      </c>
      <c r="AY125" s="13" t="s">
        <v>120</v>
      </c>
      <c r="BE125" s="141">
        <f>IF(N125="základní",J125,0)</f>
        <v>0</v>
      </c>
      <c r="BF125" s="141">
        <f>IF(N125="snížená",J125,0)</f>
        <v>0</v>
      </c>
      <c r="BG125" s="141">
        <f>IF(N125="zákl. přenesená",J125,0)</f>
        <v>0</v>
      </c>
      <c r="BH125" s="141">
        <f>IF(N125="sníž. přenesená",J125,0)</f>
        <v>0</v>
      </c>
      <c r="BI125" s="141">
        <f>IF(N125="nulová",J125,0)</f>
        <v>0</v>
      </c>
      <c r="BJ125" s="13" t="s">
        <v>82</v>
      </c>
      <c r="BK125" s="141">
        <f>ROUND(I125*H125,2)</f>
        <v>0</v>
      </c>
      <c r="BL125" s="13" t="s">
        <v>132</v>
      </c>
      <c r="BM125" s="140" t="s">
        <v>132</v>
      </c>
    </row>
    <row r="126" spans="2:65" s="1" customFormat="1" ht="21.75" customHeight="1">
      <c r="B126" s="128"/>
      <c r="C126" s="129" t="s">
        <v>133</v>
      </c>
      <c r="D126" s="129" t="s">
        <v>123</v>
      </c>
      <c r="E126" s="130" t="s">
        <v>618</v>
      </c>
      <c r="F126" s="131" t="s">
        <v>619</v>
      </c>
      <c r="G126" s="132" t="s">
        <v>333</v>
      </c>
      <c r="H126" s="133">
        <v>1</v>
      </c>
      <c r="I126" s="134"/>
      <c r="J126" s="135">
        <f>ROUND(I126*H126,2)</f>
        <v>0</v>
      </c>
      <c r="K126" s="131" t="s">
        <v>1</v>
      </c>
      <c r="L126" s="28"/>
      <c r="M126" s="136" t="s">
        <v>1</v>
      </c>
      <c r="N126" s="137" t="s">
        <v>39</v>
      </c>
      <c r="P126" s="138">
        <f>O126*H126</f>
        <v>0</v>
      </c>
      <c r="Q126" s="138">
        <v>0</v>
      </c>
      <c r="R126" s="138">
        <f>Q126*H126</f>
        <v>0</v>
      </c>
      <c r="S126" s="138">
        <v>0</v>
      </c>
      <c r="T126" s="139">
        <f>S126*H126</f>
        <v>0</v>
      </c>
      <c r="AR126" s="140" t="s">
        <v>132</v>
      </c>
      <c r="AT126" s="140" t="s">
        <v>123</v>
      </c>
      <c r="AU126" s="140" t="s">
        <v>82</v>
      </c>
      <c r="AY126" s="13" t="s">
        <v>120</v>
      </c>
      <c r="BE126" s="141">
        <f>IF(N126="základní",J126,0)</f>
        <v>0</v>
      </c>
      <c r="BF126" s="141">
        <f>IF(N126="snížená",J126,0)</f>
        <v>0</v>
      </c>
      <c r="BG126" s="141">
        <f>IF(N126="zákl. přenesená",J126,0)</f>
        <v>0</v>
      </c>
      <c r="BH126" s="141">
        <f>IF(N126="sníž. přenesená",J126,0)</f>
        <v>0</v>
      </c>
      <c r="BI126" s="141">
        <f>IF(N126="nulová",J126,0)</f>
        <v>0</v>
      </c>
      <c r="BJ126" s="13" t="s">
        <v>82</v>
      </c>
      <c r="BK126" s="141">
        <f>ROUND(I126*H126,2)</f>
        <v>0</v>
      </c>
      <c r="BL126" s="13" t="s">
        <v>132</v>
      </c>
      <c r="BM126" s="140" t="s">
        <v>136</v>
      </c>
    </row>
    <row r="127" spans="2:65" s="11" customFormat="1" ht="25.9" customHeight="1">
      <c r="B127" s="116"/>
      <c r="D127" s="117" t="s">
        <v>73</v>
      </c>
      <c r="E127" s="118" t="s">
        <v>620</v>
      </c>
      <c r="F127" s="118" t="s">
        <v>621</v>
      </c>
      <c r="I127" s="119"/>
      <c r="J127" s="120">
        <f>BK127</f>
        <v>0</v>
      </c>
      <c r="L127" s="116"/>
      <c r="M127" s="121"/>
      <c r="P127" s="122">
        <f>SUM(P128:P129)</f>
        <v>0</v>
      </c>
      <c r="R127" s="122">
        <f>SUM(R128:R129)</f>
        <v>0</v>
      </c>
      <c r="T127" s="123">
        <f>SUM(T128:T129)</f>
        <v>0</v>
      </c>
      <c r="AR127" s="117" t="s">
        <v>82</v>
      </c>
      <c r="AT127" s="124" t="s">
        <v>73</v>
      </c>
      <c r="AU127" s="124" t="s">
        <v>74</v>
      </c>
      <c r="AY127" s="117" t="s">
        <v>120</v>
      </c>
      <c r="BK127" s="125">
        <f>SUM(BK128:BK129)</f>
        <v>0</v>
      </c>
    </row>
    <row r="128" spans="2:65" s="1" customFormat="1" ht="21.75" customHeight="1">
      <c r="B128" s="128"/>
      <c r="C128" s="129" t="s">
        <v>132</v>
      </c>
      <c r="D128" s="129" t="s">
        <v>123</v>
      </c>
      <c r="E128" s="130" t="s">
        <v>622</v>
      </c>
      <c r="F128" s="131" t="s">
        <v>623</v>
      </c>
      <c r="G128" s="132" t="s">
        <v>236</v>
      </c>
      <c r="H128" s="133">
        <v>2</v>
      </c>
      <c r="I128" s="134"/>
      <c r="J128" s="135">
        <f>ROUND(I128*H128,2)</f>
        <v>0</v>
      </c>
      <c r="K128" s="131" t="s">
        <v>1</v>
      </c>
      <c r="L128" s="28"/>
      <c r="M128" s="136" t="s">
        <v>1</v>
      </c>
      <c r="N128" s="137" t="s">
        <v>39</v>
      </c>
      <c r="P128" s="138">
        <f>O128*H128</f>
        <v>0</v>
      </c>
      <c r="Q128" s="138">
        <v>0</v>
      </c>
      <c r="R128" s="138">
        <f>Q128*H128</f>
        <v>0</v>
      </c>
      <c r="S128" s="138">
        <v>0</v>
      </c>
      <c r="T128" s="139">
        <f>S128*H128</f>
        <v>0</v>
      </c>
      <c r="AR128" s="140" t="s">
        <v>132</v>
      </c>
      <c r="AT128" s="140" t="s">
        <v>123</v>
      </c>
      <c r="AU128" s="140" t="s">
        <v>82</v>
      </c>
      <c r="AY128" s="13" t="s">
        <v>120</v>
      </c>
      <c r="BE128" s="141">
        <f>IF(N128="základní",J128,0)</f>
        <v>0</v>
      </c>
      <c r="BF128" s="141">
        <f>IF(N128="snížená",J128,0)</f>
        <v>0</v>
      </c>
      <c r="BG128" s="141">
        <f>IF(N128="zákl. přenesená",J128,0)</f>
        <v>0</v>
      </c>
      <c r="BH128" s="141">
        <f>IF(N128="sníž. přenesená",J128,0)</f>
        <v>0</v>
      </c>
      <c r="BI128" s="141">
        <f>IF(N128="nulová",J128,0)</f>
        <v>0</v>
      </c>
      <c r="BJ128" s="13" t="s">
        <v>82</v>
      </c>
      <c r="BK128" s="141">
        <f>ROUND(I128*H128,2)</f>
        <v>0</v>
      </c>
      <c r="BL128" s="13" t="s">
        <v>132</v>
      </c>
      <c r="BM128" s="140" t="s">
        <v>139</v>
      </c>
    </row>
    <row r="129" spans="2:65" s="1" customFormat="1" ht="21.75" customHeight="1">
      <c r="B129" s="128"/>
      <c r="C129" s="129" t="s">
        <v>140</v>
      </c>
      <c r="D129" s="129" t="s">
        <v>123</v>
      </c>
      <c r="E129" s="130" t="s">
        <v>624</v>
      </c>
      <c r="F129" s="131" t="s">
        <v>625</v>
      </c>
      <c r="G129" s="132" t="s">
        <v>236</v>
      </c>
      <c r="H129" s="133">
        <v>1</v>
      </c>
      <c r="I129" s="134"/>
      <c r="J129" s="135">
        <f>ROUND(I129*H129,2)</f>
        <v>0</v>
      </c>
      <c r="K129" s="131" t="s">
        <v>1</v>
      </c>
      <c r="L129" s="28"/>
      <c r="M129" s="136" t="s">
        <v>1</v>
      </c>
      <c r="N129" s="137" t="s">
        <v>39</v>
      </c>
      <c r="P129" s="138">
        <f>O129*H129</f>
        <v>0</v>
      </c>
      <c r="Q129" s="138">
        <v>0</v>
      </c>
      <c r="R129" s="138">
        <f>Q129*H129</f>
        <v>0</v>
      </c>
      <c r="S129" s="138">
        <v>0</v>
      </c>
      <c r="T129" s="139">
        <f>S129*H129</f>
        <v>0</v>
      </c>
      <c r="AR129" s="140" t="s">
        <v>132</v>
      </c>
      <c r="AT129" s="140" t="s">
        <v>123</v>
      </c>
      <c r="AU129" s="140" t="s">
        <v>82</v>
      </c>
      <c r="AY129" s="13" t="s">
        <v>120</v>
      </c>
      <c r="BE129" s="141">
        <f>IF(N129="základní",J129,0)</f>
        <v>0</v>
      </c>
      <c r="BF129" s="141">
        <f>IF(N129="snížená",J129,0)</f>
        <v>0</v>
      </c>
      <c r="BG129" s="141">
        <f>IF(N129="zákl. přenesená",J129,0)</f>
        <v>0</v>
      </c>
      <c r="BH129" s="141">
        <f>IF(N129="sníž. přenesená",J129,0)</f>
        <v>0</v>
      </c>
      <c r="BI129" s="141">
        <f>IF(N129="nulová",J129,0)</f>
        <v>0</v>
      </c>
      <c r="BJ129" s="13" t="s">
        <v>82</v>
      </c>
      <c r="BK129" s="141">
        <f>ROUND(I129*H129,2)</f>
        <v>0</v>
      </c>
      <c r="BL129" s="13" t="s">
        <v>132</v>
      </c>
      <c r="BM129" s="140" t="s">
        <v>79</v>
      </c>
    </row>
    <row r="130" spans="2:65" s="11" customFormat="1" ht="25.9" customHeight="1">
      <c r="B130" s="116"/>
      <c r="D130" s="117" t="s">
        <v>73</v>
      </c>
      <c r="E130" s="118" t="s">
        <v>626</v>
      </c>
      <c r="F130" s="118" t="s">
        <v>627</v>
      </c>
      <c r="I130" s="119"/>
      <c r="J130" s="120">
        <f>BK130</f>
        <v>0</v>
      </c>
      <c r="L130" s="116"/>
      <c r="M130" s="121"/>
      <c r="P130" s="122">
        <f>SUM(P131:P132)</f>
        <v>0</v>
      </c>
      <c r="R130" s="122">
        <f>SUM(R131:R132)</f>
        <v>0</v>
      </c>
      <c r="T130" s="123">
        <f>SUM(T131:T132)</f>
        <v>0</v>
      </c>
      <c r="AR130" s="117" t="s">
        <v>82</v>
      </c>
      <c r="AT130" s="124" t="s">
        <v>73</v>
      </c>
      <c r="AU130" s="124" t="s">
        <v>74</v>
      </c>
      <c r="AY130" s="117" t="s">
        <v>120</v>
      </c>
      <c r="BK130" s="125">
        <f>SUM(BK131:BK132)</f>
        <v>0</v>
      </c>
    </row>
    <row r="131" spans="2:65" s="1" customFormat="1" ht="16.5" customHeight="1">
      <c r="B131" s="128"/>
      <c r="C131" s="129" t="s">
        <v>136</v>
      </c>
      <c r="D131" s="129" t="s">
        <v>123</v>
      </c>
      <c r="E131" s="130" t="s">
        <v>628</v>
      </c>
      <c r="F131" s="131" t="s">
        <v>629</v>
      </c>
      <c r="G131" s="132" t="s">
        <v>236</v>
      </c>
      <c r="H131" s="133">
        <v>5</v>
      </c>
      <c r="I131" s="134"/>
      <c r="J131" s="135">
        <f>ROUND(I131*H131,2)</f>
        <v>0</v>
      </c>
      <c r="K131" s="131" t="s">
        <v>1</v>
      </c>
      <c r="L131" s="28"/>
      <c r="M131" s="136" t="s">
        <v>1</v>
      </c>
      <c r="N131" s="137" t="s">
        <v>39</v>
      </c>
      <c r="P131" s="138">
        <f>O131*H131</f>
        <v>0</v>
      </c>
      <c r="Q131" s="138">
        <v>0</v>
      </c>
      <c r="R131" s="138">
        <f>Q131*H131</f>
        <v>0</v>
      </c>
      <c r="S131" s="138">
        <v>0</v>
      </c>
      <c r="T131" s="139">
        <f>S131*H131</f>
        <v>0</v>
      </c>
      <c r="AR131" s="140" t="s">
        <v>132</v>
      </c>
      <c r="AT131" s="140" t="s">
        <v>123</v>
      </c>
      <c r="AU131" s="140" t="s">
        <v>82</v>
      </c>
      <c r="AY131" s="13" t="s">
        <v>120</v>
      </c>
      <c r="BE131" s="141">
        <f>IF(N131="základní",J131,0)</f>
        <v>0</v>
      </c>
      <c r="BF131" s="141">
        <f>IF(N131="snížená",J131,0)</f>
        <v>0</v>
      </c>
      <c r="BG131" s="141">
        <f>IF(N131="zákl. přenesená",J131,0)</f>
        <v>0</v>
      </c>
      <c r="BH131" s="141">
        <f>IF(N131="sníž. přenesená",J131,0)</f>
        <v>0</v>
      </c>
      <c r="BI131" s="141">
        <f>IF(N131="nulová",J131,0)</f>
        <v>0</v>
      </c>
      <c r="BJ131" s="13" t="s">
        <v>82</v>
      </c>
      <c r="BK131" s="141">
        <f>ROUND(I131*H131,2)</f>
        <v>0</v>
      </c>
      <c r="BL131" s="13" t="s">
        <v>132</v>
      </c>
      <c r="BM131" s="140" t="s">
        <v>8</v>
      </c>
    </row>
    <row r="132" spans="2:65" s="1" customFormat="1" ht="16.5" customHeight="1">
      <c r="B132" s="128"/>
      <c r="C132" s="129" t="s">
        <v>145</v>
      </c>
      <c r="D132" s="129" t="s">
        <v>123</v>
      </c>
      <c r="E132" s="130" t="s">
        <v>630</v>
      </c>
      <c r="F132" s="131" t="s">
        <v>631</v>
      </c>
      <c r="G132" s="132" t="s">
        <v>333</v>
      </c>
      <c r="H132" s="133">
        <v>1</v>
      </c>
      <c r="I132" s="134"/>
      <c r="J132" s="135">
        <f>ROUND(I132*H132,2)</f>
        <v>0</v>
      </c>
      <c r="K132" s="131" t="s">
        <v>1</v>
      </c>
      <c r="L132" s="28"/>
      <c r="M132" s="136" t="s">
        <v>1</v>
      </c>
      <c r="N132" s="137" t="s">
        <v>39</v>
      </c>
      <c r="P132" s="138">
        <f>O132*H132</f>
        <v>0</v>
      </c>
      <c r="Q132" s="138">
        <v>0</v>
      </c>
      <c r="R132" s="138">
        <f>Q132*H132</f>
        <v>0</v>
      </c>
      <c r="S132" s="138">
        <v>0</v>
      </c>
      <c r="T132" s="139">
        <f>S132*H132</f>
        <v>0</v>
      </c>
      <c r="AR132" s="140" t="s">
        <v>132</v>
      </c>
      <c r="AT132" s="140" t="s">
        <v>123</v>
      </c>
      <c r="AU132" s="140" t="s">
        <v>82</v>
      </c>
      <c r="AY132" s="13" t="s">
        <v>120</v>
      </c>
      <c r="BE132" s="141">
        <f>IF(N132="základní",J132,0)</f>
        <v>0</v>
      </c>
      <c r="BF132" s="141">
        <f>IF(N132="snížená",J132,0)</f>
        <v>0</v>
      </c>
      <c r="BG132" s="141">
        <f>IF(N132="zákl. přenesená",J132,0)</f>
        <v>0</v>
      </c>
      <c r="BH132" s="141">
        <f>IF(N132="sníž. přenesená",J132,0)</f>
        <v>0</v>
      </c>
      <c r="BI132" s="141">
        <f>IF(N132="nulová",J132,0)</f>
        <v>0</v>
      </c>
      <c r="BJ132" s="13" t="s">
        <v>82</v>
      </c>
      <c r="BK132" s="141">
        <f>ROUND(I132*H132,2)</f>
        <v>0</v>
      </c>
      <c r="BL132" s="13" t="s">
        <v>132</v>
      </c>
      <c r="BM132" s="140" t="s">
        <v>148</v>
      </c>
    </row>
    <row r="133" spans="2:65" s="11" customFormat="1" ht="25.9" customHeight="1">
      <c r="B133" s="116"/>
      <c r="D133" s="117" t="s">
        <v>73</v>
      </c>
      <c r="E133" s="118" t="s">
        <v>632</v>
      </c>
      <c r="F133" s="118" t="s">
        <v>633</v>
      </c>
      <c r="I133" s="119"/>
      <c r="J133" s="120">
        <f>BK133</f>
        <v>0</v>
      </c>
      <c r="L133" s="116"/>
      <c r="M133" s="121"/>
      <c r="P133" s="122">
        <f>SUM(P134:P135)</f>
        <v>0</v>
      </c>
      <c r="R133" s="122">
        <f>SUM(R134:R135)</f>
        <v>0</v>
      </c>
      <c r="T133" s="123">
        <f>SUM(T134:T135)</f>
        <v>0</v>
      </c>
      <c r="AR133" s="117" t="s">
        <v>82</v>
      </c>
      <c r="AT133" s="124" t="s">
        <v>73</v>
      </c>
      <c r="AU133" s="124" t="s">
        <v>74</v>
      </c>
      <c r="AY133" s="117" t="s">
        <v>120</v>
      </c>
      <c r="BK133" s="125">
        <f>SUM(BK134:BK135)</f>
        <v>0</v>
      </c>
    </row>
    <row r="134" spans="2:65" s="1" customFormat="1" ht="21.75" customHeight="1">
      <c r="B134" s="128"/>
      <c r="C134" s="129" t="s">
        <v>139</v>
      </c>
      <c r="D134" s="129" t="s">
        <v>123</v>
      </c>
      <c r="E134" s="130" t="s">
        <v>634</v>
      </c>
      <c r="F134" s="131" t="s">
        <v>635</v>
      </c>
      <c r="G134" s="132" t="s">
        <v>236</v>
      </c>
      <c r="H134" s="133">
        <v>1</v>
      </c>
      <c r="I134" s="134"/>
      <c r="J134" s="135">
        <f>ROUND(I134*H134,2)</f>
        <v>0</v>
      </c>
      <c r="K134" s="131" t="s">
        <v>1</v>
      </c>
      <c r="L134" s="28"/>
      <c r="M134" s="136" t="s">
        <v>1</v>
      </c>
      <c r="N134" s="137" t="s">
        <v>39</v>
      </c>
      <c r="P134" s="138">
        <f>O134*H134</f>
        <v>0</v>
      </c>
      <c r="Q134" s="138">
        <v>0</v>
      </c>
      <c r="R134" s="138">
        <f>Q134*H134</f>
        <v>0</v>
      </c>
      <c r="S134" s="138">
        <v>0</v>
      </c>
      <c r="T134" s="139">
        <f>S134*H134</f>
        <v>0</v>
      </c>
      <c r="AR134" s="140" t="s">
        <v>132</v>
      </c>
      <c r="AT134" s="140" t="s">
        <v>123</v>
      </c>
      <c r="AU134" s="140" t="s">
        <v>82</v>
      </c>
      <c r="AY134" s="13" t="s">
        <v>120</v>
      </c>
      <c r="BE134" s="141">
        <f>IF(N134="základní",J134,0)</f>
        <v>0</v>
      </c>
      <c r="BF134" s="141">
        <f>IF(N134="snížená",J134,0)</f>
        <v>0</v>
      </c>
      <c r="BG134" s="141">
        <f>IF(N134="zákl. přenesená",J134,0)</f>
        <v>0</v>
      </c>
      <c r="BH134" s="141">
        <f>IF(N134="sníž. přenesená",J134,0)</f>
        <v>0</v>
      </c>
      <c r="BI134" s="141">
        <f>IF(N134="nulová",J134,0)</f>
        <v>0</v>
      </c>
      <c r="BJ134" s="13" t="s">
        <v>82</v>
      </c>
      <c r="BK134" s="141">
        <f>ROUND(I134*H134,2)</f>
        <v>0</v>
      </c>
      <c r="BL134" s="13" t="s">
        <v>132</v>
      </c>
      <c r="BM134" s="140" t="s">
        <v>127</v>
      </c>
    </row>
    <row r="135" spans="2:65" s="1" customFormat="1" ht="16.5" customHeight="1">
      <c r="B135" s="128"/>
      <c r="C135" s="129" t="s">
        <v>151</v>
      </c>
      <c r="D135" s="129" t="s">
        <v>123</v>
      </c>
      <c r="E135" s="130" t="s">
        <v>636</v>
      </c>
      <c r="F135" s="131" t="s">
        <v>637</v>
      </c>
      <c r="G135" s="132" t="s">
        <v>333</v>
      </c>
      <c r="H135" s="133">
        <v>1</v>
      </c>
      <c r="I135" s="134"/>
      <c r="J135" s="135">
        <f>ROUND(I135*H135,2)</f>
        <v>0</v>
      </c>
      <c r="K135" s="131" t="s">
        <v>1</v>
      </c>
      <c r="L135" s="28"/>
      <c r="M135" s="136" t="s">
        <v>1</v>
      </c>
      <c r="N135" s="137" t="s">
        <v>39</v>
      </c>
      <c r="P135" s="138">
        <f>O135*H135</f>
        <v>0</v>
      </c>
      <c r="Q135" s="138">
        <v>0</v>
      </c>
      <c r="R135" s="138">
        <f>Q135*H135</f>
        <v>0</v>
      </c>
      <c r="S135" s="138">
        <v>0</v>
      </c>
      <c r="T135" s="139">
        <f>S135*H135</f>
        <v>0</v>
      </c>
      <c r="AR135" s="140" t="s">
        <v>132</v>
      </c>
      <c r="AT135" s="140" t="s">
        <v>123</v>
      </c>
      <c r="AU135" s="140" t="s">
        <v>82</v>
      </c>
      <c r="AY135" s="13" t="s">
        <v>120</v>
      </c>
      <c r="BE135" s="141">
        <f>IF(N135="základní",J135,0)</f>
        <v>0</v>
      </c>
      <c r="BF135" s="141">
        <f>IF(N135="snížená",J135,0)</f>
        <v>0</v>
      </c>
      <c r="BG135" s="141">
        <f>IF(N135="zákl. přenesená",J135,0)</f>
        <v>0</v>
      </c>
      <c r="BH135" s="141">
        <f>IF(N135="sníž. přenesená",J135,0)</f>
        <v>0</v>
      </c>
      <c r="BI135" s="141">
        <f>IF(N135="nulová",J135,0)</f>
        <v>0</v>
      </c>
      <c r="BJ135" s="13" t="s">
        <v>82</v>
      </c>
      <c r="BK135" s="141">
        <f>ROUND(I135*H135,2)</f>
        <v>0</v>
      </c>
      <c r="BL135" s="13" t="s">
        <v>132</v>
      </c>
      <c r="BM135" s="140" t="s">
        <v>155</v>
      </c>
    </row>
    <row r="136" spans="2:65" s="11" customFormat="1" ht="25.9" customHeight="1">
      <c r="B136" s="116"/>
      <c r="D136" s="117" t="s">
        <v>73</v>
      </c>
      <c r="E136" s="118" t="s">
        <v>638</v>
      </c>
      <c r="F136" s="118" t="s">
        <v>639</v>
      </c>
      <c r="I136" s="119"/>
      <c r="J136" s="120">
        <f>BK136</f>
        <v>0</v>
      </c>
      <c r="L136" s="116"/>
      <c r="M136" s="121"/>
      <c r="P136" s="122">
        <f>SUM(P137:P140)</f>
        <v>0</v>
      </c>
      <c r="R136" s="122">
        <f>SUM(R137:R140)</f>
        <v>0</v>
      </c>
      <c r="T136" s="123">
        <f>SUM(T137:T140)</f>
        <v>0</v>
      </c>
      <c r="AR136" s="117" t="s">
        <v>82</v>
      </c>
      <c r="AT136" s="124" t="s">
        <v>73</v>
      </c>
      <c r="AU136" s="124" t="s">
        <v>74</v>
      </c>
      <c r="AY136" s="117" t="s">
        <v>120</v>
      </c>
      <c r="BK136" s="125">
        <f>SUM(BK137:BK140)</f>
        <v>0</v>
      </c>
    </row>
    <row r="137" spans="2:65" s="1" customFormat="1" ht="16.5" customHeight="1">
      <c r="B137" s="128"/>
      <c r="C137" s="129" t="s">
        <v>79</v>
      </c>
      <c r="D137" s="129" t="s">
        <v>123</v>
      </c>
      <c r="E137" s="130" t="s">
        <v>640</v>
      </c>
      <c r="F137" s="131" t="s">
        <v>641</v>
      </c>
      <c r="G137" s="132" t="s">
        <v>333</v>
      </c>
      <c r="H137" s="133">
        <v>1</v>
      </c>
      <c r="I137" s="134"/>
      <c r="J137" s="135">
        <f>ROUND(I137*H137,2)</f>
        <v>0</v>
      </c>
      <c r="K137" s="131" t="s">
        <v>1</v>
      </c>
      <c r="L137" s="28"/>
      <c r="M137" s="136" t="s">
        <v>1</v>
      </c>
      <c r="N137" s="137" t="s">
        <v>39</v>
      </c>
      <c r="P137" s="138">
        <f>O137*H137</f>
        <v>0</v>
      </c>
      <c r="Q137" s="138">
        <v>0</v>
      </c>
      <c r="R137" s="138">
        <f>Q137*H137</f>
        <v>0</v>
      </c>
      <c r="S137" s="138">
        <v>0</v>
      </c>
      <c r="T137" s="139">
        <f>S137*H137</f>
        <v>0</v>
      </c>
      <c r="AR137" s="140" t="s">
        <v>132</v>
      </c>
      <c r="AT137" s="140" t="s">
        <v>123</v>
      </c>
      <c r="AU137" s="140" t="s">
        <v>82</v>
      </c>
      <c r="AY137" s="13" t="s">
        <v>120</v>
      </c>
      <c r="BE137" s="141">
        <f>IF(N137="základní",J137,0)</f>
        <v>0</v>
      </c>
      <c r="BF137" s="141">
        <f>IF(N137="snížená",J137,0)</f>
        <v>0</v>
      </c>
      <c r="BG137" s="141">
        <f>IF(N137="zákl. přenesená",J137,0)</f>
        <v>0</v>
      </c>
      <c r="BH137" s="141">
        <f>IF(N137="sníž. přenesená",J137,0)</f>
        <v>0</v>
      </c>
      <c r="BI137" s="141">
        <f>IF(N137="nulová",J137,0)</f>
        <v>0</v>
      </c>
      <c r="BJ137" s="13" t="s">
        <v>82</v>
      </c>
      <c r="BK137" s="141">
        <f>ROUND(I137*H137,2)</f>
        <v>0</v>
      </c>
      <c r="BL137" s="13" t="s">
        <v>132</v>
      </c>
      <c r="BM137" s="140" t="s">
        <v>85</v>
      </c>
    </row>
    <row r="138" spans="2:65" s="1" customFormat="1" ht="16.5" customHeight="1">
      <c r="B138" s="128"/>
      <c r="C138" s="129" t="s">
        <v>158</v>
      </c>
      <c r="D138" s="129" t="s">
        <v>123</v>
      </c>
      <c r="E138" s="130" t="s">
        <v>642</v>
      </c>
      <c r="F138" s="131" t="s">
        <v>643</v>
      </c>
      <c r="G138" s="132" t="s">
        <v>333</v>
      </c>
      <c r="H138" s="133">
        <v>1</v>
      </c>
      <c r="I138" s="134"/>
      <c r="J138" s="135">
        <f>ROUND(I138*H138,2)</f>
        <v>0</v>
      </c>
      <c r="K138" s="131" t="s">
        <v>1</v>
      </c>
      <c r="L138" s="28"/>
      <c r="M138" s="136" t="s">
        <v>1</v>
      </c>
      <c r="N138" s="137" t="s">
        <v>39</v>
      </c>
      <c r="P138" s="138">
        <f>O138*H138</f>
        <v>0</v>
      </c>
      <c r="Q138" s="138">
        <v>0</v>
      </c>
      <c r="R138" s="138">
        <f>Q138*H138</f>
        <v>0</v>
      </c>
      <c r="S138" s="138">
        <v>0</v>
      </c>
      <c r="T138" s="139">
        <f>S138*H138</f>
        <v>0</v>
      </c>
      <c r="AR138" s="140" t="s">
        <v>132</v>
      </c>
      <c r="AT138" s="140" t="s">
        <v>123</v>
      </c>
      <c r="AU138" s="140" t="s">
        <v>82</v>
      </c>
      <c r="AY138" s="13" t="s">
        <v>120</v>
      </c>
      <c r="BE138" s="141">
        <f>IF(N138="základní",J138,0)</f>
        <v>0</v>
      </c>
      <c r="BF138" s="141">
        <f>IF(N138="snížená",J138,0)</f>
        <v>0</v>
      </c>
      <c r="BG138" s="141">
        <f>IF(N138="zákl. přenesená",J138,0)</f>
        <v>0</v>
      </c>
      <c r="BH138" s="141">
        <f>IF(N138="sníž. přenesená",J138,0)</f>
        <v>0</v>
      </c>
      <c r="BI138" s="141">
        <f>IF(N138="nulová",J138,0)</f>
        <v>0</v>
      </c>
      <c r="BJ138" s="13" t="s">
        <v>82</v>
      </c>
      <c r="BK138" s="141">
        <f>ROUND(I138*H138,2)</f>
        <v>0</v>
      </c>
      <c r="BL138" s="13" t="s">
        <v>132</v>
      </c>
      <c r="BM138" s="140" t="s">
        <v>162</v>
      </c>
    </row>
    <row r="139" spans="2:65" s="1" customFormat="1" ht="16.5" customHeight="1">
      <c r="B139" s="128"/>
      <c r="C139" s="129" t="s">
        <v>8</v>
      </c>
      <c r="D139" s="129" t="s">
        <v>123</v>
      </c>
      <c r="E139" s="130" t="s">
        <v>644</v>
      </c>
      <c r="F139" s="131" t="s">
        <v>645</v>
      </c>
      <c r="G139" s="132" t="s">
        <v>333</v>
      </c>
      <c r="H139" s="133">
        <v>1</v>
      </c>
      <c r="I139" s="134"/>
      <c r="J139" s="135">
        <f>ROUND(I139*H139,2)</f>
        <v>0</v>
      </c>
      <c r="K139" s="131" t="s">
        <v>1</v>
      </c>
      <c r="L139" s="28"/>
      <c r="M139" s="136" t="s">
        <v>1</v>
      </c>
      <c r="N139" s="137" t="s">
        <v>39</v>
      </c>
      <c r="P139" s="138">
        <f>O139*H139</f>
        <v>0</v>
      </c>
      <c r="Q139" s="138">
        <v>0</v>
      </c>
      <c r="R139" s="138">
        <f>Q139*H139</f>
        <v>0</v>
      </c>
      <c r="S139" s="138">
        <v>0</v>
      </c>
      <c r="T139" s="139">
        <f>S139*H139</f>
        <v>0</v>
      </c>
      <c r="AR139" s="140" t="s">
        <v>132</v>
      </c>
      <c r="AT139" s="140" t="s">
        <v>123</v>
      </c>
      <c r="AU139" s="140" t="s">
        <v>82</v>
      </c>
      <c r="AY139" s="13" t="s">
        <v>120</v>
      </c>
      <c r="BE139" s="141">
        <f>IF(N139="základní",J139,0)</f>
        <v>0</v>
      </c>
      <c r="BF139" s="141">
        <f>IF(N139="snížená",J139,0)</f>
        <v>0</v>
      </c>
      <c r="BG139" s="141">
        <f>IF(N139="zákl. přenesená",J139,0)</f>
        <v>0</v>
      </c>
      <c r="BH139" s="141">
        <f>IF(N139="sníž. přenesená",J139,0)</f>
        <v>0</v>
      </c>
      <c r="BI139" s="141">
        <f>IF(N139="nulová",J139,0)</f>
        <v>0</v>
      </c>
      <c r="BJ139" s="13" t="s">
        <v>82</v>
      </c>
      <c r="BK139" s="141">
        <f>ROUND(I139*H139,2)</f>
        <v>0</v>
      </c>
      <c r="BL139" s="13" t="s">
        <v>132</v>
      </c>
      <c r="BM139" s="140" t="s">
        <v>165</v>
      </c>
    </row>
    <row r="140" spans="2:65" s="1" customFormat="1" ht="16.5" customHeight="1">
      <c r="B140" s="128"/>
      <c r="C140" s="129" t="s">
        <v>166</v>
      </c>
      <c r="D140" s="129" t="s">
        <v>123</v>
      </c>
      <c r="E140" s="130" t="s">
        <v>646</v>
      </c>
      <c r="F140" s="131" t="s">
        <v>647</v>
      </c>
      <c r="G140" s="132" t="s">
        <v>303</v>
      </c>
      <c r="H140" s="133">
        <v>4</v>
      </c>
      <c r="I140" s="134"/>
      <c r="J140" s="135">
        <f>ROUND(I140*H140,2)</f>
        <v>0</v>
      </c>
      <c r="K140" s="131" t="s">
        <v>1</v>
      </c>
      <c r="L140" s="28"/>
      <c r="M140" s="136" t="s">
        <v>1</v>
      </c>
      <c r="N140" s="137" t="s">
        <v>39</v>
      </c>
      <c r="P140" s="138">
        <f>O140*H140</f>
        <v>0</v>
      </c>
      <c r="Q140" s="138">
        <v>0</v>
      </c>
      <c r="R140" s="138">
        <f>Q140*H140</f>
        <v>0</v>
      </c>
      <c r="S140" s="138">
        <v>0</v>
      </c>
      <c r="T140" s="139">
        <f>S140*H140</f>
        <v>0</v>
      </c>
      <c r="AR140" s="140" t="s">
        <v>132</v>
      </c>
      <c r="AT140" s="140" t="s">
        <v>123</v>
      </c>
      <c r="AU140" s="140" t="s">
        <v>82</v>
      </c>
      <c r="AY140" s="13" t="s">
        <v>120</v>
      </c>
      <c r="BE140" s="141">
        <f>IF(N140="základní",J140,0)</f>
        <v>0</v>
      </c>
      <c r="BF140" s="141">
        <f>IF(N140="snížená",J140,0)</f>
        <v>0</v>
      </c>
      <c r="BG140" s="141">
        <f>IF(N140="zákl. přenesená",J140,0)</f>
        <v>0</v>
      </c>
      <c r="BH140" s="141">
        <f>IF(N140="sníž. přenesená",J140,0)</f>
        <v>0</v>
      </c>
      <c r="BI140" s="141">
        <f>IF(N140="nulová",J140,0)</f>
        <v>0</v>
      </c>
      <c r="BJ140" s="13" t="s">
        <v>82</v>
      </c>
      <c r="BK140" s="141">
        <f>ROUND(I140*H140,2)</f>
        <v>0</v>
      </c>
      <c r="BL140" s="13" t="s">
        <v>132</v>
      </c>
      <c r="BM140" s="140" t="s">
        <v>169</v>
      </c>
    </row>
    <row r="141" spans="2:65" s="11" customFormat="1" ht="25.9" customHeight="1">
      <c r="B141" s="116"/>
      <c r="D141" s="117" t="s">
        <v>73</v>
      </c>
      <c r="E141" s="118" t="s">
        <v>648</v>
      </c>
      <c r="F141" s="118" t="s">
        <v>649</v>
      </c>
      <c r="I141" s="119"/>
      <c r="J141" s="120">
        <f>BK141</f>
        <v>0</v>
      </c>
      <c r="L141" s="116"/>
      <c r="M141" s="121"/>
      <c r="P141" s="122">
        <f>SUM(P142:P144)</f>
        <v>0</v>
      </c>
      <c r="R141" s="122">
        <f>SUM(R142:R144)</f>
        <v>0</v>
      </c>
      <c r="T141" s="123">
        <f>SUM(T142:T144)</f>
        <v>0</v>
      </c>
      <c r="AR141" s="117" t="s">
        <v>82</v>
      </c>
      <c r="AT141" s="124" t="s">
        <v>73</v>
      </c>
      <c r="AU141" s="124" t="s">
        <v>74</v>
      </c>
      <c r="AY141" s="117" t="s">
        <v>120</v>
      </c>
      <c r="BK141" s="125">
        <f>SUM(BK142:BK144)</f>
        <v>0</v>
      </c>
    </row>
    <row r="142" spans="2:65" s="1" customFormat="1" ht="16.5" customHeight="1">
      <c r="B142" s="128"/>
      <c r="C142" s="129" t="s">
        <v>148</v>
      </c>
      <c r="D142" s="129" t="s">
        <v>123</v>
      </c>
      <c r="E142" s="130" t="s">
        <v>650</v>
      </c>
      <c r="F142" s="131" t="s">
        <v>651</v>
      </c>
      <c r="G142" s="132" t="s">
        <v>333</v>
      </c>
      <c r="H142" s="133">
        <v>1</v>
      </c>
      <c r="I142" s="134"/>
      <c r="J142" s="135">
        <f>ROUND(I142*H142,2)</f>
        <v>0</v>
      </c>
      <c r="K142" s="131" t="s">
        <v>1</v>
      </c>
      <c r="L142" s="28"/>
      <c r="M142" s="136" t="s">
        <v>1</v>
      </c>
      <c r="N142" s="137" t="s">
        <v>39</v>
      </c>
      <c r="P142" s="138">
        <f>O142*H142</f>
        <v>0</v>
      </c>
      <c r="Q142" s="138">
        <v>0</v>
      </c>
      <c r="R142" s="138">
        <f>Q142*H142</f>
        <v>0</v>
      </c>
      <c r="S142" s="138">
        <v>0</v>
      </c>
      <c r="T142" s="139">
        <f>S142*H142</f>
        <v>0</v>
      </c>
      <c r="AR142" s="140" t="s">
        <v>132</v>
      </c>
      <c r="AT142" s="140" t="s">
        <v>123</v>
      </c>
      <c r="AU142" s="140" t="s">
        <v>82</v>
      </c>
      <c r="AY142" s="13" t="s">
        <v>120</v>
      </c>
      <c r="BE142" s="141">
        <f>IF(N142="základní",J142,0)</f>
        <v>0</v>
      </c>
      <c r="BF142" s="141">
        <f>IF(N142="snížená",J142,0)</f>
        <v>0</v>
      </c>
      <c r="BG142" s="141">
        <f>IF(N142="zákl. přenesená",J142,0)</f>
        <v>0</v>
      </c>
      <c r="BH142" s="141">
        <f>IF(N142="sníž. přenesená",J142,0)</f>
        <v>0</v>
      </c>
      <c r="BI142" s="141">
        <f>IF(N142="nulová",J142,0)</f>
        <v>0</v>
      </c>
      <c r="BJ142" s="13" t="s">
        <v>82</v>
      </c>
      <c r="BK142" s="141">
        <f>ROUND(I142*H142,2)</f>
        <v>0</v>
      </c>
      <c r="BL142" s="13" t="s">
        <v>132</v>
      </c>
      <c r="BM142" s="140" t="s">
        <v>172</v>
      </c>
    </row>
    <row r="143" spans="2:65" s="1" customFormat="1" ht="16.5" customHeight="1">
      <c r="B143" s="128"/>
      <c r="C143" s="129" t="s">
        <v>173</v>
      </c>
      <c r="D143" s="129" t="s">
        <v>123</v>
      </c>
      <c r="E143" s="130" t="s">
        <v>652</v>
      </c>
      <c r="F143" s="131" t="s">
        <v>653</v>
      </c>
      <c r="G143" s="132" t="s">
        <v>333</v>
      </c>
      <c r="H143" s="133">
        <v>1</v>
      </c>
      <c r="I143" s="134"/>
      <c r="J143" s="135">
        <f>ROUND(I143*H143,2)</f>
        <v>0</v>
      </c>
      <c r="K143" s="131" t="s">
        <v>1</v>
      </c>
      <c r="L143" s="28"/>
      <c r="M143" s="136" t="s">
        <v>1</v>
      </c>
      <c r="N143" s="137" t="s">
        <v>39</v>
      </c>
      <c r="P143" s="138">
        <f>O143*H143</f>
        <v>0</v>
      </c>
      <c r="Q143" s="138">
        <v>0</v>
      </c>
      <c r="R143" s="138">
        <f>Q143*H143</f>
        <v>0</v>
      </c>
      <c r="S143" s="138">
        <v>0</v>
      </c>
      <c r="T143" s="139">
        <f>S143*H143</f>
        <v>0</v>
      </c>
      <c r="AR143" s="140" t="s">
        <v>132</v>
      </c>
      <c r="AT143" s="140" t="s">
        <v>123</v>
      </c>
      <c r="AU143" s="140" t="s">
        <v>82</v>
      </c>
      <c r="AY143" s="13" t="s">
        <v>120</v>
      </c>
      <c r="BE143" s="141">
        <f>IF(N143="základní",J143,0)</f>
        <v>0</v>
      </c>
      <c r="BF143" s="141">
        <f>IF(N143="snížená",J143,0)</f>
        <v>0</v>
      </c>
      <c r="BG143" s="141">
        <f>IF(N143="zákl. přenesená",J143,0)</f>
        <v>0</v>
      </c>
      <c r="BH143" s="141">
        <f>IF(N143="sníž. přenesená",J143,0)</f>
        <v>0</v>
      </c>
      <c r="BI143" s="141">
        <f>IF(N143="nulová",J143,0)</f>
        <v>0</v>
      </c>
      <c r="BJ143" s="13" t="s">
        <v>82</v>
      </c>
      <c r="BK143" s="141">
        <f>ROUND(I143*H143,2)</f>
        <v>0</v>
      </c>
      <c r="BL143" s="13" t="s">
        <v>132</v>
      </c>
      <c r="BM143" s="140" t="s">
        <v>88</v>
      </c>
    </row>
    <row r="144" spans="2:65" s="1" customFormat="1" ht="16.5" customHeight="1">
      <c r="B144" s="128"/>
      <c r="C144" s="129" t="s">
        <v>127</v>
      </c>
      <c r="D144" s="129" t="s">
        <v>123</v>
      </c>
      <c r="E144" s="130" t="s">
        <v>654</v>
      </c>
      <c r="F144" s="131" t="s">
        <v>655</v>
      </c>
      <c r="G144" s="132" t="s">
        <v>333</v>
      </c>
      <c r="H144" s="133">
        <v>1</v>
      </c>
      <c r="I144" s="134"/>
      <c r="J144" s="135">
        <f>ROUND(I144*H144,2)</f>
        <v>0</v>
      </c>
      <c r="K144" s="131" t="s">
        <v>1</v>
      </c>
      <c r="L144" s="28"/>
      <c r="M144" s="152" t="s">
        <v>1</v>
      </c>
      <c r="N144" s="153" t="s">
        <v>39</v>
      </c>
      <c r="O144" s="154"/>
      <c r="P144" s="155">
        <f>O144*H144</f>
        <v>0</v>
      </c>
      <c r="Q144" s="155">
        <v>0</v>
      </c>
      <c r="R144" s="155">
        <f>Q144*H144</f>
        <v>0</v>
      </c>
      <c r="S144" s="155">
        <v>0</v>
      </c>
      <c r="T144" s="156">
        <f>S144*H144</f>
        <v>0</v>
      </c>
      <c r="AR144" s="140" t="s">
        <v>132</v>
      </c>
      <c r="AT144" s="140" t="s">
        <v>123</v>
      </c>
      <c r="AU144" s="140" t="s">
        <v>82</v>
      </c>
      <c r="AY144" s="13" t="s">
        <v>120</v>
      </c>
      <c r="BE144" s="141">
        <f>IF(N144="základní",J144,0)</f>
        <v>0</v>
      </c>
      <c r="BF144" s="141">
        <f>IF(N144="snížená",J144,0)</f>
        <v>0</v>
      </c>
      <c r="BG144" s="141">
        <f>IF(N144="zákl. přenesená",J144,0)</f>
        <v>0</v>
      </c>
      <c r="BH144" s="141">
        <f>IF(N144="sníž. přenesená",J144,0)</f>
        <v>0</v>
      </c>
      <c r="BI144" s="141">
        <f>IF(N144="nulová",J144,0)</f>
        <v>0</v>
      </c>
      <c r="BJ144" s="13" t="s">
        <v>82</v>
      </c>
      <c r="BK144" s="141">
        <f>ROUND(I144*H144,2)</f>
        <v>0</v>
      </c>
      <c r="BL144" s="13" t="s">
        <v>132</v>
      </c>
      <c r="BM144" s="140" t="s">
        <v>131</v>
      </c>
    </row>
    <row r="145" spans="2:12" s="1" customFormat="1" ht="6.95" customHeight="1">
      <c r="B145" s="40"/>
      <c r="C145" s="41"/>
      <c r="D145" s="41"/>
      <c r="E145" s="41"/>
      <c r="F145" s="41"/>
      <c r="G145" s="41"/>
      <c r="H145" s="41"/>
      <c r="I145" s="41"/>
      <c r="J145" s="41"/>
      <c r="K145" s="41"/>
      <c r="L145" s="28"/>
    </row>
  </sheetData>
  <autoFilter ref="C121:K144" xr:uid="{00000000-0009-0000-0000-000004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2025-06-09T10:03:50Z</dcterms:created>
  <dcterms:modified xsi:type="dcterms:W3CDTF">2025-06-27T07:40:23Z</dcterms:modified>
  <cp:category/>
  <cp:contentStatus/>
</cp:coreProperties>
</file>