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90" windowWidth="19875" windowHeight="77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'Položky'!$A$1:$G$37</definedName>
    <definedName name="_xlnm.Print_Area" localSheetId="1">'Rekapitulace'!$A$1:$I$26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24519"/>
</workbook>
</file>

<file path=xl/sharedStrings.xml><?xml version="1.0" encoding="utf-8"?>
<sst xmlns="http://schemas.openxmlformats.org/spreadsheetml/2006/main" count="184" uniqueCount="131">
  <si>
    <t>KRYCÍ LIST ROZPOČTU</t>
  </si>
  <si>
    <t>Objekt :</t>
  </si>
  <si>
    <t>Název objektu :</t>
  </si>
  <si>
    <t>JKSO :</t>
  </si>
  <si>
    <t>ZŠ Třebíč, Horka-Domky</t>
  </si>
  <si>
    <t>Stavba :</t>
  </si>
  <si>
    <t>Název stavby :</t>
  </si>
  <si>
    <t>SKP :</t>
  </si>
  <si>
    <t>Ozelenění a altán (IROP)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</si>
  <si>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</si>
  <si>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</si>
  <si>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</si>
  <si>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</si>
  <si>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</si>
  <si>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</si>
  <si>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</si>
  <si>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</si>
  <si>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VODIN s.r.o.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</si>
  <si>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</si>
  <si>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</si>
  <si>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</si>
  <si>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</si>
  <si>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</si>
  <si>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</si>
  <si>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</si>
  <si>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</si>
  <si>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</si>
  <si>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</si>
  <si>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</si>
  <si>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</si>
  <si>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</si>
  <si>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</si>
  <si>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</si>
  <si>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</si>
  <si>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</si>
  <si>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</si>
  <si>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</si>
  <si>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</si>
  <si>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</si>
  <si>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</si>
  <si>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</si>
  <si>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</si>
  <si>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</si>
  <si>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</si>
  <si>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</si>
  <si>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</si>
  <si>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</si>
  <si>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</si>
  <si>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</si>
  <si>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</si>
  <si>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</si>
  <si>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</si>
  <si>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</si>
  <si>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</si>
  <si>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</si>
  <si>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</si>
  <si>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</si>
  <si>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</si>
  <si>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</si>
  <si>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Individuální mimostaveništní doprava</t>
  </si>
  <si>
    <t>0,00</t>
  </si>
  <si>
    <t>Kompletační činnost zhotovitele</t>
  </si>
  <si>
    <t>Mimořádně ztížené dopravní podmínky</t>
  </si>
  <si>
    <t>Provozní vlivy</t>
  </si>
  <si>
    <t>Zařízení staveniště</t>
  </si>
  <si>
    <t>Území se ztíženými výrobními podmínkami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</si>
  <si>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</si>
  <si>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</si>
  <si>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</si>
  <si>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</si>
  <si>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</si>
  <si>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</si>
  <si>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</si>
  <si>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</si>
  <si>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</si>
  <si>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</si>
  <si>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</si>
  <si>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</si>
  <si>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139 60-1101.R00</t>
  </si>
  <si>
    <t>Montáž zemních kotev</t>
  </si>
  <si>
    <t>kus</t>
  </si>
  <si>
    <t>121 10-0001.RA0</t>
  </si>
  <si>
    <t xml:space="preserve">Sejmutí ornice, naložení, odvoz a uložení </t>
  </si>
  <si>
    <t>m3</t>
  </si>
  <si>
    <t>Celkem za</t>
  </si>
  <si>
    <t>m2</t>
  </si>
  <si>
    <t>94</t>
  </si>
  <si>
    <t>Lešení a stavební výtahy</t>
  </si>
  <si>
    <t>941 95-5001.R00</t>
  </si>
  <si>
    <t xml:space="preserve">Lešení lehké pomocné, výška podlahy do 1,2 m </t>
  </si>
  <si>
    <t>712</t>
  </si>
  <si>
    <t>Živičné krytiny</t>
  </si>
  <si>
    <t>712 71-0010.RA0</t>
  </si>
  <si>
    <t xml:space="preserve">Krytina střech do 25 st. živičným šindelem </t>
  </si>
  <si>
    <t>998 22-5311.R00</t>
  </si>
  <si>
    <t xml:space="preserve">Přesun hmot, oprava komunikací, kryt živič. a bet. </t>
  </si>
  <si>
    <t>t</t>
  </si>
  <si>
    <t>762</t>
  </si>
  <si>
    <t>Konstrukce tesařské</t>
  </si>
  <si>
    <t>762 11-1111.RA0</t>
  </si>
  <si>
    <t xml:space="preserve">Nosná konstrukce obvod.stěn z KVH hranolů 60/140 </t>
  </si>
  <si>
    <t>762 33-0012.RA0</t>
  </si>
  <si>
    <t xml:space="preserve">Konstrukce vázaná krovu z řeziva plochy 224 cm2 </t>
  </si>
  <si>
    <t>m</t>
  </si>
  <si>
    <t>998 76-2102.R00</t>
  </si>
  <si>
    <t xml:space="preserve">Přesun hmot pro tesařské konstrukce, výšky do 12 m </t>
  </si>
  <si>
    <t>764</t>
  </si>
  <si>
    <t>Konstrukce klempířské</t>
  </si>
  <si>
    <t>764 33-0010.RAA</t>
  </si>
  <si>
    <t>Lemování zdí z Pz plechu rš 250 mm</t>
  </si>
  <si>
    <t>998 76-4101.R00</t>
  </si>
  <si>
    <t xml:space="preserve">Přesun hmot pro klempířské konstr., výšky do 6 m </t>
  </si>
  <si>
    <t>766</t>
  </si>
  <si>
    <t>Konstrukce truhlářské</t>
  </si>
  <si>
    <t>766 41-0010.RAA</t>
  </si>
  <si>
    <t>Obklad stěn palubkami pero - drážka palubky SM/JD, lakování</t>
  </si>
  <si>
    <t>766 42-0010.RAB</t>
  </si>
  <si>
    <t>Obklad podhledu palubkami pero-drážka palubky MD, lakování</t>
  </si>
  <si>
    <t>766 000.SPEC</t>
  </si>
  <si>
    <t>soubor</t>
  </si>
  <si>
    <t>998 76-6101.R00</t>
  </si>
  <si>
    <t xml:space="preserve">Přesun hmot pro truhlářské konstr., výšky do 6 m </t>
  </si>
  <si>
    <t>823</t>
  </si>
  <si>
    <t>Zalesnění a parkové úpravy</t>
  </si>
  <si>
    <t>184 20-1112.RA0</t>
  </si>
  <si>
    <t>184 20-1117.RAB</t>
  </si>
  <si>
    <t>998 23-1111.R00</t>
  </si>
  <si>
    <t xml:space="preserve">Přesun hmot na objektech rekultivací všech druhů </t>
  </si>
  <si>
    <t xml:space="preserve">Zahradní nábytek – set (2xlavice, 1xstůl)
tloušťka dřeva: 42 mm, materiál: dřevo borovice
Stůl - délka 160 cm, šířka 77 cm, výška 72 cm, Lavice - délka 150 cm, šířka 54 cm, výška 88 cm, (výška sedáku 47 cm), </t>
  </si>
  <si>
    <t>Výsadba stromu s balem, v rovině, výšky do 350 cm, nízké jehličnaté kultivary (cypřišek, smrk, borovice)</t>
  </si>
  <si>
    <t>Výsadba stromu s balem, v rovině, výšky do 100 cm, túje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</si>
</sst>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9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/>
    <xf numFmtId="0" fontId="0" fillId="2" borderId="0" xfId="0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1" xfId="0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/>
    <xf numFmtId="0" fontId="7" fillId="0" borderId="34" xfId="0" applyFont="1" applyBorder="1"/>
    <xf numFmtId="0" fontId="7" fillId="0" borderId="35" xfId="0" applyFont="1" applyBorder="1"/>
    <xf numFmtId="0" fontId="7" fillId="0" borderId="38" xfId="0" applyFont="1" applyBorder="1"/>
    <xf numFmtId="165" fontId="7" fillId="0" borderId="35" xfId="0" applyNumberFormat="1" applyFont="1" applyBorder="1"/>
    <xf numFmtId="0" fontId="7" fillId="0" borderId="39" xfId="0" applyFont="1" applyBorder="1"/>
    <xf numFmtId="0" fontId="7" fillId="0" borderId="0" xfId="0" applyFont="1"/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0" applyBorder="1" applyAlignment="1">
      <alignment horizontal="left"/>
    </xf>
    <xf numFmtId="0" fontId="0" fillId="0" borderId="41" xfId="0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1" xfId="0" applyNumberFormat="1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9" fillId="0" borderId="0" xfId="0" applyFont="1"/>
    <xf numFmtId="3" fontId="0" fillId="0" borderId="7" xfId="0" applyNumberFormat="1" applyFont="1" applyBorder="1"/>
    <xf numFmtId="0" fontId="6" fillId="0" borderId="21" xfId="0" applyFont="1" applyBorder="1"/>
    <xf numFmtId="3" fontId="6" fillId="0" borderId="23" xfId="0" applyNumberFormat="1" applyFont="1" applyBorder="1"/>
    <xf numFmtId="3" fontId="6" fillId="0" borderId="43" xfId="0" applyNumberFormat="1" applyFont="1" applyBorder="1"/>
    <xf numFmtId="3" fontId="6" fillId="0" borderId="44" xfId="0" applyNumberFormat="1" applyFont="1" applyBorder="1"/>
    <xf numFmtId="3" fontId="6" fillId="0" borderId="45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centerContinuous"/>
    </xf>
    <xf numFmtId="0" fontId="6" fillId="0" borderId="27" xfId="0" applyFont="1" applyBorder="1"/>
    <xf numFmtId="0" fontId="6" fillId="0" borderId="28" xfId="0" applyFont="1" applyBorder="1"/>
    <xf numFmtId="0" fontId="0" fillId="0" borderId="46" xfId="0" applyBorder="1"/>
    <xf numFmtId="0" fontId="6" fillId="0" borderId="4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4" fontId="5" fillId="0" borderId="28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0" fontId="0" fillId="0" borderId="32" xfId="0" applyFont="1" applyBorder="1"/>
    <xf numFmtId="0" fontId="0" fillId="0" borderId="25" xfId="0" applyFont="1" applyBorder="1"/>
    <xf numFmtId="0" fontId="0" fillId="0" borderId="48" xfId="0" applyFont="1" applyBorder="1"/>
    <xf numFmtId="3" fontId="0" fillId="0" borderId="31" xfId="0" applyNumberFormat="1" applyFont="1" applyBorder="1" applyAlignment="1">
      <alignment horizontal="right"/>
    </xf>
    <xf numFmtId="166" fontId="0" fillId="0" borderId="49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6" fillId="0" borderId="35" xfId="0" applyFont="1" applyBorder="1"/>
    <xf numFmtId="0" fontId="0" fillId="0" borderId="35" xfId="0" applyBorder="1"/>
    <xf numFmtId="4" fontId="0" fillId="0" borderId="51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0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5" fillId="0" borderId="49" xfId="20" applyNumberFormat="1" applyFont="1" applyBorder="1">
      <alignment/>
      <protection/>
    </xf>
    <xf numFmtId="0" fontId="5" fillId="0" borderId="30" xfId="20" applyFont="1" applyBorder="1" applyAlignment="1">
      <alignment horizontal="center"/>
      <protection/>
    </xf>
    <xf numFmtId="0" fontId="5" fillId="0" borderId="49" xfId="20" applyFont="1" applyBorder="1" applyAlignment="1">
      <alignment horizontal="center"/>
      <protection/>
    </xf>
    <xf numFmtId="0" fontId="6" fillId="0" borderId="52" xfId="20" applyFont="1" applyBorder="1" applyAlignment="1">
      <alignment horizontal="center"/>
      <protection/>
    </xf>
    <xf numFmtId="49" fontId="6" fillId="0" borderId="52" xfId="20" applyNumberFormat="1" applyFont="1" applyBorder="1" applyAlignment="1">
      <alignment horizontal="left"/>
      <protection/>
    </xf>
    <xf numFmtId="0" fontId="6" fillId="0" borderId="52" xfId="20" applyFont="1" applyBorder="1">
      <alignment/>
      <protection/>
    </xf>
    <xf numFmtId="0" fontId="0" fillId="0" borderId="52" xfId="20" applyBorder="1" applyAlignment="1">
      <alignment horizontal="center"/>
      <protection/>
    </xf>
    <xf numFmtId="0" fontId="0" fillId="0" borderId="52" xfId="20" applyBorder="1" applyAlignment="1">
      <alignment horizontal="right"/>
      <protection/>
    </xf>
    <xf numFmtId="0" fontId="0" fillId="0" borderId="52" xfId="20" applyBorder="1">
      <alignment/>
      <protection/>
    </xf>
    <xf numFmtId="0" fontId="13" fillId="0" borderId="0" xfId="20" applyFont="1">
      <alignment/>
      <protection/>
    </xf>
    <xf numFmtId="0" fontId="0" fillId="0" borderId="52" xfId="20" applyFont="1" applyBorder="1" applyAlignment="1">
      <alignment horizontal="center"/>
      <protection/>
    </xf>
    <xf numFmtId="49" fontId="8" fillId="0" borderId="52" xfId="20" applyNumberFormat="1" applyFont="1" applyBorder="1" applyAlignment="1">
      <alignment horizontal="left"/>
      <protection/>
    </xf>
    <xf numFmtId="0" fontId="8" fillId="0" borderId="52" xfId="20" applyFont="1" applyBorder="1" applyAlignment="1">
      <alignment wrapText="1"/>
      <protection/>
    </xf>
    <xf numFmtId="49" fontId="8" fillId="0" borderId="52" xfId="20" applyNumberFormat="1" applyFont="1" applyBorder="1" applyAlignment="1">
      <alignment horizontal="center" shrinkToFit="1"/>
      <protection/>
    </xf>
    <xf numFmtId="4" fontId="8" fillId="0" borderId="52" xfId="20" applyNumberFormat="1" applyFont="1" applyBorder="1" applyAlignment="1">
      <alignment horizontal="right"/>
      <protection/>
    </xf>
    <xf numFmtId="4" fontId="8" fillId="0" borderId="52" xfId="20" applyNumberFormat="1" applyFont="1" applyBorder="1">
      <alignment/>
      <protection/>
    </xf>
    <xf numFmtId="0" fontId="0" fillId="0" borderId="53" xfId="20" applyBorder="1" applyAlignment="1">
      <alignment horizontal="center"/>
      <protection/>
    </xf>
    <xf numFmtId="49" fontId="4" fillId="0" borderId="53" xfId="20" applyNumberFormat="1" applyFont="1" applyBorder="1" applyAlignment="1">
      <alignment horizontal="left"/>
      <protection/>
    </xf>
    <xf numFmtId="0" fontId="4" fillId="0" borderId="53" xfId="20" applyFont="1" applyBorder="1">
      <alignment/>
      <protection/>
    </xf>
    <xf numFmtId="4" fontId="0" fillId="0" borderId="53" xfId="20" applyNumberFormat="1" applyBorder="1" applyAlignment="1">
      <alignment horizontal="right"/>
      <protection/>
    </xf>
    <xf numFmtId="4" fontId="6" fillId="0" borderId="53" xfId="20" applyNumberFormat="1" applyFont="1" applyBorder="1">
      <alignment/>
      <protection/>
    </xf>
    <xf numFmtId="3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3" fontId="15" fillId="0" borderId="0" xfId="20" applyNumberFormat="1" applyFont="1" applyAlignment="1">
      <alignment horizontal="right"/>
      <protection/>
    </xf>
    <xf numFmtId="4" fontId="15" fillId="0" borderId="0" xfId="20" applyNumberFormat="1" applyFont="1">
      <alignment/>
      <protection/>
    </xf>
    <xf numFmtId="49" fontId="9" fillId="0" borderId="5" xfId="0" applyNumberFormat="1" applyFont="1" applyBorder="1"/>
    <xf numFmtId="3" fontId="0" fillId="0" borderId="6" xfId="0" applyNumberFormat="1" applyFont="1" applyBorder="1"/>
    <xf numFmtId="3" fontId="0" fillId="0" borderId="52" xfId="0" applyNumberFormat="1" applyFont="1" applyBorder="1"/>
    <xf numFmtId="3" fontId="0" fillId="0" borderId="54" xfId="0" applyNumberFormat="1" applyFont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Border="1" applyAlignment="1">
      <alignment horizontal="center"/>
      <protection/>
    </xf>
    <xf numFmtId="0" fontId="0" fillId="0" borderId="57" xfId="20" applyBorder="1" applyAlignment="1">
      <alignment horizontal="center"/>
      <protection/>
    </xf>
    <xf numFmtId="0" fontId="0" fillId="0" borderId="58" xfId="20" applyBorder="1" applyAlignment="1">
      <alignment horizontal="center"/>
      <protection/>
    </xf>
    <xf numFmtId="0" fontId="0" fillId="0" borderId="59" xfId="20" applyBorder="1" applyAlignment="1">
      <alignment horizontal="center"/>
      <protection/>
    </xf>
    <xf numFmtId="0" fontId="0" fillId="0" borderId="42" xfId="20" applyBorder="1" applyAlignment="1">
      <alignment horizontal="left"/>
      <protection/>
    </xf>
    <xf numFmtId="0" fontId="0" fillId="0" borderId="60" xfId="20" applyBorder="1" applyAlignment="1">
      <alignment horizontal="left"/>
      <protection/>
    </xf>
    <xf numFmtId="3" fontId="6" fillId="0" borderId="35" xfId="0" applyNumberFormat="1" applyFont="1" applyBorder="1" applyAlignment="1">
      <alignment horizontal="right"/>
    </xf>
    <xf numFmtId="3" fontId="6" fillId="0" borderId="51" xfId="0" applyNumberFormat="1" applyFont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8" xfId="20" applyNumberFormat="1" applyBorder="1" applyAlignment="1">
      <alignment horizontal="center"/>
      <protection/>
    </xf>
    <xf numFmtId="0" fontId="0" fillId="0" borderId="42" xfId="20" applyBorder="1" applyAlignment="1">
      <alignment horizontal="center" shrinkToFit="1"/>
      <protection/>
    </xf>
    <xf numFmtId="0" fontId="0" fillId="0" borderId="60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4</v>
      </c>
      <c r="D4" s="10"/>
      <c r="E4" s="10"/>
      <c r="G4" s="11"/>
    </row>
    <row r="5" spans="1:7" ht="12.95" customHeight="1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7" ht="12.95" customHeight="1">
      <c r="A6" s="7"/>
      <c r="B6" s="8"/>
      <c r="C6" s="9" t="s">
        <v>8</v>
      </c>
      <c r="D6" s="10"/>
      <c r="E6" s="10"/>
      <c r="F6" s="17"/>
      <c r="G6" s="11"/>
    </row>
    <row r="7" spans="1:7" ht="12.75">
      <c r="A7" s="12" t="s">
        <v>9</v>
      </c>
      <c r="B7" s="14"/>
      <c r="C7" s="151"/>
      <c r="D7" s="152"/>
      <c r="E7" s="15" t="s">
        <v>10</v>
      </c>
      <c r="F7" s="14"/>
      <c r="G7" s="16">
        <v>0</v>
      </c>
    </row>
    <row r="8" spans="1:7" ht="12.75">
      <c r="A8" s="12" t="s">
        <v>11</v>
      </c>
      <c r="B8" s="14"/>
      <c r="C8" s="151"/>
      <c r="D8" s="152"/>
      <c r="E8" s="15" t="s">
        <v>12</v>
      </c>
      <c r="F8" s="14"/>
      <c r="G8" s="18">
        <f>IF(PocetMJ=0,,ROUND((F30+F32)/PocetMJ,1))</f>
        <v>0</v>
      </c>
    </row>
    <row r="9" spans="1:7" ht="12.75">
      <c r="A9" s="19" t="s">
        <v>13</v>
      </c>
      <c r="B9" s="20"/>
      <c r="C9" s="20"/>
      <c r="D9" s="20"/>
      <c r="E9" s="21" t="s">
        <v>14</v>
      </c>
      <c r="F9" s="20"/>
      <c r="G9" s="22"/>
    </row>
    <row r="10" spans="1:57" ht="12.75">
      <c r="A10" s="23" t="s">
        <v>15</v>
      </c>
      <c r="E10" s="24" t="s">
        <v>16</v>
      </c>
      <c r="G10" s="11"/>
      <c r="BA10" s="25"/>
      <c r="BB10" s="25"/>
      <c r="BC10" s="25"/>
      <c r="BD10" s="25"/>
      <c r="BE10" s="25"/>
    </row>
    <row r="11" spans="1:7" ht="12.75">
      <c r="A11" s="23"/>
      <c r="E11" s="153" t="s">
        <v>17</v>
      </c>
      <c r="F11" s="154"/>
      <c r="G11" s="155"/>
    </row>
    <row r="12" spans="1:7" ht="28.5" customHeight="1" thickBot="1">
      <c r="A12" s="26" t="s">
        <v>18</v>
      </c>
      <c r="B12" s="27"/>
      <c r="C12" s="27"/>
      <c r="D12" s="27"/>
      <c r="E12" s="28"/>
      <c r="F12" s="28"/>
      <c r="G12" s="29"/>
    </row>
    <row r="13" spans="1:7" ht="17.25" customHeight="1" thickBot="1">
      <c r="A13" s="30" t="s">
        <v>19</v>
      </c>
      <c r="B13" s="31"/>
      <c r="C13" s="32"/>
      <c r="D13" s="33" t="s">
        <v>20</v>
      </c>
      <c r="E13" s="34"/>
      <c r="F13" s="34"/>
      <c r="G13" s="32"/>
    </row>
    <row r="14" spans="1:7" ht="15.95" customHeight="1">
      <c r="A14" s="35"/>
      <c r="B14" s="36" t="s">
        <v>21</v>
      </c>
      <c r="C14" s="37">
        <f>Dodavka</f>
        <v>0</v>
      </c>
      <c r="D14" s="38" t="str">
        <f>Rekapitulace!A19</f>
        <v>Individuální mimostaveništní doprava</v>
      </c>
      <c r="E14" s="39"/>
      <c r="F14" s="40"/>
      <c r="G14" s="37">
        <f>Rekapitulace!I19</f>
        <v>0</v>
      </c>
    </row>
    <row r="15" spans="1:7" ht="15.95" customHeight="1">
      <c r="A15" s="35" t="s">
        <v>22</v>
      </c>
      <c r="B15" s="36" t="s">
        <v>23</v>
      </c>
      <c r="C15" s="37">
        <f>Mont</f>
        <v>0</v>
      </c>
      <c r="D15" s="19" t="str">
        <f>Rekapitulace!A20</f>
        <v>Kompletační činnost zhotovitele</v>
      </c>
      <c r="E15" s="41"/>
      <c r="F15" s="42"/>
      <c r="G15" s="37">
        <f>Rekapitulace!I20</f>
        <v>0</v>
      </c>
    </row>
    <row r="16" spans="1:7" ht="15.95" customHeight="1">
      <c r="A16" s="35" t="s">
        <v>24</v>
      </c>
      <c r="B16" s="36" t="s">
        <v>25</v>
      </c>
      <c r="C16" s="37">
        <f>HSV</f>
        <v>0</v>
      </c>
      <c r="D16" s="19" t="str">
        <f>Rekapitulace!A21</f>
        <v>Mimořádně ztížené dopravní podmínky</v>
      </c>
      <c r="E16" s="41"/>
      <c r="F16" s="42"/>
      <c r="G16" s="37">
        <f>Rekapitulace!I21</f>
        <v>0</v>
      </c>
    </row>
    <row r="17" spans="1:7" ht="15.95" customHeight="1">
      <c r="A17" s="43" t="s">
        <v>26</v>
      </c>
      <c r="B17" s="36" t="s">
        <v>27</v>
      </c>
      <c r="C17" s="37">
        <f>PSV</f>
        <v>0</v>
      </c>
      <c r="D17" s="19" t="str">
        <f>Rekapitulace!A22</f>
        <v>Provozní vlivy</v>
      </c>
      <c r="E17" s="41"/>
      <c r="F17" s="42"/>
      <c r="G17" s="37">
        <f>Rekapitulace!I22</f>
        <v>0</v>
      </c>
    </row>
    <row r="18" spans="1:7" ht="15.95" customHeight="1">
      <c r="A18" s="44" t="s">
        <v>28</v>
      </c>
      <c r="B18" s="36"/>
      <c r="C18" s="37">
        <f>SUM(C14:C17)</f>
        <v>0</v>
      </c>
      <c r="D18" s="45" t="str">
        <f>Rekapitulace!A23</f>
        <v>Zařízení staveniště</v>
      </c>
      <c r="E18" s="41"/>
      <c r="F18" s="42"/>
      <c r="G18" s="37">
        <f>Rekapitulace!I23</f>
        <v>0</v>
      </c>
    </row>
    <row r="19" spans="1:7" ht="15.95" customHeight="1">
      <c r="A19" s="44"/>
      <c r="B19" s="36"/>
      <c r="C19" s="37"/>
      <c r="D19" s="19" t="str">
        <f>Rekapitulace!A24</f>
        <v>Území se ztíženými výrobními podmínkami</v>
      </c>
      <c r="E19" s="41"/>
      <c r="F19" s="42"/>
      <c r="G19" s="37">
        <f>Rekapitulace!I24</f>
        <v>0</v>
      </c>
    </row>
    <row r="20" spans="1:7" ht="15.95" customHeight="1">
      <c r="A20" s="44" t="s">
        <v>29</v>
      </c>
      <c r="B20" s="36"/>
      <c r="C20" s="37">
        <f>HZS</f>
        <v>0</v>
      </c>
      <c r="D20" s="19"/>
      <c r="E20" s="41"/>
      <c r="F20" s="42"/>
      <c r="G20" s="37"/>
    </row>
    <row r="21" spans="1:7" ht="15.95" customHeight="1">
      <c r="A21" s="23" t="s">
        <v>30</v>
      </c>
      <c r="C21" s="37">
        <f>C18+C20</f>
        <v>0</v>
      </c>
      <c r="D21" s="19" t="s">
        <v>31</v>
      </c>
      <c r="E21" s="41"/>
      <c r="F21" s="42"/>
      <c r="G21" s="37">
        <f>G22-SUM(G14:G20)</f>
        <v>0</v>
      </c>
    </row>
    <row r="22" spans="1:7" ht="15.95" customHeight="1" thickBot="1">
      <c r="A22" s="19" t="s">
        <v>32</v>
      </c>
      <c r="B22" s="20"/>
      <c r="C22" s="46">
        <f>C21+G22</f>
        <v>0</v>
      </c>
      <c r="D22" s="47" t="s">
        <v>33</v>
      </c>
      <c r="E22" s="48"/>
      <c r="F22" s="49"/>
      <c r="G22" s="37">
        <f>VRN</f>
        <v>0</v>
      </c>
    </row>
    <row r="23" spans="1:7" ht="12.75">
      <c r="A23" s="3" t="s">
        <v>34</v>
      </c>
      <c r="B23" s="5"/>
      <c r="C23" s="50" t="s">
        <v>35</v>
      </c>
      <c r="D23" s="5"/>
      <c r="E23" s="50" t="s">
        <v>36</v>
      </c>
      <c r="F23" s="5"/>
      <c r="G23" s="6"/>
    </row>
    <row r="24" spans="1:7" ht="12.75">
      <c r="A24" s="12"/>
      <c r="B24" s="14"/>
      <c r="C24" s="15" t="s">
        <v>37</v>
      </c>
      <c r="D24" s="14"/>
      <c r="E24" s="15" t="s">
        <v>37</v>
      </c>
      <c r="F24" s="14"/>
      <c r="G24" s="16"/>
    </row>
    <row r="25" spans="1:7" ht="12.75">
      <c r="A25" s="23" t="s">
        <v>38</v>
      </c>
      <c r="B25" s="51"/>
      <c r="C25" s="24" t="s">
        <v>38</v>
      </c>
      <c r="E25" s="24" t="s">
        <v>38</v>
      </c>
      <c r="G25" s="11"/>
    </row>
    <row r="26" spans="1:7" ht="12.75">
      <c r="A26" s="23"/>
      <c r="B26" s="52"/>
      <c r="C26" s="24" t="s">
        <v>39</v>
      </c>
      <c r="E26" s="24" t="s">
        <v>40</v>
      </c>
      <c r="G26" s="11"/>
    </row>
    <row r="27" spans="1:7" ht="12.75">
      <c r="A27" s="23"/>
      <c r="C27" s="24"/>
      <c r="E27" s="24"/>
      <c r="G27" s="11"/>
    </row>
    <row r="28" spans="1:7" ht="97.5" customHeight="1">
      <c r="A28" s="23"/>
      <c r="C28" s="24"/>
      <c r="E28" s="24"/>
      <c r="G28" s="11"/>
    </row>
    <row r="29" spans="1:7" ht="12.75">
      <c r="A29" s="12" t="s">
        <v>41</v>
      </c>
      <c r="B29" s="14"/>
      <c r="C29" s="53">
        <v>0</v>
      </c>
      <c r="D29" s="14" t="s">
        <v>42</v>
      </c>
      <c r="E29" s="15"/>
      <c r="F29" s="54">
        <v>0</v>
      </c>
      <c r="G29" s="16"/>
    </row>
    <row r="30" spans="1:7" ht="12.75">
      <c r="A30" s="12" t="s">
        <v>41</v>
      </c>
      <c r="B30" s="14"/>
      <c r="C30" s="53">
        <v>15</v>
      </c>
      <c r="D30" s="14" t="s">
        <v>42</v>
      </c>
      <c r="E30" s="15"/>
      <c r="F30" s="54">
        <v>0</v>
      </c>
      <c r="G30" s="16"/>
    </row>
    <row r="31" spans="1:7" ht="12.75">
      <c r="A31" s="12" t="s">
        <v>43</v>
      </c>
      <c r="B31" s="14"/>
      <c r="C31" s="53">
        <v>15</v>
      </c>
      <c r="D31" s="14" t="s">
        <v>42</v>
      </c>
      <c r="E31" s="15"/>
      <c r="F31" s="55">
        <f>ROUND(PRODUCT(F30,C31/100),0)</f>
        <v>0</v>
      </c>
      <c r="G31" s="22"/>
    </row>
    <row r="32" spans="1:7" ht="12.75">
      <c r="A32" s="12" t="s">
        <v>41</v>
      </c>
      <c r="B32" s="14"/>
      <c r="C32" s="53">
        <v>21</v>
      </c>
      <c r="D32" s="14" t="s">
        <v>42</v>
      </c>
      <c r="E32" s="15"/>
      <c r="F32" s="54">
        <f>C22+0</f>
        <v>0</v>
      </c>
      <c r="G32" s="16"/>
    </row>
    <row r="33" spans="1:7" ht="12.75">
      <c r="A33" s="12" t="s">
        <v>43</v>
      </c>
      <c r="B33" s="14"/>
      <c r="C33" s="53">
        <v>21</v>
      </c>
      <c r="D33" s="14" t="s">
        <v>42</v>
      </c>
      <c r="E33" s="15"/>
      <c r="F33" s="55">
        <f>ROUND(PRODUCT(F32,C33/100),0)</f>
        <v>0</v>
      </c>
      <c r="G33" s="22"/>
    </row>
    <row r="34" spans="1:7" s="61" customFormat="1" ht="19.5" customHeight="1" thickBot="1">
      <c r="A34" s="56" t="s">
        <v>44</v>
      </c>
      <c r="B34" s="57"/>
      <c r="C34" s="57"/>
      <c r="D34" s="57"/>
      <c r="E34" s="58"/>
      <c r="F34" s="59">
        <f>ROUND(SUM(F29:F33),0)</f>
        <v>0</v>
      </c>
      <c r="G34" s="60"/>
    </row>
    <row r="36" spans="1:8" ht="12.75">
      <c r="A36" t="s">
        <v>45</v>
      </c>
      <c r="H36" t="s">
        <v>46</v>
      </c>
    </row>
    <row r="37" spans="2:8" ht="14.25" customHeight="1">
      <c r="B37" s="156"/>
      <c r="C37" s="156"/>
      <c r="D37" s="156"/>
      <c r="E37" s="156"/>
      <c r="F37" s="156"/>
      <c r="G37" s="156"/>
      <c r="H37" t="s">
        <v>46</v>
      </c>
    </row>
    <row r="38" spans="1:8" ht="12.75" customHeight="1">
      <c r="A38" s="62"/>
      <c r="B38" s="156"/>
      <c r="C38" s="156"/>
      <c r="D38" s="156"/>
      <c r="E38" s="156"/>
      <c r="F38" s="156"/>
      <c r="G38" s="156"/>
      <c r="H38" t="s">
        <v>46</v>
      </c>
    </row>
    <row r="39" spans="1:8" ht="12.75">
      <c r="A39" s="62"/>
      <c r="B39" s="156"/>
      <c r="C39" s="156"/>
      <c r="D39" s="156"/>
      <c r="E39" s="156"/>
      <c r="F39" s="156"/>
      <c r="G39" s="156"/>
      <c r="H39" t="s">
        <v>46</v>
      </c>
    </row>
    <row r="40" spans="1:8" ht="12.75">
      <c r="A40" s="62"/>
      <c r="B40" s="156"/>
      <c r="C40" s="156"/>
      <c r="D40" s="156"/>
      <c r="E40" s="156"/>
      <c r="F40" s="156"/>
      <c r="G40" s="156"/>
      <c r="H40" t="s">
        <v>46</v>
      </c>
    </row>
    <row r="41" spans="1:8" ht="12.75">
      <c r="A41" s="62"/>
      <c r="B41" s="156"/>
      <c r="C41" s="156"/>
      <c r="D41" s="156"/>
      <c r="E41" s="156"/>
      <c r="F41" s="156"/>
      <c r="G41" s="156"/>
      <c r="H41" t="s">
        <v>46</v>
      </c>
    </row>
    <row r="42" spans="1:8" ht="12.75">
      <c r="A42" s="62"/>
      <c r="B42" s="156"/>
      <c r="C42" s="156"/>
      <c r="D42" s="156"/>
      <c r="E42" s="156"/>
      <c r="F42" s="156"/>
      <c r="G42" s="156"/>
      <c r="H42" t="s">
        <v>46</v>
      </c>
    </row>
    <row r="43" spans="1:8" ht="12.75">
      <c r="A43" s="62"/>
      <c r="B43" s="156"/>
      <c r="C43" s="156"/>
      <c r="D43" s="156"/>
      <c r="E43" s="156"/>
      <c r="F43" s="156"/>
      <c r="G43" s="156"/>
      <c r="H43" t="s">
        <v>46</v>
      </c>
    </row>
    <row r="44" spans="1:8" ht="12.75">
      <c r="A44" s="62"/>
      <c r="B44" s="156"/>
      <c r="C44" s="156"/>
      <c r="D44" s="156"/>
      <c r="E44" s="156"/>
      <c r="F44" s="156"/>
      <c r="G44" s="156"/>
      <c r="H44" t="s">
        <v>46</v>
      </c>
    </row>
    <row r="45" spans="1:8" ht="3" customHeight="1">
      <c r="A45" s="62"/>
      <c r="B45" s="156"/>
      <c r="C45" s="156"/>
      <c r="D45" s="156"/>
      <c r="E45" s="156"/>
      <c r="F45" s="156"/>
      <c r="G45" s="156"/>
      <c r="H45" t="s">
        <v>46</v>
      </c>
    </row>
    <row r="46" spans="2:7" ht="12.75">
      <c r="B46" s="150"/>
      <c r="C46" s="150"/>
      <c r="D46" s="150"/>
      <c r="E46" s="150"/>
      <c r="F46" s="150"/>
      <c r="G46" s="150"/>
    </row>
    <row r="47" spans="2:7" ht="12.75">
      <c r="B47" s="150"/>
      <c r="C47" s="150"/>
      <c r="D47" s="150"/>
      <c r="E47" s="150"/>
      <c r="F47" s="150"/>
      <c r="G47" s="150"/>
    </row>
    <row r="48" spans="2:7" ht="12.75">
      <c r="B48" s="150"/>
      <c r="C48" s="150"/>
      <c r="D48" s="150"/>
      <c r="E48" s="150"/>
      <c r="F48" s="150"/>
      <c r="G48" s="150"/>
    </row>
    <row r="49" spans="2:7" ht="12.75">
      <c r="B49" s="150"/>
      <c r="C49" s="150"/>
      <c r="D49" s="150"/>
      <c r="E49" s="150"/>
      <c r="F49" s="150"/>
      <c r="G49" s="150"/>
    </row>
    <row r="50" spans="2:7" ht="12.75">
      <c r="B50" s="150"/>
      <c r="C50" s="150"/>
      <c r="D50" s="150"/>
      <c r="E50" s="150"/>
      <c r="F50" s="150"/>
      <c r="G50" s="150"/>
    </row>
    <row r="51" spans="2:7" ht="12.75">
      <c r="B51" s="150"/>
      <c r="C51" s="150"/>
      <c r="D51" s="150"/>
      <c r="E51" s="150"/>
      <c r="F51" s="150"/>
      <c r="G51" s="150"/>
    </row>
    <row r="52" spans="2:7" ht="12.75">
      <c r="B52" s="150"/>
      <c r="C52" s="150"/>
      <c r="D52" s="150"/>
      <c r="E52" s="150"/>
      <c r="F52" s="150"/>
      <c r="G52" s="150"/>
    </row>
    <row r="53" spans="2:7" ht="12.75">
      <c r="B53" s="150"/>
      <c r="C53" s="150"/>
      <c r="D53" s="150"/>
      <c r="E53" s="150"/>
      <c r="F53" s="150"/>
      <c r="G53" s="150"/>
    </row>
    <row r="54" spans="2:7" ht="12.75">
      <c r="B54" s="150"/>
      <c r="C54" s="150"/>
      <c r="D54" s="150"/>
      <c r="E54" s="150"/>
      <c r="F54" s="150"/>
      <c r="G54" s="150"/>
    </row>
    <row r="55" spans="2:7" ht="12.75">
      <c r="B55" s="150"/>
      <c r="C55" s="150"/>
      <c r="D55" s="150"/>
      <c r="E55" s="150"/>
      <c r="F55" s="150"/>
      <c r="G55" s="150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3">
      <selection activeCell="L24" sqref="L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57" t="s">
        <v>5</v>
      </c>
      <c r="B1" s="158"/>
      <c r="C1" s="63" t="str">
        <f>CONCATENATE(cislostavby," ",nazevstavby)</f>
        <v xml:space="preserve"> Ozelenění a altán (IROP)</v>
      </c>
      <c r="D1" s="64"/>
      <c r="E1" s="65"/>
      <c r="F1" s="64"/>
      <c r="G1" s="64"/>
      <c r="H1" s="66"/>
      <c r="I1" s="67"/>
    </row>
    <row r="2" spans="1:9" ht="13.5" thickBot="1">
      <c r="A2" s="159" t="s">
        <v>1</v>
      </c>
      <c r="B2" s="160"/>
      <c r="C2" s="68" t="str">
        <f>CONCATENATE(cisloobjektu," ",nazevobjektu)</f>
        <v xml:space="preserve"> ZŠ Třebíč, Horka-Domky</v>
      </c>
      <c r="D2" s="69"/>
      <c r="E2" s="70"/>
      <c r="F2" s="69"/>
      <c r="G2" s="161"/>
      <c r="H2" s="161"/>
      <c r="I2" s="162"/>
    </row>
    <row r="3" ht="13.5" thickTop="1"/>
    <row r="4" spans="1:9" ht="19.5" customHeight="1">
      <c r="A4" s="71" t="s">
        <v>47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ht="13.5" thickBot="1">
      <c r="A6" s="72"/>
      <c r="B6" s="73" t="s">
        <v>48</v>
      </c>
      <c r="C6" s="73"/>
      <c r="D6" s="74"/>
      <c r="E6" s="75" t="s">
        <v>49</v>
      </c>
      <c r="F6" s="76" t="s">
        <v>50</v>
      </c>
      <c r="G6" s="76" t="s">
        <v>51</v>
      </c>
      <c r="H6" s="76" t="s">
        <v>52</v>
      </c>
      <c r="I6" s="77" t="s">
        <v>29</v>
      </c>
    </row>
    <row r="7" spans="1:9" ht="12.75">
      <c r="A7" s="146" t="str">
        <f>Položky!B7</f>
        <v>1</v>
      </c>
      <c r="B7" s="78" t="str">
        <f>Položky!C7</f>
        <v>Zemní práce</v>
      </c>
      <c r="D7" s="79"/>
      <c r="E7" s="147">
        <f>Položky!BA10</f>
        <v>0</v>
      </c>
      <c r="F7" s="148">
        <f>Položky!BB10</f>
        <v>0</v>
      </c>
      <c r="G7" s="148">
        <f>Položky!BC10</f>
        <v>0</v>
      </c>
      <c r="H7" s="148">
        <f>Položky!BD10</f>
        <v>0</v>
      </c>
      <c r="I7" s="149">
        <f>Položky!BE10</f>
        <v>0</v>
      </c>
    </row>
    <row r="8" spans="1:9" ht="12.75">
      <c r="A8" s="146" t="str">
        <f>Položky!B11</f>
        <v>94</v>
      </c>
      <c r="B8" s="78" t="str">
        <f>Položky!C11</f>
        <v>Lešení a stavební výtahy</v>
      </c>
      <c r="D8" s="79"/>
      <c r="E8" s="147">
        <f>Položky!BA13</f>
        <v>0</v>
      </c>
      <c r="F8" s="148">
        <f>Položky!BB13</f>
        <v>0</v>
      </c>
      <c r="G8" s="148">
        <f>Položky!BC13</f>
        <v>0</v>
      </c>
      <c r="H8" s="148">
        <f>Položky!BD13</f>
        <v>0</v>
      </c>
      <c r="I8" s="149">
        <f>Položky!BE13</f>
        <v>0</v>
      </c>
    </row>
    <row r="9" spans="1:9" ht="12.75">
      <c r="A9" s="146" t="str">
        <f>Položky!B14</f>
        <v>712</v>
      </c>
      <c r="B9" s="78" t="str">
        <f>Položky!C14</f>
        <v>Živičné krytiny</v>
      </c>
      <c r="D9" s="79"/>
      <c r="E9" s="147">
        <f>Položky!BA17</f>
        <v>0</v>
      </c>
      <c r="F9" s="148">
        <f>Položky!BB17</f>
        <v>0</v>
      </c>
      <c r="G9" s="148">
        <f>Položky!BC17</f>
        <v>0</v>
      </c>
      <c r="H9" s="148">
        <f>Položky!BD17</f>
        <v>0</v>
      </c>
      <c r="I9" s="149">
        <f>Položky!BE17</f>
        <v>0</v>
      </c>
    </row>
    <row r="10" spans="1:9" ht="12.75">
      <c r="A10" s="146" t="str">
        <f>Položky!B18</f>
        <v>762</v>
      </c>
      <c r="B10" s="78" t="str">
        <f>Položky!C18</f>
        <v>Konstrukce tesařské</v>
      </c>
      <c r="D10" s="79"/>
      <c r="E10" s="147">
        <f>Položky!BA22</f>
        <v>0</v>
      </c>
      <c r="F10" s="148">
        <f>Položky!BB22</f>
        <v>0</v>
      </c>
      <c r="G10" s="148">
        <f>Položky!BC22</f>
        <v>0</v>
      </c>
      <c r="H10" s="148">
        <f>Položky!BD22</f>
        <v>0</v>
      </c>
      <c r="I10" s="149">
        <f>Položky!BE22</f>
        <v>0</v>
      </c>
    </row>
    <row r="11" spans="1:9" ht="12.75">
      <c r="A11" s="146" t="str">
        <f>Položky!B23</f>
        <v>764</v>
      </c>
      <c r="B11" s="78" t="str">
        <f>Položky!C23</f>
        <v>Konstrukce klempířské</v>
      </c>
      <c r="D11" s="79"/>
      <c r="E11" s="147">
        <f>Položky!BA26</f>
        <v>0</v>
      </c>
      <c r="F11" s="148">
        <f>Položky!BB26</f>
        <v>0</v>
      </c>
      <c r="G11" s="148">
        <f>Položky!BC26</f>
        <v>0</v>
      </c>
      <c r="H11" s="148">
        <f>Položky!BD26</f>
        <v>0</v>
      </c>
      <c r="I11" s="149">
        <f>Položky!BE26</f>
        <v>0</v>
      </c>
    </row>
    <row r="12" spans="1:9" ht="12.75">
      <c r="A12" s="146" t="str">
        <f>Položky!B27</f>
        <v>766</v>
      </c>
      <c r="B12" s="78" t="str">
        <f>Položky!C27</f>
        <v>Konstrukce truhlářské</v>
      </c>
      <c r="D12" s="79"/>
      <c r="E12" s="147">
        <f>Položky!BA32</f>
        <v>0</v>
      </c>
      <c r="F12" s="148">
        <f>Položky!BB32</f>
        <v>0</v>
      </c>
      <c r="G12" s="148">
        <f>Položky!BC32</f>
        <v>0</v>
      </c>
      <c r="H12" s="148">
        <f>Položky!BD32</f>
        <v>0</v>
      </c>
      <c r="I12" s="149">
        <f>Položky!BE32</f>
        <v>0</v>
      </c>
    </row>
    <row r="13" spans="1:9" ht="13.5" thickBot="1">
      <c r="A13" s="146" t="str">
        <f>Položky!B33</f>
        <v>823</v>
      </c>
      <c r="B13" s="78" t="str">
        <f>Položky!C33</f>
        <v>Zalesnění a parkové úpravy</v>
      </c>
      <c r="D13" s="79"/>
      <c r="E13" s="147">
        <f>Položky!BA37</f>
        <v>0</v>
      </c>
      <c r="F13" s="148">
        <f>Položky!BB37</f>
        <v>0</v>
      </c>
      <c r="G13" s="148">
        <f>Položky!BC37</f>
        <v>0</v>
      </c>
      <c r="H13" s="148">
        <f>Položky!BD37</f>
        <v>0</v>
      </c>
      <c r="I13" s="149">
        <f>Položky!BE37</f>
        <v>0</v>
      </c>
    </row>
    <row r="14" spans="1:9" s="85" customFormat="1" ht="13.5" thickBot="1">
      <c r="A14" s="80"/>
      <c r="B14" s="73" t="s">
        <v>53</v>
      </c>
      <c r="C14" s="73"/>
      <c r="D14" s="81"/>
      <c r="E14" s="82">
        <f>SUM(E7:E13)</f>
        <v>0</v>
      </c>
      <c r="F14" s="83">
        <f>SUM(F7:F13)</f>
        <v>0</v>
      </c>
      <c r="G14" s="83">
        <f>SUM(G7:G13)</f>
        <v>0</v>
      </c>
      <c r="H14" s="83">
        <f>SUM(H7:H13)</f>
        <v>0</v>
      </c>
      <c r="I14" s="84">
        <f>SUM(I7:I13)</f>
        <v>0</v>
      </c>
    </row>
    <row r="16" spans="1:57" ht="19.5" customHeight="1">
      <c r="A16" s="1" t="s">
        <v>54</v>
      </c>
      <c r="B16" s="1"/>
      <c r="C16" s="1"/>
      <c r="D16" s="1"/>
      <c r="E16" s="1"/>
      <c r="F16" s="1"/>
      <c r="G16" s="86"/>
      <c r="H16" s="1"/>
      <c r="I16" s="1"/>
      <c r="BA16" s="25"/>
      <c r="BB16" s="25"/>
      <c r="BC16" s="25"/>
      <c r="BD16" s="25"/>
      <c r="BE16" s="25"/>
    </row>
    <row r="17" ht="13.5" thickBot="1"/>
    <row r="18" spans="1:9" ht="12.75">
      <c r="A18" s="87" t="s">
        <v>55</v>
      </c>
      <c r="B18" s="88"/>
      <c r="C18" s="88"/>
      <c r="D18" s="89"/>
      <c r="E18" s="90" t="s">
        <v>56</v>
      </c>
      <c r="F18" s="91" t="s">
        <v>57</v>
      </c>
      <c r="G18" s="92" t="s">
        <v>58</v>
      </c>
      <c r="H18" s="93"/>
      <c r="I18" s="94" t="s">
        <v>56</v>
      </c>
    </row>
    <row r="19" spans="1:53" ht="12.75">
      <c r="A19" s="95" t="s">
        <v>59</v>
      </c>
      <c r="B19" s="96"/>
      <c r="C19" s="96"/>
      <c r="D19" s="97"/>
      <c r="E19" s="98" t="s">
        <v>60</v>
      </c>
      <c r="F19" s="99">
        <v>0</v>
      </c>
      <c r="G19" s="100">
        <f aca="true" t="shared" si="0" ref="G19:G24">CHOOSE(BA19+1,HSV+PSV,HSV+PSV+Mont,HSV+PSV+Dodavka+Mont,HSV,PSV,Mont,Dodavka,Mont+Dodavka,0)</f>
        <v>0</v>
      </c>
      <c r="H19" s="101"/>
      <c r="I19" s="102">
        <f aca="true" t="shared" si="1" ref="I19:I24">E19+F19*G19/100</f>
        <v>0</v>
      </c>
      <c r="BA19">
        <v>0</v>
      </c>
    </row>
    <row r="20" spans="1:53" ht="12.75">
      <c r="A20" s="95" t="s">
        <v>61</v>
      </c>
      <c r="B20" s="96"/>
      <c r="C20" s="96"/>
      <c r="D20" s="97"/>
      <c r="E20" s="98" t="s">
        <v>60</v>
      </c>
      <c r="F20" s="99">
        <v>0</v>
      </c>
      <c r="G20" s="100">
        <f t="shared" si="0"/>
        <v>0</v>
      </c>
      <c r="H20" s="101"/>
      <c r="I20" s="102">
        <f t="shared" si="1"/>
        <v>0</v>
      </c>
      <c r="BA20">
        <v>0</v>
      </c>
    </row>
    <row r="21" spans="1:53" ht="12.75">
      <c r="A21" s="95" t="s">
        <v>62</v>
      </c>
      <c r="B21" s="96"/>
      <c r="C21" s="96"/>
      <c r="D21" s="97"/>
      <c r="E21" s="98" t="s">
        <v>60</v>
      </c>
      <c r="F21" s="99">
        <v>0</v>
      </c>
      <c r="G21" s="100">
        <f t="shared" si="0"/>
        <v>0</v>
      </c>
      <c r="H21" s="101"/>
      <c r="I21" s="102">
        <f t="shared" si="1"/>
        <v>0</v>
      </c>
      <c r="BA21">
        <v>0</v>
      </c>
    </row>
    <row r="22" spans="1:53" ht="12.75">
      <c r="A22" s="95" t="s">
        <v>63</v>
      </c>
      <c r="B22" s="96"/>
      <c r="C22" s="96"/>
      <c r="D22" s="97"/>
      <c r="E22" s="98" t="s">
        <v>60</v>
      </c>
      <c r="F22" s="99">
        <v>0</v>
      </c>
      <c r="G22" s="100">
        <f t="shared" si="0"/>
        <v>0</v>
      </c>
      <c r="H22" s="101"/>
      <c r="I22" s="102">
        <f t="shared" si="1"/>
        <v>0</v>
      </c>
      <c r="BA22">
        <v>0</v>
      </c>
    </row>
    <row r="23" spans="1:53" ht="12.75">
      <c r="A23" s="95" t="s">
        <v>64</v>
      </c>
      <c r="B23" s="96"/>
      <c r="C23" s="96"/>
      <c r="D23" s="97"/>
      <c r="E23" s="98" t="s">
        <v>60</v>
      </c>
      <c r="F23" s="99">
        <v>0</v>
      </c>
      <c r="G23" s="100">
        <f t="shared" si="0"/>
        <v>0</v>
      </c>
      <c r="H23" s="101"/>
      <c r="I23" s="102">
        <f t="shared" si="1"/>
        <v>0</v>
      </c>
      <c r="BA23">
        <v>0</v>
      </c>
    </row>
    <row r="24" spans="1:53" ht="12.75">
      <c r="A24" s="95" t="s">
        <v>65</v>
      </c>
      <c r="B24" s="96"/>
      <c r="C24" s="96"/>
      <c r="D24" s="97"/>
      <c r="E24" s="98" t="s">
        <v>60</v>
      </c>
      <c r="F24" s="99">
        <v>0</v>
      </c>
      <c r="G24" s="100">
        <f t="shared" si="0"/>
        <v>0</v>
      </c>
      <c r="H24" s="101"/>
      <c r="I24" s="102">
        <f t="shared" si="1"/>
        <v>0</v>
      </c>
      <c r="BA24">
        <v>0</v>
      </c>
    </row>
    <row r="25" spans="1:9" ht="13.5" thickBot="1">
      <c r="A25" s="47"/>
      <c r="B25" s="103" t="s">
        <v>66</v>
      </c>
      <c r="C25" s="104"/>
      <c r="D25" s="105"/>
      <c r="E25" s="106"/>
      <c r="F25" s="107"/>
      <c r="G25" s="107"/>
      <c r="H25" s="163">
        <f>SUM(I19:I24)</f>
        <v>0</v>
      </c>
      <c r="I25" s="164"/>
    </row>
    <row r="27" spans="2:9" ht="12.75">
      <c r="B27" s="85"/>
      <c r="F27" s="108"/>
      <c r="G27" s="109"/>
      <c r="H27" s="109"/>
      <c r="I27" s="110"/>
    </row>
    <row r="28" spans="6:9" ht="12.75">
      <c r="F28" s="108"/>
      <c r="G28" s="109"/>
      <c r="H28" s="109"/>
      <c r="I28" s="110"/>
    </row>
    <row r="29" spans="6:9" ht="12.75">
      <c r="F29" s="108"/>
      <c r="G29" s="109"/>
      <c r="H29" s="109"/>
      <c r="I29" s="110"/>
    </row>
    <row r="30" spans="6:9" ht="12.75">
      <c r="F30" s="108"/>
      <c r="G30" s="109"/>
      <c r="H30" s="109"/>
      <c r="I30" s="110"/>
    </row>
    <row r="31" spans="6:9" ht="12.75">
      <c r="F31" s="108"/>
      <c r="G31" s="109"/>
      <c r="H31" s="109"/>
      <c r="I31" s="110"/>
    </row>
    <row r="32" spans="6:9" ht="12.75">
      <c r="F32" s="108"/>
      <c r="G32" s="109"/>
      <c r="H32" s="109"/>
      <c r="I32" s="110"/>
    </row>
    <row r="33" spans="6:9" ht="12.75">
      <c r="F33" s="108"/>
      <c r="G33" s="109"/>
      <c r="H33" s="109"/>
      <c r="I33" s="110"/>
    </row>
    <row r="34" spans="6:9" ht="12.75">
      <c r="F34" s="108"/>
      <c r="G34" s="109"/>
      <c r="H34" s="109"/>
      <c r="I34" s="110"/>
    </row>
    <row r="35" spans="6:9" ht="12.75">
      <c r="F35" s="108"/>
      <c r="G35" s="109"/>
      <c r="H35" s="109"/>
      <c r="I35" s="110"/>
    </row>
    <row r="36" spans="6:9" ht="12.75">
      <c r="F36" s="108"/>
      <c r="G36" s="109"/>
      <c r="H36" s="109"/>
      <c r="I36" s="110"/>
    </row>
    <row r="37" spans="6:9" ht="12.75">
      <c r="F37" s="108"/>
      <c r="G37" s="109"/>
      <c r="H37" s="109"/>
      <c r="I37" s="110"/>
    </row>
    <row r="38" spans="6:9" ht="12.75">
      <c r="F38" s="108"/>
      <c r="G38" s="109"/>
      <c r="H38" s="109"/>
      <c r="I38" s="110"/>
    </row>
    <row r="39" spans="6:9" ht="12.75">
      <c r="F39" s="108"/>
      <c r="G39" s="109"/>
      <c r="H39" s="109"/>
      <c r="I39" s="110"/>
    </row>
    <row r="40" spans="6:9" ht="12.75">
      <c r="F40" s="108"/>
      <c r="G40" s="109"/>
      <c r="H40" s="109"/>
      <c r="I40" s="110"/>
    </row>
    <row r="41" spans="6:9" ht="12.75">
      <c r="F41" s="108"/>
      <c r="G41" s="109"/>
      <c r="H41" s="109"/>
      <c r="I41" s="110"/>
    </row>
    <row r="42" spans="6:9" ht="12.75">
      <c r="F42" s="108"/>
      <c r="G42" s="109"/>
      <c r="H42" s="109"/>
      <c r="I42" s="110"/>
    </row>
    <row r="43" spans="6:9" ht="12.75">
      <c r="F43" s="108"/>
      <c r="G43" s="109"/>
      <c r="H43" s="109"/>
      <c r="I43" s="110"/>
    </row>
    <row r="44" spans="6:9" ht="12.75">
      <c r="F44" s="108"/>
      <c r="G44" s="109"/>
      <c r="H44" s="109"/>
      <c r="I44" s="110"/>
    </row>
    <row r="45" spans="6:9" ht="12.75">
      <c r="F45" s="108"/>
      <c r="G45" s="109"/>
      <c r="H45" s="109"/>
      <c r="I45" s="110"/>
    </row>
    <row r="46" spans="6:9" ht="12.75">
      <c r="F46" s="108"/>
      <c r="G46" s="109"/>
      <c r="H46" s="109"/>
      <c r="I46" s="110"/>
    </row>
    <row r="47" spans="6:9" ht="12.75">
      <c r="F47" s="108"/>
      <c r="G47" s="109"/>
      <c r="H47" s="109"/>
      <c r="I47" s="110"/>
    </row>
    <row r="48" spans="6:9" ht="12.75">
      <c r="F48" s="108"/>
      <c r="G48" s="109"/>
      <c r="H48" s="109"/>
      <c r="I48" s="110"/>
    </row>
    <row r="49" spans="6:9" ht="12.75">
      <c r="F49" s="108"/>
      <c r="G49" s="109"/>
      <c r="H49" s="109"/>
      <c r="I49" s="110"/>
    </row>
    <row r="50" spans="6:9" ht="12.75">
      <c r="F50" s="108"/>
      <c r="G50" s="109"/>
      <c r="H50" s="109"/>
      <c r="I50" s="110"/>
    </row>
    <row r="51" spans="6:9" ht="12.75">
      <c r="F51" s="108"/>
      <c r="G51" s="109"/>
      <c r="H51" s="109"/>
      <c r="I51" s="110"/>
    </row>
    <row r="52" spans="6:9" ht="12.75">
      <c r="F52" s="108"/>
      <c r="G52" s="109"/>
      <c r="H52" s="109"/>
      <c r="I52" s="110"/>
    </row>
    <row r="53" spans="6:9" ht="12.75">
      <c r="F53" s="108"/>
      <c r="G53" s="109"/>
      <c r="H53" s="109"/>
      <c r="I53" s="110"/>
    </row>
    <row r="54" spans="6:9" ht="12.75">
      <c r="F54" s="108"/>
      <c r="G54" s="109"/>
      <c r="H54" s="109"/>
      <c r="I54" s="110"/>
    </row>
    <row r="55" spans="6:9" ht="12.75">
      <c r="F55" s="108"/>
      <c r="G55" s="109"/>
      <c r="H55" s="109"/>
      <c r="I55" s="110"/>
    </row>
    <row r="56" spans="6:9" ht="12.75">
      <c r="F56" s="108"/>
      <c r="G56" s="109"/>
      <c r="H56" s="109"/>
      <c r="I56" s="110"/>
    </row>
    <row r="57" spans="6:9" ht="12.75">
      <c r="F57" s="108"/>
      <c r="G57" s="109"/>
      <c r="H57" s="109"/>
      <c r="I57" s="110"/>
    </row>
    <row r="58" spans="6:9" ht="12.75">
      <c r="F58" s="108"/>
      <c r="G58" s="109"/>
      <c r="H58" s="109"/>
      <c r="I58" s="110"/>
    </row>
    <row r="59" spans="6:9" ht="12.75">
      <c r="F59" s="108"/>
      <c r="G59" s="109"/>
      <c r="H59" s="109"/>
      <c r="I59" s="110"/>
    </row>
    <row r="60" spans="6:9" ht="12.75">
      <c r="F60" s="108"/>
      <c r="G60" s="109"/>
      <c r="H60" s="109"/>
      <c r="I60" s="110"/>
    </row>
    <row r="61" spans="6:9" ht="12.75">
      <c r="F61" s="108"/>
      <c r="G61" s="109"/>
      <c r="H61" s="109"/>
      <c r="I61" s="110"/>
    </row>
    <row r="62" spans="6:9" ht="12.75">
      <c r="F62" s="108"/>
      <c r="G62" s="109"/>
      <c r="H62" s="109"/>
      <c r="I62" s="110"/>
    </row>
    <row r="63" spans="6:9" ht="12.75">
      <c r="F63" s="108"/>
      <c r="G63" s="109"/>
      <c r="H63" s="109"/>
      <c r="I63" s="110"/>
    </row>
    <row r="64" spans="6:9" ht="12.75">
      <c r="F64" s="108"/>
      <c r="G64" s="109"/>
      <c r="H64" s="109"/>
      <c r="I64" s="110"/>
    </row>
    <row r="65" spans="6:9" ht="12.75">
      <c r="F65" s="108"/>
      <c r="G65" s="109"/>
      <c r="H65" s="109"/>
      <c r="I65" s="110"/>
    </row>
    <row r="66" spans="6:9" ht="12.75">
      <c r="F66" s="108"/>
      <c r="G66" s="109"/>
      <c r="H66" s="109"/>
      <c r="I66" s="110"/>
    </row>
    <row r="67" spans="6:9" ht="12.75">
      <c r="F67" s="108"/>
      <c r="G67" s="109"/>
      <c r="H67" s="109"/>
      <c r="I67" s="110"/>
    </row>
    <row r="68" spans="6:9" ht="12.75">
      <c r="F68" s="108"/>
      <c r="G68" s="109"/>
      <c r="H68" s="109"/>
      <c r="I68" s="110"/>
    </row>
    <row r="69" spans="6:9" ht="12.75">
      <c r="F69" s="108"/>
      <c r="G69" s="109"/>
      <c r="H69" s="109"/>
      <c r="I69" s="110"/>
    </row>
    <row r="70" spans="6:9" ht="12.75">
      <c r="F70" s="108"/>
      <c r="G70" s="109"/>
      <c r="H70" s="109"/>
      <c r="I70" s="110"/>
    </row>
    <row r="71" spans="6:9" ht="12.75">
      <c r="F71" s="108"/>
      <c r="G71" s="109"/>
      <c r="H71" s="109"/>
      <c r="I71" s="110"/>
    </row>
    <row r="72" spans="6:9" ht="12.75">
      <c r="F72" s="108"/>
      <c r="G72" s="109"/>
      <c r="H72" s="109"/>
      <c r="I72" s="110"/>
    </row>
    <row r="73" spans="6:9" ht="12.75">
      <c r="F73" s="108"/>
      <c r="G73" s="109"/>
      <c r="H73" s="109"/>
      <c r="I73" s="110"/>
    </row>
    <row r="74" spans="6:9" ht="12.75">
      <c r="F74" s="108"/>
      <c r="G74" s="109"/>
      <c r="H74" s="109"/>
      <c r="I74" s="110"/>
    </row>
    <row r="75" spans="6:9" ht="12.75">
      <c r="F75" s="108"/>
      <c r="G75" s="109"/>
      <c r="H75" s="109"/>
      <c r="I75" s="110"/>
    </row>
    <row r="76" spans="6:9" ht="12.75">
      <c r="F76" s="108"/>
      <c r="G76" s="109"/>
      <c r="H76" s="109"/>
      <c r="I76" s="110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98"/>
  <sheetViews>
    <sheetView showGridLines="0" showZeros="0" workbookViewId="0" topLeftCell="A28">
      <selection activeCell="D13" sqref="D13"/>
    </sheetView>
  </sheetViews>
  <sheetFormatPr defaultColWidth="9.00390625" defaultRowHeight="12.75"/>
  <cols>
    <col min="1" max="1" width="3.875" style="111" customWidth="1"/>
    <col min="2" max="2" width="12.00390625" style="111" customWidth="1"/>
    <col min="3" max="3" width="40.375" style="111" customWidth="1"/>
    <col min="4" max="4" width="5.625" style="111" customWidth="1"/>
    <col min="5" max="5" width="8.625" style="119" customWidth="1"/>
    <col min="6" max="6" width="9.875" style="111" customWidth="1"/>
    <col min="7" max="7" width="13.875" style="111" customWidth="1"/>
    <col min="8" max="16384" width="9.125" style="111" customWidth="1"/>
  </cols>
  <sheetData>
    <row r="1" spans="1:7" ht="15.75">
      <c r="A1" s="165" t="s">
        <v>67</v>
      </c>
      <c r="B1" s="165"/>
      <c r="C1" s="165"/>
      <c r="D1" s="165"/>
      <c r="E1" s="165"/>
      <c r="F1" s="165"/>
      <c r="G1" s="165"/>
    </row>
    <row r="2" spans="2:7" ht="13.5" thickBot="1">
      <c r="B2" s="112"/>
      <c r="C2" s="113"/>
      <c r="D2" s="113"/>
      <c r="E2" s="114"/>
      <c r="F2" s="113"/>
      <c r="G2" s="113"/>
    </row>
    <row r="3" spans="1:7" ht="13.5" thickTop="1">
      <c r="A3" s="157" t="s">
        <v>5</v>
      </c>
      <c r="B3" s="158"/>
      <c r="C3" s="63" t="str">
        <f>CONCATENATE(cislostavby," ",nazevstavby)</f>
        <v xml:space="preserve"> Ozelenění a altán (IROP)</v>
      </c>
      <c r="D3" s="64"/>
      <c r="E3" s="115"/>
      <c r="F3" s="116">
        <f>Rekapitulace!H1</f>
        <v>0</v>
      </c>
      <c r="G3" s="117"/>
    </row>
    <row r="4" spans="1:7" ht="13.5" thickBot="1">
      <c r="A4" s="166" t="s">
        <v>1</v>
      </c>
      <c r="B4" s="160"/>
      <c r="C4" s="68" t="str">
        <f>CONCATENATE(cisloobjektu," ",nazevobjektu)</f>
        <v xml:space="preserve"> ZŠ Třebíč, Horka-Domky</v>
      </c>
      <c r="D4" s="69"/>
      <c r="E4" s="167"/>
      <c r="F4" s="167"/>
      <c r="G4" s="168"/>
    </row>
    <row r="5" ht="13.5" thickTop="1">
      <c r="A5" s="118"/>
    </row>
    <row r="6" spans="1:7" ht="12.75">
      <c r="A6" s="120" t="s">
        <v>68</v>
      </c>
      <c r="B6" s="121" t="s">
        <v>69</v>
      </c>
      <c r="C6" s="121" t="s">
        <v>70</v>
      </c>
      <c r="D6" s="121" t="s">
        <v>71</v>
      </c>
      <c r="E6" s="121" t="s">
        <v>72</v>
      </c>
      <c r="F6" s="121" t="s">
        <v>73</v>
      </c>
      <c r="G6" s="122" t="s">
        <v>74</v>
      </c>
    </row>
    <row r="7" spans="1:15" ht="12.75">
      <c r="A7" s="123" t="s">
        <v>75</v>
      </c>
      <c r="B7" s="124" t="s">
        <v>76</v>
      </c>
      <c r="C7" s="125" t="s">
        <v>77</v>
      </c>
      <c r="D7" s="126"/>
      <c r="E7" s="127"/>
      <c r="F7" s="127"/>
      <c r="G7" s="128"/>
      <c r="O7" s="129">
        <v>1</v>
      </c>
    </row>
    <row r="8" spans="1:104" ht="12.75">
      <c r="A8" s="130">
        <v>1</v>
      </c>
      <c r="B8" s="131" t="s">
        <v>78</v>
      </c>
      <c r="C8" s="132" t="s">
        <v>79</v>
      </c>
      <c r="D8" s="133" t="s">
        <v>80</v>
      </c>
      <c r="E8" s="134">
        <v>10</v>
      </c>
      <c r="F8" s="134"/>
      <c r="G8" s="135">
        <f>E8*F8</f>
        <v>0</v>
      </c>
      <c r="O8" s="129">
        <v>2</v>
      </c>
      <c r="AA8" s="111">
        <v>12</v>
      </c>
      <c r="AB8" s="111">
        <v>0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Z8" s="111">
        <v>0</v>
      </c>
    </row>
    <row r="9" spans="1:104" ht="12.75">
      <c r="A9" s="130">
        <v>2</v>
      </c>
      <c r="B9" s="131" t="s">
        <v>81</v>
      </c>
      <c r="C9" s="132" t="s">
        <v>82</v>
      </c>
      <c r="D9" s="133" t="s">
        <v>83</v>
      </c>
      <c r="E9" s="134">
        <v>16.8</v>
      </c>
      <c r="F9" s="134"/>
      <c r="G9" s="135">
        <f>E9*F9</f>
        <v>0</v>
      </c>
      <c r="O9" s="129">
        <v>2</v>
      </c>
      <c r="AA9" s="111">
        <v>12</v>
      </c>
      <c r="AB9" s="111">
        <v>0</v>
      </c>
      <c r="AC9" s="111">
        <v>2</v>
      </c>
      <c r="AZ9" s="111">
        <v>1</v>
      </c>
      <c r="BA9" s="111">
        <f>IF(AZ9=1,G9,0)</f>
        <v>0</v>
      </c>
      <c r="BB9" s="111">
        <f>IF(AZ9=2,G9,0)</f>
        <v>0</v>
      </c>
      <c r="BC9" s="111">
        <f>IF(AZ9=3,G9,0)</f>
        <v>0</v>
      </c>
      <c r="BD9" s="111">
        <f>IF(AZ9=4,G9,0)</f>
        <v>0</v>
      </c>
      <c r="BE9" s="111">
        <f>IF(AZ9=5,G9,0)</f>
        <v>0</v>
      </c>
      <c r="CZ9" s="111">
        <v>0</v>
      </c>
    </row>
    <row r="10" spans="1:57" ht="12.75">
      <c r="A10" s="136"/>
      <c r="B10" s="137" t="s">
        <v>84</v>
      </c>
      <c r="C10" s="138" t="str">
        <f>CONCATENATE(B7," ",C7)</f>
        <v>1 Zemní práce</v>
      </c>
      <c r="D10" s="136"/>
      <c r="E10" s="139"/>
      <c r="F10" s="139"/>
      <c r="G10" s="140">
        <f>SUM(G7:G9)</f>
        <v>0</v>
      </c>
      <c r="O10" s="129">
        <v>4</v>
      </c>
      <c r="BA10" s="141">
        <f>SUM(BA7:BA9)</f>
        <v>0</v>
      </c>
      <c r="BB10" s="141">
        <f>SUM(BB7:BB9)</f>
        <v>0</v>
      </c>
      <c r="BC10" s="141">
        <f>SUM(BC7:BC9)</f>
        <v>0</v>
      </c>
      <c r="BD10" s="141">
        <f>SUM(BD7:BD9)</f>
        <v>0</v>
      </c>
      <c r="BE10" s="141">
        <f>SUM(BE7:BE9)</f>
        <v>0</v>
      </c>
    </row>
    <row r="11" spans="1:15" ht="12.75">
      <c r="A11" s="123" t="s">
        <v>75</v>
      </c>
      <c r="B11" s="124" t="s">
        <v>86</v>
      </c>
      <c r="C11" s="125" t="s">
        <v>87</v>
      </c>
      <c r="D11" s="126"/>
      <c r="E11" s="127"/>
      <c r="F11" s="127"/>
      <c r="G11" s="128"/>
      <c r="O11" s="129">
        <v>1</v>
      </c>
    </row>
    <row r="12" spans="1:104" ht="12.75">
      <c r="A12" s="130">
        <v>4</v>
      </c>
      <c r="B12" s="131" t="s">
        <v>88</v>
      </c>
      <c r="C12" s="132" t="s">
        <v>89</v>
      </c>
      <c r="D12" s="133" t="s">
        <v>85</v>
      </c>
      <c r="E12" s="134">
        <v>54</v>
      </c>
      <c r="F12" s="134"/>
      <c r="G12" s="135">
        <f>E12*F12</f>
        <v>0</v>
      </c>
      <c r="O12" s="129">
        <v>2</v>
      </c>
      <c r="AA12" s="111">
        <v>12</v>
      </c>
      <c r="AB12" s="111">
        <v>0</v>
      </c>
      <c r="AC12" s="111">
        <v>5</v>
      </c>
      <c r="AZ12" s="111">
        <v>1</v>
      </c>
      <c r="BA12" s="111">
        <f>IF(AZ12=1,G12,0)</f>
        <v>0</v>
      </c>
      <c r="BB12" s="111">
        <f>IF(AZ12=2,G12,0)</f>
        <v>0</v>
      </c>
      <c r="BC12" s="111">
        <f>IF(AZ12=3,G12,0)</f>
        <v>0</v>
      </c>
      <c r="BD12" s="111">
        <f>IF(AZ12=4,G12,0)</f>
        <v>0</v>
      </c>
      <c r="BE12" s="111">
        <f>IF(AZ12=5,G12,0)</f>
        <v>0</v>
      </c>
      <c r="CZ12" s="111">
        <v>0.00121</v>
      </c>
    </row>
    <row r="13" spans="1:57" ht="12.75">
      <c r="A13" s="136"/>
      <c r="B13" s="137" t="s">
        <v>84</v>
      </c>
      <c r="C13" s="138" t="str">
        <f>CONCATENATE(B11," ",C11)</f>
        <v>94 Lešení a stavební výtahy</v>
      </c>
      <c r="D13" s="136"/>
      <c r="E13" s="139"/>
      <c r="F13" s="139"/>
      <c r="G13" s="140">
        <f>SUM(G11:G12)</f>
        <v>0</v>
      </c>
      <c r="O13" s="129">
        <v>4</v>
      </c>
      <c r="BA13" s="141">
        <f>SUM(BA11:BA12)</f>
        <v>0</v>
      </c>
      <c r="BB13" s="141">
        <f>SUM(BB11:BB12)</f>
        <v>0</v>
      </c>
      <c r="BC13" s="141">
        <f>SUM(BC11:BC12)</f>
        <v>0</v>
      </c>
      <c r="BD13" s="141">
        <f>SUM(BD11:BD12)</f>
        <v>0</v>
      </c>
      <c r="BE13" s="141">
        <f>SUM(BE11:BE12)</f>
        <v>0</v>
      </c>
    </row>
    <row r="14" spans="1:15" ht="12.75">
      <c r="A14" s="123" t="s">
        <v>75</v>
      </c>
      <c r="B14" s="124" t="s">
        <v>90</v>
      </c>
      <c r="C14" s="125" t="s">
        <v>91</v>
      </c>
      <c r="D14" s="126"/>
      <c r="E14" s="127"/>
      <c r="F14" s="127"/>
      <c r="G14" s="128"/>
      <c r="O14" s="129">
        <v>1</v>
      </c>
    </row>
    <row r="15" spans="1:104" ht="12.75">
      <c r="A15" s="130">
        <v>5</v>
      </c>
      <c r="B15" s="131" t="s">
        <v>92</v>
      </c>
      <c r="C15" s="132" t="s">
        <v>93</v>
      </c>
      <c r="D15" s="133" t="s">
        <v>85</v>
      </c>
      <c r="E15" s="134">
        <v>60</v>
      </c>
      <c r="F15" s="134"/>
      <c r="G15" s="135">
        <f>E15*F15</f>
        <v>0</v>
      </c>
      <c r="O15" s="129">
        <v>2</v>
      </c>
      <c r="AA15" s="111">
        <v>12</v>
      </c>
      <c r="AB15" s="111">
        <v>0</v>
      </c>
      <c r="AC15" s="111">
        <v>6</v>
      </c>
      <c r="AZ15" s="111">
        <v>2</v>
      </c>
      <c r="BA15" s="111">
        <f>IF(AZ15=1,G15,0)</f>
        <v>0</v>
      </c>
      <c r="BB15" s="111">
        <f>IF(AZ15=2,G15,0)</f>
        <v>0</v>
      </c>
      <c r="BC15" s="111">
        <f>IF(AZ15=3,G15,0)</f>
        <v>0</v>
      </c>
      <c r="BD15" s="111">
        <f>IF(AZ15=4,G15,0)</f>
        <v>0</v>
      </c>
      <c r="BE15" s="111">
        <f>IF(AZ15=5,G15,0)</f>
        <v>0</v>
      </c>
      <c r="CZ15" s="111">
        <v>0.01344</v>
      </c>
    </row>
    <row r="16" spans="1:104" ht="12.75">
      <c r="A16" s="130">
        <v>6</v>
      </c>
      <c r="B16" s="131" t="s">
        <v>94</v>
      </c>
      <c r="C16" s="132" t="s">
        <v>95</v>
      </c>
      <c r="D16" s="133" t="s">
        <v>96</v>
      </c>
      <c r="E16" s="134">
        <v>0.806</v>
      </c>
      <c r="F16" s="134"/>
      <c r="G16" s="135">
        <f>E16*F16</f>
        <v>0</v>
      </c>
      <c r="O16" s="129">
        <v>2</v>
      </c>
      <c r="AA16" s="111">
        <v>12</v>
      </c>
      <c r="AB16" s="111">
        <v>0</v>
      </c>
      <c r="AC16" s="111">
        <v>7</v>
      </c>
      <c r="AZ16" s="111">
        <v>2</v>
      </c>
      <c r="BA16" s="111">
        <f>IF(AZ16=1,G16,0)</f>
        <v>0</v>
      </c>
      <c r="BB16" s="111">
        <f>IF(AZ16=2,G16,0)</f>
        <v>0</v>
      </c>
      <c r="BC16" s="111">
        <f>IF(AZ16=3,G16,0)</f>
        <v>0</v>
      </c>
      <c r="BD16" s="111">
        <f>IF(AZ16=4,G16,0)</f>
        <v>0</v>
      </c>
      <c r="BE16" s="111">
        <f>IF(AZ16=5,G16,0)</f>
        <v>0</v>
      </c>
      <c r="CZ16" s="111">
        <v>0</v>
      </c>
    </row>
    <row r="17" spans="1:57" ht="12.75">
      <c r="A17" s="136"/>
      <c r="B17" s="137" t="s">
        <v>84</v>
      </c>
      <c r="C17" s="138" t="str">
        <f>CONCATENATE(B14," ",C14)</f>
        <v>712 Živičné krytiny</v>
      </c>
      <c r="D17" s="136"/>
      <c r="E17" s="139"/>
      <c r="F17" s="139"/>
      <c r="G17" s="140">
        <f>SUM(G14:G16)</f>
        <v>0</v>
      </c>
      <c r="O17" s="129">
        <v>4</v>
      </c>
      <c r="BA17" s="141">
        <f>SUM(BA14:BA16)</f>
        <v>0</v>
      </c>
      <c r="BB17" s="141">
        <f>SUM(BB14:BB16)</f>
        <v>0</v>
      </c>
      <c r="BC17" s="141">
        <f>SUM(BC14:BC16)</f>
        <v>0</v>
      </c>
      <c r="BD17" s="141">
        <f>SUM(BD14:BD16)</f>
        <v>0</v>
      </c>
      <c r="BE17" s="141">
        <f>SUM(BE14:BE16)</f>
        <v>0</v>
      </c>
    </row>
    <row r="18" spans="1:15" ht="12.75">
      <c r="A18" s="123" t="s">
        <v>75</v>
      </c>
      <c r="B18" s="124" t="s">
        <v>97</v>
      </c>
      <c r="C18" s="125" t="s">
        <v>98</v>
      </c>
      <c r="D18" s="126"/>
      <c r="E18" s="127"/>
      <c r="F18" s="127"/>
      <c r="G18" s="128"/>
      <c r="O18" s="129">
        <v>1</v>
      </c>
    </row>
    <row r="19" spans="1:104" ht="12.75">
      <c r="A19" s="130">
        <v>7</v>
      </c>
      <c r="B19" s="131" t="s">
        <v>99</v>
      </c>
      <c r="C19" s="132" t="s">
        <v>100</v>
      </c>
      <c r="D19" s="133" t="s">
        <v>85</v>
      </c>
      <c r="E19" s="134">
        <v>70</v>
      </c>
      <c r="F19" s="134"/>
      <c r="G19" s="135">
        <f>E19*F19</f>
        <v>0</v>
      </c>
      <c r="O19" s="129">
        <v>2</v>
      </c>
      <c r="AA19" s="111">
        <v>12</v>
      </c>
      <c r="AB19" s="111">
        <v>0</v>
      </c>
      <c r="AC19" s="111">
        <v>8</v>
      </c>
      <c r="AZ19" s="111">
        <v>2</v>
      </c>
      <c r="BA19" s="111">
        <f>IF(AZ19=1,G19,0)</f>
        <v>0</v>
      </c>
      <c r="BB19" s="111">
        <f>IF(AZ19=2,G19,0)</f>
        <v>0</v>
      </c>
      <c r="BC19" s="111">
        <f>IF(AZ19=3,G19,0)</f>
        <v>0</v>
      </c>
      <c r="BD19" s="111">
        <f>IF(AZ19=4,G19,0)</f>
        <v>0</v>
      </c>
      <c r="BE19" s="111">
        <f>IF(AZ19=5,G19,0)</f>
        <v>0</v>
      </c>
      <c r="CZ19" s="111">
        <v>0.01487</v>
      </c>
    </row>
    <row r="20" spans="1:104" ht="12.75">
      <c r="A20" s="130">
        <v>8</v>
      </c>
      <c r="B20" s="131" t="s">
        <v>101</v>
      </c>
      <c r="C20" s="132" t="s">
        <v>102</v>
      </c>
      <c r="D20" s="133" t="s">
        <v>103</v>
      </c>
      <c r="E20" s="134">
        <v>117</v>
      </c>
      <c r="F20" s="134"/>
      <c r="G20" s="135">
        <f>E20*F20</f>
        <v>0</v>
      </c>
      <c r="O20" s="129">
        <v>2</v>
      </c>
      <c r="AA20" s="111">
        <v>12</v>
      </c>
      <c r="AB20" s="111">
        <v>0</v>
      </c>
      <c r="AC20" s="111">
        <v>9</v>
      </c>
      <c r="AZ20" s="111">
        <v>2</v>
      </c>
      <c r="BA20" s="111">
        <f>IF(AZ20=1,G20,0)</f>
        <v>0</v>
      </c>
      <c r="BB20" s="111">
        <f>IF(AZ20=2,G20,0)</f>
        <v>0</v>
      </c>
      <c r="BC20" s="111">
        <f>IF(AZ20=3,G20,0)</f>
        <v>0</v>
      </c>
      <c r="BD20" s="111">
        <f>IF(AZ20=4,G20,0)</f>
        <v>0</v>
      </c>
      <c r="BE20" s="111">
        <f>IF(AZ20=5,G20,0)</f>
        <v>0</v>
      </c>
      <c r="CZ20" s="111">
        <v>0.00962</v>
      </c>
    </row>
    <row r="21" spans="1:104" ht="12.75">
      <c r="A21" s="130">
        <v>9</v>
      </c>
      <c r="B21" s="131" t="s">
        <v>104</v>
      </c>
      <c r="C21" s="132" t="s">
        <v>105</v>
      </c>
      <c r="D21" s="133" t="s">
        <v>96</v>
      </c>
      <c r="E21" s="134">
        <v>2.1644</v>
      </c>
      <c r="F21" s="134"/>
      <c r="G21" s="135">
        <f>E21*F21</f>
        <v>0</v>
      </c>
      <c r="O21" s="129">
        <v>2</v>
      </c>
      <c r="AA21" s="111">
        <v>12</v>
      </c>
      <c r="AB21" s="111">
        <v>0</v>
      </c>
      <c r="AC21" s="111">
        <v>10</v>
      </c>
      <c r="AZ21" s="111">
        <v>2</v>
      </c>
      <c r="BA21" s="111">
        <f>IF(AZ21=1,G21,0)</f>
        <v>0</v>
      </c>
      <c r="BB21" s="111">
        <f>IF(AZ21=2,G21,0)</f>
        <v>0</v>
      </c>
      <c r="BC21" s="111">
        <f>IF(AZ21=3,G21,0)</f>
        <v>0</v>
      </c>
      <c r="BD21" s="111">
        <f>IF(AZ21=4,G21,0)</f>
        <v>0</v>
      </c>
      <c r="BE21" s="111">
        <f>IF(AZ21=5,G21,0)</f>
        <v>0</v>
      </c>
      <c r="CZ21" s="111">
        <v>0</v>
      </c>
    </row>
    <row r="22" spans="1:57" ht="12.75">
      <c r="A22" s="136"/>
      <c r="B22" s="137" t="s">
        <v>84</v>
      </c>
      <c r="C22" s="138" t="str">
        <f>CONCATENATE(B18," ",C18)</f>
        <v>762 Konstrukce tesařské</v>
      </c>
      <c r="D22" s="136"/>
      <c r="E22" s="139"/>
      <c r="F22" s="139"/>
      <c r="G22" s="140">
        <f>SUM(G18:G21)</f>
        <v>0</v>
      </c>
      <c r="O22" s="129">
        <v>4</v>
      </c>
      <c r="BA22" s="141">
        <f>SUM(BA18:BA21)</f>
        <v>0</v>
      </c>
      <c r="BB22" s="141">
        <f>SUM(BB18:BB21)</f>
        <v>0</v>
      </c>
      <c r="BC22" s="141">
        <f>SUM(BC18:BC21)</f>
        <v>0</v>
      </c>
      <c r="BD22" s="141">
        <f>SUM(BD18:BD21)</f>
        <v>0</v>
      </c>
      <c r="BE22" s="141">
        <f>SUM(BE18:BE21)</f>
        <v>0</v>
      </c>
    </row>
    <row r="23" spans="1:15" ht="12.75">
      <c r="A23" s="123" t="s">
        <v>75</v>
      </c>
      <c r="B23" s="124" t="s">
        <v>106</v>
      </c>
      <c r="C23" s="125" t="s">
        <v>107</v>
      </c>
      <c r="D23" s="126"/>
      <c r="E23" s="127"/>
      <c r="F23" s="127"/>
      <c r="G23" s="128"/>
      <c r="O23" s="129">
        <v>1</v>
      </c>
    </row>
    <row r="24" spans="1:104" ht="12.75">
      <c r="A24" s="130">
        <v>10</v>
      </c>
      <c r="B24" s="131" t="s">
        <v>108</v>
      </c>
      <c r="C24" s="132" t="s">
        <v>109</v>
      </c>
      <c r="D24" s="133" t="s">
        <v>103</v>
      </c>
      <c r="E24" s="134">
        <v>9</v>
      </c>
      <c r="F24" s="134"/>
      <c r="G24" s="135">
        <f>E24*F24</f>
        <v>0</v>
      </c>
      <c r="O24" s="129">
        <v>2</v>
      </c>
      <c r="AA24" s="111">
        <v>12</v>
      </c>
      <c r="AB24" s="111">
        <v>0</v>
      </c>
      <c r="AC24" s="111">
        <v>11</v>
      </c>
      <c r="AZ24" s="111">
        <v>2</v>
      </c>
      <c r="BA24" s="111">
        <f>IF(AZ24=1,G24,0)</f>
        <v>0</v>
      </c>
      <c r="BB24" s="111">
        <f>IF(AZ24=2,G24,0)</f>
        <v>0</v>
      </c>
      <c r="BC24" s="111">
        <f>IF(AZ24=3,G24,0)</f>
        <v>0</v>
      </c>
      <c r="BD24" s="111">
        <f>IF(AZ24=4,G24,0)</f>
        <v>0</v>
      </c>
      <c r="BE24" s="111">
        <f>IF(AZ24=5,G24,0)</f>
        <v>0</v>
      </c>
      <c r="CZ24" s="111">
        <v>0.00294</v>
      </c>
    </row>
    <row r="25" spans="1:104" ht="12.75">
      <c r="A25" s="130">
        <v>11</v>
      </c>
      <c r="B25" s="131" t="s">
        <v>110</v>
      </c>
      <c r="C25" s="132" t="s">
        <v>111</v>
      </c>
      <c r="D25" s="133" t="s">
        <v>96</v>
      </c>
      <c r="E25" s="134">
        <v>0.02646</v>
      </c>
      <c r="F25" s="134"/>
      <c r="G25" s="135">
        <f>E25*F25</f>
        <v>0</v>
      </c>
      <c r="O25" s="129">
        <v>2</v>
      </c>
      <c r="AA25" s="111">
        <v>12</v>
      </c>
      <c r="AB25" s="111">
        <v>0</v>
      </c>
      <c r="AC25" s="111">
        <v>12</v>
      </c>
      <c r="AZ25" s="111">
        <v>2</v>
      </c>
      <c r="BA25" s="111">
        <f>IF(AZ25=1,G25,0)</f>
        <v>0</v>
      </c>
      <c r="BB25" s="111">
        <f>IF(AZ25=2,G25,0)</f>
        <v>0</v>
      </c>
      <c r="BC25" s="111">
        <f>IF(AZ25=3,G25,0)</f>
        <v>0</v>
      </c>
      <c r="BD25" s="111">
        <f>IF(AZ25=4,G25,0)</f>
        <v>0</v>
      </c>
      <c r="BE25" s="111">
        <f>IF(AZ25=5,G25,0)</f>
        <v>0</v>
      </c>
      <c r="CZ25" s="111">
        <v>0</v>
      </c>
    </row>
    <row r="26" spans="1:57" ht="12.75">
      <c r="A26" s="136"/>
      <c r="B26" s="137" t="s">
        <v>84</v>
      </c>
      <c r="C26" s="138" t="str">
        <f>CONCATENATE(B23," ",C23)</f>
        <v>764 Konstrukce klempířské</v>
      </c>
      <c r="D26" s="136"/>
      <c r="E26" s="139"/>
      <c r="F26" s="139"/>
      <c r="G26" s="140">
        <f>SUM(G23:G25)</f>
        <v>0</v>
      </c>
      <c r="O26" s="129">
        <v>4</v>
      </c>
      <c r="BA26" s="141">
        <f>SUM(BA23:BA25)</f>
        <v>0</v>
      </c>
      <c r="BB26" s="141">
        <f>SUM(BB23:BB25)</f>
        <v>0</v>
      </c>
      <c r="BC26" s="141">
        <f>SUM(BC23:BC25)</f>
        <v>0</v>
      </c>
      <c r="BD26" s="141">
        <f>SUM(BD23:BD25)</f>
        <v>0</v>
      </c>
      <c r="BE26" s="141">
        <f>SUM(BE23:BE25)</f>
        <v>0</v>
      </c>
    </row>
    <row r="27" spans="1:15" ht="12.75">
      <c r="A27" s="123" t="s">
        <v>75</v>
      </c>
      <c r="B27" s="124" t="s">
        <v>112</v>
      </c>
      <c r="C27" s="125" t="s">
        <v>113</v>
      </c>
      <c r="D27" s="126"/>
      <c r="E27" s="127"/>
      <c r="F27" s="127"/>
      <c r="G27" s="128"/>
      <c r="O27" s="129">
        <v>1</v>
      </c>
    </row>
    <row r="28" spans="1:104" ht="22.5">
      <c r="A28" s="130">
        <v>12</v>
      </c>
      <c r="B28" s="131" t="s">
        <v>114</v>
      </c>
      <c r="C28" s="132" t="s">
        <v>115</v>
      </c>
      <c r="D28" s="133" t="s">
        <v>85</v>
      </c>
      <c r="E28" s="134">
        <v>45</v>
      </c>
      <c r="F28" s="134"/>
      <c r="G28" s="135">
        <f>E28*F28</f>
        <v>0</v>
      </c>
      <c r="O28" s="129">
        <v>2</v>
      </c>
      <c r="AA28" s="111">
        <v>12</v>
      </c>
      <c r="AB28" s="111">
        <v>0</v>
      </c>
      <c r="AC28" s="111">
        <v>13</v>
      </c>
      <c r="AZ28" s="111">
        <v>2</v>
      </c>
      <c r="BA28" s="111">
        <f>IF(AZ28=1,G28,0)</f>
        <v>0</v>
      </c>
      <c r="BB28" s="111">
        <f>IF(AZ28=2,G28,0)</f>
        <v>0</v>
      </c>
      <c r="BC28" s="111">
        <f>IF(AZ28=3,G28,0)</f>
        <v>0</v>
      </c>
      <c r="BD28" s="111">
        <f>IF(AZ28=4,G28,0)</f>
        <v>0</v>
      </c>
      <c r="BE28" s="111">
        <f>IF(AZ28=5,G28,0)</f>
        <v>0</v>
      </c>
      <c r="CZ28" s="111">
        <v>0.01223</v>
      </c>
    </row>
    <row r="29" spans="1:104" ht="22.5">
      <c r="A29" s="130">
        <v>13</v>
      </c>
      <c r="B29" s="131" t="s">
        <v>116</v>
      </c>
      <c r="C29" s="132" t="s">
        <v>117</v>
      </c>
      <c r="D29" s="133" t="s">
        <v>85</v>
      </c>
      <c r="E29" s="134">
        <v>60</v>
      </c>
      <c r="F29" s="134"/>
      <c r="G29" s="135">
        <f>E29*F29</f>
        <v>0</v>
      </c>
      <c r="O29" s="129">
        <v>2</v>
      </c>
      <c r="AA29" s="111">
        <v>12</v>
      </c>
      <c r="AB29" s="111">
        <v>0</v>
      </c>
      <c r="AC29" s="111">
        <v>14</v>
      </c>
      <c r="AZ29" s="111">
        <v>2</v>
      </c>
      <c r="BA29" s="111">
        <f>IF(AZ29=1,G29,0)</f>
        <v>0</v>
      </c>
      <c r="BB29" s="111">
        <f>IF(AZ29=2,G29,0)</f>
        <v>0</v>
      </c>
      <c r="BC29" s="111">
        <f>IF(AZ29=3,G29,0)</f>
        <v>0</v>
      </c>
      <c r="BD29" s="111">
        <f>IF(AZ29=4,G29,0)</f>
        <v>0</v>
      </c>
      <c r="BE29" s="111">
        <f>IF(AZ29=5,G29,0)</f>
        <v>0</v>
      </c>
      <c r="CZ29" s="111">
        <v>0.015</v>
      </c>
    </row>
    <row r="30" spans="1:104" ht="56.25">
      <c r="A30" s="130">
        <v>14</v>
      </c>
      <c r="B30" s="131" t="s">
        <v>118</v>
      </c>
      <c r="C30" s="132" t="s">
        <v>128</v>
      </c>
      <c r="D30" s="133" t="s">
        <v>119</v>
      </c>
      <c r="E30" s="134">
        <v>1</v>
      </c>
      <c r="F30" s="134"/>
      <c r="G30" s="135">
        <f>E30*F30</f>
        <v>0</v>
      </c>
      <c r="O30" s="129">
        <v>2</v>
      </c>
      <c r="AA30" s="111">
        <v>12</v>
      </c>
      <c r="AB30" s="111">
        <v>0</v>
      </c>
      <c r="AC30" s="111">
        <v>9</v>
      </c>
      <c r="AZ30" s="111">
        <v>2</v>
      </c>
      <c r="BA30" s="111">
        <f>IF(AZ30=1,G30,0)</f>
        <v>0</v>
      </c>
      <c r="BB30" s="111">
        <f>IF(AZ30=2,G30,0)</f>
        <v>0</v>
      </c>
      <c r="BC30" s="111">
        <f>IF(AZ30=3,G30,0)</f>
        <v>0</v>
      </c>
      <c r="BD30" s="111">
        <f>IF(AZ30=4,G30,0)</f>
        <v>0</v>
      </c>
      <c r="BE30" s="111">
        <f>IF(AZ30=5,G30,0)</f>
        <v>0</v>
      </c>
      <c r="CZ30" s="111">
        <v>0.00962</v>
      </c>
    </row>
    <row r="31" spans="1:104" ht="12.75">
      <c r="A31" s="130">
        <v>15</v>
      </c>
      <c r="B31" s="131" t="s">
        <v>120</v>
      </c>
      <c r="C31" s="132" t="s">
        <v>121</v>
      </c>
      <c r="D31" s="133" t="s">
        <v>96</v>
      </c>
      <c r="E31" s="134">
        <v>1.45035</v>
      </c>
      <c r="F31" s="134"/>
      <c r="G31" s="135">
        <f>E31*F31</f>
        <v>0</v>
      </c>
      <c r="O31" s="129">
        <v>2</v>
      </c>
      <c r="AA31" s="111">
        <v>12</v>
      </c>
      <c r="AB31" s="111">
        <v>0</v>
      </c>
      <c r="AC31" s="111">
        <v>15</v>
      </c>
      <c r="AZ31" s="111">
        <v>2</v>
      </c>
      <c r="BA31" s="111">
        <f>IF(AZ31=1,G31,0)</f>
        <v>0</v>
      </c>
      <c r="BB31" s="111">
        <f>IF(AZ31=2,G31,0)</f>
        <v>0</v>
      </c>
      <c r="BC31" s="111">
        <f>IF(AZ31=3,G31,0)</f>
        <v>0</v>
      </c>
      <c r="BD31" s="111">
        <f>IF(AZ31=4,G31,0)</f>
        <v>0</v>
      </c>
      <c r="BE31" s="111">
        <f>IF(AZ31=5,G31,0)</f>
        <v>0</v>
      </c>
      <c r="CZ31" s="111">
        <v>0</v>
      </c>
    </row>
    <row r="32" spans="1:57" ht="12.75">
      <c r="A32" s="136"/>
      <c r="B32" s="137" t="s">
        <v>84</v>
      </c>
      <c r="C32" s="138" t="str">
        <f>CONCATENATE(B27," ",C27)</f>
        <v>766 Konstrukce truhlářské</v>
      </c>
      <c r="D32" s="136"/>
      <c r="E32" s="139"/>
      <c r="F32" s="139"/>
      <c r="G32" s="140">
        <f>SUM(G27:G31)</f>
        <v>0</v>
      </c>
      <c r="O32" s="129">
        <v>4</v>
      </c>
      <c r="BA32" s="141">
        <f>SUM(BA27:BA31)</f>
        <v>0</v>
      </c>
      <c r="BB32" s="141">
        <f>SUM(BB27:BB31)</f>
        <v>0</v>
      </c>
      <c r="BC32" s="141">
        <f>SUM(BC27:BC31)</f>
        <v>0</v>
      </c>
      <c r="BD32" s="141">
        <f>SUM(BD27:BD31)</f>
        <v>0</v>
      </c>
      <c r="BE32" s="141">
        <f>SUM(BE27:BE31)</f>
        <v>0</v>
      </c>
    </row>
    <row r="33" spans="1:15" ht="12.75">
      <c r="A33" s="123" t="s">
        <v>75</v>
      </c>
      <c r="B33" s="124" t="s">
        <v>122</v>
      </c>
      <c r="C33" s="125" t="s">
        <v>123</v>
      </c>
      <c r="D33" s="126"/>
      <c r="E33" s="127"/>
      <c r="F33" s="127"/>
      <c r="G33" s="128"/>
      <c r="O33" s="129">
        <v>1</v>
      </c>
    </row>
    <row r="34" spans="1:104" ht="22.5">
      <c r="A34" s="130">
        <v>16</v>
      </c>
      <c r="B34" s="131" t="s">
        <v>124</v>
      </c>
      <c r="C34" s="132" t="s">
        <v>130</v>
      </c>
      <c r="D34" s="133" t="s">
        <v>80</v>
      </c>
      <c r="E34" s="134">
        <v>26</v>
      </c>
      <c r="F34" s="134"/>
      <c r="G34" s="135">
        <f>E34*F34</f>
        <v>0</v>
      </c>
      <c r="O34" s="129">
        <v>2</v>
      </c>
      <c r="AA34" s="111">
        <v>12</v>
      </c>
      <c r="AB34" s="111">
        <v>0</v>
      </c>
      <c r="AC34" s="111">
        <v>20</v>
      </c>
      <c r="AZ34" s="111">
        <v>1</v>
      </c>
      <c r="BA34" s="111">
        <f>IF(AZ34=1,G34,0)</f>
        <v>0</v>
      </c>
      <c r="BB34" s="111">
        <f>IF(AZ34=2,G34,0)</f>
        <v>0</v>
      </c>
      <c r="BC34" s="111">
        <f>IF(AZ34=3,G34,0)</f>
        <v>0</v>
      </c>
      <c r="BD34" s="111">
        <f>IF(AZ34=4,G34,0)</f>
        <v>0</v>
      </c>
      <c r="BE34" s="111">
        <f>IF(AZ34=5,G34,0)</f>
        <v>0</v>
      </c>
      <c r="CZ34" s="111">
        <v>0.00547</v>
      </c>
    </row>
    <row r="35" spans="1:104" ht="22.5">
      <c r="A35" s="130">
        <v>17</v>
      </c>
      <c r="B35" s="131" t="s">
        <v>125</v>
      </c>
      <c r="C35" s="132" t="s">
        <v>129</v>
      </c>
      <c r="D35" s="133" t="s">
        <v>80</v>
      </c>
      <c r="E35" s="134">
        <v>3</v>
      </c>
      <c r="F35" s="134"/>
      <c r="G35" s="135">
        <f>E35*F35</f>
        <v>0</v>
      </c>
      <c r="O35" s="129">
        <v>2</v>
      </c>
      <c r="AA35" s="111">
        <v>12</v>
      </c>
      <c r="AB35" s="111">
        <v>0</v>
      </c>
      <c r="AC35" s="111">
        <v>21</v>
      </c>
      <c r="AZ35" s="111">
        <v>1</v>
      </c>
      <c r="BA35" s="111">
        <f>IF(AZ35=1,G35,0)</f>
        <v>0</v>
      </c>
      <c r="BB35" s="111">
        <f>IF(AZ35=2,G35,0)</f>
        <v>0</v>
      </c>
      <c r="BC35" s="111">
        <f>IF(AZ35=3,G35,0)</f>
        <v>0</v>
      </c>
      <c r="BD35" s="111">
        <f>IF(AZ35=4,G35,0)</f>
        <v>0</v>
      </c>
      <c r="BE35" s="111">
        <f>IF(AZ35=5,G35,0)</f>
        <v>0</v>
      </c>
      <c r="CZ35" s="111">
        <v>0.05258</v>
      </c>
    </row>
    <row r="36" spans="1:104" ht="12.75">
      <c r="A36" s="130">
        <v>18</v>
      </c>
      <c r="B36" s="131" t="s">
        <v>126</v>
      </c>
      <c r="C36" s="132" t="s">
        <v>127</v>
      </c>
      <c r="D36" s="133" t="s">
        <v>96</v>
      </c>
      <c r="E36" s="134">
        <v>0.3</v>
      </c>
      <c r="F36" s="134"/>
      <c r="G36" s="135">
        <f>E36*F36</f>
        <v>0</v>
      </c>
      <c r="O36" s="129">
        <v>2</v>
      </c>
      <c r="AA36" s="111">
        <v>12</v>
      </c>
      <c r="AB36" s="111">
        <v>0</v>
      </c>
      <c r="AC36" s="111">
        <v>22</v>
      </c>
      <c r="AZ36" s="111">
        <v>1</v>
      </c>
      <c r="BA36" s="111">
        <f>IF(AZ36=1,G36,0)</f>
        <v>0</v>
      </c>
      <c r="BB36" s="111">
        <f>IF(AZ36=2,G36,0)</f>
        <v>0</v>
      </c>
      <c r="BC36" s="111">
        <f>IF(AZ36=3,G36,0)</f>
        <v>0</v>
      </c>
      <c r="BD36" s="111">
        <f>IF(AZ36=4,G36,0)</f>
        <v>0</v>
      </c>
      <c r="BE36" s="111">
        <f>IF(AZ36=5,G36,0)</f>
        <v>0</v>
      </c>
      <c r="CZ36" s="111">
        <v>0</v>
      </c>
    </row>
    <row r="37" spans="1:57" ht="12.75">
      <c r="A37" s="136"/>
      <c r="B37" s="137" t="s">
        <v>84</v>
      </c>
      <c r="C37" s="138" t="str">
        <f>CONCATENATE(B33," ",C33)</f>
        <v>823 Zalesnění a parkové úpravy</v>
      </c>
      <c r="D37" s="136"/>
      <c r="E37" s="139"/>
      <c r="F37" s="139"/>
      <c r="G37" s="140">
        <f>SUM(G33:G36)</f>
        <v>0</v>
      </c>
      <c r="O37" s="129">
        <v>4</v>
      </c>
      <c r="BA37" s="141">
        <f>SUM(BA33:BA36)</f>
        <v>0</v>
      </c>
      <c r="BB37" s="141">
        <f>SUM(BB33:BB36)</f>
        <v>0</v>
      </c>
      <c r="BC37" s="141">
        <f>SUM(BC33:BC36)</f>
        <v>0</v>
      </c>
      <c r="BD37" s="141">
        <f>SUM(BD33:BD36)</f>
        <v>0</v>
      </c>
      <c r="BE37" s="141">
        <f>SUM(BE33:BE36)</f>
        <v>0</v>
      </c>
    </row>
    <row r="38" ht="12.75">
      <c r="E38" s="111"/>
    </row>
    <row r="39" ht="12.75">
      <c r="E39" s="111"/>
    </row>
    <row r="40" ht="12.75">
      <c r="E40" s="111"/>
    </row>
    <row r="41" ht="12.75">
      <c r="E41" s="111"/>
    </row>
    <row r="42" ht="12.75">
      <c r="E42" s="111"/>
    </row>
    <row r="43" ht="12.75">
      <c r="E43" s="111"/>
    </row>
    <row r="44" ht="12.75">
      <c r="E44" s="111"/>
    </row>
    <row r="45" ht="12.75">
      <c r="E45" s="111"/>
    </row>
    <row r="46" ht="12.75">
      <c r="E46" s="111"/>
    </row>
    <row r="47" ht="12.75">
      <c r="E47" s="111"/>
    </row>
    <row r="48" ht="12.75">
      <c r="E48" s="111"/>
    </row>
    <row r="49" ht="12.75">
      <c r="E49" s="111"/>
    </row>
    <row r="50" ht="12.75">
      <c r="E50" s="111"/>
    </row>
    <row r="51" ht="12.75">
      <c r="E51" s="111"/>
    </row>
    <row r="52" ht="12.75">
      <c r="E52" s="111"/>
    </row>
    <row r="53" ht="12.75">
      <c r="E53" s="111"/>
    </row>
    <row r="54" ht="12.75">
      <c r="E54" s="111"/>
    </row>
    <row r="55" ht="12.75">
      <c r="E55" s="111"/>
    </row>
    <row r="56" ht="12.75">
      <c r="E56" s="111"/>
    </row>
    <row r="57" ht="12.75">
      <c r="E57" s="111"/>
    </row>
    <row r="58" ht="12.75">
      <c r="E58" s="111"/>
    </row>
    <row r="59" ht="12.75">
      <c r="E59" s="111"/>
    </row>
    <row r="60" ht="12.75">
      <c r="E60" s="111"/>
    </row>
    <row r="61" ht="12.75">
      <c r="E61" s="111"/>
    </row>
    <row r="62" ht="12.75">
      <c r="E62" s="111"/>
    </row>
    <row r="63" ht="12.75">
      <c r="E63" s="111"/>
    </row>
    <row r="64" ht="12.75">
      <c r="E64" s="111"/>
    </row>
    <row r="65" ht="12.75">
      <c r="E65" s="111"/>
    </row>
    <row r="66" ht="12.75">
      <c r="E66" s="111"/>
    </row>
    <row r="67" ht="12.75">
      <c r="E67" s="111"/>
    </row>
    <row r="68" ht="12.75">
      <c r="E68" s="111"/>
    </row>
    <row r="69" ht="12.75">
      <c r="E69" s="111"/>
    </row>
    <row r="70" ht="12.75">
      <c r="E70" s="111"/>
    </row>
    <row r="71" ht="12.75">
      <c r="E71" s="111"/>
    </row>
    <row r="72" ht="12.75">
      <c r="E72" s="111"/>
    </row>
    <row r="73" ht="12.75">
      <c r="E73" s="111"/>
    </row>
    <row r="74" ht="12.75">
      <c r="E74" s="111"/>
    </row>
    <row r="75" ht="12.75">
      <c r="E75" s="111"/>
    </row>
    <row r="76" ht="12.75">
      <c r="E76" s="111"/>
    </row>
    <row r="77" ht="12.75">
      <c r="E77" s="111"/>
    </row>
    <row r="78" ht="12.75">
      <c r="E78" s="111"/>
    </row>
    <row r="79" ht="12.75">
      <c r="E79" s="111"/>
    </row>
    <row r="80" ht="12.75">
      <c r="E80" s="111"/>
    </row>
    <row r="81" ht="12.75">
      <c r="E81" s="111"/>
    </row>
    <row r="82" ht="12.75">
      <c r="E82" s="111"/>
    </row>
    <row r="83" ht="12.75">
      <c r="E83" s="111"/>
    </row>
    <row r="84" ht="12.75">
      <c r="E84" s="111"/>
    </row>
    <row r="85" ht="12.75">
      <c r="E85" s="111"/>
    </row>
    <row r="86" ht="12.75">
      <c r="E86" s="111"/>
    </row>
    <row r="87" ht="12.75">
      <c r="E87" s="111"/>
    </row>
    <row r="88" ht="12.75">
      <c r="E88" s="111"/>
    </row>
    <row r="89" ht="12.75">
      <c r="E89" s="111"/>
    </row>
    <row r="90" ht="12.75">
      <c r="E90" s="111"/>
    </row>
    <row r="91" ht="12.75">
      <c r="E91" s="111"/>
    </row>
    <row r="92" ht="12.75">
      <c r="E92" s="111"/>
    </row>
    <row r="93" ht="12.75">
      <c r="E93" s="111"/>
    </row>
    <row r="94" ht="12.75">
      <c r="E94" s="111"/>
    </row>
    <row r="95" ht="12.75">
      <c r="E95" s="111"/>
    </row>
    <row r="96" spans="1:2" ht="12.75">
      <c r="A96" s="142"/>
      <c r="B96" s="142"/>
    </row>
    <row r="97" spans="3:7" ht="12.75">
      <c r="C97" s="143"/>
      <c r="D97" s="143"/>
      <c r="E97" s="144"/>
      <c r="F97" s="143"/>
      <c r="G97" s="145"/>
    </row>
    <row r="98" spans="1:2" ht="12.75">
      <c r="A98" s="142"/>
      <c r="B98" s="14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JP-ASUS</dc:creator>
  <cp:keywords/>
  <dc:description/>
  <cp:lastModifiedBy>HP</cp:lastModifiedBy>
  <dcterms:created xsi:type="dcterms:W3CDTF">2016-11-10T20:57:14Z</dcterms:created>
  <dcterms:modified xsi:type="dcterms:W3CDTF">2018-08-09T07:28:59Z</dcterms:modified>
  <cp:category/>
  <cp:version/>
  <cp:contentType/>
  <cp:contentStatus/>
</cp:coreProperties>
</file>