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8800" windowHeight="12225" activeTab="4"/>
  </bookViews>
  <sheets>
    <sheet name="Rekapitulace stavby" sheetId="1" r:id="rId1"/>
    <sheet name="01.1 - Stavební a konstru..." sheetId="2" r:id="rId2"/>
    <sheet name="01.3 - Hromosvod" sheetId="3" r:id="rId3"/>
    <sheet name="02.1 - Stavební a konstru..." sheetId="4" r:id="rId4"/>
    <sheet name="02.3 - Hromosvod" sheetId="5" r:id="rId5"/>
  </sheets>
  <definedNames>
    <definedName name="_xlnm._FilterDatabase" localSheetId="1" hidden="1">'01.1 - Stavební a konstru...'!$C$134:$K$475</definedName>
    <definedName name="_xlnm._FilterDatabase" localSheetId="2" hidden="1">'01.3 - Hromosvod'!$C$122:$K$157</definedName>
    <definedName name="_xlnm._FilterDatabase" localSheetId="3" hidden="1">'02.1 - Stavební a konstru...'!$C$131:$K$481</definedName>
    <definedName name="_xlnm._FilterDatabase" localSheetId="4" hidden="1">'02.3 - Hromosvod'!$C$122:$K$159</definedName>
    <definedName name="_xlnm.Print_Area" localSheetId="1">'01.1 - Stavební a konstru...'!$C$4:$J$76,'01.1 - Stavební a konstru...'!$C$120:$K$475</definedName>
    <definedName name="_xlnm.Print_Area" localSheetId="2">'01.3 - Hromosvod'!$C$4:$J$76,'01.3 - Hromosvod'!$C$108:$K$157</definedName>
    <definedName name="_xlnm.Print_Area" localSheetId="3">'02.1 - Stavební a konstru...'!$C$4:$J$76,'02.1 - Stavební a konstru...'!$C$117:$K$481</definedName>
    <definedName name="_xlnm.Print_Area" localSheetId="4">'02.3 - Hromosvod'!$C$4:$J$76,'02.3 - Hromosvod'!$C$108:$K$159</definedName>
    <definedName name="_xlnm.Print_Area" localSheetId="0">'Rekapitulace stavby'!$D$4:$AO$76,'Rekapitulace stavby'!$C$82:$AQ$101</definedName>
    <definedName name="_xlnm.Print_Titles" localSheetId="0">'Rekapitulace stavby'!$92:$92</definedName>
    <definedName name="_xlnm.Print_Titles" localSheetId="1">'01.1 - Stavební a konstru...'!$134:$134</definedName>
    <definedName name="_xlnm.Print_Titles" localSheetId="2">'01.3 - Hromosvod'!$122:$122</definedName>
    <definedName name="_xlnm.Print_Titles" localSheetId="3">'02.1 - Stavební a konstru...'!$131:$131</definedName>
    <definedName name="_xlnm.Print_Titles" localSheetId="4">'02.3 - Hromosvod'!$122:$122</definedName>
  </definedNames>
  <calcPr calcId="179017"/>
</workbook>
</file>

<file path=xl/sharedStrings.xml><?xml version="1.0" encoding="utf-8"?>
<sst xmlns="http://schemas.openxmlformats.org/spreadsheetml/2006/main" count="8613" uniqueCount="890">
  <si>
    <t>Export Komplet</t>
  </si>
  <si>
    <t/>
  </si>
  <si>
    <t>2.0</t>
  </si>
  <si>
    <t>False</t>
  </si>
  <si>
    <t>{8fae2c61-9626-4535-88e7-e4199f408429}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</si>
  <si>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</si>
  <si>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</si>
  <si>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</si>
  <si>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</si>
  <si>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</si>
  <si>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</si>
  <si>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</si>
  <si>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</si>
  <si>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</si>
  <si>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2017-02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</si>
  <si>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</si>
  <si>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</si>
  <si>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Ocenášek - Snížení energ. náročnosti průmyslových hal</t>
  </si>
  <si>
    <t>KSO:</t>
  </si>
  <si>
    <t>CC-CZ:</t>
  </si>
  <si>
    <t>Místo:</t>
  </si>
  <si>
    <t>Prostějov</t>
  </si>
  <si>
    <t>Datum:</t>
  </si>
  <si>
    <t>Zadavatel:</t>
  </si>
  <si>
    <t>IČ:</t>
  </si>
  <si>
    <t>Ocenášek - Mikulka s.r.o.</t>
  </si>
  <si>
    <t>DIČ:</t>
  </si>
  <si>
    <t>Uchazeč:</t>
  </si>
  <si>
    <t>Vyplň údaj</t>
  </si>
  <si>
    <t>Projektant:</t>
  </si>
  <si>
    <t>28326610</t>
  </si>
  <si>
    <t>ARCHSTYL s.r.o</t>
  </si>
  <si>
    <t>0,1</t>
  </si>
  <si>
    <t>Zpracovatel: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</si>
  <si>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</si>
  <si>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</si>
  <si>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</si>
  <si>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</si>
  <si>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</si>
  <si>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</si>
  <si>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</si>
  <si>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</si>
  <si>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</si>
  <si>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</si>
  <si>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</si>
  <si>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</si>
  <si>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</si>
  <si>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</si>
  <si>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</si>
  <si>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</si>
  <si>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</si>
  <si>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</si>
  <si>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</si>
  <si>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</si>
  <si>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</si>
  <si>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</si>
  <si>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</si>
  <si>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</si>
  <si>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</si>
  <si>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</si>
  <si>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</si>
  <si>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</si>
  <si>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</si>
  <si>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</si>
  <si>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</si>
  <si>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</si>
  <si>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</si>
  <si>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</si>
  <si>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</si>
  <si>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</si>
  <si>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</si>
  <si>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</si>
  <si>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</si>
  <si>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</si>
  <si>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</si>
  <si>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</si>
  <si>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</si>
  <si>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</si>
  <si>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</si>
  <si>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</si>
  <si>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01</t>
  </si>
  <si>
    <t>Hala A + B</t>
  </si>
  <si>
    <t>STA</t>
  </si>
  <si>
    <t>1</t>
  </si>
  <si>
    <t>{c3994f39-45a6-4039-a431-eb8e19b79b6d}</t>
  </si>
  <si>
    <t>2</t>
  </si>
  <si>
    <t>/</t>
  </si>
  <si>
    <t>01.1</t>
  </si>
  <si>
    <t>Stavební a konstrukční část</t>
  </si>
  <si>
    <t>Soupis</t>
  </si>
  <si>
    <t>{4bbfa21a-793b-41ff-b2e2-702a63b48a1d}</t>
  </si>
  <si>
    <t>01.3</t>
  </si>
  <si>
    <t>Hromosvod</t>
  </si>
  <si>
    <t>{19398fca-eb30-4231-b227-70556d00e5aa}</t>
  </si>
  <si>
    <t>02</t>
  </si>
  <si>
    <t>Hala C</t>
  </si>
  <si>
    <t>{ebea2b00-4b40-4f10-b3d9-58fe04858f58}</t>
  </si>
  <si>
    <t>02.1</t>
  </si>
  <si>
    <t>{e42ad730-136e-41d3-ace9-e4e27205cdae}</t>
  </si>
  <si>
    <t>02.3</t>
  </si>
  <si>
    <t>{92a4edb5-35d4-419b-9fad-f4cf22562dcf}</t>
  </si>
  <si>
    <t>KRYCÍ LIST SOUPISU PRACÍ</t>
  </si>
  <si>
    <t>Objekt:</t>
  </si>
  <si>
    <t>01 - Hala A + B</t>
  </si>
  <si>
    <t>Soupis:</t>
  </si>
  <si>
    <t>01.1 - Stavební a konstrukční část</t>
  </si>
  <si>
    <t xml:space="preserve"> 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</si>
  <si>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</si>
  <si>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</si>
  <si>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</si>
  <si>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</si>
  <si>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</si>
  <si>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</si>
  <si>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</si>
  <si>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</si>
  <si>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</si>
  <si>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práce-bourání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</si>
  <si>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</si>
  <si>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</si>
  <si>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</si>
  <si>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</si>
  <si>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</si>
  <si>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</si>
  <si>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</si>
  <si>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</si>
  <si>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</si>
  <si>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769 - Plastové výplně otvorů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</si>
  <si>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</si>
  <si>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</si>
  <si>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</si>
  <si>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</si>
  <si>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</si>
  <si>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</si>
  <si>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</si>
  <si>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</si>
  <si>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</si>
  <si>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</si>
  <si>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</si>
  <si>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</si>
  <si>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</si>
  <si>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</si>
  <si>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</si>
  <si>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</si>
  <si>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3</t>
  </si>
  <si>
    <t>Svislé a kompletní konstrukce</t>
  </si>
  <si>
    <t>K</t>
  </si>
  <si>
    <t>346272116</t>
  </si>
  <si>
    <t>Přizdívky tl 300 mm z pórobetonových přesných hladkých tvárnic hmotnosti 500 kg/m3</t>
  </si>
  <si>
    <t>m2</t>
  </si>
  <si>
    <t>4</t>
  </si>
  <si>
    <t>VV</t>
  </si>
  <si>
    <t>"dozdívka sokl hala A</t>
  </si>
  <si>
    <t>1,2*(5,4+4*2)</t>
  </si>
  <si>
    <t>dozdívka krčku</t>
  </si>
  <si>
    <t>0,4*4,5*2</t>
  </si>
  <si>
    <t>dozdívka stěny k zázemí</t>
  </si>
  <si>
    <t>30,4</t>
  </si>
  <si>
    <t>Součet</t>
  </si>
  <si>
    <t>6</t>
  </si>
  <si>
    <t>Úpravy povrchů, podlahy a osazování výplní</t>
  </si>
  <si>
    <t>622211031</t>
  </si>
  <si>
    <t>Montáž zateplení vnějších stěn z polystyrénových desek tl do 160 mm</t>
  </si>
  <si>
    <t>"Stěny krčku mezi halami A,B</t>
  </si>
  <si>
    <t>1,8*4,85*2</t>
  </si>
  <si>
    <t>"Sokl hal A,B</t>
  </si>
  <si>
    <t>"hala A</t>
  </si>
  <si>
    <t>1,2*(54,65+2,61+0,96+12,46+60,5+18,5)-1,2*4*7</t>
  </si>
  <si>
    <t>"hala B</t>
  </si>
  <si>
    <t>1,2*94</t>
  </si>
  <si>
    <t>M</t>
  </si>
  <si>
    <t>283760180</t>
  </si>
  <si>
    <t>deska fasádní polystyrénová  EPS SOKL 3000 1250 x 600 x 120 mm</t>
  </si>
  <si>
    <t>8</t>
  </si>
  <si>
    <t>P</t>
  </si>
  <si>
    <t>Poznámka k položce:
lambda=0,035 [W / m K]</t>
  </si>
  <si>
    <t>622531011</t>
  </si>
  <si>
    <t>Tenkovrstvá silikonová zrnitá omítka tl. 1,5 mm včetně penetrace vnějších stěn</t>
  </si>
  <si>
    <t>10</t>
  </si>
  <si>
    <t>5</t>
  </si>
  <si>
    <t>631311114</t>
  </si>
  <si>
    <t>Mazanina tl do 80 mm z betonu prostého tř. C 16/20</t>
  </si>
  <si>
    <t>m3</t>
  </si>
  <si>
    <t>12</t>
  </si>
  <si>
    <t>143*0,05</t>
  </si>
  <si>
    <t>631319011</t>
  </si>
  <si>
    <t>Příplatek k mazanině tl do 80 mm za přehlazení povrchu</t>
  </si>
  <si>
    <t>14</t>
  </si>
  <si>
    <t>7</t>
  </si>
  <si>
    <t>631319171</t>
  </si>
  <si>
    <t>Příplatek k mazanině tl do 80 mm za stržení povrchu spodní vrstvy před vložením výztuže</t>
  </si>
  <si>
    <t>16</t>
  </si>
  <si>
    <t>631362021</t>
  </si>
  <si>
    <t>Výztuž mazanin svařovanými sítěmi Kari</t>
  </si>
  <si>
    <t>t</t>
  </si>
  <si>
    <t>18</t>
  </si>
  <si>
    <t>143*4,44*1,15/1000</t>
  </si>
  <si>
    <t>9</t>
  </si>
  <si>
    <t>632451436</t>
  </si>
  <si>
    <t>Potěr pískocementový tl do 30 mm tř. C 25 běžný</t>
  </si>
  <si>
    <t>20</t>
  </si>
  <si>
    <t>Trubní vedení</t>
  </si>
  <si>
    <t>877265271</t>
  </si>
  <si>
    <t>Montáž lapače střešních splavenin z tvrdého PVC-systém KG DN 125</t>
  </si>
  <si>
    <t>kus</t>
  </si>
  <si>
    <t>22</t>
  </si>
  <si>
    <t>11</t>
  </si>
  <si>
    <t>552441010</t>
  </si>
  <si>
    <t>lapač střešních splavenin - DN 125 mm</t>
  </si>
  <si>
    <t>24</t>
  </si>
  <si>
    <t>Ostatní konstrukce a práce-bourání</t>
  </si>
  <si>
    <t>941111131</t>
  </si>
  <si>
    <t>Montáž lešení řadového trubkového lehkého s podlahami zatížení do 200 kg/m2 š do 1,5 m v do 10 m</t>
  </si>
  <si>
    <t>26</t>
  </si>
  <si>
    <t>"Hala A</t>
  </si>
  <si>
    <t>5,1*42,8*2</t>
  </si>
  <si>
    <t>5,1*12,8*2+(6,23-5,1)*12,8*0,5*2</t>
  </si>
  <si>
    <t>Mezisoučet</t>
  </si>
  <si>
    <t>"Hala B</t>
  </si>
  <si>
    <t>11,02*60,7*2</t>
  </si>
  <si>
    <t>11,02*18,7*2+(12,92-11,02)*0,5*18,7*2</t>
  </si>
  <si>
    <t>"Spojovací krček mezi halou A a zázemím</t>
  </si>
  <si>
    <t>1,3*4,5*2-0,9*2,05</t>
  </si>
  <si>
    <t>"Spojovací krček mezi halami</t>
  </si>
  <si>
    <t>13</t>
  </si>
  <si>
    <t>941111231</t>
  </si>
  <si>
    <t>Příplatek k lešení řadovému trubkovému lehkému s podlahami š 1,5 m v 10 m za první a ZKD den použití</t>
  </si>
  <si>
    <t>28</t>
  </si>
  <si>
    <t>941111831</t>
  </si>
  <si>
    <t>Demontáž lešení řadového trubkového lehkého s podlahami zatížení do 200 kg/m2 š do 1,5 m v do 10 m</t>
  </si>
  <si>
    <t>30</t>
  </si>
  <si>
    <t>96</t>
  </si>
  <si>
    <t>Bourání konstrukcí</t>
  </si>
  <si>
    <t>965042141</t>
  </si>
  <si>
    <t>Bourání podkladů pod dlažby nebo mazanin betonových nebo z litého asfaltu tl do 100 mm pl přes 4 m2</t>
  </si>
  <si>
    <t>32</t>
  </si>
  <si>
    <t>"zázemí"  143*0,1</t>
  </si>
  <si>
    <t>997013501</t>
  </si>
  <si>
    <t>Odvoz suti a vybouraných hmot na skládku nebo meziskládku do 1 km se složením</t>
  </si>
  <si>
    <t>34</t>
  </si>
  <si>
    <t>998</t>
  </si>
  <si>
    <t>Přesun hmot</t>
  </si>
  <si>
    <t>17</t>
  </si>
  <si>
    <t>998021021</t>
  </si>
  <si>
    <t>Přesun hmot pro haly v do 20 m</t>
  </si>
  <si>
    <t>36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</si>
  <si>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</si>
  <si>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</si>
  <si>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</si>
  <si>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</si>
  <si>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</si>
  <si>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</si>
  <si>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38</t>
  </si>
  <si>
    <t>19</t>
  </si>
  <si>
    <t>111631500</t>
  </si>
  <si>
    <t>lak asfaltový ALP/9 bal 9 kg</t>
  </si>
  <si>
    <t>40</t>
  </si>
  <si>
    <t>Poznámka k položce:
Spotřeba 0,3-0,4kg/m2 dle povrchu, ředidlo technický benzín</t>
  </si>
  <si>
    <t>711131101</t>
  </si>
  <si>
    <t>Provedení izolace proti zemní vlhkosti pásy na sucho vodorovné AIP nebo tkaninou</t>
  </si>
  <si>
    <t>42</t>
  </si>
  <si>
    <t>693110620</t>
  </si>
  <si>
    <t>geotextilie netkaná 300 g/m2, šíře 300 cm</t>
  </si>
  <si>
    <t>44</t>
  </si>
  <si>
    <t>711141559</t>
  </si>
  <si>
    <t>Provedení izolace proti zemní vlhkosti pásy přitavením vodorovné NAIP</t>
  </si>
  <si>
    <t>46</t>
  </si>
  <si>
    <t>23</t>
  </si>
  <si>
    <t>628331590</t>
  </si>
  <si>
    <t xml:space="preserve">pás těžký asfaltovaný </t>
  </si>
  <si>
    <t>48</t>
  </si>
  <si>
    <t>998711202</t>
  </si>
  <si>
    <t>Přesun hmot procentní pro izolace proti vodě, vlhkosti a plynům v objektech v do 12 m</t>
  </si>
  <si>
    <t>%</t>
  </si>
  <si>
    <t>50</t>
  </si>
  <si>
    <t>713</t>
  </si>
  <si>
    <t>Izolace tepelné</t>
  </si>
  <si>
    <t>25</t>
  </si>
  <si>
    <t>713121111</t>
  </si>
  <si>
    <t>Montáž izolace tepelné podlah volně kladenými rohožemi, pásy, dílci, deskami 1 vrstva</t>
  </si>
  <si>
    <t>52</t>
  </si>
  <si>
    <t>143</t>
  </si>
  <si>
    <t>283759900</t>
  </si>
  <si>
    <t>deska z pěnového polystyrenu EPS 150 S 1000 x 500 x 140 mm</t>
  </si>
  <si>
    <t>54</t>
  </si>
  <si>
    <t>143*1,05 'Přepočtené koeficientem množství</t>
  </si>
  <si>
    <t>27</t>
  </si>
  <si>
    <t>713141151</t>
  </si>
  <si>
    <t>Montáž izolace tepelné střech plochých kladené volně 1 vrstva rohoží, pásů, dílců, desek</t>
  </si>
  <si>
    <t>56</t>
  </si>
  <si>
    <t>5,08*1,8*2</t>
  </si>
  <si>
    <t>283723090</t>
  </si>
  <si>
    <t>deska z pěnového polystyrenu EPS 100 S 1000 x 500 x 100 mm</t>
  </si>
  <si>
    <t>58</t>
  </si>
  <si>
    <t>Poznámka k položce:
lambda=0,037 [W / m K]</t>
  </si>
  <si>
    <t>9,144*1,02 'Přepočtené koeficientem množství</t>
  </si>
  <si>
    <t>29</t>
  </si>
  <si>
    <t>283723190</t>
  </si>
  <si>
    <t>deska z pěnového polystyrenu EPS 100 S 1000 x 500 x 150 mm</t>
  </si>
  <si>
    <t>60</t>
  </si>
  <si>
    <t>713191132</t>
  </si>
  <si>
    <t>Montáž izolace tepelné podlah, stropů vrchem nebo střech překrytí separační fólií z PE</t>
  </si>
  <si>
    <t>62</t>
  </si>
  <si>
    <t>"Zázemí podlaha</t>
  </si>
  <si>
    <t xml:space="preserve">"Spojovací krček zděný </t>
  </si>
  <si>
    <t>31</t>
  </si>
  <si>
    <t>283231500</t>
  </si>
  <si>
    <t>fólie separační PE bal. 100 m2</t>
  </si>
  <si>
    <t>64</t>
  </si>
  <si>
    <t>Poznámka k položce:
oddělení betonových nebo samonivelačních vyrovnávacích vrstev</t>
  </si>
  <si>
    <t>161,288*1,15 'Přepočtené koeficientem množství</t>
  </si>
  <si>
    <t>631508170</t>
  </si>
  <si>
    <t>parozábrana foliová</t>
  </si>
  <si>
    <t>66</t>
  </si>
  <si>
    <t>"Spojovací krček zděný</t>
  </si>
  <si>
    <t>5,08*1,8</t>
  </si>
  <si>
    <t>zázemí</t>
  </si>
  <si>
    <t>33</t>
  </si>
  <si>
    <t>283231510</t>
  </si>
  <si>
    <t>folie separační  bal. 130 m2</t>
  </si>
  <si>
    <t>68</t>
  </si>
  <si>
    <t>152,144*1,15 'Přepočtené koeficientem množství</t>
  </si>
  <si>
    <t>998713202</t>
  </si>
  <si>
    <t>Přesun hmot procentní pro izolace tepelné v objektech v do 12 m</t>
  </si>
  <si>
    <t>CS ÚRS 2015 01</t>
  </si>
  <si>
    <t>593321185</t>
  </si>
  <si>
    <t>721</t>
  </si>
  <si>
    <t>Zdravotechnika - vnitřní kanalizace</t>
  </si>
  <si>
    <t>35</t>
  </si>
  <si>
    <t>721242804</t>
  </si>
  <si>
    <t>Demontáž lapače střešních splavenin DN 125</t>
  </si>
  <si>
    <t>70</t>
  </si>
  <si>
    <t>762</t>
  </si>
  <si>
    <t>Konstrukce tesařské</t>
  </si>
  <si>
    <t>762429001</t>
  </si>
  <si>
    <t>Montáž podkladový rošt</t>
  </si>
  <si>
    <t>m</t>
  </si>
  <si>
    <t>72</t>
  </si>
  <si>
    <t>6,85*3</t>
  </si>
  <si>
    <t>37</t>
  </si>
  <si>
    <t>605110810</t>
  </si>
  <si>
    <t>Řezivo jehličnaté  impregnované</t>
  </si>
  <si>
    <t>74</t>
  </si>
  <si>
    <t>762813120</t>
  </si>
  <si>
    <t>Montáž vrchního záklopu z desek cementotřískových na sraz</t>
  </si>
  <si>
    <t>76</t>
  </si>
  <si>
    <t>39</t>
  </si>
  <si>
    <t>595907440</t>
  </si>
  <si>
    <t>deska cementotřísková  tl.25mm</t>
  </si>
  <si>
    <t>78</t>
  </si>
  <si>
    <t>998762202</t>
  </si>
  <si>
    <t>Přesun hmot procentní pro kce tesařské v objektech v do 12 m</t>
  </si>
  <si>
    <t>CS ÚRS 2017 01</t>
  </si>
  <si>
    <t>-365370802</t>
  </si>
  <si>
    <t>764</t>
  </si>
  <si>
    <t>Konstrukce klempířské</t>
  </si>
  <si>
    <t>41</t>
  </si>
  <si>
    <t>764001821</t>
  </si>
  <si>
    <t>Demontáž krytiny ze svitků nebo tabulí do suti</t>
  </si>
  <si>
    <t>80</t>
  </si>
  <si>
    <t>42,8*13,3</t>
  </si>
  <si>
    <t>60,7*19,4</t>
  </si>
  <si>
    <t>764002861</t>
  </si>
  <si>
    <t>Demontáž oplechování říms do suti</t>
  </si>
  <si>
    <t>82</t>
  </si>
  <si>
    <t>42,8*2+13,3*2</t>
  </si>
  <si>
    <t>60,7*2+19,4*2</t>
  </si>
  <si>
    <t>43</t>
  </si>
  <si>
    <t>764004861</t>
  </si>
  <si>
    <t>Demontáž svodu do suti</t>
  </si>
  <si>
    <t>84</t>
  </si>
  <si>
    <t>" zázemí"   3*6,5</t>
  </si>
  <si>
    <t>"hala A"   6*10,9</t>
  </si>
  <si>
    <t>"hala B"   4*5</t>
  </si>
  <si>
    <t>764141401</t>
  </si>
  <si>
    <t>Krytina střechy rovné drážkováním ze svitků z poplastovaného plechu rš 500 mm sklonu do 30°</t>
  </si>
  <si>
    <t>86</t>
  </si>
  <si>
    <t>45</t>
  </si>
  <si>
    <t>764214604</t>
  </si>
  <si>
    <t>K 01 - Soklová okapnice - poplatovaný plech rš 255 mm</t>
  </si>
  <si>
    <t>-1319862792</t>
  </si>
  <si>
    <t>764212664</t>
  </si>
  <si>
    <t>K 02 - Oplechování navazující střechy - polastovaný plech rš 320mm</t>
  </si>
  <si>
    <t>-1154345859</t>
  </si>
  <si>
    <t>47</t>
  </si>
  <si>
    <t>764511603</t>
  </si>
  <si>
    <t>K 03 - Podokapní půlkruhový žlab z poplastovaného plechu rš 350mm D 150mm</t>
  </si>
  <si>
    <t>1960880354</t>
  </si>
  <si>
    <t>764518623</t>
  </si>
  <si>
    <t>K 04 - Svod kruhový včetně objímek, kolen, odskoků z poplastovaného plechu DN 150mm</t>
  </si>
  <si>
    <t>907376620</t>
  </si>
  <si>
    <t>49</t>
  </si>
  <si>
    <t>998764202</t>
  </si>
  <si>
    <t>Přesun hmot procentní pro konstrukce klempířské v objektech v do 12 m</t>
  </si>
  <si>
    <t>-1408268715</t>
  </si>
  <si>
    <t>767</t>
  </si>
  <si>
    <t>Konstrukce zámečnické</t>
  </si>
  <si>
    <t>767134802</t>
  </si>
  <si>
    <t>Demontáž oplechování stěn šroubovaných č. pomocné OK</t>
  </si>
  <si>
    <t>88</t>
  </si>
  <si>
    <t>západní stěna</t>
  </si>
  <si>
    <t>3,9*42,8</t>
  </si>
  <si>
    <t>-3,4*4,8</t>
  </si>
  <si>
    <t>-10*1,5*2</t>
  </si>
  <si>
    <t>východní stěna</t>
  </si>
  <si>
    <t>42,8*3,9</t>
  </si>
  <si>
    <t>-4*1,5*2</t>
  </si>
  <si>
    <t>-5*1,5*2</t>
  </si>
  <si>
    <t>-3,9*3*3</t>
  </si>
  <si>
    <t>štíty</t>
  </si>
  <si>
    <t>(12,8*3,9+6,7)*2</t>
  </si>
  <si>
    <t>-9*1,5*2</t>
  </si>
  <si>
    <t>jižní stěna</t>
  </si>
  <si>
    <t>60,7*9,8</t>
  </si>
  <si>
    <t>-3,9*3*7</t>
  </si>
  <si>
    <t>-5,3*4,1</t>
  </si>
  <si>
    <t>-173</t>
  </si>
  <si>
    <t>severní stěna</t>
  </si>
  <si>
    <t>-4,5*2,8</t>
  </si>
  <si>
    <t>-239</t>
  </si>
  <si>
    <t>-3,9*3</t>
  </si>
  <si>
    <t>18,7*9,8+17,6</t>
  </si>
  <si>
    <t>2,4*1,25</t>
  </si>
  <si>
    <t>"Odpočet zděný sokl</t>
  </si>
  <si>
    <t>-146</t>
  </si>
  <si>
    <t>-112,8</t>
  </si>
  <si>
    <t>51</t>
  </si>
  <si>
    <t>767141800</t>
  </si>
  <si>
    <t>Demontáž konstrukcí pro beztmelé zasklení se zasklením</t>
  </si>
  <si>
    <t>90</t>
  </si>
  <si>
    <t>367</t>
  </si>
  <si>
    <t>767641800</t>
  </si>
  <si>
    <t>Demontáž zárubní dveří odřezáním plochy do 2,5 m2</t>
  </si>
  <si>
    <t>92</t>
  </si>
  <si>
    <t>53</t>
  </si>
  <si>
    <t>767651805</t>
  </si>
  <si>
    <t>Demontáž zárubní vrat odřezáním plochy přes 10,0 m2</t>
  </si>
  <si>
    <t>94</t>
  </si>
  <si>
    <t>"Hala a,B</t>
  </si>
  <si>
    <t>"Hala C</t>
  </si>
  <si>
    <t>767-97</t>
  </si>
  <si>
    <t>Demontáž a likvidace patra soc. zázemí</t>
  </si>
  <si>
    <t>m3OP</t>
  </si>
  <si>
    <t>2,75*18,97*7,04</t>
  </si>
  <si>
    <t>(7,3-6,05)*18,97*7,04*0,5</t>
  </si>
  <si>
    <t>2,75*1,3*(18,7-8,1)</t>
  </si>
  <si>
    <t>0,9*1,3*(18,7-8,1)*0,5</t>
  </si>
  <si>
    <t>55</t>
  </si>
  <si>
    <t>767996701</t>
  </si>
  <si>
    <t>Demontáž atypických zámečnických konstrukcí řezáním hmotnosti jednotlivých dílů do 50 kg</t>
  </si>
  <si>
    <t>kg</t>
  </si>
  <si>
    <t>98</t>
  </si>
  <si>
    <t>"schodiště odhad cca 150 kg</t>
  </si>
  <si>
    <t>150</t>
  </si>
  <si>
    <t>"žebřík vč. ochranného koše na fasádě haly C délka  11m</t>
  </si>
  <si>
    <t>450</t>
  </si>
  <si>
    <t>"větrací mříže 1200/1200</t>
  </si>
  <si>
    <t>320</t>
  </si>
  <si>
    <t>767662110</t>
  </si>
  <si>
    <t>Montáž mříží pevných šroubovaných</t>
  </si>
  <si>
    <t>100</t>
  </si>
  <si>
    <t>0,6*0,6*10</t>
  </si>
  <si>
    <t>57</t>
  </si>
  <si>
    <t>553414250</t>
  </si>
  <si>
    <t>mřížka větrací nerezová 600/600</t>
  </si>
  <si>
    <t>102</t>
  </si>
  <si>
    <t>767691813</t>
  </si>
  <si>
    <t>Vyvěšení nebo zavěšení kovových křídel oken přes 1,5 m2</t>
  </si>
  <si>
    <t>104</t>
  </si>
  <si>
    <t>"halaB</t>
  </si>
  <si>
    <t>59</t>
  </si>
  <si>
    <t>767691822</t>
  </si>
  <si>
    <t>Vyvěšení nebo zavěšení kovových křídel dveří do 2 m2</t>
  </si>
  <si>
    <t>106</t>
  </si>
  <si>
    <t>767691833</t>
  </si>
  <si>
    <t>Vyvěšení nebo zavěšení kovových křídel vrat přes 4 m2</t>
  </si>
  <si>
    <t>108</t>
  </si>
  <si>
    <t>14*2</t>
  </si>
  <si>
    <t>61</t>
  </si>
  <si>
    <t>767833100</t>
  </si>
  <si>
    <t>Montáž žebříků do zdi s bočnicemi s profilové oceli</t>
  </si>
  <si>
    <t>110</t>
  </si>
  <si>
    <t>767833291</t>
  </si>
  <si>
    <t>Příplatek k ceně za montáž žebříků na ocelovou konstrukci</t>
  </si>
  <si>
    <t>112</t>
  </si>
  <si>
    <t>63</t>
  </si>
  <si>
    <t>767834102</t>
  </si>
  <si>
    <t>Příplatek k ceně za montáž žebříků ochranný koš svařovaný</t>
  </si>
  <si>
    <t>114</t>
  </si>
  <si>
    <t>767-01</t>
  </si>
  <si>
    <t>M+D pomocná ocelová kce pro oppláštění hal</t>
  </si>
  <si>
    <t>116</t>
  </si>
  <si>
    <t>"odhad 5 kg/m2 opláštění</t>
  </si>
  <si>
    <t>(1069+230+261)*5*1,05</t>
  </si>
  <si>
    <t>65</t>
  </si>
  <si>
    <t>767-02</t>
  </si>
  <si>
    <t>M+D nosná ocelová konstrukce 2. patro zázemí a střechy</t>
  </si>
  <si>
    <t>118</t>
  </si>
  <si>
    <t>"viz statika "   12885</t>
  </si>
  <si>
    <t>767135221</t>
  </si>
  <si>
    <t>Montáž stěn plechových lamel šířky do  150 mm na pomocnou konstrukci</t>
  </si>
  <si>
    <t>120</t>
  </si>
  <si>
    <t>-10*2,9*2</t>
  </si>
  <si>
    <t>-4*3*2</t>
  </si>
  <si>
    <t>-5*3*2</t>
  </si>
  <si>
    <t>-4*3*3</t>
  </si>
  <si>
    <t>-9*3*2</t>
  </si>
  <si>
    <t>-4,5*3*2</t>
  </si>
  <si>
    <t>-57*3</t>
  </si>
  <si>
    <t>-4,5*3</t>
  </si>
  <si>
    <t>-44*4,5-6*3</t>
  </si>
  <si>
    <t>-8,3*5,3</t>
  </si>
  <si>
    <t>-4*3</t>
  </si>
  <si>
    <t>-3,3*4,8</t>
  </si>
  <si>
    <t>"Zázemí</t>
  </si>
  <si>
    <t>Východní a západní stěna</t>
  </si>
  <si>
    <t>58*2</t>
  </si>
  <si>
    <t>-3*1,5*3</t>
  </si>
  <si>
    <t>-1*1,5</t>
  </si>
  <si>
    <t>-1*2,6</t>
  </si>
  <si>
    <t>-1*2</t>
  </si>
  <si>
    <t>19,5*6,3</t>
  </si>
  <si>
    <t>-1,5*1,5*13</t>
  </si>
  <si>
    <t>11,1*6,5</t>
  </si>
  <si>
    <t>67</t>
  </si>
  <si>
    <t>553-01</t>
  </si>
  <si>
    <t>Stěnový panel  tl. 100 mm</t>
  </si>
  <si>
    <t>122</t>
  </si>
  <si>
    <t>Poznámka k položce:
vč. lemování a spojovacího materiálu</t>
  </si>
  <si>
    <t>1069</t>
  </si>
  <si>
    <t>230</t>
  </si>
  <si>
    <t>553-02</t>
  </si>
  <si>
    <t>Stěnový panel tl. 120 mm</t>
  </si>
  <si>
    <t>124</t>
  </si>
  <si>
    <t>"zázemí</t>
  </si>
  <si>
    <t>261</t>
  </si>
  <si>
    <t>69</t>
  </si>
  <si>
    <t>R553-02</t>
  </si>
  <si>
    <t>Stěnový prosvětlovací panel</t>
  </si>
  <si>
    <t>126</t>
  </si>
  <si>
    <t>Poznámka k položce:
vč. lemování a spojovacího materiálu, pouze v kombinaci s panely AWP</t>
  </si>
  <si>
    <t>"Hala A,B</t>
  </si>
  <si>
    <t>318+132</t>
  </si>
  <si>
    <t>767135701</t>
  </si>
  <si>
    <t>Montáž stěn, ukončení oplechování na konstrukci rozvinuté šířky do 330 mm</t>
  </si>
  <si>
    <t>128</t>
  </si>
  <si>
    <t>Poznámka k položce:
lemování stěn panelů</t>
  </si>
  <si>
    <t>42,8*2*2</t>
  </si>
  <si>
    <t>12,8*2*2</t>
  </si>
  <si>
    <t>Hala A</t>
  </si>
  <si>
    <t>60,7*2*2</t>
  </si>
  <si>
    <t>18,7*2*2</t>
  </si>
  <si>
    <t>58*2*2</t>
  </si>
  <si>
    <t>19,5*2</t>
  </si>
  <si>
    <t>11,1*2</t>
  </si>
  <si>
    <t>71</t>
  </si>
  <si>
    <t>767391112</t>
  </si>
  <si>
    <t>Montáž krytin střech plechových tvarovaných šroubováním</t>
  </si>
  <si>
    <t>130</t>
  </si>
  <si>
    <t>"Zázemí vč napojení na halu</t>
  </si>
  <si>
    <t>162</t>
  </si>
  <si>
    <t>S553-03</t>
  </si>
  <si>
    <t>Střešní panel tl 120 mm</t>
  </si>
  <si>
    <t>132</t>
  </si>
  <si>
    <t>Poznámka k položce:
vč. lemování a spojovacího materiálu,</t>
  </si>
  <si>
    <t>73</t>
  </si>
  <si>
    <t>S553-04</t>
  </si>
  <si>
    <t>Střešní panel tl 140 mm</t>
  </si>
  <si>
    <t>134</t>
  </si>
  <si>
    <t>767-10</t>
  </si>
  <si>
    <t>D01 - D+M průmyslová vrata otočná 4000/4200</t>
  </si>
  <si>
    <t>kpl</t>
  </si>
  <si>
    <t>136</t>
  </si>
  <si>
    <t>75</t>
  </si>
  <si>
    <t>767-12</t>
  </si>
  <si>
    <t>D03 - D+M průmyslová vrata otočná 4500/4200</t>
  </si>
  <si>
    <t>138</t>
  </si>
  <si>
    <t>767-13</t>
  </si>
  <si>
    <t>D04 - D+M průmyslová vrata otočná 4000/4200</t>
  </si>
  <si>
    <t>140</t>
  </si>
  <si>
    <t>77</t>
  </si>
  <si>
    <t>767-14</t>
  </si>
  <si>
    <t>D05 - D+M průmyslová vrata otočná 4500/4200</t>
  </si>
  <si>
    <t>142</t>
  </si>
  <si>
    <t>998767202</t>
  </si>
  <si>
    <t>Přesun hmot procentní pro zámečnické konstrukce v objektech v do 12 m</t>
  </si>
  <si>
    <t>144</t>
  </si>
  <si>
    <t>769</t>
  </si>
  <si>
    <t>Plastové výplně otvorů</t>
  </si>
  <si>
    <t>79</t>
  </si>
  <si>
    <t>769-01</t>
  </si>
  <si>
    <t>D02 - D+M dveře vnější plastové 1000/2100</t>
  </si>
  <si>
    <t>146</t>
  </si>
  <si>
    <t>769-02</t>
  </si>
  <si>
    <t>W01 - D+M okno plastové 1000/1500</t>
  </si>
  <si>
    <t>ks</t>
  </si>
  <si>
    <t>148</t>
  </si>
  <si>
    <t>81</t>
  </si>
  <si>
    <t>769-04</t>
  </si>
  <si>
    <t>W02- D+M okno plastové 1500/1500</t>
  </si>
  <si>
    <t>152</t>
  </si>
  <si>
    <t>998769202</t>
  </si>
  <si>
    <t>Přesun hmot procentní pro plastové výplně v objektech v do 12 m</t>
  </si>
  <si>
    <t>154</t>
  </si>
  <si>
    <t>01.3 - Hromosvod</t>
  </si>
  <si>
    <t>M21 - Elektromontáže</t>
  </si>
  <si>
    <t>M46 - Zemní práce při montážích</t>
  </si>
  <si>
    <t>M21h - HZS - hodinové zúčtovací sazby</t>
  </si>
  <si>
    <t>M21</t>
  </si>
  <si>
    <t>Elektromontáže</t>
  </si>
  <si>
    <t>210220021R00</t>
  </si>
  <si>
    <t>Vedení uzemňovací v zemi FeZn do 120 mm2</t>
  </si>
  <si>
    <t>35441120R</t>
  </si>
  <si>
    <t>Pásek uzemňovací pozinkovaný 30 x 4 mm</t>
  </si>
  <si>
    <t>210220002R00</t>
  </si>
  <si>
    <t>Vedení uzemňovací na povrchu FeZn D 10 mm</t>
  </si>
  <si>
    <t>15615235R</t>
  </si>
  <si>
    <t>Drát tažený pozinkovaný 11343  D 10,00 mm</t>
  </si>
  <si>
    <t>210220111R00</t>
  </si>
  <si>
    <t>Montáž vodiče HVI vodiče</t>
  </si>
  <si>
    <t>35444180R</t>
  </si>
  <si>
    <t>HVI vodič long - černý - 20 mm</t>
  </si>
  <si>
    <t>764919408RMHT00</t>
  </si>
  <si>
    <t>Montáž podpěry vedení pro HVI vodiče</t>
  </si>
  <si>
    <t>Pol__8</t>
  </si>
  <si>
    <t>Podpěra vedení vodiče HVI</t>
  </si>
  <si>
    <t>210220211</t>
  </si>
  <si>
    <t>Tyč jímací s upev. na stř.hřeben do 8 m</t>
  </si>
  <si>
    <t>Pol__10</t>
  </si>
  <si>
    <t>Podpůrná trubka 3,2m s jímací tyčí 2,5m</t>
  </si>
  <si>
    <t>Pol__14</t>
  </si>
  <si>
    <t>Držák podpůrné trubky</t>
  </si>
  <si>
    <t>Pol__12</t>
  </si>
  <si>
    <t>Podpůrná trubka 3,2m s jímacím hrotem 1,0m a tříranemmeným stojanem</t>
  </si>
  <si>
    <t>3544154417B</t>
  </si>
  <si>
    <t>Betonový podstavec 17kg</t>
  </si>
  <si>
    <t>210800547R00</t>
  </si>
  <si>
    <t>Vodič nn a vn CY 6 mm2 uložený pevně</t>
  </si>
  <si>
    <t>34140966R</t>
  </si>
  <si>
    <t>Vodič silový CY zelenožlutý 6,00 mm2 - drát</t>
  </si>
  <si>
    <t>210800550R00</t>
  </si>
  <si>
    <t>Vodič nn a vn CY 25 mm2 uložený pevně</t>
  </si>
  <si>
    <t>34140969R</t>
  </si>
  <si>
    <t>Vodič silový CY zelenožlutý 25,00 mm2 - lano</t>
  </si>
  <si>
    <t>Pol__18</t>
  </si>
  <si>
    <t>Instalační materiál (šroubky, hmoždinky, ….)</t>
  </si>
  <si>
    <t>Pol__19</t>
  </si>
  <si>
    <t>Prostup podpůrné trubky krytinou</t>
  </si>
  <si>
    <t>210220302R2aT00</t>
  </si>
  <si>
    <t>Svorka hromosvodová nad 2 šrouby /ST, SJ, SR, atd/ včetně dodávky svroky SR pro spoj drát  pásek</t>
  </si>
  <si>
    <t>210220302RT1</t>
  </si>
  <si>
    <t>Svorka hromosvodová nad 2 šrouby /ST, SJ, SR, atd/, včetně dodávky svorky SR 2b Fe pro pásek 30x4 mm</t>
  </si>
  <si>
    <t>Pol__22</t>
  </si>
  <si>
    <t>Montáž chodníkové revizní krabice</t>
  </si>
  <si>
    <t>Pol__23</t>
  </si>
  <si>
    <t>Chodníková revizní krabice s revizní svorkou</t>
  </si>
  <si>
    <t>210192571REST00</t>
  </si>
  <si>
    <t>Montáž ekvipotencionální svorkovnice</t>
  </si>
  <si>
    <t>Pol__25</t>
  </si>
  <si>
    <t>Ekvipotencionální svorkovnice K12</t>
  </si>
  <si>
    <t>M46</t>
  </si>
  <si>
    <t>Zemní práce při montážích</t>
  </si>
  <si>
    <t>460010024R00</t>
  </si>
  <si>
    <t>Vytýčení kabelové trasy v zastavěném prostoru</t>
  </si>
  <si>
    <t>kpl.</t>
  </si>
  <si>
    <t>460200134RT1</t>
  </si>
  <si>
    <t>Výkop kabelové rýhy 35/50 cm  hor.4, strojní výkop rýhy</t>
  </si>
  <si>
    <t>460560134R00</t>
  </si>
  <si>
    <t>Zához rýhy 35/50 cm, hornina třídy 4</t>
  </si>
  <si>
    <t>M21h</t>
  </si>
  <si>
    <t>HZS - hodinové zúčtovací sazby</t>
  </si>
  <si>
    <t>ZZ500000</t>
  </si>
  <si>
    <t>Nespecifikovatelné práce</t>
  </si>
  <si>
    <t>hod</t>
  </si>
  <si>
    <t>ZZ500001</t>
  </si>
  <si>
    <t>Koordinace s ostatními účastníky výstavby</t>
  </si>
  <si>
    <t>220890202KPL</t>
  </si>
  <si>
    <t>Revize</t>
  </si>
  <si>
    <t>02 - Hala C</t>
  </si>
  <si>
    <t>02.1 - Stavební a konstrukční část</t>
  </si>
  <si>
    <t>620991121</t>
  </si>
  <si>
    <t>Zakrývání výplní venkovních otvorů před nánosem plastických maltovin z lešení</t>
  </si>
  <si>
    <t>"Pohled jižní</t>
  </si>
  <si>
    <t>0,9*2,05*2</t>
  </si>
  <si>
    <t>0,55*0,55*2</t>
  </si>
  <si>
    <t>4,6*4,5</t>
  </si>
  <si>
    <t>0,9*2,1</t>
  </si>
  <si>
    <t>4,25*4,25*2</t>
  </si>
  <si>
    <t>4,7*1,15</t>
  </si>
  <si>
    <t>1,8*1,5</t>
  </si>
  <si>
    <t>1,4*2,6</t>
  </si>
  <si>
    <t>1,15*1,1</t>
  </si>
  <si>
    <t>0,55*1,1*2</t>
  </si>
  <si>
    <t>"Pohled severní</t>
  </si>
  <si>
    <t>1,15*1,15*3</t>
  </si>
  <si>
    <t>1,75*2,45</t>
  </si>
  <si>
    <t>0,55*1,15*(2+2)</t>
  </si>
  <si>
    <t>1,7*2,45</t>
  </si>
  <si>
    <t>1,8*1,45*3</t>
  </si>
  <si>
    <t>"Pohled východní</t>
  </si>
  <si>
    <t>2,4*2,35</t>
  </si>
  <si>
    <t>1,75*2,4*5</t>
  </si>
  <si>
    <t>1,75*1,8*2</t>
  </si>
  <si>
    <t>"Pohled západní</t>
  </si>
  <si>
    <t>1,1*1,1*4</t>
  </si>
  <si>
    <t>622135011</t>
  </si>
  <si>
    <t>Vyrovnání podkladu vnějších stěn tmelem tl do 2 mm</t>
  </si>
  <si>
    <t>622135091</t>
  </si>
  <si>
    <t>Příplatek k vyrovnání vnějších stěn maltou vápenocementovou za každých dalších 5 mm tl</t>
  </si>
  <si>
    <t>3,8*(6+1,4+1+1)</t>
  </si>
  <si>
    <t>6*6,9</t>
  </si>
  <si>
    <t>5*(0,59+0,9+0,45+4,25+1+4,25+1,7+4,7+1,8+1,8+4,19)</t>
  </si>
  <si>
    <t>7,25*5,44</t>
  </si>
  <si>
    <t>-0,9*2,05*2</t>
  </si>
  <si>
    <t>-0,55*0,55*2</t>
  </si>
  <si>
    <t>-4,6*4,5</t>
  </si>
  <si>
    <t>-0,9*2,1</t>
  </si>
  <si>
    <t>-4,25*4,25*2</t>
  </si>
  <si>
    <t>-4,7*1,15</t>
  </si>
  <si>
    <t>-1,8*1,5</t>
  </si>
  <si>
    <t>-1,4*2,6</t>
  </si>
  <si>
    <t>-1,15*1,1</t>
  </si>
  <si>
    <t>-0,55*1,1*2</t>
  </si>
  <si>
    <t>7,25*12</t>
  </si>
  <si>
    <t>5,9*6,98</t>
  </si>
  <si>
    <t>-1,15*1,15*3</t>
  </si>
  <si>
    <t>-1,75*2,45</t>
  </si>
  <si>
    <t>-0,55*1,15*(2+2)</t>
  </si>
  <si>
    <t>-1,7*2,45</t>
  </si>
  <si>
    <t>-1,8*1,45*3</t>
  </si>
  <si>
    <t>(4,93+7,25)*0,5*9,14</t>
  </si>
  <si>
    <t>(5,9+7,25)*0,5*16,59</t>
  </si>
  <si>
    <t>(5,9+6,45)*0,5*7,84</t>
  </si>
  <si>
    <t>-2,4*2,35</t>
  </si>
  <si>
    <t>-1,75*2,4*5</t>
  </si>
  <si>
    <t>-1,75*1,8*2</t>
  </si>
  <si>
    <t>-1,1*1,1*4</t>
  </si>
  <si>
    <t>deska fasádní polystyrénová soklová EPS SOKL 3000 1250 x 600 x 140 mm</t>
  </si>
  <si>
    <t>283759510</t>
  </si>
  <si>
    <t>deska fasádní polystyrénová EPS 70 F 1000 x 500 x 140 mm</t>
  </si>
  <si>
    <t>Poznámka k položce:
lambda=0,039 [W / m K]</t>
  </si>
  <si>
    <t>622212001</t>
  </si>
  <si>
    <t>Montáž kontaktního zateplení vnějšího ostění hl. špalety do 200 mm z polystyrenu tl do 40 mm</t>
  </si>
  <si>
    <t>(0,9+2,05*2)*2</t>
  </si>
  <si>
    <t>0,55*3*2</t>
  </si>
  <si>
    <t>4,6+4,5*2</t>
  </si>
  <si>
    <t>0,9+2,1*2</t>
  </si>
  <si>
    <t>4,25*3*2</t>
  </si>
  <si>
    <t>4,7+1,15*2</t>
  </si>
  <si>
    <t>1,8+1,5*2</t>
  </si>
  <si>
    <t>1,4+2,6*2</t>
  </si>
  <si>
    <t>1,15+1,1*2</t>
  </si>
  <si>
    <t>(0,55+1,1*2)*2</t>
  </si>
  <si>
    <t>1,15*3*3</t>
  </si>
  <si>
    <t>1,75+2,45*2</t>
  </si>
  <si>
    <t>(0,55+1,15*2)*(2+2)</t>
  </si>
  <si>
    <t>1,7+2,45*2</t>
  </si>
  <si>
    <t>(1,8+1,45*2)*3</t>
  </si>
  <si>
    <t>2,4+2,35*2</t>
  </si>
  <si>
    <t>(1,75+2,4*2)*5</t>
  </si>
  <si>
    <t>(1,75+1,8*2)*2</t>
  </si>
  <si>
    <t>1,1*3*4</t>
  </si>
  <si>
    <t>283759320</t>
  </si>
  <si>
    <t>deska fasádní polystyrénová EPS 70 F 1000 x 500 x 40 mm</t>
  </si>
  <si>
    <t>622252001</t>
  </si>
  <si>
    <t>Montáž zakládacích soklových lišt kontaktního zateplení</t>
  </si>
  <si>
    <t>"Sokl</t>
  </si>
  <si>
    <t>(12+7,84+6,98+7,84+16,59+0,63+1,4+2,67+1+0,44+2,26+1+6,98+16,59+9,14+4,19+1,8*2+4,7+1,7+4,25*2+1+0,45+0,9+0,59+9,14+5,44)</t>
  </si>
  <si>
    <t>-1*(1,75+1,7+4,6+0,9+0,91+4,6+4,25*2+2,4+1,4)</t>
  </si>
  <si>
    <t>590516510</t>
  </si>
  <si>
    <t>lišta soklová Al s okapničkou, zakládací U 14 cm, 0,95/200 cm</t>
  </si>
  <si>
    <t>622252002</t>
  </si>
  <si>
    <t>Montáž ostatních lišt</t>
  </si>
  <si>
    <t>590514760</t>
  </si>
  <si>
    <t>profil okenní s tkaninou APU lišta 9 mm</t>
  </si>
  <si>
    <t>Poznámka k položce:
délka 2,4 m, přesah tkaniny 100 mm</t>
  </si>
  <si>
    <t>655,11+208,3*0,3</t>
  </si>
  <si>
    <t>642942111</t>
  </si>
  <si>
    <t>Osazování zárubní nebo rámů dveřních kovových do 2,5 m2 na MC</t>
  </si>
  <si>
    <t>Montáž lapače střešních splavenin z tvrdého PVC-systém KG DN 100</t>
  </si>
  <si>
    <t>lapač střešních splavenin DN 100 mm</t>
  </si>
  <si>
    <t>"pro zateplení</t>
  </si>
  <si>
    <t>"pro halu</t>
  </si>
  <si>
    <t>"pohled jižní</t>
  </si>
  <si>
    <t>7,25*(5,91+4,87+18,35)</t>
  </si>
  <si>
    <t>(7,25-3,8)*6</t>
  </si>
  <si>
    <t>(7,25-6,9)*6,1</t>
  </si>
  <si>
    <t>(7,25-5)*(0,44+6*4+0,44)</t>
  </si>
  <si>
    <t>"pohled severní</t>
  </si>
  <si>
    <t>7,25*(18,35+23,44+11,91)</t>
  </si>
  <si>
    <t>(7,25-5,9)*6,98</t>
  </si>
  <si>
    <t>7,25*18,5</t>
  </si>
  <si>
    <t>(9,05-7,25)*18,5*0,5</t>
  </si>
  <si>
    <t>"pohled západní</t>
  </si>
  <si>
    <t>968072455</t>
  </si>
  <si>
    <t>Vybourání kovových dveřních zárubní pl do 2 m2</t>
  </si>
  <si>
    <t>0,9*2,05</t>
  </si>
  <si>
    <t>978015341</t>
  </si>
  <si>
    <t>Otlučení vnější vápenné nebo vápenocementové vnější omítky stupně členitosti 1 a 2 rozsahu do 30%</t>
  </si>
  <si>
    <t>Demontáž lapače střešních splavenin do DN 125</t>
  </si>
  <si>
    <t>"Hala</t>
  </si>
  <si>
    <t>72,68*9,5*2</t>
  </si>
  <si>
    <t>-4*12*9</t>
  </si>
  <si>
    <t>"Přístavky</t>
  </si>
  <si>
    <t>(0,44*2+6*4)*9,64</t>
  </si>
  <si>
    <t>(6+6,98)*17,064</t>
  </si>
  <si>
    <t>7,84*8,06</t>
  </si>
  <si>
    <t>764002851</t>
  </si>
  <si>
    <t>Demontáž oplechování parapetů do suti</t>
  </si>
  <si>
    <t>1,15*3</t>
  </si>
  <si>
    <t>0,55*(2+6)</t>
  </si>
  <si>
    <t>1,75*9</t>
  </si>
  <si>
    <t>1,1*4</t>
  </si>
  <si>
    <t>4,7</t>
  </si>
  <si>
    <t>1,8*4</t>
  </si>
  <si>
    <t>1,15</t>
  </si>
  <si>
    <t>Demontáž žlabů do suti</t>
  </si>
  <si>
    <t>-2028462410</t>
  </si>
  <si>
    <t>Demontáž oplechování stěn šroubovaných</t>
  </si>
  <si>
    <t>-4*4,05*4</t>
  </si>
  <si>
    <t>-4*4,05*7</t>
  </si>
  <si>
    <t>-4,3*4,2</t>
  </si>
  <si>
    <t>-3,5*3</t>
  </si>
  <si>
    <t>-1*2*2</t>
  </si>
  <si>
    <t>15,1*3,6*2</t>
  </si>
  <si>
    <t>"mříže</t>
  </si>
  <si>
    <t>50*5</t>
  </si>
  <si>
    <t>4*7+2*4+2*2+4</t>
  </si>
  <si>
    <t>3*2+2+4*2</t>
  </si>
  <si>
    <t>0,6*0,6*5</t>
  </si>
  <si>
    <t>"odhad 6,5 kg/m2 opláštění</t>
  </si>
  <si>
    <t>790,046*6,5</t>
  </si>
  <si>
    <t>Montáž stěn plechových panelů šířky do  150 mm na pomocnou konstrukci</t>
  </si>
  <si>
    <t xml:space="preserve">Stěnový prosvětlovací </t>
  </si>
  <si>
    <t>15*2,5</t>
  </si>
  <si>
    <t>15*3,6</t>
  </si>
  <si>
    <t>"odpočet okna</t>
  </si>
  <si>
    <t>-4*1*1,8</t>
  </si>
  <si>
    <t>-6*1*0,7</t>
  </si>
  <si>
    <t>72,68*2+9,95*4</t>
  </si>
  <si>
    <t>Střešní panel  tl 120 mm ( PUR 100mm)</t>
  </si>
  <si>
    <t>D01 - D+M průmyslová vrata sekční 4200/4150</t>
  </si>
  <si>
    <t>D03 - D+M průmyslová vrata otočná 4300/4200</t>
  </si>
  <si>
    <t>D04 - D+M průmyslová vrata sekční  4200/4150</t>
  </si>
  <si>
    <t>D02 - D+M dveře plastové otočné 1750/2450</t>
  </si>
  <si>
    <t>767-15</t>
  </si>
  <si>
    <t>D05 - D+M dveře plastové otočné 1000/2050</t>
  </si>
  <si>
    <t>W01 - D+M okno plastové 1150/1150</t>
  </si>
  <si>
    <t>769-03</t>
  </si>
  <si>
    <t>W02 - D+M okno plastové 550/1500</t>
  </si>
  <si>
    <t>W03 - D+M okno plastové 1750/1850</t>
  </si>
  <si>
    <t>769-05</t>
  </si>
  <si>
    <t>W04 - D+M okno plastové 1000/1800</t>
  </si>
  <si>
    <t>769-06</t>
  </si>
  <si>
    <t>W05 - D+M okno plastové 1750/2400</t>
  </si>
  <si>
    <t>796-07</t>
  </si>
  <si>
    <t>W06 - D+M okno plastové 1000/700</t>
  </si>
  <si>
    <t>02.3 - Hromosvod</t>
  </si>
  <si>
    <t>700 - HZS - hodinové zúčtovací sazby</t>
  </si>
  <si>
    <t>210220021</t>
  </si>
  <si>
    <t>35441120</t>
  </si>
  <si>
    <t>280*0,96*1,05</t>
  </si>
  <si>
    <t>210220002</t>
  </si>
  <si>
    <t>15615235</t>
  </si>
  <si>
    <t>35*0,62*1,05</t>
  </si>
  <si>
    <t>210220111</t>
  </si>
  <si>
    <t>35444180</t>
  </si>
  <si>
    <t>764919408RMH</t>
  </si>
  <si>
    <t>R001</t>
  </si>
  <si>
    <t>010</t>
  </si>
  <si>
    <t>Podpůrná trubka 4,7m s jímací tyčí 2,5m</t>
  </si>
  <si>
    <t>Pol__11</t>
  </si>
  <si>
    <t>35441544</t>
  </si>
  <si>
    <t>014</t>
  </si>
  <si>
    <t>210800547</t>
  </si>
  <si>
    <t>34140966</t>
  </si>
  <si>
    <t>210800550</t>
  </si>
  <si>
    <t>34140969</t>
  </si>
  <si>
    <t>016</t>
  </si>
  <si>
    <t>017</t>
  </si>
  <si>
    <t>210220302R2a</t>
  </si>
  <si>
    <t>210220302</t>
  </si>
  <si>
    <t>020</t>
  </si>
  <si>
    <t>021</t>
  </si>
  <si>
    <t>210192571RES</t>
  </si>
  <si>
    <t>R008</t>
  </si>
  <si>
    <t>460010024</t>
  </si>
  <si>
    <t>460200134</t>
  </si>
  <si>
    <t>460560134</t>
  </si>
  <si>
    <t>700</t>
  </si>
  <si>
    <t>220890202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</si>
</sst>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9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4" fillId="4" borderId="0" xfId="0" applyFont="1" applyFill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2" fillId="0" borderId="17" xfId="0" applyNumberFormat="1" applyFont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166" fontId="22" fillId="0" borderId="0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17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8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166" fontId="2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3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4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4" fillId="4" borderId="0" xfId="0" applyFont="1" applyFill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 applyProtection="1">
      <alignment horizontal="center" vertical="center" wrapText="1"/>
      <protection locked="0"/>
    </xf>
    <xf numFmtId="0" fontId="24" fillId="4" borderId="15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4" fontId="26" fillId="0" borderId="0" xfId="0" applyNumberFormat="1" applyFont="1" applyAlignment="1">
      <alignment/>
    </xf>
    <xf numFmtId="166" fontId="35" fillId="0" borderId="10" xfId="0" applyNumberFormat="1" applyFont="1" applyBorder="1" applyAlignment="1">
      <alignment/>
    </xf>
    <xf numFmtId="166" fontId="35" fillId="0" borderId="11" xfId="0" applyNumberFormat="1" applyFont="1" applyBorder="1" applyAlignment="1">
      <alignment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horizontal="center" vertical="center"/>
      <protection locked="0"/>
    </xf>
    <xf numFmtId="49" fontId="24" fillId="0" borderId="22" xfId="0" applyNumberFormat="1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Border="1" applyAlignment="1" applyProtection="1">
      <alignment horizontal="center" vertical="center" wrapText="1"/>
      <protection locked="0"/>
    </xf>
    <xf numFmtId="167" fontId="24" fillId="0" borderId="22" xfId="0" applyNumberFormat="1" applyFont="1" applyBorder="1" applyAlignment="1" applyProtection="1">
      <alignment vertical="center"/>
      <protection locked="0"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 locked="0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>
      <alignment horizontal="center" vertical="center"/>
    </xf>
    <xf numFmtId="166" fontId="25" fillId="0" borderId="0" xfId="0" applyNumberFormat="1" applyFont="1" applyBorder="1" applyAlignment="1">
      <alignment vertical="center"/>
    </xf>
    <xf numFmtId="166" fontId="25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 wrapText="1"/>
    </xf>
    <xf numFmtId="0" fontId="0" fillId="0" borderId="17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167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vertical="center"/>
      <protection locked="0"/>
    </xf>
    <xf numFmtId="0" fontId="13" fillId="0" borderId="17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5" fillId="0" borderId="19" xfId="0" applyNumberFormat="1" applyFont="1" applyBorder="1" applyAlignment="1">
      <alignment vertical="center"/>
    </xf>
    <xf numFmtId="166" fontId="25" fillId="0" borderId="20" xfId="0" applyNumberFormat="1" applyFont="1" applyBorder="1" applyAlignment="1">
      <alignment vertical="center"/>
    </xf>
    <xf numFmtId="14" fontId="3" fillId="2" borderId="0" xfId="0" applyNumberFormat="1" applyFont="1" applyFill="1" applyAlignment="1" applyProtection="1">
      <alignment horizontal="left" vertical="center"/>
      <protection locked="0"/>
    </xf>
    <xf numFmtId="0" fontId="32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center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4" fillId="4" borderId="21" xfId="0" applyFont="1" applyFill="1" applyBorder="1" applyAlignment="1">
      <alignment horizontal="left" vertical="center"/>
    </xf>
    <xf numFmtId="0" fontId="24" fillId="4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5" fillId="5" borderId="0" xfId="0" applyFont="1" applyFill="1" applyAlignment="1">
      <alignment horizontal="center" vertical="center"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9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2"/>
  <sheetViews>
    <sheetView showGridLines="0" workbookViewId="0" topLeftCell="A1">
      <selection activeCell="AN9" sqref="AN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ht="36.95" customHeight="1">
      <c r="AR2" s="241" t="s">
        <v>5</v>
      </c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52" t="s">
        <v>14</v>
      </c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R5" s="20"/>
      <c r="BE5" s="259" t="s">
        <v>15</v>
      </c>
      <c r="BS5" s="17" t="s">
        <v>6</v>
      </c>
    </row>
    <row r="6" spans="2:71" ht="36.95" customHeight="1">
      <c r="B6" s="20"/>
      <c r="D6" s="26" t="s">
        <v>16</v>
      </c>
      <c r="K6" s="253" t="s">
        <v>17</v>
      </c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R6" s="20"/>
      <c r="BE6" s="260"/>
      <c r="BS6" s="17" t="s">
        <v>6</v>
      </c>
    </row>
    <row r="7" spans="2:7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60"/>
      <c r="BS7" s="17" t="s">
        <v>6</v>
      </c>
    </row>
    <row r="8" spans="2:71" ht="12" customHeight="1">
      <c r="B8" s="20"/>
      <c r="D8" s="27" t="s">
        <v>20</v>
      </c>
      <c r="K8" s="25" t="s">
        <v>21</v>
      </c>
      <c r="AK8" s="27" t="s">
        <v>22</v>
      </c>
      <c r="AN8" s="220">
        <v>43521</v>
      </c>
      <c r="AR8" s="20"/>
      <c r="BE8" s="260"/>
      <c r="BS8" s="17" t="s">
        <v>6</v>
      </c>
    </row>
    <row r="9" spans="2:71" ht="14.45" customHeight="1">
      <c r="B9" s="20"/>
      <c r="AR9" s="20"/>
      <c r="BE9" s="260"/>
      <c r="BS9" s="17" t="s">
        <v>6</v>
      </c>
    </row>
    <row r="10" spans="2:71" ht="12" customHeight="1">
      <c r="B10" s="20"/>
      <c r="D10" s="27" t="s">
        <v>23</v>
      </c>
      <c r="AK10" s="27" t="s">
        <v>24</v>
      </c>
      <c r="AN10" s="25" t="s">
        <v>1</v>
      </c>
      <c r="AR10" s="20"/>
      <c r="BE10" s="260"/>
      <c r="BS10" s="17" t="s">
        <v>6</v>
      </c>
    </row>
    <row r="11" spans="2:71" ht="18.4" customHeight="1">
      <c r="B11" s="20"/>
      <c r="E11" s="25" t="s">
        <v>25</v>
      </c>
      <c r="AK11" s="27" t="s">
        <v>26</v>
      </c>
      <c r="AN11" s="25" t="s">
        <v>1</v>
      </c>
      <c r="AR11" s="20"/>
      <c r="BE11" s="260"/>
      <c r="BS11" s="17" t="s">
        <v>6</v>
      </c>
    </row>
    <row r="12" spans="2:71" ht="6.95" customHeight="1">
      <c r="B12" s="20"/>
      <c r="AR12" s="20"/>
      <c r="BE12" s="260"/>
      <c r="BS12" s="17" t="s">
        <v>6</v>
      </c>
    </row>
    <row r="13" spans="2:71" ht="12" customHeight="1">
      <c r="B13" s="20"/>
      <c r="D13" s="27" t="s">
        <v>27</v>
      </c>
      <c r="AK13" s="27" t="s">
        <v>24</v>
      </c>
      <c r="AN13" s="29" t="s">
        <v>28</v>
      </c>
      <c r="AR13" s="20"/>
      <c r="BE13" s="260"/>
      <c r="BS13" s="17" t="s">
        <v>6</v>
      </c>
    </row>
    <row r="14" spans="2:71" ht="12.75">
      <c r="B14" s="20"/>
      <c r="E14" s="254" t="s">
        <v>28</v>
      </c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7" t="s">
        <v>26</v>
      </c>
      <c r="AN14" s="29" t="s">
        <v>28</v>
      </c>
      <c r="AR14" s="20"/>
      <c r="BE14" s="260"/>
      <c r="BS14" s="17" t="s">
        <v>6</v>
      </c>
    </row>
    <row r="15" spans="2:71" ht="6.95" customHeight="1">
      <c r="B15" s="20"/>
      <c r="AR15" s="20"/>
      <c r="BE15" s="260"/>
      <c r="BS15" s="17" t="s">
        <v>3</v>
      </c>
    </row>
    <row r="16" spans="2:71" ht="12" customHeight="1">
      <c r="B16" s="20"/>
      <c r="D16" s="27" t="s">
        <v>29</v>
      </c>
      <c r="AK16" s="27" t="s">
        <v>24</v>
      </c>
      <c r="AN16" s="25" t="s">
        <v>30</v>
      </c>
      <c r="AR16" s="20"/>
      <c r="BE16" s="260"/>
      <c r="BS16" s="17" t="s">
        <v>3</v>
      </c>
    </row>
    <row r="17" spans="2:71" ht="18.4" customHeight="1">
      <c r="B17" s="20"/>
      <c r="E17" s="25" t="s">
        <v>31</v>
      </c>
      <c r="AK17" s="27" t="s">
        <v>26</v>
      </c>
      <c r="AN17" s="25" t="s">
        <v>1</v>
      </c>
      <c r="AR17" s="20"/>
      <c r="BE17" s="260"/>
      <c r="BS17" s="17" t="s">
        <v>3</v>
      </c>
    </row>
    <row r="18" spans="2:71" ht="6.95" customHeight="1">
      <c r="B18" s="20"/>
      <c r="AR18" s="20"/>
      <c r="BE18" s="260"/>
      <c r="BS18" s="17" t="s">
        <v>32</v>
      </c>
    </row>
    <row r="19" spans="2:71" ht="12" customHeight="1">
      <c r="B19" s="20"/>
      <c r="D19" s="27" t="s">
        <v>33</v>
      </c>
      <c r="AK19" s="27" t="s">
        <v>24</v>
      </c>
      <c r="AN19" s="25" t="s">
        <v>30</v>
      </c>
      <c r="AR19" s="20"/>
      <c r="BE19" s="260"/>
      <c r="BS19" s="17" t="s">
        <v>6</v>
      </c>
    </row>
    <row r="20" spans="2:71" ht="18.4" customHeight="1">
      <c r="B20" s="20"/>
      <c r="E20" s="25" t="s">
        <v>31</v>
      </c>
      <c r="AK20" s="27" t="s">
        <v>26</v>
      </c>
      <c r="AN20" s="25" t="s">
        <v>1</v>
      </c>
      <c r="AR20" s="20"/>
      <c r="BE20" s="260"/>
      <c r="BS20" s="17" t="s">
        <v>34</v>
      </c>
    </row>
    <row r="21" spans="2:57" ht="6.95" customHeight="1">
      <c r="B21" s="20"/>
      <c r="AR21" s="20"/>
      <c r="BE21" s="260"/>
    </row>
    <row r="22" spans="2:57" ht="12" customHeight="1">
      <c r="B22" s="20"/>
      <c r="D22" s="27" t="s">
        <v>35</v>
      </c>
      <c r="AR22" s="20"/>
      <c r="BE22" s="260"/>
    </row>
    <row r="23" spans="2:57" ht="16.5" customHeight="1">
      <c r="B23" s="20"/>
      <c r="E23" s="256" t="s">
        <v>1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R23" s="20"/>
      <c r="BE23" s="260"/>
    </row>
    <row r="24" spans="2:57" ht="6.95" customHeight="1">
      <c r="B24" s="20"/>
      <c r="AR24" s="20"/>
      <c r="BE24" s="260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60"/>
    </row>
    <row r="26" spans="2:57" s="1" customFormat="1" ht="25.9" customHeight="1">
      <c r="B26" s="32"/>
      <c r="D26" s="33" t="s">
        <v>36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62">
        <f>ROUND(AG94,1)</f>
        <v>0</v>
      </c>
      <c r="AL26" s="263"/>
      <c r="AM26" s="263"/>
      <c r="AN26" s="263"/>
      <c r="AO26" s="263"/>
      <c r="AR26" s="32"/>
      <c r="BE26" s="260"/>
    </row>
    <row r="27" spans="2:57" s="1" customFormat="1" ht="6.95" customHeight="1">
      <c r="B27" s="32"/>
      <c r="AR27" s="32"/>
      <c r="BE27" s="260"/>
    </row>
    <row r="28" spans="2:57" s="1" customFormat="1" ht="12.75">
      <c r="B28" s="32"/>
      <c r="L28" s="257" t="s">
        <v>37</v>
      </c>
      <c r="M28" s="257"/>
      <c r="N28" s="257"/>
      <c r="O28" s="257"/>
      <c r="P28" s="257"/>
      <c r="W28" s="257" t="s">
        <v>38</v>
      </c>
      <c r="X28" s="257"/>
      <c r="Y28" s="257"/>
      <c r="Z28" s="257"/>
      <c r="AA28" s="257"/>
      <c r="AB28" s="257"/>
      <c r="AC28" s="257"/>
      <c r="AD28" s="257"/>
      <c r="AE28" s="257"/>
      <c r="AK28" s="257" t="s">
        <v>39</v>
      </c>
      <c r="AL28" s="257"/>
      <c r="AM28" s="257"/>
      <c r="AN28" s="257"/>
      <c r="AO28" s="257"/>
      <c r="AR28" s="32"/>
      <c r="BE28" s="260"/>
    </row>
    <row r="29" spans="2:57" s="2" customFormat="1" ht="14.45" customHeight="1">
      <c r="B29" s="36"/>
      <c r="D29" s="27" t="s">
        <v>40</v>
      </c>
      <c r="F29" s="27" t="s">
        <v>41</v>
      </c>
      <c r="L29" s="233">
        <v>0.21</v>
      </c>
      <c r="M29" s="234"/>
      <c r="N29" s="234"/>
      <c r="O29" s="234"/>
      <c r="P29" s="234"/>
      <c r="W29" s="258">
        <f>ROUND(AZ94,1)</f>
        <v>0</v>
      </c>
      <c r="X29" s="234"/>
      <c r="Y29" s="234"/>
      <c r="Z29" s="234"/>
      <c r="AA29" s="234"/>
      <c r="AB29" s="234"/>
      <c r="AC29" s="234"/>
      <c r="AD29" s="234"/>
      <c r="AE29" s="234"/>
      <c r="AK29" s="258">
        <f>ROUND(AV94,1)</f>
        <v>0</v>
      </c>
      <c r="AL29" s="234"/>
      <c r="AM29" s="234"/>
      <c r="AN29" s="234"/>
      <c r="AO29" s="234"/>
      <c r="AR29" s="36"/>
      <c r="BE29" s="261"/>
    </row>
    <row r="30" spans="2:57" s="2" customFormat="1" ht="14.45" customHeight="1">
      <c r="B30" s="36"/>
      <c r="F30" s="27" t="s">
        <v>42</v>
      </c>
      <c r="L30" s="233">
        <v>0.15</v>
      </c>
      <c r="M30" s="234"/>
      <c r="N30" s="234"/>
      <c r="O30" s="234"/>
      <c r="P30" s="234"/>
      <c r="W30" s="258">
        <f>ROUND(BA94,1)</f>
        <v>0</v>
      </c>
      <c r="X30" s="234"/>
      <c r="Y30" s="234"/>
      <c r="Z30" s="234"/>
      <c r="AA30" s="234"/>
      <c r="AB30" s="234"/>
      <c r="AC30" s="234"/>
      <c r="AD30" s="234"/>
      <c r="AE30" s="234"/>
      <c r="AK30" s="258">
        <f>ROUND(AW94,1)</f>
        <v>0</v>
      </c>
      <c r="AL30" s="234"/>
      <c r="AM30" s="234"/>
      <c r="AN30" s="234"/>
      <c r="AO30" s="234"/>
      <c r="AR30" s="36"/>
      <c r="BE30" s="261"/>
    </row>
    <row r="31" spans="2:57" s="2" customFormat="1" ht="14.45" customHeight="1" hidden="1">
      <c r="B31" s="36"/>
      <c r="F31" s="27" t="s">
        <v>43</v>
      </c>
      <c r="L31" s="233">
        <v>0.21</v>
      </c>
      <c r="M31" s="234"/>
      <c r="N31" s="234"/>
      <c r="O31" s="234"/>
      <c r="P31" s="234"/>
      <c r="W31" s="258">
        <f>ROUND(BB94,1)</f>
        <v>0</v>
      </c>
      <c r="X31" s="234"/>
      <c r="Y31" s="234"/>
      <c r="Z31" s="234"/>
      <c r="AA31" s="234"/>
      <c r="AB31" s="234"/>
      <c r="AC31" s="234"/>
      <c r="AD31" s="234"/>
      <c r="AE31" s="234"/>
      <c r="AK31" s="258">
        <v>0</v>
      </c>
      <c r="AL31" s="234"/>
      <c r="AM31" s="234"/>
      <c r="AN31" s="234"/>
      <c r="AO31" s="234"/>
      <c r="AR31" s="36"/>
      <c r="BE31" s="261"/>
    </row>
    <row r="32" spans="2:57" s="2" customFormat="1" ht="14.45" customHeight="1" hidden="1">
      <c r="B32" s="36"/>
      <c r="F32" s="27" t="s">
        <v>44</v>
      </c>
      <c r="L32" s="233">
        <v>0.15</v>
      </c>
      <c r="M32" s="234"/>
      <c r="N32" s="234"/>
      <c r="O32" s="234"/>
      <c r="P32" s="234"/>
      <c r="W32" s="258">
        <f>ROUND(BC94,1)</f>
        <v>0</v>
      </c>
      <c r="X32" s="234"/>
      <c r="Y32" s="234"/>
      <c r="Z32" s="234"/>
      <c r="AA32" s="234"/>
      <c r="AB32" s="234"/>
      <c r="AC32" s="234"/>
      <c r="AD32" s="234"/>
      <c r="AE32" s="234"/>
      <c r="AK32" s="258">
        <v>0</v>
      </c>
      <c r="AL32" s="234"/>
      <c r="AM32" s="234"/>
      <c r="AN32" s="234"/>
      <c r="AO32" s="234"/>
      <c r="AR32" s="36"/>
      <c r="BE32" s="261"/>
    </row>
    <row r="33" spans="2:57" s="2" customFormat="1" ht="14.45" customHeight="1" hidden="1">
      <c r="B33" s="36"/>
      <c r="F33" s="27" t="s">
        <v>45</v>
      </c>
      <c r="L33" s="233">
        <v>0</v>
      </c>
      <c r="M33" s="234"/>
      <c r="N33" s="234"/>
      <c r="O33" s="234"/>
      <c r="P33" s="234"/>
      <c r="W33" s="258">
        <f>ROUND(BD94,1)</f>
        <v>0</v>
      </c>
      <c r="X33" s="234"/>
      <c r="Y33" s="234"/>
      <c r="Z33" s="234"/>
      <c r="AA33" s="234"/>
      <c r="AB33" s="234"/>
      <c r="AC33" s="234"/>
      <c r="AD33" s="234"/>
      <c r="AE33" s="234"/>
      <c r="AK33" s="258">
        <v>0</v>
      </c>
      <c r="AL33" s="234"/>
      <c r="AM33" s="234"/>
      <c r="AN33" s="234"/>
      <c r="AO33" s="234"/>
      <c r="AR33" s="36"/>
      <c r="BE33" s="261"/>
    </row>
    <row r="34" spans="2:57" s="1" customFormat="1" ht="6.95" customHeight="1">
      <c r="B34" s="32"/>
      <c r="AR34" s="32"/>
      <c r="BE34" s="260"/>
    </row>
    <row r="35" spans="2:44" s="1" customFormat="1" ht="25.9" customHeight="1">
      <c r="B35" s="32"/>
      <c r="C35" s="37"/>
      <c r="D35" s="38" t="s">
        <v>46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47</v>
      </c>
      <c r="U35" s="39"/>
      <c r="V35" s="39"/>
      <c r="W35" s="39"/>
      <c r="X35" s="237" t="s">
        <v>48</v>
      </c>
      <c r="Y35" s="238"/>
      <c r="Z35" s="238"/>
      <c r="AA35" s="238"/>
      <c r="AB35" s="238"/>
      <c r="AC35" s="39"/>
      <c r="AD35" s="39"/>
      <c r="AE35" s="39"/>
      <c r="AF35" s="39"/>
      <c r="AG35" s="39"/>
      <c r="AH35" s="39"/>
      <c r="AI35" s="39"/>
      <c r="AJ35" s="39"/>
      <c r="AK35" s="239">
        <f>SUM(AK26:AK33)</f>
        <v>0</v>
      </c>
      <c r="AL35" s="238"/>
      <c r="AM35" s="238"/>
      <c r="AN35" s="238"/>
      <c r="AO35" s="240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14.45" customHeight="1">
      <c r="B37" s="32"/>
      <c r="AR37" s="32"/>
    </row>
    <row r="38" spans="2:44" ht="14.45" customHeight="1">
      <c r="B38" s="20"/>
      <c r="AR38" s="20"/>
    </row>
    <row r="39" spans="2:44" ht="14.45" customHeight="1">
      <c r="B39" s="20"/>
      <c r="AR39" s="20"/>
    </row>
    <row r="40" spans="2:44" ht="14.45" customHeight="1">
      <c r="B40" s="20"/>
      <c r="AR40" s="20"/>
    </row>
    <row r="41" spans="2:44" ht="14.45" customHeight="1">
      <c r="B41" s="20"/>
      <c r="AR41" s="20"/>
    </row>
    <row r="42" spans="2:44" ht="14.45" customHeight="1">
      <c r="B42" s="20"/>
      <c r="AR42" s="20"/>
    </row>
    <row r="43" spans="2:44" ht="14.45" customHeight="1">
      <c r="B43" s="20"/>
      <c r="AR43" s="20"/>
    </row>
    <row r="44" spans="2:44" ht="14.45" customHeight="1">
      <c r="B44" s="20"/>
      <c r="AR44" s="20"/>
    </row>
    <row r="45" spans="2:44" ht="14.45" customHeight="1">
      <c r="B45" s="20"/>
      <c r="AR45" s="20"/>
    </row>
    <row r="46" spans="2:44" ht="14.45" customHeight="1">
      <c r="B46" s="20"/>
      <c r="AR46" s="20"/>
    </row>
    <row r="47" spans="2:44" ht="14.45" customHeight="1">
      <c r="B47" s="20"/>
      <c r="AR47" s="20"/>
    </row>
    <row r="48" spans="2:44" ht="14.45" customHeight="1">
      <c r="B48" s="20"/>
      <c r="AR48" s="20"/>
    </row>
    <row r="49" spans="2:44" s="1" customFormat="1" ht="14.45" customHeight="1">
      <c r="B49" s="32"/>
      <c r="D49" s="41" t="s">
        <v>49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50</v>
      </c>
      <c r="AI49" s="42"/>
      <c r="AJ49" s="42"/>
      <c r="AK49" s="42"/>
      <c r="AL49" s="42"/>
      <c r="AM49" s="42"/>
      <c r="AN49" s="42"/>
      <c r="AO49" s="42"/>
      <c r="AR49" s="3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2:44" s="1" customFormat="1" ht="12.75">
      <c r="B60" s="32"/>
      <c r="D60" s="43" t="s">
        <v>51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3" t="s">
        <v>52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3" t="s">
        <v>51</v>
      </c>
      <c r="AI60" s="34"/>
      <c r="AJ60" s="34"/>
      <c r="AK60" s="34"/>
      <c r="AL60" s="34"/>
      <c r="AM60" s="43" t="s">
        <v>52</v>
      </c>
      <c r="AN60" s="34"/>
      <c r="AO60" s="34"/>
      <c r="AR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2:44" s="1" customFormat="1" ht="12.75">
      <c r="B64" s="32"/>
      <c r="D64" s="41" t="s">
        <v>53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1" t="s">
        <v>54</v>
      </c>
      <c r="AI64" s="42"/>
      <c r="AJ64" s="42"/>
      <c r="AK64" s="42"/>
      <c r="AL64" s="42"/>
      <c r="AM64" s="42"/>
      <c r="AN64" s="42"/>
      <c r="AO64" s="42"/>
      <c r="AR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2:44" s="1" customFormat="1" ht="12.75">
      <c r="B75" s="32"/>
      <c r="D75" s="43" t="s">
        <v>51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3" t="s">
        <v>52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3" t="s">
        <v>51</v>
      </c>
      <c r="AI75" s="34"/>
      <c r="AJ75" s="34"/>
      <c r="AK75" s="34"/>
      <c r="AL75" s="34"/>
      <c r="AM75" s="43" t="s">
        <v>52</v>
      </c>
      <c r="AN75" s="34"/>
      <c r="AO75" s="34"/>
      <c r="AR75" s="32"/>
    </row>
    <row r="76" spans="2:44" s="1" customFormat="1" ht="12">
      <c r="B76" s="32"/>
      <c r="AR76" s="32"/>
    </row>
    <row r="77" spans="2:44" s="1" customFormat="1" ht="6.95" customHeight="1"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2"/>
    </row>
    <row r="81" spans="2:44" s="1" customFormat="1" ht="6.95" customHeight="1"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2"/>
    </row>
    <row r="82" spans="2:44" s="1" customFormat="1" ht="24.95" customHeight="1">
      <c r="B82" s="32"/>
      <c r="C82" s="21" t="s">
        <v>55</v>
      </c>
      <c r="AR82" s="32"/>
    </row>
    <row r="83" spans="2:44" s="1" customFormat="1" ht="6.95" customHeight="1">
      <c r="B83" s="32"/>
      <c r="AR83" s="32"/>
    </row>
    <row r="84" spans="2:44" s="3" customFormat="1" ht="12" customHeight="1">
      <c r="B84" s="48"/>
      <c r="C84" s="27" t="s">
        <v>13</v>
      </c>
      <c r="L84" s="3" t="str">
        <f>K5</f>
        <v>2017-02</v>
      </c>
      <c r="AR84" s="48"/>
    </row>
    <row r="85" spans="2:44" s="4" customFormat="1" ht="36.95" customHeight="1">
      <c r="B85" s="49"/>
      <c r="C85" s="50" t="s">
        <v>16</v>
      </c>
      <c r="L85" s="249" t="str">
        <f>K6</f>
        <v>Ocenášek - Snížení energ. náročnosti průmyslových hal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R85" s="49"/>
    </row>
    <row r="86" spans="2:44" s="1" customFormat="1" ht="6.95" customHeight="1">
      <c r="B86" s="32"/>
      <c r="AR86" s="32"/>
    </row>
    <row r="87" spans="2:44" s="1" customFormat="1" ht="12" customHeight="1">
      <c r="B87" s="32"/>
      <c r="C87" s="27" t="s">
        <v>20</v>
      </c>
      <c r="L87" s="51" t="str">
        <f>IF(K8="","",K8)</f>
        <v>Prostějov</v>
      </c>
      <c r="AI87" s="27" t="s">
        <v>22</v>
      </c>
      <c r="AM87" s="251">
        <f>IF(AN8="","",AN8)</f>
        <v>43521</v>
      </c>
      <c r="AN87" s="251"/>
      <c r="AR87" s="32"/>
    </row>
    <row r="88" spans="2:44" s="1" customFormat="1" ht="6.95" customHeight="1">
      <c r="B88" s="32"/>
      <c r="AR88" s="32"/>
    </row>
    <row r="89" spans="2:56" s="1" customFormat="1" ht="15.2" customHeight="1">
      <c r="B89" s="32"/>
      <c r="C89" s="27" t="s">
        <v>23</v>
      </c>
      <c r="L89" s="3" t="str">
        <f>IF(E11="","",E11)</f>
        <v>Ocenášek - Mikulka s.r.o.</v>
      </c>
      <c r="AI89" s="27" t="s">
        <v>29</v>
      </c>
      <c r="AM89" s="247" t="str">
        <f>IF(E17="","",E17)</f>
        <v>ARCHSTYL s.r.o</v>
      </c>
      <c r="AN89" s="248"/>
      <c r="AO89" s="248"/>
      <c r="AP89" s="248"/>
      <c r="AR89" s="32"/>
      <c r="AS89" s="243" t="s">
        <v>56</v>
      </c>
      <c r="AT89" s="244"/>
      <c r="AU89" s="53"/>
      <c r="AV89" s="53"/>
      <c r="AW89" s="53"/>
      <c r="AX89" s="53"/>
      <c r="AY89" s="53"/>
      <c r="AZ89" s="53"/>
      <c r="BA89" s="53"/>
      <c r="BB89" s="53"/>
      <c r="BC89" s="53"/>
      <c r="BD89" s="54"/>
    </row>
    <row r="90" spans="2:56" s="1" customFormat="1" ht="15.2" customHeight="1">
      <c r="B90" s="32"/>
      <c r="C90" s="27" t="s">
        <v>27</v>
      </c>
      <c r="L90" s="3" t="str">
        <f>IF(E14="Vyplň údaj","",E14)</f>
        <v/>
      </c>
      <c r="AI90" s="27" t="s">
        <v>33</v>
      </c>
      <c r="AM90" s="247" t="str">
        <f>IF(E20="","",E20)</f>
        <v>ARCHSTYL s.r.o</v>
      </c>
      <c r="AN90" s="248"/>
      <c r="AO90" s="248"/>
      <c r="AP90" s="248"/>
      <c r="AR90" s="32"/>
      <c r="AS90" s="245"/>
      <c r="AT90" s="246"/>
      <c r="AU90" s="55"/>
      <c r="AV90" s="55"/>
      <c r="AW90" s="55"/>
      <c r="AX90" s="55"/>
      <c r="AY90" s="55"/>
      <c r="AZ90" s="55"/>
      <c r="BA90" s="55"/>
      <c r="BB90" s="55"/>
      <c r="BC90" s="55"/>
      <c r="BD90" s="56"/>
    </row>
    <row r="91" spans="2:56" s="1" customFormat="1" ht="10.9" customHeight="1">
      <c r="B91" s="32"/>
      <c r="AR91" s="32"/>
      <c r="AS91" s="245"/>
      <c r="AT91" s="246"/>
      <c r="AU91" s="55"/>
      <c r="AV91" s="55"/>
      <c r="AW91" s="55"/>
      <c r="AX91" s="55"/>
      <c r="AY91" s="55"/>
      <c r="AZ91" s="55"/>
      <c r="BA91" s="55"/>
      <c r="BB91" s="55"/>
      <c r="BC91" s="55"/>
      <c r="BD91" s="56"/>
    </row>
    <row r="92" spans="2:56" s="1" customFormat="1" ht="29.25" customHeight="1">
      <c r="B92" s="32"/>
      <c r="C92" s="225" t="s">
        <v>57</v>
      </c>
      <c r="D92" s="226"/>
      <c r="E92" s="226"/>
      <c r="F92" s="226"/>
      <c r="G92" s="226"/>
      <c r="H92" s="57"/>
      <c r="I92" s="227" t="s">
        <v>58</v>
      </c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  <c r="AF92" s="226"/>
      <c r="AG92" s="236" t="s">
        <v>59</v>
      </c>
      <c r="AH92" s="226"/>
      <c r="AI92" s="226"/>
      <c r="AJ92" s="226"/>
      <c r="AK92" s="226"/>
      <c r="AL92" s="226"/>
      <c r="AM92" s="226"/>
      <c r="AN92" s="227" t="s">
        <v>60</v>
      </c>
      <c r="AO92" s="226"/>
      <c r="AP92" s="235"/>
      <c r="AQ92" s="58" t="s">
        <v>61</v>
      </c>
      <c r="AR92" s="32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</row>
    <row r="93" spans="2:56" s="1" customFormat="1" ht="10.9" customHeight="1">
      <c r="B93" s="32"/>
      <c r="AR93" s="32"/>
      <c r="AS93" s="62"/>
      <c r="AT93" s="53"/>
      <c r="AU93" s="53"/>
      <c r="AV93" s="53"/>
      <c r="AW93" s="53"/>
      <c r="AX93" s="53"/>
      <c r="AY93" s="53"/>
      <c r="AZ93" s="53"/>
      <c r="BA93" s="53"/>
      <c r="BB93" s="53"/>
      <c r="BC93" s="53"/>
      <c r="BD93" s="54"/>
    </row>
    <row r="94" spans="2:90" s="5" customFormat="1" ht="32.45" customHeight="1">
      <c r="B94" s="63"/>
      <c r="C94" s="64" t="s">
        <v>74</v>
      </c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223">
        <f>ROUND(AG95+AG98,1)</f>
        <v>0</v>
      </c>
      <c r="AH94" s="223"/>
      <c r="AI94" s="223"/>
      <c r="AJ94" s="223"/>
      <c r="AK94" s="223"/>
      <c r="AL94" s="223"/>
      <c r="AM94" s="223"/>
      <c r="AN94" s="224">
        <f aca="true" t="shared" si="0" ref="AN94:AN100">SUM(AG94,AT94)</f>
        <v>0</v>
      </c>
      <c r="AO94" s="224"/>
      <c r="AP94" s="224"/>
      <c r="AQ94" s="67" t="s">
        <v>1</v>
      </c>
      <c r="AR94" s="63"/>
      <c r="AS94" s="68">
        <f>ROUND(AS95+AS98,1)</f>
        <v>0</v>
      </c>
      <c r="AT94" s="69">
        <f aca="true" t="shared" si="1" ref="AT94:AT100">ROUND(SUM(AV94:AW94),2)</f>
        <v>0</v>
      </c>
      <c r="AU94" s="70">
        <f>ROUND(AU95+AU98,5)</f>
        <v>0</v>
      </c>
      <c r="AV94" s="69">
        <f>ROUND(AZ94*L29,2)</f>
        <v>0</v>
      </c>
      <c r="AW94" s="69">
        <f>ROUND(BA94*L30,2)</f>
        <v>0</v>
      </c>
      <c r="AX94" s="69">
        <f>ROUND(BB94*L29,2)</f>
        <v>0</v>
      </c>
      <c r="AY94" s="69">
        <f>ROUND(BC94*L30,2)</f>
        <v>0</v>
      </c>
      <c r="AZ94" s="69">
        <f>ROUND(AZ95+AZ98,1)</f>
        <v>0</v>
      </c>
      <c r="BA94" s="69">
        <f>ROUND(BA95+BA98,1)</f>
        <v>0</v>
      </c>
      <c r="BB94" s="69">
        <f>ROUND(BB95+BB98,1)</f>
        <v>0</v>
      </c>
      <c r="BC94" s="69">
        <f>ROUND(BC95+BC98,1)</f>
        <v>0</v>
      </c>
      <c r="BD94" s="71">
        <f>ROUND(BD95+BD98,1)</f>
        <v>0</v>
      </c>
      <c r="BS94" s="72" t="s">
        <v>75</v>
      </c>
      <c r="BT94" s="72" t="s">
        <v>76</v>
      </c>
      <c r="BU94" s="73" t="s">
        <v>77</v>
      </c>
      <c r="BV94" s="72" t="s">
        <v>78</v>
      </c>
      <c r="BW94" s="72" t="s">
        <v>4</v>
      </c>
      <c r="BX94" s="72" t="s">
        <v>79</v>
      </c>
      <c r="CL94" s="72" t="s">
        <v>1</v>
      </c>
    </row>
    <row r="95" spans="2:91" s="6" customFormat="1" ht="16.5" customHeight="1">
      <c r="B95" s="74"/>
      <c r="C95" s="75"/>
      <c r="D95" s="222" t="s">
        <v>80</v>
      </c>
      <c r="E95" s="222"/>
      <c r="F95" s="222"/>
      <c r="G95" s="222"/>
      <c r="H95" s="222"/>
      <c r="I95" s="76"/>
      <c r="J95" s="222" t="s">
        <v>81</v>
      </c>
      <c r="K95" s="222"/>
      <c r="L95" s="222"/>
      <c r="M95" s="222"/>
      <c r="N95" s="222"/>
      <c r="O95" s="222"/>
      <c r="P95" s="222"/>
      <c r="Q95" s="222"/>
      <c r="R95" s="222"/>
      <c r="S95" s="222"/>
      <c r="T95" s="222"/>
      <c r="U95" s="222"/>
      <c r="V95" s="222"/>
      <c r="W95" s="222"/>
      <c r="X95" s="222"/>
      <c r="Y95" s="222"/>
      <c r="Z95" s="222"/>
      <c r="AA95" s="222"/>
      <c r="AB95" s="222"/>
      <c r="AC95" s="222"/>
      <c r="AD95" s="222"/>
      <c r="AE95" s="222"/>
      <c r="AF95" s="222"/>
      <c r="AG95" s="230">
        <f>ROUND(SUM(AG96:AG97),1)</f>
        <v>0</v>
      </c>
      <c r="AH95" s="229"/>
      <c r="AI95" s="229"/>
      <c r="AJ95" s="229"/>
      <c r="AK95" s="229"/>
      <c r="AL95" s="229"/>
      <c r="AM95" s="229"/>
      <c r="AN95" s="228">
        <f t="shared" si="0"/>
        <v>0</v>
      </c>
      <c r="AO95" s="229"/>
      <c r="AP95" s="229"/>
      <c r="AQ95" s="77" t="s">
        <v>82</v>
      </c>
      <c r="AR95" s="74"/>
      <c r="AS95" s="78">
        <f>ROUND(SUM(AS96:AS97),1)</f>
        <v>0</v>
      </c>
      <c r="AT95" s="79">
        <f t="shared" si="1"/>
        <v>0</v>
      </c>
      <c r="AU95" s="80">
        <f>ROUND(SUM(AU96:AU97),5)</f>
        <v>0</v>
      </c>
      <c r="AV95" s="79">
        <f>ROUND(AZ95*L29,2)</f>
        <v>0</v>
      </c>
      <c r="AW95" s="79">
        <f>ROUND(BA95*L30,2)</f>
        <v>0</v>
      </c>
      <c r="AX95" s="79">
        <f>ROUND(BB95*L29,2)</f>
        <v>0</v>
      </c>
      <c r="AY95" s="79">
        <f>ROUND(BC95*L30,2)</f>
        <v>0</v>
      </c>
      <c r="AZ95" s="79">
        <f>ROUND(SUM(AZ96:AZ97),1)</f>
        <v>0</v>
      </c>
      <c r="BA95" s="79">
        <f>ROUND(SUM(BA96:BA97),1)</f>
        <v>0</v>
      </c>
      <c r="BB95" s="79">
        <f>ROUND(SUM(BB96:BB97),1)</f>
        <v>0</v>
      </c>
      <c r="BC95" s="79">
        <f>ROUND(SUM(BC96:BC97),1)</f>
        <v>0</v>
      </c>
      <c r="BD95" s="81">
        <f>ROUND(SUM(BD96:BD97),1)</f>
        <v>0</v>
      </c>
      <c r="BS95" s="82" t="s">
        <v>75</v>
      </c>
      <c r="BT95" s="82" t="s">
        <v>83</v>
      </c>
      <c r="BU95" s="82" t="s">
        <v>77</v>
      </c>
      <c r="BV95" s="82" t="s">
        <v>78</v>
      </c>
      <c r="BW95" s="82" t="s">
        <v>84</v>
      </c>
      <c r="BX95" s="82" t="s">
        <v>4</v>
      </c>
      <c r="CL95" s="82" t="s">
        <v>1</v>
      </c>
      <c r="CM95" s="82" t="s">
        <v>85</v>
      </c>
    </row>
    <row r="96" spans="1:90" s="3" customFormat="1" ht="16.5" customHeight="1">
      <c r="A96" s="83" t="s">
        <v>86</v>
      </c>
      <c r="B96" s="48"/>
      <c r="C96" s="9"/>
      <c r="D96" s="9"/>
      <c r="E96" s="221" t="s">
        <v>87</v>
      </c>
      <c r="F96" s="221"/>
      <c r="G96" s="221"/>
      <c r="H96" s="221"/>
      <c r="I96" s="221"/>
      <c r="J96" s="9"/>
      <c r="K96" s="221" t="s">
        <v>88</v>
      </c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31">
        <f>'01.1 - Stavební a konstru...'!J32</f>
        <v>0</v>
      </c>
      <c r="AH96" s="232"/>
      <c r="AI96" s="232"/>
      <c r="AJ96" s="232"/>
      <c r="AK96" s="232"/>
      <c r="AL96" s="232"/>
      <c r="AM96" s="232"/>
      <c r="AN96" s="231">
        <f t="shared" si="0"/>
        <v>0</v>
      </c>
      <c r="AO96" s="232"/>
      <c r="AP96" s="232"/>
      <c r="AQ96" s="84" t="s">
        <v>89</v>
      </c>
      <c r="AR96" s="48"/>
      <c r="AS96" s="85">
        <v>0</v>
      </c>
      <c r="AT96" s="86">
        <f t="shared" si="1"/>
        <v>0</v>
      </c>
      <c r="AU96" s="87">
        <f>'01.1 - Stavební a konstru...'!P135</f>
        <v>0</v>
      </c>
      <c r="AV96" s="86">
        <f>'01.1 - Stavební a konstru...'!J35</f>
        <v>0</v>
      </c>
      <c r="AW96" s="86">
        <f>'01.1 - Stavební a konstru...'!J36</f>
        <v>0</v>
      </c>
      <c r="AX96" s="86">
        <f>'01.1 - Stavební a konstru...'!J37</f>
        <v>0</v>
      </c>
      <c r="AY96" s="86">
        <f>'01.1 - Stavební a konstru...'!J38</f>
        <v>0</v>
      </c>
      <c r="AZ96" s="86">
        <f>'01.1 - Stavební a konstru...'!F35</f>
        <v>0</v>
      </c>
      <c r="BA96" s="86">
        <f>'01.1 - Stavební a konstru...'!F36</f>
        <v>0</v>
      </c>
      <c r="BB96" s="86">
        <f>'01.1 - Stavební a konstru...'!F37</f>
        <v>0</v>
      </c>
      <c r="BC96" s="86">
        <f>'01.1 - Stavební a konstru...'!F38</f>
        <v>0</v>
      </c>
      <c r="BD96" s="88">
        <f>'01.1 - Stavební a konstru...'!F39</f>
        <v>0</v>
      </c>
      <c r="BT96" s="25" t="s">
        <v>85</v>
      </c>
      <c r="BV96" s="25" t="s">
        <v>78</v>
      </c>
      <c r="BW96" s="25" t="s">
        <v>90</v>
      </c>
      <c r="BX96" s="25" t="s">
        <v>84</v>
      </c>
      <c r="CL96" s="25" t="s">
        <v>1</v>
      </c>
    </row>
    <row r="97" spans="1:90" s="3" customFormat="1" ht="16.5" customHeight="1">
      <c r="A97" s="83" t="s">
        <v>86</v>
      </c>
      <c r="B97" s="48"/>
      <c r="C97" s="9"/>
      <c r="D97" s="9"/>
      <c r="E97" s="221" t="s">
        <v>91</v>
      </c>
      <c r="F97" s="221"/>
      <c r="G97" s="221"/>
      <c r="H97" s="221"/>
      <c r="I97" s="221"/>
      <c r="J97" s="9"/>
      <c r="K97" s="221" t="s">
        <v>92</v>
      </c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31">
        <f>'01.3 - Hromosvod'!J32</f>
        <v>0</v>
      </c>
      <c r="AH97" s="232"/>
      <c r="AI97" s="232"/>
      <c r="AJ97" s="232"/>
      <c r="AK97" s="232"/>
      <c r="AL97" s="232"/>
      <c r="AM97" s="232"/>
      <c r="AN97" s="231">
        <f t="shared" si="0"/>
        <v>0</v>
      </c>
      <c r="AO97" s="232"/>
      <c r="AP97" s="232"/>
      <c r="AQ97" s="84" t="s">
        <v>89</v>
      </c>
      <c r="AR97" s="48"/>
      <c r="AS97" s="85">
        <v>0</v>
      </c>
      <c r="AT97" s="86">
        <f t="shared" si="1"/>
        <v>0</v>
      </c>
      <c r="AU97" s="87">
        <f>'01.3 - Hromosvod'!P123</f>
        <v>0</v>
      </c>
      <c r="AV97" s="86">
        <f>'01.3 - Hromosvod'!J35</f>
        <v>0</v>
      </c>
      <c r="AW97" s="86">
        <f>'01.3 - Hromosvod'!J36</f>
        <v>0</v>
      </c>
      <c r="AX97" s="86">
        <f>'01.3 - Hromosvod'!J37</f>
        <v>0</v>
      </c>
      <c r="AY97" s="86">
        <f>'01.3 - Hromosvod'!J38</f>
        <v>0</v>
      </c>
      <c r="AZ97" s="86">
        <f>'01.3 - Hromosvod'!F35</f>
        <v>0</v>
      </c>
      <c r="BA97" s="86">
        <f>'01.3 - Hromosvod'!F36</f>
        <v>0</v>
      </c>
      <c r="BB97" s="86">
        <f>'01.3 - Hromosvod'!F37</f>
        <v>0</v>
      </c>
      <c r="BC97" s="86">
        <f>'01.3 - Hromosvod'!F38</f>
        <v>0</v>
      </c>
      <c r="BD97" s="88">
        <f>'01.3 - Hromosvod'!F39</f>
        <v>0</v>
      </c>
      <c r="BT97" s="25" t="s">
        <v>85</v>
      </c>
      <c r="BV97" s="25" t="s">
        <v>78</v>
      </c>
      <c r="BW97" s="25" t="s">
        <v>93</v>
      </c>
      <c r="BX97" s="25" t="s">
        <v>84</v>
      </c>
      <c r="CL97" s="25" t="s">
        <v>1</v>
      </c>
    </row>
    <row r="98" spans="2:91" s="6" customFormat="1" ht="16.5" customHeight="1">
      <c r="B98" s="74"/>
      <c r="C98" s="75"/>
      <c r="D98" s="222" t="s">
        <v>94</v>
      </c>
      <c r="E98" s="222"/>
      <c r="F98" s="222"/>
      <c r="G98" s="222"/>
      <c r="H98" s="222"/>
      <c r="I98" s="76"/>
      <c r="J98" s="222" t="s">
        <v>95</v>
      </c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2"/>
      <c r="AF98" s="222"/>
      <c r="AG98" s="230">
        <f>ROUND(SUM(AG99:AG100),1)</f>
        <v>0</v>
      </c>
      <c r="AH98" s="229"/>
      <c r="AI98" s="229"/>
      <c r="AJ98" s="229"/>
      <c r="AK98" s="229"/>
      <c r="AL98" s="229"/>
      <c r="AM98" s="229"/>
      <c r="AN98" s="228">
        <f t="shared" si="0"/>
        <v>0</v>
      </c>
      <c r="AO98" s="229"/>
      <c r="AP98" s="229"/>
      <c r="AQ98" s="77" t="s">
        <v>82</v>
      </c>
      <c r="AR98" s="74"/>
      <c r="AS98" s="78">
        <f>ROUND(SUM(AS99:AS100),1)</f>
        <v>0</v>
      </c>
      <c r="AT98" s="79">
        <f t="shared" si="1"/>
        <v>0</v>
      </c>
      <c r="AU98" s="80">
        <f>ROUND(SUM(AU99:AU100),5)</f>
        <v>0</v>
      </c>
      <c r="AV98" s="79">
        <f>ROUND(AZ98*L29,2)</f>
        <v>0</v>
      </c>
      <c r="AW98" s="79">
        <f>ROUND(BA98*L30,2)</f>
        <v>0</v>
      </c>
      <c r="AX98" s="79">
        <f>ROUND(BB98*L29,2)</f>
        <v>0</v>
      </c>
      <c r="AY98" s="79">
        <f>ROUND(BC98*L30,2)</f>
        <v>0</v>
      </c>
      <c r="AZ98" s="79">
        <f>ROUND(SUM(AZ99:AZ100),1)</f>
        <v>0</v>
      </c>
      <c r="BA98" s="79">
        <f>ROUND(SUM(BA99:BA100),1)</f>
        <v>0</v>
      </c>
      <c r="BB98" s="79">
        <f>ROUND(SUM(BB99:BB100),1)</f>
        <v>0</v>
      </c>
      <c r="BC98" s="79">
        <f>ROUND(SUM(BC99:BC100),1)</f>
        <v>0</v>
      </c>
      <c r="BD98" s="81">
        <f>ROUND(SUM(BD99:BD100),1)</f>
        <v>0</v>
      </c>
      <c r="BS98" s="82" t="s">
        <v>75</v>
      </c>
      <c r="BT98" s="82" t="s">
        <v>83</v>
      </c>
      <c r="BU98" s="82" t="s">
        <v>77</v>
      </c>
      <c r="BV98" s="82" t="s">
        <v>78</v>
      </c>
      <c r="BW98" s="82" t="s">
        <v>96</v>
      </c>
      <c r="BX98" s="82" t="s">
        <v>4</v>
      </c>
      <c r="CL98" s="82" t="s">
        <v>1</v>
      </c>
      <c r="CM98" s="82" t="s">
        <v>85</v>
      </c>
    </row>
    <row r="99" spans="1:90" s="3" customFormat="1" ht="16.5" customHeight="1">
      <c r="A99" s="83" t="s">
        <v>86</v>
      </c>
      <c r="B99" s="48"/>
      <c r="C99" s="9"/>
      <c r="D99" s="9"/>
      <c r="E99" s="221" t="s">
        <v>97</v>
      </c>
      <c r="F99" s="221"/>
      <c r="G99" s="221"/>
      <c r="H99" s="221"/>
      <c r="I99" s="221"/>
      <c r="J99" s="9"/>
      <c r="K99" s="221" t="s">
        <v>88</v>
      </c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31">
        <f>'02.1 - Stavební a konstru...'!J32</f>
        <v>0</v>
      </c>
      <c r="AH99" s="232"/>
      <c r="AI99" s="232"/>
      <c r="AJ99" s="232"/>
      <c r="AK99" s="232"/>
      <c r="AL99" s="232"/>
      <c r="AM99" s="232"/>
      <c r="AN99" s="231">
        <f t="shared" si="0"/>
        <v>0</v>
      </c>
      <c r="AO99" s="232"/>
      <c r="AP99" s="232"/>
      <c r="AQ99" s="84" t="s">
        <v>89</v>
      </c>
      <c r="AR99" s="48"/>
      <c r="AS99" s="85">
        <v>0</v>
      </c>
      <c r="AT99" s="86">
        <f t="shared" si="1"/>
        <v>0</v>
      </c>
      <c r="AU99" s="87">
        <f>'02.1 - Stavební a konstru...'!P132</f>
        <v>0</v>
      </c>
      <c r="AV99" s="86">
        <f>'02.1 - Stavební a konstru...'!J35</f>
        <v>0</v>
      </c>
      <c r="AW99" s="86">
        <f>'02.1 - Stavební a konstru...'!J36</f>
        <v>0</v>
      </c>
      <c r="AX99" s="86">
        <f>'02.1 - Stavební a konstru...'!J37</f>
        <v>0</v>
      </c>
      <c r="AY99" s="86">
        <f>'02.1 - Stavební a konstru...'!J38</f>
        <v>0</v>
      </c>
      <c r="AZ99" s="86">
        <f>'02.1 - Stavební a konstru...'!F35</f>
        <v>0</v>
      </c>
      <c r="BA99" s="86">
        <f>'02.1 - Stavební a konstru...'!F36</f>
        <v>0</v>
      </c>
      <c r="BB99" s="86">
        <f>'02.1 - Stavební a konstru...'!F37</f>
        <v>0</v>
      </c>
      <c r="BC99" s="86">
        <f>'02.1 - Stavební a konstru...'!F38</f>
        <v>0</v>
      </c>
      <c r="BD99" s="88">
        <f>'02.1 - Stavební a konstru...'!F39</f>
        <v>0</v>
      </c>
      <c r="BT99" s="25" t="s">
        <v>85</v>
      </c>
      <c r="BV99" s="25" t="s">
        <v>78</v>
      </c>
      <c r="BW99" s="25" t="s">
        <v>98</v>
      </c>
      <c r="BX99" s="25" t="s">
        <v>96</v>
      </c>
      <c r="CL99" s="25" t="s">
        <v>1</v>
      </c>
    </row>
    <row r="100" spans="1:90" s="3" customFormat="1" ht="16.5" customHeight="1">
      <c r="A100" s="83" t="s">
        <v>86</v>
      </c>
      <c r="B100" s="48"/>
      <c r="C100" s="9"/>
      <c r="D100" s="9"/>
      <c r="E100" s="221" t="s">
        <v>99</v>
      </c>
      <c r="F100" s="221"/>
      <c r="G100" s="221"/>
      <c r="H100" s="221"/>
      <c r="I100" s="221"/>
      <c r="J100" s="9"/>
      <c r="K100" s="221" t="s">
        <v>92</v>
      </c>
      <c r="L100" s="221"/>
      <c r="M100" s="221"/>
      <c r="N100" s="221"/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31">
        <f>'02.3 - Hromosvod'!J32</f>
        <v>0</v>
      </c>
      <c r="AH100" s="232"/>
      <c r="AI100" s="232"/>
      <c r="AJ100" s="232"/>
      <c r="AK100" s="232"/>
      <c r="AL100" s="232"/>
      <c r="AM100" s="232"/>
      <c r="AN100" s="231">
        <f t="shared" si="0"/>
        <v>0</v>
      </c>
      <c r="AO100" s="232"/>
      <c r="AP100" s="232"/>
      <c r="AQ100" s="84" t="s">
        <v>89</v>
      </c>
      <c r="AR100" s="48"/>
      <c r="AS100" s="89">
        <v>0</v>
      </c>
      <c r="AT100" s="90">
        <f t="shared" si="1"/>
        <v>0</v>
      </c>
      <c r="AU100" s="91">
        <f>'02.3 - Hromosvod'!P123</f>
        <v>0</v>
      </c>
      <c r="AV100" s="90">
        <f>'02.3 - Hromosvod'!J35</f>
        <v>0</v>
      </c>
      <c r="AW100" s="90">
        <f>'02.3 - Hromosvod'!J36</f>
        <v>0</v>
      </c>
      <c r="AX100" s="90">
        <f>'02.3 - Hromosvod'!J37</f>
        <v>0</v>
      </c>
      <c r="AY100" s="90">
        <f>'02.3 - Hromosvod'!J38</f>
        <v>0</v>
      </c>
      <c r="AZ100" s="90">
        <f>'02.3 - Hromosvod'!F35</f>
        <v>0</v>
      </c>
      <c r="BA100" s="90">
        <f>'02.3 - Hromosvod'!F36</f>
        <v>0</v>
      </c>
      <c r="BB100" s="90">
        <f>'02.3 - Hromosvod'!F37</f>
        <v>0</v>
      </c>
      <c r="BC100" s="90">
        <f>'02.3 - Hromosvod'!F38</f>
        <v>0</v>
      </c>
      <c r="BD100" s="92">
        <f>'02.3 - Hromosvod'!F39</f>
        <v>0</v>
      </c>
      <c r="BT100" s="25" t="s">
        <v>85</v>
      </c>
      <c r="BV100" s="25" t="s">
        <v>78</v>
      </c>
      <c r="BW100" s="25" t="s">
        <v>100</v>
      </c>
      <c r="BX100" s="25" t="s">
        <v>96</v>
      </c>
      <c r="CL100" s="25" t="s">
        <v>1</v>
      </c>
    </row>
    <row r="101" spans="2:44" s="1" customFormat="1" ht="30" customHeight="1">
      <c r="B101" s="32"/>
      <c r="AR101" s="32"/>
    </row>
    <row r="102" spans="2:44" s="1" customFormat="1" ht="6.95" customHeight="1">
      <c r="B102" s="44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32"/>
    </row>
  </sheetData>
  <mergeCells count="62">
    <mergeCell ref="AK33:AO33"/>
    <mergeCell ref="AK26:AO26"/>
    <mergeCell ref="W29:AE29"/>
    <mergeCell ref="AK29:AO29"/>
    <mergeCell ref="W30:AE30"/>
    <mergeCell ref="AK30:AO30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K31:AO31"/>
    <mergeCell ref="W32:AE32"/>
    <mergeCell ref="AK32:AO32"/>
    <mergeCell ref="W33:AE33"/>
    <mergeCell ref="AN98:AP98"/>
    <mergeCell ref="AG98:AM98"/>
    <mergeCell ref="AN99:AP99"/>
    <mergeCell ref="AG99:AM99"/>
    <mergeCell ref="AN100:AP100"/>
    <mergeCell ref="AG100:AM100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E99:I99"/>
    <mergeCell ref="K99:AF99"/>
    <mergeCell ref="E100:I100"/>
    <mergeCell ref="K100:AF100"/>
    <mergeCell ref="E96:I96"/>
    <mergeCell ref="K96:AF96"/>
    <mergeCell ref="E97:I97"/>
    <mergeCell ref="K97:AF97"/>
    <mergeCell ref="D98:H98"/>
    <mergeCell ref="J98:AF98"/>
  </mergeCells>
  <hyperlinks>
    <hyperlink ref="A96" location="'01.1 - Stavební a konstru...'!C2" display="/"/>
    <hyperlink ref="A97" location="'01.3 - Hromosvod'!C2" display="/"/>
    <hyperlink ref="A99" location="'02.1 - Stavební a konstru...'!C2" display="/"/>
    <hyperlink ref="A100" location="'02.3 - Hromosvod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90</v>
      </c>
    </row>
    <row r="3" spans="2:46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ht="24.95" customHeight="1">
      <c r="B4" s="20"/>
      <c r="D4" s="21" t="s">
        <v>101</v>
      </c>
      <c r="L4" s="20"/>
      <c r="M4" s="9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65" t="str">
        <f>'Rekapitulace stavby'!K6</f>
        <v>Ocenášek - Snížení energ. náročnosti průmyslových hal</v>
      </c>
      <c r="F7" s="266"/>
      <c r="G7" s="266"/>
      <c r="H7" s="266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265" t="s">
        <v>103</v>
      </c>
      <c r="F9" s="264"/>
      <c r="G9" s="264"/>
      <c r="H9" s="264"/>
      <c r="I9" s="96"/>
      <c r="L9" s="32"/>
    </row>
    <row r="10" spans="2:12" s="1" customFormat="1" ht="12" customHeight="1">
      <c r="B10" s="32"/>
      <c r="D10" s="27" t="s">
        <v>104</v>
      </c>
      <c r="I10" s="96"/>
      <c r="L10" s="32"/>
    </row>
    <row r="11" spans="2:12" s="1" customFormat="1" ht="36.95" customHeight="1">
      <c r="B11" s="32"/>
      <c r="E11" s="249" t="s">
        <v>105</v>
      </c>
      <c r="F11" s="264"/>
      <c r="G11" s="264"/>
      <c r="H11" s="264"/>
      <c r="I11" s="96"/>
      <c r="L11" s="32"/>
    </row>
    <row r="12" spans="2:12" s="1" customFormat="1" ht="12">
      <c r="B12" s="32"/>
      <c r="I12" s="96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9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106</v>
      </c>
      <c r="I14" s="97" t="s">
        <v>22</v>
      </c>
      <c r="J14" s="52">
        <f>'Rekapitulace stavby'!AN8</f>
        <v>43521</v>
      </c>
      <c r="L14" s="32"/>
    </row>
    <row r="15" spans="2:12" s="1" customFormat="1" ht="10.9" customHeight="1">
      <c r="B15" s="32"/>
      <c r="I15" s="96"/>
      <c r="L15" s="32"/>
    </row>
    <row r="16" spans="2:12" s="1" customFormat="1" ht="12" customHeight="1">
      <c r="B16" s="32"/>
      <c r="D16" s="27" t="s">
        <v>23</v>
      </c>
      <c r="I16" s="97" t="s">
        <v>24</v>
      </c>
      <c r="J16" s="25" t="str">
        <f>IF('Rekapitulace stavby'!AN10="","",'Rekapitulace stavby'!AN10)</f>
        <v/>
      </c>
      <c r="L16" s="32"/>
    </row>
    <row r="17" spans="2:12" s="1" customFormat="1" ht="18" customHeight="1">
      <c r="B17" s="32"/>
      <c r="E17" s="25" t="str">
        <f>IF('Rekapitulace stavby'!E11="","",'Rekapitulace stavby'!E11)</f>
        <v>Ocenášek - Mikulka s.r.o.</v>
      </c>
      <c r="I17" s="97" t="s">
        <v>26</v>
      </c>
      <c r="J17" s="25" t="str">
        <f>IF('Rekapitulace stavby'!AN11="","",'Rekapitulace stavby'!AN11)</f>
        <v/>
      </c>
      <c r="L17" s="32"/>
    </row>
    <row r="18" spans="2:12" s="1" customFormat="1" ht="6.95" customHeight="1">
      <c r="B18" s="32"/>
      <c r="I18" s="96"/>
      <c r="L18" s="32"/>
    </row>
    <row r="19" spans="2:12" s="1" customFormat="1" ht="12" customHeight="1">
      <c r="B19" s="32"/>
      <c r="D19" s="27" t="s">
        <v>27</v>
      </c>
      <c r="I19" s="9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7" t="str">
        <f>'Rekapitulace stavby'!E14</f>
        <v>Vyplň údaj</v>
      </c>
      <c r="F20" s="252"/>
      <c r="G20" s="252"/>
      <c r="H20" s="252"/>
      <c r="I20" s="97" t="s">
        <v>26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6"/>
      <c r="L21" s="32"/>
    </row>
    <row r="22" spans="2:12" s="1" customFormat="1" ht="12" customHeight="1">
      <c r="B22" s="32"/>
      <c r="D22" s="27" t="s">
        <v>29</v>
      </c>
      <c r="I22" s="97" t="s">
        <v>24</v>
      </c>
      <c r="J22" s="25" t="str">
        <f>IF('Rekapitulace stavby'!AN16="","",'Rekapitulace stavby'!AN16)</f>
        <v>28326610</v>
      </c>
      <c r="L22" s="32"/>
    </row>
    <row r="23" spans="2:12" s="1" customFormat="1" ht="18" customHeight="1">
      <c r="B23" s="32"/>
      <c r="E23" s="25" t="str">
        <f>IF('Rekapitulace stavby'!E17="","",'Rekapitulace stavby'!E17)</f>
        <v>ARCHSTYL s.r.o</v>
      </c>
      <c r="I23" s="97" t="s">
        <v>26</v>
      </c>
      <c r="J23" s="25" t="str">
        <f>IF('Rekapitulace stavby'!AN17="","",'Rekapitulace stavby'!AN17)</f>
        <v/>
      </c>
      <c r="L23" s="32"/>
    </row>
    <row r="24" spans="2:12" s="1" customFormat="1" ht="6.95" customHeight="1">
      <c r="B24" s="32"/>
      <c r="I24" s="96"/>
      <c r="L24" s="32"/>
    </row>
    <row r="25" spans="2:12" s="1" customFormat="1" ht="12" customHeight="1">
      <c r="B25" s="32"/>
      <c r="D25" s="27" t="s">
        <v>33</v>
      </c>
      <c r="I25" s="97" t="s">
        <v>24</v>
      </c>
      <c r="J25" s="25" t="str">
        <f>IF('Rekapitulace stavby'!AN19="","",'Rekapitulace stavby'!AN19)</f>
        <v>28326610</v>
      </c>
      <c r="L25" s="32"/>
    </row>
    <row r="26" spans="2:12" s="1" customFormat="1" ht="18" customHeight="1">
      <c r="B26" s="32"/>
      <c r="E26" s="25" t="str">
        <f>IF('Rekapitulace stavby'!E20="","",'Rekapitulace stavby'!E20)</f>
        <v>ARCHSTYL s.r.o</v>
      </c>
      <c r="I26" s="97" t="s">
        <v>26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6"/>
      <c r="L27" s="32"/>
    </row>
    <row r="28" spans="2:12" s="1" customFormat="1" ht="12" customHeight="1">
      <c r="B28" s="32"/>
      <c r="D28" s="27" t="s">
        <v>35</v>
      </c>
      <c r="I28" s="96"/>
      <c r="L28" s="32"/>
    </row>
    <row r="29" spans="2:12" s="7" customFormat="1" ht="16.5" customHeight="1">
      <c r="B29" s="98"/>
      <c r="E29" s="256" t="s">
        <v>1</v>
      </c>
      <c r="F29" s="256"/>
      <c r="G29" s="256"/>
      <c r="H29" s="256"/>
      <c r="I29" s="99"/>
      <c r="L29" s="98"/>
    </row>
    <row r="30" spans="2:12" s="1" customFormat="1" ht="6.95" customHeight="1">
      <c r="B30" s="32"/>
      <c r="I30" s="96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0"/>
      <c r="J31" s="53"/>
      <c r="K31" s="53"/>
      <c r="L31" s="32"/>
    </row>
    <row r="32" spans="2:12" s="1" customFormat="1" ht="25.35" customHeight="1">
      <c r="B32" s="32"/>
      <c r="D32" s="101" t="s">
        <v>36</v>
      </c>
      <c r="I32" s="96"/>
      <c r="J32" s="66">
        <f>ROUND(J135,1)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0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102" t="s">
        <v>37</v>
      </c>
      <c r="J34" s="35" t="s">
        <v>39</v>
      </c>
      <c r="L34" s="32"/>
    </row>
    <row r="35" spans="2:12" s="1" customFormat="1" ht="14.45" customHeight="1">
      <c r="B35" s="32"/>
      <c r="D35" s="103" t="s">
        <v>40</v>
      </c>
      <c r="E35" s="27" t="s">
        <v>41</v>
      </c>
      <c r="F35" s="104">
        <f>ROUND((SUM(BE135:BE475)),1)</f>
        <v>0</v>
      </c>
      <c r="I35" s="105">
        <v>0.21</v>
      </c>
      <c r="J35" s="104">
        <f>ROUND(((SUM(BE135:BE475))*I35),1)</f>
        <v>0</v>
      </c>
      <c r="L35" s="32"/>
    </row>
    <row r="36" spans="2:12" s="1" customFormat="1" ht="14.45" customHeight="1">
      <c r="B36" s="32"/>
      <c r="E36" s="27" t="s">
        <v>42</v>
      </c>
      <c r="F36" s="104">
        <f>ROUND((SUM(BF135:BF475)),1)</f>
        <v>0</v>
      </c>
      <c r="I36" s="105">
        <v>0.15</v>
      </c>
      <c r="J36" s="104">
        <f>ROUND(((SUM(BF135:BF475))*I36),1)</f>
        <v>0</v>
      </c>
      <c r="L36" s="32"/>
    </row>
    <row r="37" spans="2:12" s="1" customFormat="1" ht="14.45" customHeight="1" hidden="1">
      <c r="B37" s="32"/>
      <c r="E37" s="27" t="s">
        <v>43</v>
      </c>
      <c r="F37" s="104">
        <f>ROUND((SUM(BG135:BG475)),1)</f>
        <v>0</v>
      </c>
      <c r="I37" s="105">
        <v>0.21</v>
      </c>
      <c r="J37" s="104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104">
        <f>ROUND((SUM(BH135:BH475)),1)</f>
        <v>0</v>
      </c>
      <c r="I38" s="105">
        <v>0.15</v>
      </c>
      <c r="J38" s="104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104">
        <f>ROUND((SUM(BI135:BI475)),1)</f>
        <v>0</v>
      </c>
      <c r="I39" s="105">
        <v>0</v>
      </c>
      <c r="J39" s="104">
        <f>0</f>
        <v>0</v>
      </c>
      <c r="L39" s="32"/>
    </row>
    <row r="40" spans="2:12" s="1" customFormat="1" ht="6.95" customHeight="1">
      <c r="B40" s="32"/>
      <c r="I40" s="96"/>
      <c r="L40" s="32"/>
    </row>
    <row r="41" spans="2:12" s="1" customFormat="1" ht="25.35" customHeight="1">
      <c r="B41" s="32"/>
      <c r="C41" s="106"/>
      <c r="D41" s="107" t="s">
        <v>46</v>
      </c>
      <c r="E41" s="57"/>
      <c r="F41" s="57"/>
      <c r="G41" s="108" t="s">
        <v>47</v>
      </c>
      <c r="H41" s="109" t="s">
        <v>48</v>
      </c>
      <c r="I41" s="110"/>
      <c r="J41" s="111">
        <f>SUM(J32:J39)</f>
        <v>0</v>
      </c>
      <c r="K41" s="112"/>
      <c r="L41" s="32"/>
    </row>
    <row r="42" spans="2:12" s="1" customFormat="1" ht="14.45" customHeight="1">
      <c r="B42" s="32"/>
      <c r="I42" s="96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13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14" t="s">
        <v>52</v>
      </c>
      <c r="G61" s="43" t="s">
        <v>51</v>
      </c>
      <c r="H61" s="34"/>
      <c r="I61" s="115"/>
      <c r="J61" s="116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13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14" t="s">
        <v>52</v>
      </c>
      <c r="G76" s="43" t="s">
        <v>51</v>
      </c>
      <c r="H76" s="34"/>
      <c r="I76" s="115"/>
      <c r="J76" s="11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2"/>
    </row>
    <row r="82" spans="2:12" s="1" customFormat="1" ht="24.95" customHeight="1" hidden="1">
      <c r="B82" s="32"/>
      <c r="C82" s="21" t="s">
        <v>107</v>
      </c>
      <c r="I82" s="96"/>
      <c r="L82" s="32"/>
    </row>
    <row r="83" spans="2:12" s="1" customFormat="1" ht="6.95" customHeight="1" hidden="1">
      <c r="B83" s="32"/>
      <c r="I83" s="96"/>
      <c r="L83" s="32"/>
    </row>
    <row r="84" spans="2:12" s="1" customFormat="1" ht="12" customHeight="1" hidden="1">
      <c r="B84" s="32"/>
      <c r="C84" s="27" t="s">
        <v>16</v>
      </c>
      <c r="I84" s="96"/>
      <c r="L84" s="32"/>
    </row>
    <row r="85" spans="2:12" s="1" customFormat="1" ht="16.5" customHeight="1" hidden="1">
      <c r="B85" s="32"/>
      <c r="E85" s="265" t="str">
        <f>E7</f>
        <v>Ocenášek - Snížení energ. náročnosti průmyslových hal</v>
      </c>
      <c r="F85" s="266"/>
      <c r="G85" s="266"/>
      <c r="H85" s="266"/>
      <c r="I85" s="96"/>
      <c r="L85" s="32"/>
    </row>
    <row r="86" spans="2:12" ht="12" customHeight="1" hidden="1">
      <c r="B86" s="20"/>
      <c r="C86" s="27" t="s">
        <v>102</v>
      </c>
      <c r="L86" s="20"/>
    </row>
    <row r="87" spans="2:12" s="1" customFormat="1" ht="16.5" customHeight="1" hidden="1">
      <c r="B87" s="32"/>
      <c r="E87" s="265" t="s">
        <v>103</v>
      </c>
      <c r="F87" s="264"/>
      <c r="G87" s="264"/>
      <c r="H87" s="264"/>
      <c r="I87" s="96"/>
      <c r="L87" s="32"/>
    </row>
    <row r="88" spans="2:12" s="1" customFormat="1" ht="12" customHeight="1" hidden="1">
      <c r="B88" s="32"/>
      <c r="C88" s="27" t="s">
        <v>104</v>
      </c>
      <c r="I88" s="96"/>
      <c r="L88" s="32"/>
    </row>
    <row r="89" spans="2:12" s="1" customFormat="1" ht="16.5" customHeight="1" hidden="1">
      <c r="B89" s="32"/>
      <c r="E89" s="249" t="str">
        <f>E11</f>
        <v>01.1 - Stavební a konstrukční část</v>
      </c>
      <c r="F89" s="264"/>
      <c r="G89" s="264"/>
      <c r="H89" s="264"/>
      <c r="I89" s="96"/>
      <c r="L89" s="32"/>
    </row>
    <row r="90" spans="2:12" s="1" customFormat="1" ht="6.95" customHeight="1" hidden="1">
      <c r="B90" s="32"/>
      <c r="I90" s="96"/>
      <c r="L90" s="32"/>
    </row>
    <row r="91" spans="2:12" s="1" customFormat="1" ht="12" customHeight="1" hidden="1">
      <c r="B91" s="32"/>
      <c r="C91" s="27" t="s">
        <v>20</v>
      </c>
      <c r="F91" s="25" t="str">
        <f>F14</f>
        <v xml:space="preserve"> </v>
      </c>
      <c r="I91" s="97" t="s">
        <v>22</v>
      </c>
      <c r="J91" s="52">
        <f>IF(J14="","",J14)</f>
        <v>43521</v>
      </c>
      <c r="L91" s="32"/>
    </row>
    <row r="92" spans="2:12" s="1" customFormat="1" ht="6.95" customHeight="1" hidden="1">
      <c r="B92" s="32"/>
      <c r="I92" s="96"/>
      <c r="L92" s="32"/>
    </row>
    <row r="93" spans="2:12" s="1" customFormat="1" ht="15.2" customHeight="1" hidden="1">
      <c r="B93" s="32"/>
      <c r="C93" s="27" t="s">
        <v>23</v>
      </c>
      <c r="F93" s="25" t="str">
        <f>E17</f>
        <v>Ocenášek - Mikulka s.r.o.</v>
      </c>
      <c r="I93" s="97" t="s">
        <v>29</v>
      </c>
      <c r="J93" s="30" t="str">
        <f>E23</f>
        <v>ARCHSTYL s.r.o</v>
      </c>
      <c r="L93" s="32"/>
    </row>
    <row r="94" spans="2:12" s="1" customFormat="1" ht="15.2" customHeight="1" hidden="1">
      <c r="B94" s="32"/>
      <c r="C94" s="27" t="s">
        <v>27</v>
      </c>
      <c r="F94" s="25" t="str">
        <f>IF(E20="","",E20)</f>
        <v>Vyplň údaj</v>
      </c>
      <c r="I94" s="97" t="s">
        <v>33</v>
      </c>
      <c r="J94" s="30" t="str">
        <f>E26</f>
        <v>ARCHSTYL s.r.o</v>
      </c>
      <c r="L94" s="32"/>
    </row>
    <row r="95" spans="2:12" s="1" customFormat="1" ht="10.35" customHeight="1" hidden="1">
      <c r="B95" s="32"/>
      <c r="I95" s="96"/>
      <c r="L95" s="32"/>
    </row>
    <row r="96" spans="2:12" s="1" customFormat="1" ht="29.25" customHeight="1" hidden="1">
      <c r="B96" s="32"/>
      <c r="C96" s="119" t="s">
        <v>108</v>
      </c>
      <c r="D96" s="106"/>
      <c r="E96" s="106"/>
      <c r="F96" s="106"/>
      <c r="G96" s="106"/>
      <c r="H96" s="106"/>
      <c r="I96" s="120"/>
      <c r="J96" s="121" t="s">
        <v>109</v>
      </c>
      <c r="K96" s="106"/>
      <c r="L96" s="32"/>
    </row>
    <row r="97" spans="2:12" s="1" customFormat="1" ht="10.35" customHeight="1" hidden="1">
      <c r="B97" s="32"/>
      <c r="I97" s="96"/>
      <c r="L97" s="32"/>
    </row>
    <row r="98" spans="2:47" s="1" customFormat="1" ht="22.9" customHeight="1" hidden="1">
      <c r="B98" s="32"/>
      <c r="C98" s="122" t="s">
        <v>110</v>
      </c>
      <c r="I98" s="96"/>
      <c r="J98" s="66">
        <f>J135</f>
        <v>0</v>
      </c>
      <c r="L98" s="32"/>
      <c r="AU98" s="17" t="s">
        <v>111</v>
      </c>
    </row>
    <row r="99" spans="2:12" s="8" customFormat="1" ht="24.95" customHeight="1" hidden="1">
      <c r="B99" s="123"/>
      <c r="D99" s="124" t="s">
        <v>112</v>
      </c>
      <c r="E99" s="125"/>
      <c r="F99" s="125"/>
      <c r="G99" s="125"/>
      <c r="H99" s="125"/>
      <c r="I99" s="126"/>
      <c r="J99" s="127">
        <f>J136</f>
        <v>0</v>
      </c>
      <c r="L99" s="123"/>
    </row>
    <row r="100" spans="2:12" s="9" customFormat="1" ht="19.9" customHeight="1" hidden="1">
      <c r="B100" s="128"/>
      <c r="D100" s="129" t="s">
        <v>113</v>
      </c>
      <c r="E100" s="130"/>
      <c r="F100" s="130"/>
      <c r="G100" s="130"/>
      <c r="H100" s="130"/>
      <c r="I100" s="131"/>
      <c r="J100" s="132">
        <f>J137</f>
        <v>0</v>
      </c>
      <c r="L100" s="128"/>
    </row>
    <row r="101" spans="2:12" s="9" customFormat="1" ht="19.9" customHeight="1" hidden="1">
      <c r="B101" s="128"/>
      <c r="D101" s="129" t="s">
        <v>114</v>
      </c>
      <c r="E101" s="130"/>
      <c r="F101" s="130"/>
      <c r="G101" s="130"/>
      <c r="H101" s="130"/>
      <c r="I101" s="131"/>
      <c r="J101" s="132">
        <f>J146</f>
        <v>0</v>
      </c>
      <c r="L101" s="128"/>
    </row>
    <row r="102" spans="2:12" s="9" customFormat="1" ht="19.9" customHeight="1" hidden="1">
      <c r="B102" s="128"/>
      <c r="D102" s="129" t="s">
        <v>115</v>
      </c>
      <c r="E102" s="130"/>
      <c r="F102" s="130"/>
      <c r="G102" s="130"/>
      <c r="H102" s="130"/>
      <c r="I102" s="131"/>
      <c r="J102" s="132">
        <f>J168</f>
        <v>0</v>
      </c>
      <c r="L102" s="128"/>
    </row>
    <row r="103" spans="2:12" s="9" customFormat="1" ht="19.9" customHeight="1" hidden="1">
      <c r="B103" s="128"/>
      <c r="D103" s="129" t="s">
        <v>116</v>
      </c>
      <c r="E103" s="130"/>
      <c r="F103" s="130"/>
      <c r="G103" s="130"/>
      <c r="H103" s="130"/>
      <c r="I103" s="131"/>
      <c r="J103" s="132">
        <f>J171</f>
        <v>0</v>
      </c>
      <c r="L103" s="128"/>
    </row>
    <row r="104" spans="2:12" s="9" customFormat="1" ht="19.9" customHeight="1" hidden="1">
      <c r="B104" s="128"/>
      <c r="D104" s="129" t="s">
        <v>117</v>
      </c>
      <c r="E104" s="130"/>
      <c r="F104" s="130"/>
      <c r="G104" s="130"/>
      <c r="H104" s="130"/>
      <c r="I104" s="131"/>
      <c r="J104" s="132">
        <f>J189</f>
        <v>0</v>
      </c>
      <c r="L104" s="128"/>
    </row>
    <row r="105" spans="2:12" s="9" customFormat="1" ht="19.9" customHeight="1" hidden="1">
      <c r="B105" s="128"/>
      <c r="D105" s="129" t="s">
        <v>118</v>
      </c>
      <c r="E105" s="130"/>
      <c r="F105" s="130"/>
      <c r="G105" s="130"/>
      <c r="H105" s="130"/>
      <c r="I105" s="131"/>
      <c r="J105" s="132">
        <f>J194</f>
        <v>0</v>
      </c>
      <c r="L105" s="128"/>
    </row>
    <row r="106" spans="2:12" s="8" customFormat="1" ht="24.95" customHeight="1" hidden="1">
      <c r="B106" s="123"/>
      <c r="D106" s="124" t="s">
        <v>119</v>
      </c>
      <c r="E106" s="125"/>
      <c r="F106" s="125"/>
      <c r="G106" s="125"/>
      <c r="H106" s="125"/>
      <c r="I106" s="126"/>
      <c r="J106" s="127">
        <f>J196</f>
        <v>0</v>
      </c>
      <c r="L106" s="123"/>
    </row>
    <row r="107" spans="2:12" s="9" customFormat="1" ht="19.9" customHeight="1" hidden="1">
      <c r="B107" s="128"/>
      <c r="D107" s="129" t="s">
        <v>120</v>
      </c>
      <c r="E107" s="130"/>
      <c r="F107" s="130"/>
      <c r="G107" s="130"/>
      <c r="H107" s="130"/>
      <c r="I107" s="131"/>
      <c r="J107" s="132">
        <f>J197</f>
        <v>0</v>
      </c>
      <c r="L107" s="128"/>
    </row>
    <row r="108" spans="2:12" s="9" customFormat="1" ht="19.9" customHeight="1" hidden="1">
      <c r="B108" s="128"/>
      <c r="D108" s="129" t="s">
        <v>121</v>
      </c>
      <c r="E108" s="130"/>
      <c r="F108" s="130"/>
      <c r="G108" s="130"/>
      <c r="H108" s="130"/>
      <c r="I108" s="131"/>
      <c r="J108" s="132">
        <f>J206</f>
        <v>0</v>
      </c>
      <c r="L108" s="128"/>
    </row>
    <row r="109" spans="2:12" s="9" customFormat="1" ht="19.9" customHeight="1" hidden="1">
      <c r="B109" s="128"/>
      <c r="D109" s="129" t="s">
        <v>122</v>
      </c>
      <c r="E109" s="130"/>
      <c r="F109" s="130"/>
      <c r="G109" s="130"/>
      <c r="H109" s="130"/>
      <c r="I109" s="131"/>
      <c r="J109" s="132">
        <f>J241</f>
        <v>0</v>
      </c>
      <c r="L109" s="128"/>
    </row>
    <row r="110" spans="2:12" s="9" customFormat="1" ht="19.9" customHeight="1" hidden="1">
      <c r="B110" s="128"/>
      <c r="D110" s="129" t="s">
        <v>123</v>
      </c>
      <c r="E110" s="130"/>
      <c r="F110" s="130"/>
      <c r="G110" s="130"/>
      <c r="H110" s="130"/>
      <c r="I110" s="131"/>
      <c r="J110" s="132">
        <f>J243</f>
        <v>0</v>
      </c>
      <c r="L110" s="128"/>
    </row>
    <row r="111" spans="2:12" s="9" customFormat="1" ht="19.9" customHeight="1" hidden="1">
      <c r="B111" s="128"/>
      <c r="D111" s="129" t="s">
        <v>124</v>
      </c>
      <c r="E111" s="130"/>
      <c r="F111" s="130"/>
      <c r="G111" s="130"/>
      <c r="H111" s="130"/>
      <c r="I111" s="131"/>
      <c r="J111" s="132">
        <f>J251</f>
        <v>0</v>
      </c>
      <c r="L111" s="128"/>
    </row>
    <row r="112" spans="2:12" s="9" customFormat="1" ht="19.9" customHeight="1" hidden="1">
      <c r="B112" s="128"/>
      <c r="D112" s="129" t="s">
        <v>125</v>
      </c>
      <c r="E112" s="130"/>
      <c r="F112" s="130"/>
      <c r="G112" s="130"/>
      <c r="H112" s="130"/>
      <c r="I112" s="131"/>
      <c r="J112" s="132">
        <f>J275</f>
        <v>0</v>
      </c>
      <c r="L112" s="128"/>
    </row>
    <row r="113" spans="2:12" s="9" customFormat="1" ht="19.9" customHeight="1" hidden="1">
      <c r="B113" s="128"/>
      <c r="D113" s="129" t="s">
        <v>126</v>
      </c>
      <c r="E113" s="130"/>
      <c r="F113" s="130"/>
      <c r="G113" s="130"/>
      <c r="H113" s="130"/>
      <c r="I113" s="131"/>
      <c r="J113" s="132">
        <f>J471</f>
        <v>0</v>
      </c>
      <c r="L113" s="128"/>
    </row>
    <row r="114" spans="2:12" s="1" customFormat="1" ht="21.75" customHeight="1" hidden="1">
      <c r="B114" s="32"/>
      <c r="I114" s="96"/>
      <c r="L114" s="32"/>
    </row>
    <row r="115" spans="2:12" s="1" customFormat="1" ht="6.95" customHeight="1" hidden="1">
      <c r="B115" s="44"/>
      <c r="C115" s="45"/>
      <c r="D115" s="45"/>
      <c r="E115" s="45"/>
      <c r="F115" s="45"/>
      <c r="G115" s="45"/>
      <c r="H115" s="45"/>
      <c r="I115" s="117"/>
      <c r="J115" s="45"/>
      <c r="K115" s="45"/>
      <c r="L115" s="32"/>
    </row>
    <row r="116" ht="12" hidden="1"/>
    <row r="117" ht="12" hidden="1"/>
    <row r="118" ht="12" hidden="1"/>
    <row r="119" spans="2:12" s="1" customFormat="1" ht="6.95" customHeight="1">
      <c r="B119" s="46"/>
      <c r="C119" s="47"/>
      <c r="D119" s="47"/>
      <c r="E119" s="47"/>
      <c r="F119" s="47"/>
      <c r="G119" s="47"/>
      <c r="H119" s="47"/>
      <c r="I119" s="118"/>
      <c r="J119" s="47"/>
      <c r="K119" s="47"/>
      <c r="L119" s="32"/>
    </row>
    <row r="120" spans="2:12" s="1" customFormat="1" ht="24.95" customHeight="1">
      <c r="B120" s="32"/>
      <c r="C120" s="21" t="s">
        <v>127</v>
      </c>
      <c r="I120" s="96"/>
      <c r="L120" s="32"/>
    </row>
    <row r="121" spans="2:12" s="1" customFormat="1" ht="6.95" customHeight="1">
      <c r="B121" s="32"/>
      <c r="I121" s="96"/>
      <c r="L121" s="32"/>
    </row>
    <row r="122" spans="2:12" s="1" customFormat="1" ht="12" customHeight="1">
      <c r="B122" s="32"/>
      <c r="C122" s="27" t="s">
        <v>16</v>
      </c>
      <c r="I122" s="96"/>
      <c r="L122" s="32"/>
    </row>
    <row r="123" spans="2:12" s="1" customFormat="1" ht="16.5" customHeight="1">
      <c r="B123" s="32"/>
      <c r="E123" s="265" t="str">
        <f>E7</f>
        <v>Ocenášek - Snížení energ. náročnosti průmyslových hal</v>
      </c>
      <c r="F123" s="266"/>
      <c r="G123" s="266"/>
      <c r="H123" s="266"/>
      <c r="I123" s="96"/>
      <c r="L123" s="32"/>
    </row>
    <row r="124" spans="2:12" ht="12" customHeight="1">
      <c r="B124" s="20"/>
      <c r="C124" s="27" t="s">
        <v>102</v>
      </c>
      <c r="L124" s="20"/>
    </row>
    <row r="125" spans="2:12" s="1" customFormat="1" ht="16.5" customHeight="1">
      <c r="B125" s="32"/>
      <c r="E125" s="265" t="s">
        <v>103</v>
      </c>
      <c r="F125" s="264"/>
      <c r="G125" s="264"/>
      <c r="H125" s="264"/>
      <c r="I125" s="96"/>
      <c r="L125" s="32"/>
    </row>
    <row r="126" spans="2:12" s="1" customFormat="1" ht="12" customHeight="1">
      <c r="B126" s="32"/>
      <c r="C126" s="27" t="s">
        <v>104</v>
      </c>
      <c r="I126" s="96"/>
      <c r="L126" s="32"/>
    </row>
    <row r="127" spans="2:12" s="1" customFormat="1" ht="16.5" customHeight="1">
      <c r="B127" s="32"/>
      <c r="E127" s="249" t="str">
        <f>E11</f>
        <v>01.1 - Stavební a konstrukční část</v>
      </c>
      <c r="F127" s="264"/>
      <c r="G127" s="264"/>
      <c r="H127" s="264"/>
      <c r="I127" s="96"/>
      <c r="L127" s="32"/>
    </row>
    <row r="128" spans="2:12" s="1" customFormat="1" ht="6.95" customHeight="1">
      <c r="B128" s="32"/>
      <c r="I128" s="96"/>
      <c r="L128" s="32"/>
    </row>
    <row r="129" spans="2:12" s="1" customFormat="1" ht="12" customHeight="1">
      <c r="B129" s="32"/>
      <c r="C129" s="27" t="s">
        <v>20</v>
      </c>
      <c r="F129" s="25" t="str">
        <f>F14</f>
        <v xml:space="preserve"> </v>
      </c>
      <c r="I129" s="97" t="s">
        <v>22</v>
      </c>
      <c r="J129" s="52">
        <f>IF(J14="","",J14)</f>
        <v>43521</v>
      </c>
      <c r="L129" s="32"/>
    </row>
    <row r="130" spans="2:12" s="1" customFormat="1" ht="6.95" customHeight="1">
      <c r="B130" s="32"/>
      <c r="I130" s="96"/>
      <c r="L130" s="32"/>
    </row>
    <row r="131" spans="2:12" s="1" customFormat="1" ht="15.2" customHeight="1">
      <c r="B131" s="32"/>
      <c r="C131" s="27" t="s">
        <v>23</v>
      </c>
      <c r="F131" s="25" t="str">
        <f>E17</f>
        <v>Ocenášek - Mikulka s.r.o.</v>
      </c>
      <c r="I131" s="97" t="s">
        <v>29</v>
      </c>
      <c r="J131" s="30" t="str">
        <f>E23</f>
        <v>ARCHSTYL s.r.o</v>
      </c>
      <c r="L131" s="32"/>
    </row>
    <row r="132" spans="2:12" s="1" customFormat="1" ht="15.2" customHeight="1">
      <c r="B132" s="32"/>
      <c r="C132" s="27" t="s">
        <v>27</v>
      </c>
      <c r="F132" s="25" t="str">
        <f>IF(E20="","",E20)</f>
        <v>Vyplň údaj</v>
      </c>
      <c r="I132" s="97" t="s">
        <v>33</v>
      </c>
      <c r="J132" s="30" t="str">
        <f>E26</f>
        <v>ARCHSTYL s.r.o</v>
      </c>
      <c r="L132" s="32"/>
    </row>
    <row r="133" spans="2:12" s="1" customFormat="1" ht="10.35" customHeight="1">
      <c r="B133" s="32"/>
      <c r="I133" s="96"/>
      <c r="L133" s="32"/>
    </row>
    <row r="134" spans="2:20" s="10" customFormat="1" ht="29.25" customHeight="1">
      <c r="B134" s="133"/>
      <c r="C134" s="134" t="s">
        <v>128</v>
      </c>
      <c r="D134" s="135" t="s">
        <v>61</v>
      </c>
      <c r="E134" s="135" t="s">
        <v>57</v>
      </c>
      <c r="F134" s="135" t="s">
        <v>58</v>
      </c>
      <c r="G134" s="135" t="s">
        <v>129</v>
      </c>
      <c r="H134" s="135" t="s">
        <v>130</v>
      </c>
      <c r="I134" s="136" t="s">
        <v>131</v>
      </c>
      <c r="J134" s="137" t="s">
        <v>109</v>
      </c>
      <c r="K134" s="138" t="s">
        <v>132</v>
      </c>
      <c r="L134" s="133"/>
      <c r="M134" s="59" t="s">
        <v>1</v>
      </c>
      <c r="N134" s="60" t="s">
        <v>40</v>
      </c>
      <c r="O134" s="60" t="s">
        <v>133</v>
      </c>
      <c r="P134" s="60" t="s">
        <v>134</v>
      </c>
      <c r="Q134" s="60" t="s">
        <v>135</v>
      </c>
      <c r="R134" s="60" t="s">
        <v>136</v>
      </c>
      <c r="S134" s="60" t="s">
        <v>137</v>
      </c>
      <c r="T134" s="61" t="s">
        <v>138</v>
      </c>
    </row>
    <row r="135" spans="2:63" s="1" customFormat="1" ht="22.9" customHeight="1">
      <c r="B135" s="32"/>
      <c r="C135" s="64" t="s">
        <v>139</v>
      </c>
      <c r="I135" s="96"/>
      <c r="J135" s="139">
        <f>BK135</f>
        <v>0</v>
      </c>
      <c r="L135" s="32"/>
      <c r="M135" s="62"/>
      <c r="N135" s="53"/>
      <c r="O135" s="53"/>
      <c r="P135" s="140">
        <f>P136+P196</f>
        <v>0</v>
      </c>
      <c r="Q135" s="53"/>
      <c r="R135" s="140">
        <f>R136+R196</f>
        <v>42.95577379</v>
      </c>
      <c r="S135" s="53"/>
      <c r="T135" s="141">
        <f>T136+T196</f>
        <v>63.08491880000001</v>
      </c>
      <c r="AT135" s="17" t="s">
        <v>75</v>
      </c>
      <c r="AU135" s="17" t="s">
        <v>111</v>
      </c>
      <c r="BK135" s="142">
        <f>BK136+BK196</f>
        <v>0</v>
      </c>
    </row>
    <row r="136" spans="2:63" s="11" customFormat="1" ht="25.9" customHeight="1">
      <c r="B136" s="143"/>
      <c r="D136" s="144" t="s">
        <v>75</v>
      </c>
      <c r="E136" s="145" t="s">
        <v>140</v>
      </c>
      <c r="F136" s="145" t="s">
        <v>141</v>
      </c>
      <c r="I136" s="146"/>
      <c r="J136" s="147">
        <f>BK136</f>
        <v>0</v>
      </c>
      <c r="L136" s="143"/>
      <c r="M136" s="148"/>
      <c r="N136" s="149"/>
      <c r="O136" s="149"/>
      <c r="P136" s="150">
        <f>P137+P146+P168+P171+P189+P194</f>
        <v>0</v>
      </c>
      <c r="Q136" s="149"/>
      <c r="R136" s="150">
        <f>R137+R146+R168+R171+R189+R194</f>
        <v>38.67699288</v>
      </c>
      <c r="S136" s="149"/>
      <c r="T136" s="151">
        <f>T137+T146+T168+T171+T189+T194</f>
        <v>31.460000000000004</v>
      </c>
      <c r="AR136" s="144" t="s">
        <v>83</v>
      </c>
      <c r="AT136" s="152" t="s">
        <v>75</v>
      </c>
      <c r="AU136" s="152" t="s">
        <v>76</v>
      </c>
      <c r="AY136" s="144" t="s">
        <v>142</v>
      </c>
      <c r="BK136" s="153">
        <f>BK137+BK146+BK168+BK171+BK189+BK194</f>
        <v>0</v>
      </c>
    </row>
    <row r="137" spans="2:63" s="11" customFormat="1" ht="22.9" customHeight="1">
      <c r="B137" s="143"/>
      <c r="D137" s="144" t="s">
        <v>75</v>
      </c>
      <c r="E137" s="154" t="s">
        <v>143</v>
      </c>
      <c r="F137" s="154" t="s">
        <v>144</v>
      </c>
      <c r="I137" s="146"/>
      <c r="J137" s="155">
        <f>BK137</f>
        <v>0</v>
      </c>
      <c r="L137" s="143"/>
      <c r="M137" s="148"/>
      <c r="N137" s="149"/>
      <c r="O137" s="149"/>
      <c r="P137" s="150">
        <f>SUM(P138:P145)</f>
        <v>0</v>
      </c>
      <c r="Q137" s="149"/>
      <c r="R137" s="150">
        <f>SUM(R138:R145)</f>
        <v>7.7894432</v>
      </c>
      <c r="S137" s="149"/>
      <c r="T137" s="151">
        <f>SUM(T138:T145)</f>
        <v>0</v>
      </c>
      <c r="AR137" s="144" t="s">
        <v>83</v>
      </c>
      <c r="AT137" s="152" t="s">
        <v>75</v>
      </c>
      <c r="AU137" s="152" t="s">
        <v>83</v>
      </c>
      <c r="AY137" s="144" t="s">
        <v>142</v>
      </c>
      <c r="BK137" s="153">
        <f>SUM(BK138:BK145)</f>
        <v>0</v>
      </c>
    </row>
    <row r="138" spans="2:65" s="1" customFormat="1" ht="24" customHeight="1">
      <c r="B138" s="156"/>
      <c r="C138" s="157" t="s">
        <v>83</v>
      </c>
      <c r="D138" s="157" t="s">
        <v>145</v>
      </c>
      <c r="E138" s="158" t="s">
        <v>146</v>
      </c>
      <c r="F138" s="159" t="s">
        <v>147</v>
      </c>
      <c r="G138" s="160" t="s">
        <v>148</v>
      </c>
      <c r="H138" s="161">
        <v>50.08</v>
      </c>
      <c r="I138" s="162"/>
      <c r="J138" s="163">
        <f>ROUND(I138*H138,2)</f>
        <v>0</v>
      </c>
      <c r="K138" s="159" t="s">
        <v>1</v>
      </c>
      <c r="L138" s="32"/>
      <c r="M138" s="164" t="s">
        <v>1</v>
      </c>
      <c r="N138" s="165" t="s">
        <v>41</v>
      </c>
      <c r="O138" s="55"/>
      <c r="P138" s="166">
        <f>O138*H138</f>
        <v>0</v>
      </c>
      <c r="Q138" s="166">
        <v>0.15554</v>
      </c>
      <c r="R138" s="166">
        <f>Q138*H138</f>
        <v>7.7894432</v>
      </c>
      <c r="S138" s="166">
        <v>0</v>
      </c>
      <c r="T138" s="167">
        <f>S138*H138</f>
        <v>0</v>
      </c>
      <c r="AR138" s="168" t="s">
        <v>149</v>
      </c>
      <c r="AT138" s="168" t="s">
        <v>145</v>
      </c>
      <c r="AU138" s="168" t="s">
        <v>85</v>
      </c>
      <c r="AY138" s="17" t="s">
        <v>142</v>
      </c>
      <c r="BE138" s="169">
        <f>IF(N138="základní",J138,0)</f>
        <v>0</v>
      </c>
      <c r="BF138" s="169">
        <f>IF(N138="snížená",J138,0)</f>
        <v>0</v>
      </c>
      <c r="BG138" s="169">
        <f>IF(N138="zákl. přenesená",J138,0)</f>
        <v>0</v>
      </c>
      <c r="BH138" s="169">
        <f>IF(N138="sníž. přenesená",J138,0)</f>
        <v>0</v>
      </c>
      <c r="BI138" s="169">
        <f>IF(N138="nulová",J138,0)</f>
        <v>0</v>
      </c>
      <c r="BJ138" s="17" t="s">
        <v>83</v>
      </c>
      <c r="BK138" s="169">
        <f>ROUND(I138*H138,2)</f>
        <v>0</v>
      </c>
      <c r="BL138" s="17" t="s">
        <v>149</v>
      </c>
      <c r="BM138" s="168" t="s">
        <v>85</v>
      </c>
    </row>
    <row r="139" spans="2:51" s="12" customFormat="1" ht="12">
      <c r="B139" s="170"/>
      <c r="D139" s="171" t="s">
        <v>150</v>
      </c>
      <c r="E139" s="172" t="s">
        <v>1</v>
      </c>
      <c r="F139" s="173" t="s">
        <v>151</v>
      </c>
      <c r="H139" s="172" t="s">
        <v>1</v>
      </c>
      <c r="I139" s="174"/>
      <c r="L139" s="170"/>
      <c r="M139" s="175"/>
      <c r="N139" s="176"/>
      <c r="O139" s="176"/>
      <c r="P139" s="176"/>
      <c r="Q139" s="176"/>
      <c r="R139" s="176"/>
      <c r="S139" s="176"/>
      <c r="T139" s="177"/>
      <c r="AT139" s="172" t="s">
        <v>150</v>
      </c>
      <c r="AU139" s="172" t="s">
        <v>85</v>
      </c>
      <c r="AV139" s="12" t="s">
        <v>83</v>
      </c>
      <c r="AW139" s="12" t="s">
        <v>34</v>
      </c>
      <c r="AX139" s="12" t="s">
        <v>76</v>
      </c>
      <c r="AY139" s="172" t="s">
        <v>142</v>
      </c>
    </row>
    <row r="140" spans="2:51" s="13" customFormat="1" ht="12">
      <c r="B140" s="178"/>
      <c r="D140" s="171" t="s">
        <v>150</v>
      </c>
      <c r="E140" s="179" t="s">
        <v>1</v>
      </c>
      <c r="F140" s="180" t="s">
        <v>152</v>
      </c>
      <c r="H140" s="181">
        <v>16.08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150</v>
      </c>
      <c r="AU140" s="179" t="s">
        <v>85</v>
      </c>
      <c r="AV140" s="13" t="s">
        <v>85</v>
      </c>
      <c r="AW140" s="13" t="s">
        <v>34</v>
      </c>
      <c r="AX140" s="13" t="s">
        <v>76</v>
      </c>
      <c r="AY140" s="179" t="s">
        <v>142</v>
      </c>
    </row>
    <row r="141" spans="2:51" s="12" customFormat="1" ht="12">
      <c r="B141" s="170"/>
      <c r="D141" s="171" t="s">
        <v>150</v>
      </c>
      <c r="E141" s="172" t="s">
        <v>1</v>
      </c>
      <c r="F141" s="173" t="s">
        <v>153</v>
      </c>
      <c r="H141" s="172" t="s">
        <v>1</v>
      </c>
      <c r="I141" s="174"/>
      <c r="L141" s="170"/>
      <c r="M141" s="175"/>
      <c r="N141" s="176"/>
      <c r="O141" s="176"/>
      <c r="P141" s="176"/>
      <c r="Q141" s="176"/>
      <c r="R141" s="176"/>
      <c r="S141" s="176"/>
      <c r="T141" s="177"/>
      <c r="AT141" s="172" t="s">
        <v>150</v>
      </c>
      <c r="AU141" s="172" t="s">
        <v>85</v>
      </c>
      <c r="AV141" s="12" t="s">
        <v>83</v>
      </c>
      <c r="AW141" s="12" t="s">
        <v>34</v>
      </c>
      <c r="AX141" s="12" t="s">
        <v>76</v>
      </c>
      <c r="AY141" s="172" t="s">
        <v>142</v>
      </c>
    </row>
    <row r="142" spans="2:51" s="13" customFormat="1" ht="12">
      <c r="B142" s="178"/>
      <c r="D142" s="171" t="s">
        <v>150</v>
      </c>
      <c r="E142" s="179" t="s">
        <v>1</v>
      </c>
      <c r="F142" s="180" t="s">
        <v>154</v>
      </c>
      <c r="H142" s="181">
        <v>3.6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150</v>
      </c>
      <c r="AU142" s="179" t="s">
        <v>85</v>
      </c>
      <c r="AV142" s="13" t="s">
        <v>85</v>
      </c>
      <c r="AW142" s="13" t="s">
        <v>34</v>
      </c>
      <c r="AX142" s="13" t="s">
        <v>76</v>
      </c>
      <c r="AY142" s="179" t="s">
        <v>142</v>
      </c>
    </row>
    <row r="143" spans="2:51" s="12" customFormat="1" ht="12">
      <c r="B143" s="170"/>
      <c r="D143" s="171" t="s">
        <v>150</v>
      </c>
      <c r="E143" s="172" t="s">
        <v>1</v>
      </c>
      <c r="F143" s="173" t="s">
        <v>155</v>
      </c>
      <c r="H143" s="172" t="s">
        <v>1</v>
      </c>
      <c r="I143" s="174"/>
      <c r="L143" s="170"/>
      <c r="M143" s="175"/>
      <c r="N143" s="176"/>
      <c r="O143" s="176"/>
      <c r="P143" s="176"/>
      <c r="Q143" s="176"/>
      <c r="R143" s="176"/>
      <c r="S143" s="176"/>
      <c r="T143" s="177"/>
      <c r="AT143" s="172" t="s">
        <v>150</v>
      </c>
      <c r="AU143" s="172" t="s">
        <v>85</v>
      </c>
      <c r="AV143" s="12" t="s">
        <v>83</v>
      </c>
      <c r="AW143" s="12" t="s">
        <v>34</v>
      </c>
      <c r="AX143" s="12" t="s">
        <v>76</v>
      </c>
      <c r="AY143" s="172" t="s">
        <v>142</v>
      </c>
    </row>
    <row r="144" spans="2:51" s="13" customFormat="1" ht="12">
      <c r="B144" s="178"/>
      <c r="D144" s="171" t="s">
        <v>150</v>
      </c>
      <c r="E144" s="179" t="s">
        <v>1</v>
      </c>
      <c r="F144" s="180" t="s">
        <v>156</v>
      </c>
      <c r="H144" s="181">
        <v>30.4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150</v>
      </c>
      <c r="AU144" s="179" t="s">
        <v>85</v>
      </c>
      <c r="AV144" s="13" t="s">
        <v>85</v>
      </c>
      <c r="AW144" s="13" t="s">
        <v>34</v>
      </c>
      <c r="AX144" s="13" t="s">
        <v>76</v>
      </c>
      <c r="AY144" s="179" t="s">
        <v>142</v>
      </c>
    </row>
    <row r="145" spans="2:51" s="14" customFormat="1" ht="12">
      <c r="B145" s="186"/>
      <c r="D145" s="171" t="s">
        <v>150</v>
      </c>
      <c r="E145" s="187" t="s">
        <v>1</v>
      </c>
      <c r="F145" s="188" t="s">
        <v>157</v>
      </c>
      <c r="H145" s="189">
        <v>50.08</v>
      </c>
      <c r="I145" s="190"/>
      <c r="L145" s="186"/>
      <c r="M145" s="191"/>
      <c r="N145" s="192"/>
      <c r="O145" s="192"/>
      <c r="P145" s="192"/>
      <c r="Q145" s="192"/>
      <c r="R145" s="192"/>
      <c r="S145" s="192"/>
      <c r="T145" s="193"/>
      <c r="AT145" s="187" t="s">
        <v>150</v>
      </c>
      <c r="AU145" s="187" t="s">
        <v>85</v>
      </c>
      <c r="AV145" s="14" t="s">
        <v>149</v>
      </c>
      <c r="AW145" s="14" t="s">
        <v>34</v>
      </c>
      <c r="AX145" s="14" t="s">
        <v>83</v>
      </c>
      <c r="AY145" s="187" t="s">
        <v>142</v>
      </c>
    </row>
    <row r="146" spans="2:63" s="11" customFormat="1" ht="22.9" customHeight="1">
      <c r="B146" s="143"/>
      <c r="D146" s="144" t="s">
        <v>75</v>
      </c>
      <c r="E146" s="154" t="s">
        <v>158</v>
      </c>
      <c r="F146" s="154" t="s">
        <v>159</v>
      </c>
      <c r="I146" s="146"/>
      <c r="J146" s="155">
        <f>BK146</f>
        <v>0</v>
      </c>
      <c r="L146" s="143"/>
      <c r="M146" s="148"/>
      <c r="N146" s="149"/>
      <c r="O146" s="149"/>
      <c r="P146" s="150">
        <f>SUM(P147:P167)</f>
        <v>0</v>
      </c>
      <c r="Q146" s="149"/>
      <c r="R146" s="150">
        <f>SUM(R147:R167)</f>
        <v>30.73454968</v>
      </c>
      <c r="S146" s="149"/>
      <c r="T146" s="151">
        <f>SUM(T147:T167)</f>
        <v>0</v>
      </c>
      <c r="AR146" s="144" t="s">
        <v>83</v>
      </c>
      <c r="AT146" s="152" t="s">
        <v>75</v>
      </c>
      <c r="AU146" s="152" t="s">
        <v>83</v>
      </c>
      <c r="AY146" s="144" t="s">
        <v>142</v>
      </c>
      <c r="BK146" s="153">
        <f>SUM(BK147:BK167)</f>
        <v>0</v>
      </c>
    </row>
    <row r="147" spans="2:65" s="1" customFormat="1" ht="24" customHeight="1">
      <c r="B147" s="156"/>
      <c r="C147" s="157" t="s">
        <v>85</v>
      </c>
      <c r="D147" s="157" t="s">
        <v>145</v>
      </c>
      <c r="E147" s="158" t="s">
        <v>160</v>
      </c>
      <c r="F147" s="159" t="s">
        <v>161</v>
      </c>
      <c r="G147" s="160" t="s">
        <v>148</v>
      </c>
      <c r="H147" s="161">
        <v>276.276</v>
      </c>
      <c r="I147" s="162"/>
      <c r="J147" s="163">
        <f>ROUND(I147*H147,2)</f>
        <v>0</v>
      </c>
      <c r="K147" s="159" t="s">
        <v>1</v>
      </c>
      <c r="L147" s="32"/>
      <c r="M147" s="164" t="s">
        <v>1</v>
      </c>
      <c r="N147" s="165" t="s">
        <v>41</v>
      </c>
      <c r="O147" s="55"/>
      <c r="P147" s="166">
        <f>O147*H147</f>
        <v>0</v>
      </c>
      <c r="Q147" s="166">
        <v>0.0085</v>
      </c>
      <c r="R147" s="166">
        <f>Q147*H147</f>
        <v>2.3483460000000003</v>
      </c>
      <c r="S147" s="166">
        <v>0</v>
      </c>
      <c r="T147" s="167">
        <f>S147*H147</f>
        <v>0</v>
      </c>
      <c r="AR147" s="168" t="s">
        <v>149</v>
      </c>
      <c r="AT147" s="168" t="s">
        <v>145</v>
      </c>
      <c r="AU147" s="168" t="s">
        <v>85</v>
      </c>
      <c r="AY147" s="17" t="s">
        <v>142</v>
      </c>
      <c r="BE147" s="169">
        <f>IF(N147="základní",J147,0)</f>
        <v>0</v>
      </c>
      <c r="BF147" s="169">
        <f>IF(N147="snížená",J147,0)</f>
        <v>0</v>
      </c>
      <c r="BG147" s="169">
        <f>IF(N147="zákl. přenesená",J147,0)</f>
        <v>0</v>
      </c>
      <c r="BH147" s="169">
        <f>IF(N147="sníž. přenesená",J147,0)</f>
        <v>0</v>
      </c>
      <c r="BI147" s="169">
        <f>IF(N147="nulová",J147,0)</f>
        <v>0</v>
      </c>
      <c r="BJ147" s="17" t="s">
        <v>83</v>
      </c>
      <c r="BK147" s="169">
        <f>ROUND(I147*H147,2)</f>
        <v>0</v>
      </c>
      <c r="BL147" s="17" t="s">
        <v>149</v>
      </c>
      <c r="BM147" s="168" t="s">
        <v>158</v>
      </c>
    </row>
    <row r="148" spans="2:51" s="12" customFormat="1" ht="12">
      <c r="B148" s="170"/>
      <c r="D148" s="171" t="s">
        <v>150</v>
      </c>
      <c r="E148" s="172" t="s">
        <v>1</v>
      </c>
      <c r="F148" s="173" t="s">
        <v>162</v>
      </c>
      <c r="H148" s="172" t="s">
        <v>1</v>
      </c>
      <c r="I148" s="174"/>
      <c r="L148" s="170"/>
      <c r="M148" s="175"/>
      <c r="N148" s="176"/>
      <c r="O148" s="176"/>
      <c r="P148" s="176"/>
      <c r="Q148" s="176"/>
      <c r="R148" s="176"/>
      <c r="S148" s="176"/>
      <c r="T148" s="177"/>
      <c r="AT148" s="172" t="s">
        <v>150</v>
      </c>
      <c r="AU148" s="172" t="s">
        <v>85</v>
      </c>
      <c r="AV148" s="12" t="s">
        <v>83</v>
      </c>
      <c r="AW148" s="12" t="s">
        <v>34</v>
      </c>
      <c r="AX148" s="12" t="s">
        <v>76</v>
      </c>
      <c r="AY148" s="172" t="s">
        <v>142</v>
      </c>
    </row>
    <row r="149" spans="2:51" s="13" customFormat="1" ht="12">
      <c r="B149" s="178"/>
      <c r="D149" s="171" t="s">
        <v>150</v>
      </c>
      <c r="E149" s="179" t="s">
        <v>1</v>
      </c>
      <c r="F149" s="180" t="s">
        <v>163</v>
      </c>
      <c r="H149" s="181">
        <v>17.46</v>
      </c>
      <c r="I149" s="182"/>
      <c r="L149" s="178"/>
      <c r="M149" s="183"/>
      <c r="N149" s="184"/>
      <c r="O149" s="184"/>
      <c r="P149" s="184"/>
      <c r="Q149" s="184"/>
      <c r="R149" s="184"/>
      <c r="S149" s="184"/>
      <c r="T149" s="185"/>
      <c r="AT149" s="179" t="s">
        <v>150</v>
      </c>
      <c r="AU149" s="179" t="s">
        <v>85</v>
      </c>
      <c r="AV149" s="13" t="s">
        <v>85</v>
      </c>
      <c r="AW149" s="13" t="s">
        <v>34</v>
      </c>
      <c r="AX149" s="13" t="s">
        <v>76</v>
      </c>
      <c r="AY149" s="179" t="s">
        <v>142</v>
      </c>
    </row>
    <row r="150" spans="2:51" s="12" customFormat="1" ht="12">
      <c r="B150" s="170"/>
      <c r="D150" s="171" t="s">
        <v>150</v>
      </c>
      <c r="E150" s="172" t="s">
        <v>1</v>
      </c>
      <c r="F150" s="173" t="s">
        <v>164</v>
      </c>
      <c r="H150" s="172" t="s">
        <v>1</v>
      </c>
      <c r="I150" s="174"/>
      <c r="L150" s="170"/>
      <c r="M150" s="175"/>
      <c r="N150" s="176"/>
      <c r="O150" s="176"/>
      <c r="P150" s="176"/>
      <c r="Q150" s="176"/>
      <c r="R150" s="176"/>
      <c r="S150" s="176"/>
      <c r="T150" s="177"/>
      <c r="AT150" s="172" t="s">
        <v>150</v>
      </c>
      <c r="AU150" s="172" t="s">
        <v>85</v>
      </c>
      <c r="AV150" s="12" t="s">
        <v>83</v>
      </c>
      <c r="AW150" s="12" t="s">
        <v>34</v>
      </c>
      <c r="AX150" s="12" t="s">
        <v>76</v>
      </c>
      <c r="AY150" s="172" t="s">
        <v>142</v>
      </c>
    </row>
    <row r="151" spans="2:51" s="12" customFormat="1" ht="12">
      <c r="B151" s="170"/>
      <c r="D151" s="171" t="s">
        <v>150</v>
      </c>
      <c r="E151" s="172" t="s">
        <v>1</v>
      </c>
      <c r="F151" s="173" t="s">
        <v>165</v>
      </c>
      <c r="H151" s="172" t="s">
        <v>1</v>
      </c>
      <c r="I151" s="174"/>
      <c r="L151" s="170"/>
      <c r="M151" s="175"/>
      <c r="N151" s="176"/>
      <c r="O151" s="176"/>
      <c r="P151" s="176"/>
      <c r="Q151" s="176"/>
      <c r="R151" s="176"/>
      <c r="S151" s="176"/>
      <c r="T151" s="177"/>
      <c r="AT151" s="172" t="s">
        <v>150</v>
      </c>
      <c r="AU151" s="172" t="s">
        <v>85</v>
      </c>
      <c r="AV151" s="12" t="s">
        <v>83</v>
      </c>
      <c r="AW151" s="12" t="s">
        <v>34</v>
      </c>
      <c r="AX151" s="12" t="s">
        <v>76</v>
      </c>
      <c r="AY151" s="172" t="s">
        <v>142</v>
      </c>
    </row>
    <row r="152" spans="2:51" s="13" customFormat="1" ht="12">
      <c r="B152" s="178"/>
      <c r="D152" s="171" t="s">
        <v>150</v>
      </c>
      <c r="E152" s="179" t="s">
        <v>1</v>
      </c>
      <c r="F152" s="180" t="s">
        <v>166</v>
      </c>
      <c r="H152" s="181">
        <v>146.01600000000002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150</v>
      </c>
      <c r="AU152" s="179" t="s">
        <v>85</v>
      </c>
      <c r="AV152" s="13" t="s">
        <v>85</v>
      </c>
      <c r="AW152" s="13" t="s">
        <v>34</v>
      </c>
      <c r="AX152" s="13" t="s">
        <v>76</v>
      </c>
      <c r="AY152" s="179" t="s">
        <v>142</v>
      </c>
    </row>
    <row r="153" spans="2:51" s="12" customFormat="1" ht="12">
      <c r="B153" s="170"/>
      <c r="D153" s="171" t="s">
        <v>150</v>
      </c>
      <c r="E153" s="172" t="s">
        <v>1</v>
      </c>
      <c r="F153" s="173" t="s">
        <v>167</v>
      </c>
      <c r="H153" s="172" t="s">
        <v>1</v>
      </c>
      <c r="I153" s="174"/>
      <c r="L153" s="170"/>
      <c r="M153" s="175"/>
      <c r="N153" s="176"/>
      <c r="O153" s="176"/>
      <c r="P153" s="176"/>
      <c r="Q153" s="176"/>
      <c r="R153" s="176"/>
      <c r="S153" s="176"/>
      <c r="T153" s="177"/>
      <c r="AT153" s="172" t="s">
        <v>150</v>
      </c>
      <c r="AU153" s="172" t="s">
        <v>85</v>
      </c>
      <c r="AV153" s="12" t="s">
        <v>83</v>
      </c>
      <c r="AW153" s="12" t="s">
        <v>34</v>
      </c>
      <c r="AX153" s="12" t="s">
        <v>76</v>
      </c>
      <c r="AY153" s="172" t="s">
        <v>142</v>
      </c>
    </row>
    <row r="154" spans="2:51" s="13" customFormat="1" ht="12">
      <c r="B154" s="178"/>
      <c r="D154" s="171" t="s">
        <v>150</v>
      </c>
      <c r="E154" s="179" t="s">
        <v>1</v>
      </c>
      <c r="F154" s="180" t="s">
        <v>168</v>
      </c>
      <c r="H154" s="181">
        <v>112.8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150</v>
      </c>
      <c r="AU154" s="179" t="s">
        <v>85</v>
      </c>
      <c r="AV154" s="13" t="s">
        <v>85</v>
      </c>
      <c r="AW154" s="13" t="s">
        <v>34</v>
      </c>
      <c r="AX154" s="13" t="s">
        <v>76</v>
      </c>
      <c r="AY154" s="179" t="s">
        <v>142</v>
      </c>
    </row>
    <row r="155" spans="2:51" s="14" customFormat="1" ht="12">
      <c r="B155" s="186"/>
      <c r="D155" s="171" t="s">
        <v>150</v>
      </c>
      <c r="E155" s="187" t="s">
        <v>1</v>
      </c>
      <c r="F155" s="188" t="s">
        <v>157</v>
      </c>
      <c r="H155" s="189">
        <v>276.276</v>
      </c>
      <c r="I155" s="190"/>
      <c r="L155" s="186"/>
      <c r="M155" s="191"/>
      <c r="N155" s="192"/>
      <c r="O155" s="192"/>
      <c r="P155" s="192"/>
      <c r="Q155" s="192"/>
      <c r="R155" s="192"/>
      <c r="S155" s="192"/>
      <c r="T155" s="193"/>
      <c r="AT155" s="187" t="s">
        <v>150</v>
      </c>
      <c r="AU155" s="187" t="s">
        <v>85</v>
      </c>
      <c r="AV155" s="14" t="s">
        <v>149</v>
      </c>
      <c r="AW155" s="14" t="s">
        <v>34</v>
      </c>
      <c r="AX155" s="14" t="s">
        <v>83</v>
      </c>
      <c r="AY155" s="187" t="s">
        <v>142</v>
      </c>
    </row>
    <row r="156" spans="2:65" s="1" customFormat="1" ht="24" customHeight="1">
      <c r="B156" s="156"/>
      <c r="C156" s="194" t="s">
        <v>143</v>
      </c>
      <c r="D156" s="194" t="s">
        <v>169</v>
      </c>
      <c r="E156" s="195" t="s">
        <v>170</v>
      </c>
      <c r="F156" s="196" t="s">
        <v>171</v>
      </c>
      <c r="G156" s="197" t="s">
        <v>148</v>
      </c>
      <c r="H156" s="198">
        <v>276.276</v>
      </c>
      <c r="I156" s="199"/>
      <c r="J156" s="200">
        <f>ROUND(I156*H156,2)</f>
        <v>0</v>
      </c>
      <c r="K156" s="196" t="s">
        <v>1</v>
      </c>
      <c r="L156" s="201"/>
      <c r="M156" s="202" t="s">
        <v>1</v>
      </c>
      <c r="N156" s="203" t="s">
        <v>41</v>
      </c>
      <c r="O156" s="55"/>
      <c r="P156" s="166">
        <f>O156*H156</f>
        <v>0</v>
      </c>
      <c r="Q156" s="166">
        <v>0.0042</v>
      </c>
      <c r="R156" s="166">
        <f>Q156*H156</f>
        <v>1.1603592</v>
      </c>
      <c r="S156" s="166">
        <v>0</v>
      </c>
      <c r="T156" s="167">
        <f>S156*H156</f>
        <v>0</v>
      </c>
      <c r="AR156" s="168" t="s">
        <v>172</v>
      </c>
      <c r="AT156" s="168" t="s">
        <v>169</v>
      </c>
      <c r="AU156" s="168" t="s">
        <v>85</v>
      </c>
      <c r="AY156" s="17" t="s">
        <v>142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7" t="s">
        <v>83</v>
      </c>
      <c r="BK156" s="169">
        <f>ROUND(I156*H156,2)</f>
        <v>0</v>
      </c>
      <c r="BL156" s="17" t="s">
        <v>149</v>
      </c>
      <c r="BM156" s="168" t="s">
        <v>172</v>
      </c>
    </row>
    <row r="157" spans="2:47" s="1" customFormat="1" ht="19.5">
      <c r="B157" s="32"/>
      <c r="D157" s="171" t="s">
        <v>173</v>
      </c>
      <c r="F157" s="204" t="s">
        <v>174</v>
      </c>
      <c r="I157" s="96"/>
      <c r="L157" s="32"/>
      <c r="M157" s="205"/>
      <c r="N157" s="55"/>
      <c r="O157" s="55"/>
      <c r="P157" s="55"/>
      <c r="Q157" s="55"/>
      <c r="R157" s="55"/>
      <c r="S157" s="55"/>
      <c r="T157" s="56"/>
      <c r="AT157" s="17" t="s">
        <v>173</v>
      </c>
      <c r="AU157" s="17" t="s">
        <v>85</v>
      </c>
    </row>
    <row r="158" spans="2:65" s="1" customFormat="1" ht="24" customHeight="1">
      <c r="B158" s="156"/>
      <c r="C158" s="157" t="s">
        <v>149</v>
      </c>
      <c r="D158" s="157" t="s">
        <v>145</v>
      </c>
      <c r="E158" s="158" t="s">
        <v>175</v>
      </c>
      <c r="F158" s="159" t="s">
        <v>176</v>
      </c>
      <c r="G158" s="160" t="s">
        <v>148</v>
      </c>
      <c r="H158" s="161">
        <v>276.276</v>
      </c>
      <c r="I158" s="162"/>
      <c r="J158" s="163">
        <f>ROUND(I158*H158,2)</f>
        <v>0</v>
      </c>
      <c r="K158" s="159" t="s">
        <v>1</v>
      </c>
      <c r="L158" s="32"/>
      <c r="M158" s="164" t="s">
        <v>1</v>
      </c>
      <c r="N158" s="165" t="s">
        <v>41</v>
      </c>
      <c r="O158" s="55"/>
      <c r="P158" s="166">
        <f>O158*H158</f>
        <v>0</v>
      </c>
      <c r="Q158" s="166">
        <v>0.00268</v>
      </c>
      <c r="R158" s="166">
        <f>Q158*H158</f>
        <v>0.74041968</v>
      </c>
      <c r="S158" s="166">
        <v>0</v>
      </c>
      <c r="T158" s="167">
        <f>S158*H158</f>
        <v>0</v>
      </c>
      <c r="AR158" s="168" t="s">
        <v>149</v>
      </c>
      <c r="AT158" s="168" t="s">
        <v>145</v>
      </c>
      <c r="AU158" s="168" t="s">
        <v>85</v>
      </c>
      <c r="AY158" s="17" t="s">
        <v>142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7" t="s">
        <v>83</v>
      </c>
      <c r="BK158" s="169">
        <f>ROUND(I158*H158,2)</f>
        <v>0</v>
      </c>
      <c r="BL158" s="17" t="s">
        <v>149</v>
      </c>
      <c r="BM158" s="168" t="s">
        <v>177</v>
      </c>
    </row>
    <row r="159" spans="2:65" s="1" customFormat="1" ht="16.5" customHeight="1">
      <c r="B159" s="156"/>
      <c r="C159" s="157" t="s">
        <v>178</v>
      </c>
      <c r="D159" s="157" t="s">
        <v>145</v>
      </c>
      <c r="E159" s="158" t="s">
        <v>179</v>
      </c>
      <c r="F159" s="159" t="s">
        <v>180</v>
      </c>
      <c r="G159" s="160" t="s">
        <v>181</v>
      </c>
      <c r="H159" s="161">
        <v>7.15</v>
      </c>
      <c r="I159" s="162"/>
      <c r="J159" s="163">
        <f>ROUND(I159*H159,2)</f>
        <v>0</v>
      </c>
      <c r="K159" s="159" t="s">
        <v>1</v>
      </c>
      <c r="L159" s="32"/>
      <c r="M159" s="164" t="s">
        <v>1</v>
      </c>
      <c r="N159" s="165" t="s">
        <v>41</v>
      </c>
      <c r="O159" s="55"/>
      <c r="P159" s="166">
        <f>O159*H159</f>
        <v>0</v>
      </c>
      <c r="Q159" s="166">
        <v>2.25634</v>
      </c>
      <c r="R159" s="166">
        <f>Q159*H159</f>
        <v>16.132831</v>
      </c>
      <c r="S159" s="166">
        <v>0</v>
      </c>
      <c r="T159" s="167">
        <f>S159*H159</f>
        <v>0</v>
      </c>
      <c r="AR159" s="168" t="s">
        <v>149</v>
      </c>
      <c r="AT159" s="168" t="s">
        <v>145</v>
      </c>
      <c r="AU159" s="168" t="s">
        <v>85</v>
      </c>
      <c r="AY159" s="17" t="s">
        <v>142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7" t="s">
        <v>83</v>
      </c>
      <c r="BK159" s="169">
        <f>ROUND(I159*H159,2)</f>
        <v>0</v>
      </c>
      <c r="BL159" s="17" t="s">
        <v>149</v>
      </c>
      <c r="BM159" s="168" t="s">
        <v>182</v>
      </c>
    </row>
    <row r="160" spans="2:51" s="13" customFormat="1" ht="12">
      <c r="B160" s="178"/>
      <c r="D160" s="171" t="s">
        <v>150</v>
      </c>
      <c r="E160" s="179" t="s">
        <v>1</v>
      </c>
      <c r="F160" s="180" t="s">
        <v>183</v>
      </c>
      <c r="H160" s="181">
        <v>7.15</v>
      </c>
      <c r="I160" s="182"/>
      <c r="L160" s="178"/>
      <c r="M160" s="183"/>
      <c r="N160" s="184"/>
      <c r="O160" s="184"/>
      <c r="P160" s="184"/>
      <c r="Q160" s="184"/>
      <c r="R160" s="184"/>
      <c r="S160" s="184"/>
      <c r="T160" s="185"/>
      <c r="AT160" s="179" t="s">
        <v>150</v>
      </c>
      <c r="AU160" s="179" t="s">
        <v>85</v>
      </c>
      <c r="AV160" s="13" t="s">
        <v>85</v>
      </c>
      <c r="AW160" s="13" t="s">
        <v>34</v>
      </c>
      <c r="AX160" s="13" t="s">
        <v>76</v>
      </c>
      <c r="AY160" s="179" t="s">
        <v>142</v>
      </c>
    </row>
    <row r="161" spans="2:51" s="14" customFormat="1" ht="12">
      <c r="B161" s="186"/>
      <c r="D161" s="171" t="s">
        <v>150</v>
      </c>
      <c r="E161" s="187" t="s">
        <v>1</v>
      </c>
      <c r="F161" s="188" t="s">
        <v>157</v>
      </c>
      <c r="H161" s="189">
        <v>7.15</v>
      </c>
      <c r="I161" s="190"/>
      <c r="L161" s="186"/>
      <c r="M161" s="191"/>
      <c r="N161" s="192"/>
      <c r="O161" s="192"/>
      <c r="P161" s="192"/>
      <c r="Q161" s="192"/>
      <c r="R161" s="192"/>
      <c r="S161" s="192"/>
      <c r="T161" s="193"/>
      <c r="AT161" s="187" t="s">
        <v>150</v>
      </c>
      <c r="AU161" s="187" t="s">
        <v>85</v>
      </c>
      <c r="AV161" s="14" t="s">
        <v>149</v>
      </c>
      <c r="AW161" s="14" t="s">
        <v>34</v>
      </c>
      <c r="AX161" s="14" t="s">
        <v>83</v>
      </c>
      <c r="AY161" s="187" t="s">
        <v>142</v>
      </c>
    </row>
    <row r="162" spans="2:65" s="1" customFormat="1" ht="24" customHeight="1">
      <c r="B162" s="156"/>
      <c r="C162" s="157" t="s">
        <v>158</v>
      </c>
      <c r="D162" s="157" t="s">
        <v>145</v>
      </c>
      <c r="E162" s="158" t="s">
        <v>184</v>
      </c>
      <c r="F162" s="159" t="s">
        <v>185</v>
      </c>
      <c r="G162" s="160" t="s">
        <v>181</v>
      </c>
      <c r="H162" s="161">
        <v>7.15</v>
      </c>
      <c r="I162" s="162"/>
      <c r="J162" s="163">
        <f>ROUND(I162*H162,2)</f>
        <v>0</v>
      </c>
      <c r="K162" s="159" t="s">
        <v>1</v>
      </c>
      <c r="L162" s="32"/>
      <c r="M162" s="164" t="s">
        <v>1</v>
      </c>
      <c r="N162" s="165" t="s">
        <v>41</v>
      </c>
      <c r="O162" s="55"/>
      <c r="P162" s="166">
        <f>O162*H162</f>
        <v>0</v>
      </c>
      <c r="Q162" s="166">
        <v>0</v>
      </c>
      <c r="R162" s="166">
        <f>Q162*H162</f>
        <v>0</v>
      </c>
      <c r="S162" s="166">
        <v>0</v>
      </c>
      <c r="T162" s="167">
        <f>S162*H162</f>
        <v>0</v>
      </c>
      <c r="AR162" s="168" t="s">
        <v>149</v>
      </c>
      <c r="AT162" s="168" t="s">
        <v>145</v>
      </c>
      <c r="AU162" s="168" t="s">
        <v>85</v>
      </c>
      <c r="AY162" s="17" t="s">
        <v>142</v>
      </c>
      <c r="BE162" s="169">
        <f>IF(N162="základní",J162,0)</f>
        <v>0</v>
      </c>
      <c r="BF162" s="169">
        <f>IF(N162="snížená",J162,0)</f>
        <v>0</v>
      </c>
      <c r="BG162" s="169">
        <f>IF(N162="zákl. přenesená",J162,0)</f>
        <v>0</v>
      </c>
      <c r="BH162" s="169">
        <f>IF(N162="sníž. přenesená",J162,0)</f>
        <v>0</v>
      </c>
      <c r="BI162" s="169">
        <f>IF(N162="nulová",J162,0)</f>
        <v>0</v>
      </c>
      <c r="BJ162" s="17" t="s">
        <v>83</v>
      </c>
      <c r="BK162" s="169">
        <f>ROUND(I162*H162,2)</f>
        <v>0</v>
      </c>
      <c r="BL162" s="17" t="s">
        <v>149</v>
      </c>
      <c r="BM162" s="168" t="s">
        <v>186</v>
      </c>
    </row>
    <row r="163" spans="2:65" s="1" customFormat="1" ht="24" customHeight="1">
      <c r="B163" s="156"/>
      <c r="C163" s="157" t="s">
        <v>187</v>
      </c>
      <c r="D163" s="157" t="s">
        <v>145</v>
      </c>
      <c r="E163" s="158" t="s">
        <v>188</v>
      </c>
      <c r="F163" s="159" t="s">
        <v>189</v>
      </c>
      <c r="G163" s="160" t="s">
        <v>181</v>
      </c>
      <c r="H163" s="161">
        <v>7.15</v>
      </c>
      <c r="I163" s="162"/>
      <c r="J163" s="163">
        <f>ROUND(I163*H163,2)</f>
        <v>0</v>
      </c>
      <c r="K163" s="159" t="s">
        <v>1</v>
      </c>
      <c r="L163" s="32"/>
      <c r="M163" s="164" t="s">
        <v>1</v>
      </c>
      <c r="N163" s="165" t="s">
        <v>41</v>
      </c>
      <c r="O163" s="55"/>
      <c r="P163" s="166">
        <f>O163*H163</f>
        <v>0</v>
      </c>
      <c r="Q163" s="166">
        <v>0</v>
      </c>
      <c r="R163" s="166">
        <f>Q163*H163</f>
        <v>0</v>
      </c>
      <c r="S163" s="166">
        <v>0</v>
      </c>
      <c r="T163" s="167">
        <f>S163*H163</f>
        <v>0</v>
      </c>
      <c r="AR163" s="168" t="s">
        <v>149</v>
      </c>
      <c r="AT163" s="168" t="s">
        <v>145</v>
      </c>
      <c r="AU163" s="168" t="s">
        <v>85</v>
      </c>
      <c r="AY163" s="17" t="s">
        <v>142</v>
      </c>
      <c r="BE163" s="169">
        <f>IF(N163="základní",J163,0)</f>
        <v>0</v>
      </c>
      <c r="BF163" s="169">
        <f>IF(N163="snížená",J163,0)</f>
        <v>0</v>
      </c>
      <c r="BG163" s="169">
        <f>IF(N163="zákl. přenesená",J163,0)</f>
        <v>0</v>
      </c>
      <c r="BH163" s="169">
        <f>IF(N163="sníž. přenesená",J163,0)</f>
        <v>0</v>
      </c>
      <c r="BI163" s="169">
        <f>IF(N163="nulová",J163,0)</f>
        <v>0</v>
      </c>
      <c r="BJ163" s="17" t="s">
        <v>83</v>
      </c>
      <c r="BK163" s="169">
        <f>ROUND(I163*H163,2)</f>
        <v>0</v>
      </c>
      <c r="BL163" s="17" t="s">
        <v>149</v>
      </c>
      <c r="BM163" s="168" t="s">
        <v>190</v>
      </c>
    </row>
    <row r="164" spans="2:65" s="1" customFormat="1" ht="16.5" customHeight="1">
      <c r="B164" s="156"/>
      <c r="C164" s="157" t="s">
        <v>172</v>
      </c>
      <c r="D164" s="157" t="s">
        <v>145</v>
      </c>
      <c r="E164" s="158" t="s">
        <v>191</v>
      </c>
      <c r="F164" s="159" t="s">
        <v>192</v>
      </c>
      <c r="G164" s="160" t="s">
        <v>193</v>
      </c>
      <c r="H164" s="161">
        <v>0.73</v>
      </c>
      <c r="I164" s="162"/>
      <c r="J164" s="163">
        <f>ROUND(I164*H164,2)</f>
        <v>0</v>
      </c>
      <c r="K164" s="159" t="s">
        <v>1</v>
      </c>
      <c r="L164" s="32"/>
      <c r="M164" s="164" t="s">
        <v>1</v>
      </c>
      <c r="N164" s="165" t="s">
        <v>41</v>
      </c>
      <c r="O164" s="55"/>
      <c r="P164" s="166">
        <f>O164*H164</f>
        <v>0</v>
      </c>
      <c r="Q164" s="166">
        <v>1.05306</v>
      </c>
      <c r="R164" s="166">
        <f>Q164*H164</f>
        <v>0.7687338</v>
      </c>
      <c r="S164" s="166">
        <v>0</v>
      </c>
      <c r="T164" s="167">
        <f>S164*H164</f>
        <v>0</v>
      </c>
      <c r="AR164" s="168" t="s">
        <v>149</v>
      </c>
      <c r="AT164" s="168" t="s">
        <v>145</v>
      </c>
      <c r="AU164" s="168" t="s">
        <v>85</v>
      </c>
      <c r="AY164" s="17" t="s">
        <v>142</v>
      </c>
      <c r="BE164" s="169">
        <f>IF(N164="základní",J164,0)</f>
        <v>0</v>
      </c>
      <c r="BF164" s="169">
        <f>IF(N164="snížená",J164,0)</f>
        <v>0</v>
      </c>
      <c r="BG164" s="169">
        <f>IF(N164="zákl. přenesená",J164,0)</f>
        <v>0</v>
      </c>
      <c r="BH164" s="169">
        <f>IF(N164="sníž. přenesená",J164,0)</f>
        <v>0</v>
      </c>
      <c r="BI164" s="169">
        <f>IF(N164="nulová",J164,0)</f>
        <v>0</v>
      </c>
      <c r="BJ164" s="17" t="s">
        <v>83</v>
      </c>
      <c r="BK164" s="169">
        <f>ROUND(I164*H164,2)</f>
        <v>0</v>
      </c>
      <c r="BL164" s="17" t="s">
        <v>149</v>
      </c>
      <c r="BM164" s="168" t="s">
        <v>194</v>
      </c>
    </row>
    <row r="165" spans="2:51" s="13" customFormat="1" ht="12">
      <c r="B165" s="178"/>
      <c r="D165" s="171" t="s">
        <v>150</v>
      </c>
      <c r="E165" s="179" t="s">
        <v>1</v>
      </c>
      <c r="F165" s="180" t="s">
        <v>195</v>
      </c>
      <c r="H165" s="181">
        <v>0.730158</v>
      </c>
      <c r="I165" s="182"/>
      <c r="L165" s="178"/>
      <c r="M165" s="183"/>
      <c r="N165" s="184"/>
      <c r="O165" s="184"/>
      <c r="P165" s="184"/>
      <c r="Q165" s="184"/>
      <c r="R165" s="184"/>
      <c r="S165" s="184"/>
      <c r="T165" s="185"/>
      <c r="AT165" s="179" t="s">
        <v>150</v>
      </c>
      <c r="AU165" s="179" t="s">
        <v>85</v>
      </c>
      <c r="AV165" s="13" t="s">
        <v>85</v>
      </c>
      <c r="AW165" s="13" t="s">
        <v>34</v>
      </c>
      <c r="AX165" s="13" t="s">
        <v>76</v>
      </c>
      <c r="AY165" s="179" t="s">
        <v>142</v>
      </c>
    </row>
    <row r="166" spans="2:51" s="14" customFormat="1" ht="12">
      <c r="B166" s="186"/>
      <c r="D166" s="171" t="s">
        <v>150</v>
      </c>
      <c r="E166" s="187" t="s">
        <v>1</v>
      </c>
      <c r="F166" s="188" t="s">
        <v>157</v>
      </c>
      <c r="H166" s="189">
        <v>0.730158</v>
      </c>
      <c r="I166" s="190"/>
      <c r="L166" s="186"/>
      <c r="M166" s="191"/>
      <c r="N166" s="192"/>
      <c r="O166" s="192"/>
      <c r="P166" s="192"/>
      <c r="Q166" s="192"/>
      <c r="R166" s="192"/>
      <c r="S166" s="192"/>
      <c r="T166" s="193"/>
      <c r="AT166" s="187" t="s">
        <v>150</v>
      </c>
      <c r="AU166" s="187" t="s">
        <v>85</v>
      </c>
      <c r="AV166" s="14" t="s">
        <v>149</v>
      </c>
      <c r="AW166" s="14" t="s">
        <v>34</v>
      </c>
      <c r="AX166" s="14" t="s">
        <v>83</v>
      </c>
      <c r="AY166" s="187" t="s">
        <v>142</v>
      </c>
    </row>
    <row r="167" spans="2:65" s="1" customFormat="1" ht="16.5" customHeight="1">
      <c r="B167" s="156"/>
      <c r="C167" s="157" t="s">
        <v>196</v>
      </c>
      <c r="D167" s="157" t="s">
        <v>145</v>
      </c>
      <c r="E167" s="158" t="s">
        <v>197</v>
      </c>
      <c r="F167" s="159" t="s">
        <v>198</v>
      </c>
      <c r="G167" s="160" t="s">
        <v>148</v>
      </c>
      <c r="H167" s="161">
        <v>143</v>
      </c>
      <c r="I167" s="162"/>
      <c r="J167" s="163">
        <f>ROUND(I167*H167,2)</f>
        <v>0</v>
      </c>
      <c r="K167" s="159" t="s">
        <v>1</v>
      </c>
      <c r="L167" s="32"/>
      <c r="M167" s="164" t="s">
        <v>1</v>
      </c>
      <c r="N167" s="165" t="s">
        <v>41</v>
      </c>
      <c r="O167" s="55"/>
      <c r="P167" s="166">
        <f>O167*H167</f>
        <v>0</v>
      </c>
      <c r="Q167" s="166">
        <v>0.06702</v>
      </c>
      <c r="R167" s="166">
        <f>Q167*H167</f>
        <v>9.58386</v>
      </c>
      <c r="S167" s="166">
        <v>0</v>
      </c>
      <c r="T167" s="167">
        <f>S167*H167</f>
        <v>0</v>
      </c>
      <c r="AR167" s="168" t="s">
        <v>149</v>
      </c>
      <c r="AT167" s="168" t="s">
        <v>145</v>
      </c>
      <c r="AU167" s="168" t="s">
        <v>85</v>
      </c>
      <c r="AY167" s="17" t="s">
        <v>142</v>
      </c>
      <c r="BE167" s="169">
        <f>IF(N167="základní",J167,0)</f>
        <v>0</v>
      </c>
      <c r="BF167" s="169">
        <f>IF(N167="snížená",J167,0)</f>
        <v>0</v>
      </c>
      <c r="BG167" s="169">
        <f>IF(N167="zákl. přenesená",J167,0)</f>
        <v>0</v>
      </c>
      <c r="BH167" s="169">
        <f>IF(N167="sníž. přenesená",J167,0)</f>
        <v>0</v>
      </c>
      <c r="BI167" s="169">
        <f>IF(N167="nulová",J167,0)</f>
        <v>0</v>
      </c>
      <c r="BJ167" s="17" t="s">
        <v>83</v>
      </c>
      <c r="BK167" s="169">
        <f>ROUND(I167*H167,2)</f>
        <v>0</v>
      </c>
      <c r="BL167" s="17" t="s">
        <v>149</v>
      </c>
      <c r="BM167" s="168" t="s">
        <v>199</v>
      </c>
    </row>
    <row r="168" spans="2:63" s="11" customFormat="1" ht="22.9" customHeight="1">
      <c r="B168" s="143"/>
      <c r="D168" s="144" t="s">
        <v>75</v>
      </c>
      <c r="E168" s="154" t="s">
        <v>172</v>
      </c>
      <c r="F168" s="154" t="s">
        <v>200</v>
      </c>
      <c r="I168" s="146"/>
      <c r="J168" s="155">
        <f>BK168</f>
        <v>0</v>
      </c>
      <c r="L168" s="143"/>
      <c r="M168" s="148"/>
      <c r="N168" s="149"/>
      <c r="O168" s="149"/>
      <c r="P168" s="150">
        <f>SUM(P169:P170)</f>
        <v>0</v>
      </c>
      <c r="Q168" s="149"/>
      <c r="R168" s="150">
        <f>SUM(R169:R170)</f>
        <v>0.153</v>
      </c>
      <c r="S168" s="149"/>
      <c r="T168" s="151">
        <f>SUM(T169:T170)</f>
        <v>0</v>
      </c>
      <c r="AR168" s="144" t="s">
        <v>83</v>
      </c>
      <c r="AT168" s="152" t="s">
        <v>75</v>
      </c>
      <c r="AU168" s="152" t="s">
        <v>83</v>
      </c>
      <c r="AY168" s="144" t="s">
        <v>142</v>
      </c>
      <c r="BK168" s="153">
        <f>SUM(BK169:BK170)</f>
        <v>0</v>
      </c>
    </row>
    <row r="169" spans="2:65" s="1" customFormat="1" ht="24" customHeight="1">
      <c r="B169" s="156"/>
      <c r="C169" s="157" t="s">
        <v>177</v>
      </c>
      <c r="D169" s="157" t="s">
        <v>145</v>
      </c>
      <c r="E169" s="158" t="s">
        <v>201</v>
      </c>
      <c r="F169" s="159" t="s">
        <v>202</v>
      </c>
      <c r="G169" s="160" t="s">
        <v>203</v>
      </c>
      <c r="H169" s="161">
        <v>6</v>
      </c>
      <c r="I169" s="162"/>
      <c r="J169" s="163">
        <f>ROUND(I169*H169,2)</f>
        <v>0</v>
      </c>
      <c r="K169" s="159" t="s">
        <v>1</v>
      </c>
      <c r="L169" s="32"/>
      <c r="M169" s="164" t="s">
        <v>1</v>
      </c>
      <c r="N169" s="165" t="s">
        <v>41</v>
      </c>
      <c r="O169" s="55"/>
      <c r="P169" s="166">
        <f>O169*H169</f>
        <v>0</v>
      </c>
      <c r="Q169" s="166">
        <v>0</v>
      </c>
      <c r="R169" s="166">
        <f>Q169*H169</f>
        <v>0</v>
      </c>
      <c r="S169" s="166">
        <v>0</v>
      </c>
      <c r="T169" s="167">
        <f>S169*H169</f>
        <v>0</v>
      </c>
      <c r="AR169" s="168" t="s">
        <v>149</v>
      </c>
      <c r="AT169" s="168" t="s">
        <v>145</v>
      </c>
      <c r="AU169" s="168" t="s">
        <v>85</v>
      </c>
      <c r="AY169" s="17" t="s">
        <v>142</v>
      </c>
      <c r="BE169" s="169">
        <f>IF(N169="základní",J169,0)</f>
        <v>0</v>
      </c>
      <c r="BF169" s="169">
        <f>IF(N169="snížená",J169,0)</f>
        <v>0</v>
      </c>
      <c r="BG169" s="169">
        <f>IF(N169="zákl. přenesená",J169,0)</f>
        <v>0</v>
      </c>
      <c r="BH169" s="169">
        <f>IF(N169="sníž. přenesená",J169,0)</f>
        <v>0</v>
      </c>
      <c r="BI169" s="169">
        <f>IF(N169="nulová",J169,0)</f>
        <v>0</v>
      </c>
      <c r="BJ169" s="17" t="s">
        <v>83</v>
      </c>
      <c r="BK169" s="169">
        <f>ROUND(I169*H169,2)</f>
        <v>0</v>
      </c>
      <c r="BL169" s="17" t="s">
        <v>149</v>
      </c>
      <c r="BM169" s="168" t="s">
        <v>204</v>
      </c>
    </row>
    <row r="170" spans="2:65" s="1" customFormat="1" ht="16.5" customHeight="1">
      <c r="B170" s="156"/>
      <c r="C170" s="194" t="s">
        <v>205</v>
      </c>
      <c r="D170" s="194" t="s">
        <v>169</v>
      </c>
      <c r="E170" s="195" t="s">
        <v>206</v>
      </c>
      <c r="F170" s="196" t="s">
        <v>207</v>
      </c>
      <c r="G170" s="197" t="s">
        <v>203</v>
      </c>
      <c r="H170" s="198">
        <v>6</v>
      </c>
      <c r="I170" s="199"/>
      <c r="J170" s="200">
        <f>ROUND(I170*H170,2)</f>
        <v>0</v>
      </c>
      <c r="K170" s="196" t="s">
        <v>1</v>
      </c>
      <c r="L170" s="201"/>
      <c r="M170" s="202" t="s">
        <v>1</v>
      </c>
      <c r="N170" s="203" t="s">
        <v>41</v>
      </c>
      <c r="O170" s="55"/>
      <c r="P170" s="166">
        <f>O170*H170</f>
        <v>0</v>
      </c>
      <c r="Q170" s="166">
        <v>0.0255</v>
      </c>
      <c r="R170" s="166">
        <f>Q170*H170</f>
        <v>0.153</v>
      </c>
      <c r="S170" s="166">
        <v>0</v>
      </c>
      <c r="T170" s="167">
        <f>S170*H170</f>
        <v>0</v>
      </c>
      <c r="AR170" s="168" t="s">
        <v>172</v>
      </c>
      <c r="AT170" s="168" t="s">
        <v>169</v>
      </c>
      <c r="AU170" s="168" t="s">
        <v>85</v>
      </c>
      <c r="AY170" s="17" t="s">
        <v>142</v>
      </c>
      <c r="BE170" s="169">
        <f>IF(N170="základní",J170,0)</f>
        <v>0</v>
      </c>
      <c r="BF170" s="169">
        <f>IF(N170="snížená",J170,0)</f>
        <v>0</v>
      </c>
      <c r="BG170" s="169">
        <f>IF(N170="zákl. přenesená",J170,0)</f>
        <v>0</v>
      </c>
      <c r="BH170" s="169">
        <f>IF(N170="sníž. přenesená",J170,0)</f>
        <v>0</v>
      </c>
      <c r="BI170" s="169">
        <f>IF(N170="nulová",J170,0)</f>
        <v>0</v>
      </c>
      <c r="BJ170" s="17" t="s">
        <v>83</v>
      </c>
      <c r="BK170" s="169">
        <f>ROUND(I170*H170,2)</f>
        <v>0</v>
      </c>
      <c r="BL170" s="17" t="s">
        <v>149</v>
      </c>
      <c r="BM170" s="168" t="s">
        <v>208</v>
      </c>
    </row>
    <row r="171" spans="2:63" s="11" customFormat="1" ht="22.9" customHeight="1">
      <c r="B171" s="143"/>
      <c r="D171" s="144" t="s">
        <v>75</v>
      </c>
      <c r="E171" s="154" t="s">
        <v>196</v>
      </c>
      <c r="F171" s="154" t="s">
        <v>209</v>
      </c>
      <c r="I171" s="146"/>
      <c r="J171" s="155">
        <f>BK171</f>
        <v>0</v>
      </c>
      <c r="L171" s="143"/>
      <c r="M171" s="148"/>
      <c r="N171" s="149"/>
      <c r="O171" s="149"/>
      <c r="P171" s="150">
        <f>SUM(P172:P188)</f>
        <v>0</v>
      </c>
      <c r="Q171" s="149"/>
      <c r="R171" s="150">
        <f>SUM(R172:R188)</f>
        <v>0</v>
      </c>
      <c r="S171" s="149"/>
      <c r="T171" s="151">
        <f>SUM(T172:T188)</f>
        <v>0</v>
      </c>
      <c r="AR171" s="144" t="s">
        <v>83</v>
      </c>
      <c r="AT171" s="152" t="s">
        <v>75</v>
      </c>
      <c r="AU171" s="152" t="s">
        <v>83</v>
      </c>
      <c r="AY171" s="144" t="s">
        <v>142</v>
      </c>
      <c r="BK171" s="153">
        <f>SUM(BK172:BK188)</f>
        <v>0</v>
      </c>
    </row>
    <row r="172" spans="2:65" s="1" customFormat="1" ht="24" customHeight="1">
      <c r="B172" s="156"/>
      <c r="C172" s="157" t="s">
        <v>182</v>
      </c>
      <c r="D172" s="157" t="s">
        <v>145</v>
      </c>
      <c r="E172" s="158" t="s">
        <v>210</v>
      </c>
      <c r="F172" s="159" t="s">
        <v>211</v>
      </c>
      <c r="G172" s="160" t="s">
        <v>148</v>
      </c>
      <c r="H172" s="161">
        <v>2394.405</v>
      </c>
      <c r="I172" s="162"/>
      <c r="J172" s="163">
        <f>ROUND(I172*H172,2)</f>
        <v>0</v>
      </c>
      <c r="K172" s="159" t="s">
        <v>1</v>
      </c>
      <c r="L172" s="32"/>
      <c r="M172" s="164" t="s">
        <v>1</v>
      </c>
      <c r="N172" s="165" t="s">
        <v>41</v>
      </c>
      <c r="O172" s="55"/>
      <c r="P172" s="166">
        <f>O172*H172</f>
        <v>0</v>
      </c>
      <c r="Q172" s="166">
        <v>0</v>
      </c>
      <c r="R172" s="166">
        <f>Q172*H172</f>
        <v>0</v>
      </c>
      <c r="S172" s="166">
        <v>0</v>
      </c>
      <c r="T172" s="167">
        <f>S172*H172</f>
        <v>0</v>
      </c>
      <c r="AR172" s="168" t="s">
        <v>149</v>
      </c>
      <c r="AT172" s="168" t="s">
        <v>145</v>
      </c>
      <c r="AU172" s="168" t="s">
        <v>85</v>
      </c>
      <c r="AY172" s="17" t="s">
        <v>142</v>
      </c>
      <c r="BE172" s="169">
        <f>IF(N172="základní",J172,0)</f>
        <v>0</v>
      </c>
      <c r="BF172" s="169">
        <f>IF(N172="snížená",J172,0)</f>
        <v>0</v>
      </c>
      <c r="BG172" s="169">
        <f>IF(N172="zákl. přenesená",J172,0)</f>
        <v>0</v>
      </c>
      <c r="BH172" s="169">
        <f>IF(N172="sníž. přenesená",J172,0)</f>
        <v>0</v>
      </c>
      <c r="BI172" s="169">
        <f>IF(N172="nulová",J172,0)</f>
        <v>0</v>
      </c>
      <c r="BJ172" s="17" t="s">
        <v>83</v>
      </c>
      <c r="BK172" s="169">
        <f>ROUND(I172*H172,2)</f>
        <v>0</v>
      </c>
      <c r="BL172" s="17" t="s">
        <v>149</v>
      </c>
      <c r="BM172" s="168" t="s">
        <v>212</v>
      </c>
    </row>
    <row r="173" spans="2:51" s="12" customFormat="1" ht="12">
      <c r="B173" s="170"/>
      <c r="D173" s="171" t="s">
        <v>150</v>
      </c>
      <c r="E173" s="172" t="s">
        <v>1</v>
      </c>
      <c r="F173" s="173" t="s">
        <v>213</v>
      </c>
      <c r="H173" s="172" t="s">
        <v>1</v>
      </c>
      <c r="I173" s="174"/>
      <c r="L173" s="170"/>
      <c r="M173" s="175"/>
      <c r="N173" s="176"/>
      <c r="O173" s="176"/>
      <c r="P173" s="176"/>
      <c r="Q173" s="176"/>
      <c r="R173" s="176"/>
      <c r="S173" s="176"/>
      <c r="T173" s="177"/>
      <c r="AT173" s="172" t="s">
        <v>150</v>
      </c>
      <c r="AU173" s="172" t="s">
        <v>85</v>
      </c>
      <c r="AV173" s="12" t="s">
        <v>83</v>
      </c>
      <c r="AW173" s="12" t="s">
        <v>34</v>
      </c>
      <c r="AX173" s="12" t="s">
        <v>76</v>
      </c>
      <c r="AY173" s="172" t="s">
        <v>142</v>
      </c>
    </row>
    <row r="174" spans="2:51" s="13" customFormat="1" ht="12">
      <c r="B174" s="178"/>
      <c r="D174" s="171" t="s">
        <v>150</v>
      </c>
      <c r="E174" s="179" t="s">
        <v>1</v>
      </c>
      <c r="F174" s="180" t="s">
        <v>214</v>
      </c>
      <c r="H174" s="181">
        <v>436.55999999999995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150</v>
      </c>
      <c r="AU174" s="179" t="s">
        <v>85</v>
      </c>
      <c r="AV174" s="13" t="s">
        <v>85</v>
      </c>
      <c r="AW174" s="13" t="s">
        <v>34</v>
      </c>
      <c r="AX174" s="13" t="s">
        <v>76</v>
      </c>
      <c r="AY174" s="179" t="s">
        <v>142</v>
      </c>
    </row>
    <row r="175" spans="2:51" s="13" customFormat="1" ht="12">
      <c r="B175" s="178"/>
      <c r="D175" s="171" t="s">
        <v>150</v>
      </c>
      <c r="E175" s="179" t="s">
        <v>1</v>
      </c>
      <c r="F175" s="180" t="s">
        <v>215</v>
      </c>
      <c r="H175" s="181">
        <v>145.024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150</v>
      </c>
      <c r="AU175" s="179" t="s">
        <v>85</v>
      </c>
      <c r="AV175" s="13" t="s">
        <v>85</v>
      </c>
      <c r="AW175" s="13" t="s">
        <v>34</v>
      </c>
      <c r="AX175" s="13" t="s">
        <v>76</v>
      </c>
      <c r="AY175" s="179" t="s">
        <v>142</v>
      </c>
    </row>
    <row r="176" spans="2:51" s="15" customFormat="1" ht="12">
      <c r="B176" s="206"/>
      <c r="D176" s="171" t="s">
        <v>150</v>
      </c>
      <c r="E176" s="207" t="s">
        <v>1</v>
      </c>
      <c r="F176" s="208" t="s">
        <v>216</v>
      </c>
      <c r="H176" s="209">
        <v>581.584</v>
      </c>
      <c r="I176" s="210"/>
      <c r="L176" s="206"/>
      <c r="M176" s="211"/>
      <c r="N176" s="212"/>
      <c r="O176" s="212"/>
      <c r="P176" s="212"/>
      <c r="Q176" s="212"/>
      <c r="R176" s="212"/>
      <c r="S176" s="212"/>
      <c r="T176" s="213"/>
      <c r="AT176" s="207" t="s">
        <v>150</v>
      </c>
      <c r="AU176" s="207" t="s">
        <v>85</v>
      </c>
      <c r="AV176" s="15" t="s">
        <v>143</v>
      </c>
      <c r="AW176" s="15" t="s">
        <v>34</v>
      </c>
      <c r="AX176" s="15" t="s">
        <v>76</v>
      </c>
      <c r="AY176" s="207" t="s">
        <v>142</v>
      </c>
    </row>
    <row r="177" spans="2:51" s="12" customFormat="1" ht="12">
      <c r="B177" s="170"/>
      <c r="D177" s="171" t="s">
        <v>150</v>
      </c>
      <c r="E177" s="172" t="s">
        <v>1</v>
      </c>
      <c r="F177" s="173" t="s">
        <v>217</v>
      </c>
      <c r="H177" s="172" t="s">
        <v>1</v>
      </c>
      <c r="I177" s="174"/>
      <c r="L177" s="170"/>
      <c r="M177" s="175"/>
      <c r="N177" s="176"/>
      <c r="O177" s="176"/>
      <c r="P177" s="176"/>
      <c r="Q177" s="176"/>
      <c r="R177" s="176"/>
      <c r="S177" s="176"/>
      <c r="T177" s="177"/>
      <c r="AT177" s="172" t="s">
        <v>150</v>
      </c>
      <c r="AU177" s="172" t="s">
        <v>85</v>
      </c>
      <c r="AV177" s="12" t="s">
        <v>83</v>
      </c>
      <c r="AW177" s="12" t="s">
        <v>34</v>
      </c>
      <c r="AX177" s="12" t="s">
        <v>76</v>
      </c>
      <c r="AY177" s="172" t="s">
        <v>142</v>
      </c>
    </row>
    <row r="178" spans="2:51" s="13" customFormat="1" ht="12">
      <c r="B178" s="178"/>
      <c r="D178" s="171" t="s">
        <v>150</v>
      </c>
      <c r="E178" s="179" t="s">
        <v>1</v>
      </c>
      <c r="F178" s="180" t="s">
        <v>218</v>
      </c>
      <c r="H178" s="181">
        <v>1337.828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150</v>
      </c>
      <c r="AU178" s="179" t="s">
        <v>85</v>
      </c>
      <c r="AV178" s="13" t="s">
        <v>85</v>
      </c>
      <c r="AW178" s="13" t="s">
        <v>34</v>
      </c>
      <c r="AX178" s="13" t="s">
        <v>76</v>
      </c>
      <c r="AY178" s="179" t="s">
        <v>142</v>
      </c>
    </row>
    <row r="179" spans="2:51" s="13" customFormat="1" ht="12">
      <c r="B179" s="178"/>
      <c r="D179" s="171" t="s">
        <v>150</v>
      </c>
      <c r="E179" s="179" t="s">
        <v>1</v>
      </c>
      <c r="F179" s="180" t="s">
        <v>219</v>
      </c>
      <c r="H179" s="181">
        <v>447.678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150</v>
      </c>
      <c r="AU179" s="179" t="s">
        <v>85</v>
      </c>
      <c r="AV179" s="13" t="s">
        <v>85</v>
      </c>
      <c r="AW179" s="13" t="s">
        <v>34</v>
      </c>
      <c r="AX179" s="13" t="s">
        <v>76</v>
      </c>
      <c r="AY179" s="179" t="s">
        <v>142</v>
      </c>
    </row>
    <row r="180" spans="2:51" s="15" customFormat="1" ht="12">
      <c r="B180" s="206"/>
      <c r="D180" s="171" t="s">
        <v>150</v>
      </c>
      <c r="E180" s="207" t="s">
        <v>1</v>
      </c>
      <c r="F180" s="208" t="s">
        <v>216</v>
      </c>
      <c r="H180" s="209">
        <v>1785.5059999999999</v>
      </c>
      <c r="I180" s="210"/>
      <c r="L180" s="206"/>
      <c r="M180" s="211"/>
      <c r="N180" s="212"/>
      <c r="O180" s="212"/>
      <c r="P180" s="212"/>
      <c r="Q180" s="212"/>
      <c r="R180" s="212"/>
      <c r="S180" s="212"/>
      <c r="T180" s="213"/>
      <c r="AT180" s="207" t="s">
        <v>150</v>
      </c>
      <c r="AU180" s="207" t="s">
        <v>85</v>
      </c>
      <c r="AV180" s="15" t="s">
        <v>143</v>
      </c>
      <c r="AW180" s="15" t="s">
        <v>34</v>
      </c>
      <c r="AX180" s="15" t="s">
        <v>76</v>
      </c>
      <c r="AY180" s="207" t="s">
        <v>142</v>
      </c>
    </row>
    <row r="181" spans="2:51" s="12" customFormat="1" ht="12">
      <c r="B181" s="170"/>
      <c r="D181" s="171" t="s">
        <v>150</v>
      </c>
      <c r="E181" s="172" t="s">
        <v>1</v>
      </c>
      <c r="F181" s="173" t="s">
        <v>220</v>
      </c>
      <c r="H181" s="172" t="s">
        <v>1</v>
      </c>
      <c r="I181" s="174"/>
      <c r="L181" s="170"/>
      <c r="M181" s="175"/>
      <c r="N181" s="176"/>
      <c r="O181" s="176"/>
      <c r="P181" s="176"/>
      <c r="Q181" s="176"/>
      <c r="R181" s="176"/>
      <c r="S181" s="176"/>
      <c r="T181" s="177"/>
      <c r="AT181" s="172" t="s">
        <v>150</v>
      </c>
      <c r="AU181" s="172" t="s">
        <v>85</v>
      </c>
      <c r="AV181" s="12" t="s">
        <v>83</v>
      </c>
      <c r="AW181" s="12" t="s">
        <v>34</v>
      </c>
      <c r="AX181" s="12" t="s">
        <v>76</v>
      </c>
      <c r="AY181" s="172" t="s">
        <v>142</v>
      </c>
    </row>
    <row r="182" spans="2:51" s="13" customFormat="1" ht="12">
      <c r="B182" s="178"/>
      <c r="D182" s="171" t="s">
        <v>150</v>
      </c>
      <c r="E182" s="179" t="s">
        <v>1</v>
      </c>
      <c r="F182" s="180" t="s">
        <v>221</v>
      </c>
      <c r="H182" s="181">
        <v>9.855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150</v>
      </c>
      <c r="AU182" s="179" t="s">
        <v>85</v>
      </c>
      <c r="AV182" s="13" t="s">
        <v>85</v>
      </c>
      <c r="AW182" s="13" t="s">
        <v>34</v>
      </c>
      <c r="AX182" s="13" t="s">
        <v>76</v>
      </c>
      <c r="AY182" s="179" t="s">
        <v>142</v>
      </c>
    </row>
    <row r="183" spans="2:51" s="15" customFormat="1" ht="12">
      <c r="B183" s="206"/>
      <c r="D183" s="171" t="s">
        <v>150</v>
      </c>
      <c r="E183" s="207" t="s">
        <v>1</v>
      </c>
      <c r="F183" s="208" t="s">
        <v>216</v>
      </c>
      <c r="H183" s="209">
        <v>9.855</v>
      </c>
      <c r="I183" s="210"/>
      <c r="L183" s="206"/>
      <c r="M183" s="211"/>
      <c r="N183" s="212"/>
      <c r="O183" s="212"/>
      <c r="P183" s="212"/>
      <c r="Q183" s="212"/>
      <c r="R183" s="212"/>
      <c r="S183" s="212"/>
      <c r="T183" s="213"/>
      <c r="AT183" s="207" t="s">
        <v>150</v>
      </c>
      <c r="AU183" s="207" t="s">
        <v>85</v>
      </c>
      <c r="AV183" s="15" t="s">
        <v>143</v>
      </c>
      <c r="AW183" s="15" t="s">
        <v>34</v>
      </c>
      <c r="AX183" s="15" t="s">
        <v>76</v>
      </c>
      <c r="AY183" s="207" t="s">
        <v>142</v>
      </c>
    </row>
    <row r="184" spans="2:51" s="12" customFormat="1" ht="12">
      <c r="B184" s="170"/>
      <c r="D184" s="171" t="s">
        <v>150</v>
      </c>
      <c r="E184" s="172" t="s">
        <v>1</v>
      </c>
      <c r="F184" s="173" t="s">
        <v>222</v>
      </c>
      <c r="H184" s="172" t="s">
        <v>1</v>
      </c>
      <c r="I184" s="174"/>
      <c r="L184" s="170"/>
      <c r="M184" s="175"/>
      <c r="N184" s="176"/>
      <c r="O184" s="176"/>
      <c r="P184" s="176"/>
      <c r="Q184" s="176"/>
      <c r="R184" s="176"/>
      <c r="S184" s="176"/>
      <c r="T184" s="177"/>
      <c r="AT184" s="172" t="s">
        <v>150</v>
      </c>
      <c r="AU184" s="172" t="s">
        <v>85</v>
      </c>
      <c r="AV184" s="12" t="s">
        <v>83</v>
      </c>
      <c r="AW184" s="12" t="s">
        <v>34</v>
      </c>
      <c r="AX184" s="12" t="s">
        <v>76</v>
      </c>
      <c r="AY184" s="172" t="s">
        <v>142</v>
      </c>
    </row>
    <row r="185" spans="2:51" s="13" customFormat="1" ht="12">
      <c r="B185" s="178"/>
      <c r="D185" s="171" t="s">
        <v>150</v>
      </c>
      <c r="E185" s="179" t="s">
        <v>1</v>
      </c>
      <c r="F185" s="180" t="s">
        <v>163</v>
      </c>
      <c r="H185" s="181">
        <v>17.46</v>
      </c>
      <c r="I185" s="182"/>
      <c r="L185" s="178"/>
      <c r="M185" s="183"/>
      <c r="N185" s="184"/>
      <c r="O185" s="184"/>
      <c r="P185" s="184"/>
      <c r="Q185" s="184"/>
      <c r="R185" s="184"/>
      <c r="S185" s="184"/>
      <c r="T185" s="185"/>
      <c r="AT185" s="179" t="s">
        <v>150</v>
      </c>
      <c r="AU185" s="179" t="s">
        <v>85</v>
      </c>
      <c r="AV185" s="13" t="s">
        <v>85</v>
      </c>
      <c r="AW185" s="13" t="s">
        <v>34</v>
      </c>
      <c r="AX185" s="13" t="s">
        <v>76</v>
      </c>
      <c r="AY185" s="179" t="s">
        <v>142</v>
      </c>
    </row>
    <row r="186" spans="2:51" s="14" customFormat="1" ht="12">
      <c r="B186" s="186"/>
      <c r="D186" s="171" t="s">
        <v>150</v>
      </c>
      <c r="E186" s="187" t="s">
        <v>1</v>
      </c>
      <c r="F186" s="188" t="s">
        <v>157</v>
      </c>
      <c r="H186" s="189">
        <v>2394.4049999999997</v>
      </c>
      <c r="I186" s="190"/>
      <c r="L186" s="186"/>
      <c r="M186" s="191"/>
      <c r="N186" s="192"/>
      <c r="O186" s="192"/>
      <c r="P186" s="192"/>
      <c r="Q186" s="192"/>
      <c r="R186" s="192"/>
      <c r="S186" s="192"/>
      <c r="T186" s="193"/>
      <c r="AT186" s="187" t="s">
        <v>150</v>
      </c>
      <c r="AU186" s="187" t="s">
        <v>85</v>
      </c>
      <c r="AV186" s="14" t="s">
        <v>149</v>
      </c>
      <c r="AW186" s="14" t="s">
        <v>34</v>
      </c>
      <c r="AX186" s="14" t="s">
        <v>83</v>
      </c>
      <c r="AY186" s="187" t="s">
        <v>142</v>
      </c>
    </row>
    <row r="187" spans="2:65" s="1" customFormat="1" ht="24" customHeight="1">
      <c r="B187" s="156"/>
      <c r="C187" s="157" t="s">
        <v>223</v>
      </c>
      <c r="D187" s="157" t="s">
        <v>145</v>
      </c>
      <c r="E187" s="158" t="s">
        <v>224</v>
      </c>
      <c r="F187" s="159" t="s">
        <v>225</v>
      </c>
      <c r="G187" s="160" t="s">
        <v>148</v>
      </c>
      <c r="H187" s="161">
        <v>4788.81</v>
      </c>
      <c r="I187" s="162"/>
      <c r="J187" s="163">
        <f>ROUND(I187*H187,2)</f>
        <v>0</v>
      </c>
      <c r="K187" s="159" t="s">
        <v>1</v>
      </c>
      <c r="L187" s="32"/>
      <c r="M187" s="164" t="s">
        <v>1</v>
      </c>
      <c r="N187" s="165" t="s">
        <v>41</v>
      </c>
      <c r="O187" s="55"/>
      <c r="P187" s="166">
        <f>O187*H187</f>
        <v>0</v>
      </c>
      <c r="Q187" s="166">
        <v>0</v>
      </c>
      <c r="R187" s="166">
        <f>Q187*H187</f>
        <v>0</v>
      </c>
      <c r="S187" s="166">
        <v>0</v>
      </c>
      <c r="T187" s="167">
        <f>S187*H187</f>
        <v>0</v>
      </c>
      <c r="AR187" s="168" t="s">
        <v>149</v>
      </c>
      <c r="AT187" s="168" t="s">
        <v>145</v>
      </c>
      <c r="AU187" s="168" t="s">
        <v>85</v>
      </c>
      <c r="AY187" s="17" t="s">
        <v>142</v>
      </c>
      <c r="BE187" s="169">
        <f>IF(N187="základní",J187,0)</f>
        <v>0</v>
      </c>
      <c r="BF187" s="169">
        <f>IF(N187="snížená",J187,0)</f>
        <v>0</v>
      </c>
      <c r="BG187" s="169">
        <f>IF(N187="zákl. přenesená",J187,0)</f>
        <v>0</v>
      </c>
      <c r="BH187" s="169">
        <f>IF(N187="sníž. přenesená",J187,0)</f>
        <v>0</v>
      </c>
      <c r="BI187" s="169">
        <f>IF(N187="nulová",J187,0)</f>
        <v>0</v>
      </c>
      <c r="BJ187" s="17" t="s">
        <v>83</v>
      </c>
      <c r="BK187" s="169">
        <f>ROUND(I187*H187,2)</f>
        <v>0</v>
      </c>
      <c r="BL187" s="17" t="s">
        <v>149</v>
      </c>
      <c r="BM187" s="168" t="s">
        <v>226</v>
      </c>
    </row>
    <row r="188" spans="2:65" s="1" customFormat="1" ht="24" customHeight="1">
      <c r="B188" s="156"/>
      <c r="C188" s="157" t="s">
        <v>186</v>
      </c>
      <c r="D188" s="157" t="s">
        <v>145</v>
      </c>
      <c r="E188" s="158" t="s">
        <v>227</v>
      </c>
      <c r="F188" s="159" t="s">
        <v>228</v>
      </c>
      <c r="G188" s="160" t="s">
        <v>148</v>
      </c>
      <c r="H188" s="161">
        <v>2394.405</v>
      </c>
      <c r="I188" s="162"/>
      <c r="J188" s="163">
        <f>ROUND(I188*H188,2)</f>
        <v>0</v>
      </c>
      <c r="K188" s="159" t="s">
        <v>1</v>
      </c>
      <c r="L188" s="32"/>
      <c r="M188" s="164" t="s">
        <v>1</v>
      </c>
      <c r="N188" s="165" t="s">
        <v>41</v>
      </c>
      <c r="O188" s="55"/>
      <c r="P188" s="166">
        <f>O188*H188</f>
        <v>0</v>
      </c>
      <c r="Q188" s="166">
        <v>0</v>
      </c>
      <c r="R188" s="166">
        <f>Q188*H188</f>
        <v>0</v>
      </c>
      <c r="S188" s="166">
        <v>0</v>
      </c>
      <c r="T188" s="167">
        <f>S188*H188</f>
        <v>0</v>
      </c>
      <c r="AR188" s="168" t="s">
        <v>149</v>
      </c>
      <c r="AT188" s="168" t="s">
        <v>145</v>
      </c>
      <c r="AU188" s="168" t="s">
        <v>85</v>
      </c>
      <c r="AY188" s="17" t="s">
        <v>142</v>
      </c>
      <c r="BE188" s="169">
        <f>IF(N188="základní",J188,0)</f>
        <v>0</v>
      </c>
      <c r="BF188" s="169">
        <f>IF(N188="snížená",J188,0)</f>
        <v>0</v>
      </c>
      <c r="BG188" s="169">
        <f>IF(N188="zákl. přenesená",J188,0)</f>
        <v>0</v>
      </c>
      <c r="BH188" s="169">
        <f>IF(N188="sníž. přenesená",J188,0)</f>
        <v>0</v>
      </c>
      <c r="BI188" s="169">
        <f>IF(N188="nulová",J188,0)</f>
        <v>0</v>
      </c>
      <c r="BJ188" s="17" t="s">
        <v>83</v>
      </c>
      <c r="BK188" s="169">
        <f>ROUND(I188*H188,2)</f>
        <v>0</v>
      </c>
      <c r="BL188" s="17" t="s">
        <v>149</v>
      </c>
      <c r="BM188" s="168" t="s">
        <v>229</v>
      </c>
    </row>
    <row r="189" spans="2:63" s="11" customFormat="1" ht="22.9" customHeight="1">
      <c r="B189" s="143"/>
      <c r="D189" s="144" t="s">
        <v>75</v>
      </c>
      <c r="E189" s="154" t="s">
        <v>230</v>
      </c>
      <c r="F189" s="154" t="s">
        <v>231</v>
      </c>
      <c r="I189" s="146"/>
      <c r="J189" s="155">
        <f>BK189</f>
        <v>0</v>
      </c>
      <c r="L189" s="143"/>
      <c r="M189" s="148"/>
      <c r="N189" s="149"/>
      <c r="O189" s="149"/>
      <c r="P189" s="150">
        <f>SUM(P190:P193)</f>
        <v>0</v>
      </c>
      <c r="Q189" s="149"/>
      <c r="R189" s="150">
        <f>SUM(R190:R193)</f>
        <v>0</v>
      </c>
      <c r="S189" s="149"/>
      <c r="T189" s="151">
        <f>SUM(T190:T193)</f>
        <v>31.460000000000004</v>
      </c>
      <c r="AR189" s="144" t="s">
        <v>83</v>
      </c>
      <c r="AT189" s="152" t="s">
        <v>75</v>
      </c>
      <c r="AU189" s="152" t="s">
        <v>83</v>
      </c>
      <c r="AY189" s="144" t="s">
        <v>142</v>
      </c>
      <c r="BK189" s="153">
        <f>SUM(BK190:BK193)</f>
        <v>0</v>
      </c>
    </row>
    <row r="190" spans="2:65" s="1" customFormat="1" ht="36" customHeight="1">
      <c r="B190" s="156"/>
      <c r="C190" s="157" t="s">
        <v>8</v>
      </c>
      <c r="D190" s="157" t="s">
        <v>145</v>
      </c>
      <c r="E190" s="158" t="s">
        <v>232</v>
      </c>
      <c r="F190" s="159" t="s">
        <v>233</v>
      </c>
      <c r="G190" s="160" t="s">
        <v>181</v>
      </c>
      <c r="H190" s="161">
        <v>14.3</v>
      </c>
      <c r="I190" s="162"/>
      <c r="J190" s="163">
        <f>ROUND(I190*H190,2)</f>
        <v>0</v>
      </c>
      <c r="K190" s="159" t="s">
        <v>1</v>
      </c>
      <c r="L190" s="32"/>
      <c r="M190" s="164" t="s">
        <v>1</v>
      </c>
      <c r="N190" s="165" t="s">
        <v>41</v>
      </c>
      <c r="O190" s="55"/>
      <c r="P190" s="166">
        <f>O190*H190</f>
        <v>0</v>
      </c>
      <c r="Q190" s="166">
        <v>0</v>
      </c>
      <c r="R190" s="166">
        <f>Q190*H190</f>
        <v>0</v>
      </c>
      <c r="S190" s="166">
        <v>2.2</v>
      </c>
      <c r="T190" s="167">
        <f>S190*H190</f>
        <v>31.460000000000004</v>
      </c>
      <c r="AR190" s="168" t="s">
        <v>149</v>
      </c>
      <c r="AT190" s="168" t="s">
        <v>145</v>
      </c>
      <c r="AU190" s="168" t="s">
        <v>85</v>
      </c>
      <c r="AY190" s="17" t="s">
        <v>142</v>
      </c>
      <c r="BE190" s="169">
        <f>IF(N190="základní",J190,0)</f>
        <v>0</v>
      </c>
      <c r="BF190" s="169">
        <f>IF(N190="snížená",J190,0)</f>
        <v>0</v>
      </c>
      <c r="BG190" s="169">
        <f>IF(N190="zákl. přenesená",J190,0)</f>
        <v>0</v>
      </c>
      <c r="BH190" s="169">
        <f>IF(N190="sníž. přenesená",J190,0)</f>
        <v>0</v>
      </c>
      <c r="BI190" s="169">
        <f>IF(N190="nulová",J190,0)</f>
        <v>0</v>
      </c>
      <c r="BJ190" s="17" t="s">
        <v>83</v>
      </c>
      <c r="BK190" s="169">
        <f>ROUND(I190*H190,2)</f>
        <v>0</v>
      </c>
      <c r="BL190" s="17" t="s">
        <v>149</v>
      </c>
      <c r="BM190" s="168" t="s">
        <v>234</v>
      </c>
    </row>
    <row r="191" spans="2:51" s="13" customFormat="1" ht="12">
      <c r="B191" s="178"/>
      <c r="D191" s="171" t="s">
        <v>150</v>
      </c>
      <c r="E191" s="179" t="s">
        <v>1</v>
      </c>
      <c r="F191" s="180" t="s">
        <v>235</v>
      </c>
      <c r="H191" s="181">
        <v>14.3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150</v>
      </c>
      <c r="AU191" s="179" t="s">
        <v>85</v>
      </c>
      <c r="AV191" s="13" t="s">
        <v>85</v>
      </c>
      <c r="AW191" s="13" t="s">
        <v>34</v>
      </c>
      <c r="AX191" s="13" t="s">
        <v>76</v>
      </c>
      <c r="AY191" s="179" t="s">
        <v>142</v>
      </c>
    </row>
    <row r="192" spans="2:51" s="14" customFormat="1" ht="12">
      <c r="B192" s="186"/>
      <c r="D192" s="171" t="s">
        <v>150</v>
      </c>
      <c r="E192" s="187" t="s">
        <v>1</v>
      </c>
      <c r="F192" s="188" t="s">
        <v>157</v>
      </c>
      <c r="H192" s="189">
        <v>14.3</v>
      </c>
      <c r="I192" s="190"/>
      <c r="L192" s="186"/>
      <c r="M192" s="191"/>
      <c r="N192" s="192"/>
      <c r="O192" s="192"/>
      <c r="P192" s="192"/>
      <c r="Q192" s="192"/>
      <c r="R192" s="192"/>
      <c r="S192" s="192"/>
      <c r="T192" s="193"/>
      <c r="AT192" s="187" t="s">
        <v>150</v>
      </c>
      <c r="AU192" s="187" t="s">
        <v>85</v>
      </c>
      <c r="AV192" s="14" t="s">
        <v>149</v>
      </c>
      <c r="AW192" s="14" t="s">
        <v>34</v>
      </c>
      <c r="AX192" s="14" t="s">
        <v>83</v>
      </c>
      <c r="AY192" s="187" t="s">
        <v>142</v>
      </c>
    </row>
    <row r="193" spans="2:65" s="1" customFormat="1" ht="24" customHeight="1">
      <c r="B193" s="156"/>
      <c r="C193" s="157" t="s">
        <v>190</v>
      </c>
      <c r="D193" s="157" t="s">
        <v>145</v>
      </c>
      <c r="E193" s="158" t="s">
        <v>236</v>
      </c>
      <c r="F193" s="159" t="s">
        <v>237</v>
      </c>
      <c r="G193" s="160" t="s">
        <v>193</v>
      </c>
      <c r="H193" s="161">
        <v>63.085</v>
      </c>
      <c r="I193" s="162"/>
      <c r="J193" s="163">
        <f>ROUND(I193*H193,2)</f>
        <v>0</v>
      </c>
      <c r="K193" s="159" t="s">
        <v>1</v>
      </c>
      <c r="L193" s="32"/>
      <c r="M193" s="164" t="s">
        <v>1</v>
      </c>
      <c r="N193" s="165" t="s">
        <v>41</v>
      </c>
      <c r="O193" s="55"/>
      <c r="P193" s="166">
        <f>O193*H193</f>
        <v>0</v>
      </c>
      <c r="Q193" s="166">
        <v>0</v>
      </c>
      <c r="R193" s="166">
        <f>Q193*H193</f>
        <v>0</v>
      </c>
      <c r="S193" s="166">
        <v>0</v>
      </c>
      <c r="T193" s="167">
        <f>S193*H193</f>
        <v>0</v>
      </c>
      <c r="AR193" s="168" t="s">
        <v>149</v>
      </c>
      <c r="AT193" s="168" t="s">
        <v>145</v>
      </c>
      <c r="AU193" s="168" t="s">
        <v>85</v>
      </c>
      <c r="AY193" s="17" t="s">
        <v>142</v>
      </c>
      <c r="BE193" s="169">
        <f>IF(N193="základní",J193,0)</f>
        <v>0</v>
      </c>
      <c r="BF193" s="169">
        <f>IF(N193="snížená",J193,0)</f>
        <v>0</v>
      </c>
      <c r="BG193" s="169">
        <f>IF(N193="zákl. přenesená",J193,0)</f>
        <v>0</v>
      </c>
      <c r="BH193" s="169">
        <f>IF(N193="sníž. přenesená",J193,0)</f>
        <v>0</v>
      </c>
      <c r="BI193" s="169">
        <f>IF(N193="nulová",J193,0)</f>
        <v>0</v>
      </c>
      <c r="BJ193" s="17" t="s">
        <v>83</v>
      </c>
      <c r="BK193" s="169">
        <f>ROUND(I193*H193,2)</f>
        <v>0</v>
      </c>
      <c r="BL193" s="17" t="s">
        <v>149</v>
      </c>
      <c r="BM193" s="168" t="s">
        <v>238</v>
      </c>
    </row>
    <row r="194" spans="2:63" s="11" customFormat="1" ht="22.9" customHeight="1">
      <c r="B194" s="143"/>
      <c r="D194" s="144" t="s">
        <v>75</v>
      </c>
      <c r="E194" s="154" t="s">
        <v>239</v>
      </c>
      <c r="F194" s="154" t="s">
        <v>240</v>
      </c>
      <c r="I194" s="146"/>
      <c r="J194" s="155">
        <f>BK194</f>
        <v>0</v>
      </c>
      <c r="L194" s="143"/>
      <c r="M194" s="148"/>
      <c r="N194" s="149"/>
      <c r="O194" s="149"/>
      <c r="P194" s="150">
        <f>P195</f>
        <v>0</v>
      </c>
      <c r="Q194" s="149"/>
      <c r="R194" s="150">
        <f>R195</f>
        <v>0</v>
      </c>
      <c r="S194" s="149"/>
      <c r="T194" s="151">
        <f>T195</f>
        <v>0</v>
      </c>
      <c r="AR194" s="144" t="s">
        <v>83</v>
      </c>
      <c r="AT194" s="152" t="s">
        <v>75</v>
      </c>
      <c r="AU194" s="152" t="s">
        <v>83</v>
      </c>
      <c r="AY194" s="144" t="s">
        <v>142</v>
      </c>
      <c r="BK194" s="153">
        <f>BK195</f>
        <v>0</v>
      </c>
    </row>
    <row r="195" spans="2:65" s="1" customFormat="1" ht="16.5" customHeight="1">
      <c r="B195" s="156"/>
      <c r="C195" s="157" t="s">
        <v>241</v>
      </c>
      <c r="D195" s="157" t="s">
        <v>145</v>
      </c>
      <c r="E195" s="158" t="s">
        <v>242</v>
      </c>
      <c r="F195" s="159" t="s">
        <v>243</v>
      </c>
      <c r="G195" s="160" t="s">
        <v>193</v>
      </c>
      <c r="H195" s="161">
        <v>42.956</v>
      </c>
      <c r="I195" s="162"/>
      <c r="J195" s="163">
        <f>ROUND(I195*H195,2)</f>
        <v>0</v>
      </c>
      <c r="K195" s="159" t="s">
        <v>1</v>
      </c>
      <c r="L195" s="32"/>
      <c r="M195" s="164" t="s">
        <v>1</v>
      </c>
      <c r="N195" s="165" t="s">
        <v>41</v>
      </c>
      <c r="O195" s="55"/>
      <c r="P195" s="166">
        <f>O195*H195</f>
        <v>0</v>
      </c>
      <c r="Q195" s="166">
        <v>0</v>
      </c>
      <c r="R195" s="166">
        <f>Q195*H195</f>
        <v>0</v>
      </c>
      <c r="S195" s="166">
        <v>0</v>
      </c>
      <c r="T195" s="167">
        <f>S195*H195</f>
        <v>0</v>
      </c>
      <c r="AR195" s="168" t="s">
        <v>149</v>
      </c>
      <c r="AT195" s="168" t="s">
        <v>145</v>
      </c>
      <c r="AU195" s="168" t="s">
        <v>85</v>
      </c>
      <c r="AY195" s="17" t="s">
        <v>142</v>
      </c>
      <c r="BE195" s="169">
        <f>IF(N195="základní",J195,0)</f>
        <v>0</v>
      </c>
      <c r="BF195" s="169">
        <f>IF(N195="snížená",J195,0)</f>
        <v>0</v>
      </c>
      <c r="BG195" s="169">
        <f>IF(N195="zákl. přenesená",J195,0)</f>
        <v>0</v>
      </c>
      <c r="BH195" s="169">
        <f>IF(N195="sníž. přenesená",J195,0)</f>
        <v>0</v>
      </c>
      <c r="BI195" s="169">
        <f>IF(N195="nulová",J195,0)</f>
        <v>0</v>
      </c>
      <c r="BJ195" s="17" t="s">
        <v>83</v>
      </c>
      <c r="BK195" s="169">
        <f>ROUND(I195*H195,2)</f>
        <v>0</v>
      </c>
      <c r="BL195" s="17" t="s">
        <v>149</v>
      </c>
      <c r="BM195" s="168" t="s">
        <v>244</v>
      </c>
    </row>
    <row r="196" spans="2:63" s="11" customFormat="1" ht="25.9" customHeight="1">
      <c r="B196" s="143"/>
      <c r="D196" s="144" t="s">
        <v>75</v>
      </c>
      <c r="E196" s="145" t="s">
        <v>245</v>
      </c>
      <c r="F196" s="145" t="s">
        <v>246</v>
      </c>
      <c r="I196" s="146"/>
      <c r="J196" s="147">
        <f>BK196</f>
        <v>0</v>
      </c>
      <c r="L196" s="143"/>
      <c r="M196" s="148"/>
      <c r="N196" s="149"/>
      <c r="O196" s="149"/>
      <c r="P196" s="150">
        <f>P197+P206+P241+P243+P251+P275+P471</f>
        <v>0</v>
      </c>
      <c r="Q196" s="149"/>
      <c r="R196" s="150">
        <f>R197+R206+R241+R243+R251+R275+R471</f>
        <v>4.27878091</v>
      </c>
      <c r="S196" s="149"/>
      <c r="T196" s="151">
        <f>T197+T206+T241+T243+T251+T275+T471</f>
        <v>31.624918800000003</v>
      </c>
      <c r="AR196" s="144" t="s">
        <v>83</v>
      </c>
      <c r="AT196" s="152" t="s">
        <v>75</v>
      </c>
      <c r="AU196" s="152" t="s">
        <v>76</v>
      </c>
      <c r="AY196" s="144" t="s">
        <v>142</v>
      </c>
      <c r="BK196" s="153">
        <f>BK197+BK206+BK241+BK243+BK251+BK275+BK471</f>
        <v>0</v>
      </c>
    </row>
    <row r="197" spans="2:63" s="11" customFormat="1" ht="22.9" customHeight="1">
      <c r="B197" s="143"/>
      <c r="D197" s="144" t="s">
        <v>75</v>
      </c>
      <c r="E197" s="154" t="s">
        <v>247</v>
      </c>
      <c r="F197" s="154" t="s">
        <v>248</v>
      </c>
      <c r="I197" s="146"/>
      <c r="J197" s="155">
        <f>BK197</f>
        <v>0</v>
      </c>
      <c r="L197" s="143"/>
      <c r="M197" s="148"/>
      <c r="N197" s="149"/>
      <c r="O197" s="149"/>
      <c r="P197" s="150">
        <f>SUM(P198:P205)</f>
        <v>0</v>
      </c>
      <c r="Q197" s="149"/>
      <c r="R197" s="150">
        <f>SUM(R198:R205)</f>
        <v>0.8895599999999999</v>
      </c>
      <c r="S197" s="149"/>
      <c r="T197" s="151">
        <f>SUM(T198:T205)</f>
        <v>0</v>
      </c>
      <c r="AR197" s="144" t="s">
        <v>83</v>
      </c>
      <c r="AT197" s="152" t="s">
        <v>75</v>
      </c>
      <c r="AU197" s="152" t="s">
        <v>83</v>
      </c>
      <c r="AY197" s="144" t="s">
        <v>142</v>
      </c>
      <c r="BK197" s="153">
        <f>SUM(BK198:BK205)</f>
        <v>0</v>
      </c>
    </row>
    <row r="198" spans="2:65" s="1" customFormat="1" ht="24" customHeight="1">
      <c r="B198" s="156"/>
      <c r="C198" s="157" t="s">
        <v>194</v>
      </c>
      <c r="D198" s="157" t="s">
        <v>145</v>
      </c>
      <c r="E198" s="158" t="s">
        <v>249</v>
      </c>
      <c r="F198" s="159" t="s">
        <v>250</v>
      </c>
      <c r="G198" s="160" t="s">
        <v>148</v>
      </c>
      <c r="H198" s="161">
        <v>143</v>
      </c>
      <c r="I198" s="162"/>
      <c r="J198" s="163">
        <f>ROUND(I198*H198,2)</f>
        <v>0</v>
      </c>
      <c r="K198" s="159" t="s">
        <v>1</v>
      </c>
      <c r="L198" s="32"/>
      <c r="M198" s="164" t="s">
        <v>1</v>
      </c>
      <c r="N198" s="165" t="s">
        <v>41</v>
      </c>
      <c r="O198" s="55"/>
      <c r="P198" s="166">
        <f>O198*H198</f>
        <v>0</v>
      </c>
      <c r="Q198" s="166">
        <v>0</v>
      </c>
      <c r="R198" s="166">
        <f>Q198*H198</f>
        <v>0</v>
      </c>
      <c r="S198" s="166">
        <v>0</v>
      </c>
      <c r="T198" s="167">
        <f>S198*H198</f>
        <v>0</v>
      </c>
      <c r="AR198" s="168" t="s">
        <v>149</v>
      </c>
      <c r="AT198" s="168" t="s">
        <v>145</v>
      </c>
      <c r="AU198" s="168" t="s">
        <v>85</v>
      </c>
      <c r="AY198" s="17" t="s">
        <v>142</v>
      </c>
      <c r="BE198" s="169">
        <f>IF(N198="základní",J198,0)</f>
        <v>0</v>
      </c>
      <c r="BF198" s="169">
        <f>IF(N198="snížená",J198,0)</f>
        <v>0</v>
      </c>
      <c r="BG198" s="169">
        <f>IF(N198="zákl. přenesená",J198,0)</f>
        <v>0</v>
      </c>
      <c r="BH198" s="169">
        <f>IF(N198="sníž. přenesená",J198,0)</f>
        <v>0</v>
      </c>
      <c r="BI198" s="169">
        <f>IF(N198="nulová",J198,0)</f>
        <v>0</v>
      </c>
      <c r="BJ198" s="17" t="s">
        <v>83</v>
      </c>
      <c r="BK198" s="169">
        <f>ROUND(I198*H198,2)</f>
        <v>0</v>
      </c>
      <c r="BL198" s="17" t="s">
        <v>149</v>
      </c>
      <c r="BM198" s="168" t="s">
        <v>251</v>
      </c>
    </row>
    <row r="199" spans="2:65" s="1" customFormat="1" ht="16.5" customHeight="1">
      <c r="B199" s="156"/>
      <c r="C199" s="194" t="s">
        <v>252</v>
      </c>
      <c r="D199" s="194" t="s">
        <v>169</v>
      </c>
      <c r="E199" s="195" t="s">
        <v>253</v>
      </c>
      <c r="F199" s="196" t="s">
        <v>254</v>
      </c>
      <c r="G199" s="197" t="s">
        <v>193</v>
      </c>
      <c r="H199" s="198">
        <v>0.043</v>
      </c>
      <c r="I199" s="199"/>
      <c r="J199" s="200">
        <f>ROUND(I199*H199,2)</f>
        <v>0</v>
      </c>
      <c r="K199" s="196" t="s">
        <v>1</v>
      </c>
      <c r="L199" s="201"/>
      <c r="M199" s="202" t="s">
        <v>1</v>
      </c>
      <c r="N199" s="203" t="s">
        <v>41</v>
      </c>
      <c r="O199" s="55"/>
      <c r="P199" s="166">
        <f>O199*H199</f>
        <v>0</v>
      </c>
      <c r="Q199" s="166">
        <v>1</v>
      </c>
      <c r="R199" s="166">
        <f>Q199*H199</f>
        <v>0.043</v>
      </c>
      <c r="S199" s="166">
        <v>0</v>
      </c>
      <c r="T199" s="167">
        <f>S199*H199</f>
        <v>0</v>
      </c>
      <c r="AR199" s="168" t="s">
        <v>172</v>
      </c>
      <c r="AT199" s="168" t="s">
        <v>169</v>
      </c>
      <c r="AU199" s="168" t="s">
        <v>85</v>
      </c>
      <c r="AY199" s="17" t="s">
        <v>142</v>
      </c>
      <c r="BE199" s="169">
        <f>IF(N199="základní",J199,0)</f>
        <v>0</v>
      </c>
      <c r="BF199" s="169">
        <f>IF(N199="snížená",J199,0)</f>
        <v>0</v>
      </c>
      <c r="BG199" s="169">
        <f>IF(N199="zákl. přenesená",J199,0)</f>
        <v>0</v>
      </c>
      <c r="BH199" s="169">
        <f>IF(N199="sníž. přenesená",J199,0)</f>
        <v>0</v>
      </c>
      <c r="BI199" s="169">
        <f>IF(N199="nulová",J199,0)</f>
        <v>0</v>
      </c>
      <c r="BJ199" s="17" t="s">
        <v>83</v>
      </c>
      <c r="BK199" s="169">
        <f>ROUND(I199*H199,2)</f>
        <v>0</v>
      </c>
      <c r="BL199" s="17" t="s">
        <v>149</v>
      </c>
      <c r="BM199" s="168" t="s">
        <v>255</v>
      </c>
    </row>
    <row r="200" spans="2:47" s="1" customFormat="1" ht="19.5">
      <c r="B200" s="32"/>
      <c r="D200" s="171" t="s">
        <v>173</v>
      </c>
      <c r="F200" s="204" t="s">
        <v>256</v>
      </c>
      <c r="I200" s="96"/>
      <c r="L200" s="32"/>
      <c r="M200" s="205"/>
      <c r="N200" s="55"/>
      <c r="O200" s="55"/>
      <c r="P200" s="55"/>
      <c r="Q200" s="55"/>
      <c r="R200" s="55"/>
      <c r="S200" s="55"/>
      <c r="T200" s="56"/>
      <c r="AT200" s="17" t="s">
        <v>173</v>
      </c>
      <c r="AU200" s="17" t="s">
        <v>85</v>
      </c>
    </row>
    <row r="201" spans="2:65" s="1" customFormat="1" ht="24" customHeight="1">
      <c r="B201" s="156"/>
      <c r="C201" s="157" t="s">
        <v>199</v>
      </c>
      <c r="D201" s="157" t="s">
        <v>145</v>
      </c>
      <c r="E201" s="158" t="s">
        <v>257</v>
      </c>
      <c r="F201" s="159" t="s">
        <v>258</v>
      </c>
      <c r="G201" s="160" t="s">
        <v>148</v>
      </c>
      <c r="H201" s="161">
        <v>143</v>
      </c>
      <c r="I201" s="162"/>
      <c r="J201" s="163">
        <f>ROUND(I201*H201,2)</f>
        <v>0</v>
      </c>
      <c r="K201" s="159" t="s">
        <v>1</v>
      </c>
      <c r="L201" s="32"/>
      <c r="M201" s="164" t="s">
        <v>1</v>
      </c>
      <c r="N201" s="165" t="s">
        <v>41</v>
      </c>
      <c r="O201" s="55"/>
      <c r="P201" s="166">
        <f>O201*H201</f>
        <v>0</v>
      </c>
      <c r="Q201" s="166">
        <v>0</v>
      </c>
      <c r="R201" s="166">
        <f>Q201*H201</f>
        <v>0</v>
      </c>
      <c r="S201" s="166">
        <v>0</v>
      </c>
      <c r="T201" s="167">
        <f>S201*H201</f>
        <v>0</v>
      </c>
      <c r="AR201" s="168" t="s">
        <v>149</v>
      </c>
      <c r="AT201" s="168" t="s">
        <v>145</v>
      </c>
      <c r="AU201" s="168" t="s">
        <v>85</v>
      </c>
      <c r="AY201" s="17" t="s">
        <v>142</v>
      </c>
      <c r="BE201" s="169">
        <f>IF(N201="základní",J201,0)</f>
        <v>0</v>
      </c>
      <c r="BF201" s="169">
        <f>IF(N201="snížená",J201,0)</f>
        <v>0</v>
      </c>
      <c r="BG201" s="169">
        <f>IF(N201="zákl. přenesená",J201,0)</f>
        <v>0</v>
      </c>
      <c r="BH201" s="169">
        <f>IF(N201="sníž. přenesená",J201,0)</f>
        <v>0</v>
      </c>
      <c r="BI201" s="169">
        <f>IF(N201="nulová",J201,0)</f>
        <v>0</v>
      </c>
      <c r="BJ201" s="17" t="s">
        <v>83</v>
      </c>
      <c r="BK201" s="169">
        <f>ROUND(I201*H201,2)</f>
        <v>0</v>
      </c>
      <c r="BL201" s="17" t="s">
        <v>149</v>
      </c>
      <c r="BM201" s="168" t="s">
        <v>259</v>
      </c>
    </row>
    <row r="202" spans="2:65" s="1" customFormat="1" ht="16.5" customHeight="1">
      <c r="B202" s="156"/>
      <c r="C202" s="194" t="s">
        <v>7</v>
      </c>
      <c r="D202" s="194" t="s">
        <v>169</v>
      </c>
      <c r="E202" s="195" t="s">
        <v>260</v>
      </c>
      <c r="F202" s="196" t="s">
        <v>261</v>
      </c>
      <c r="G202" s="197" t="s">
        <v>148</v>
      </c>
      <c r="H202" s="198">
        <v>164.45</v>
      </c>
      <c r="I202" s="199"/>
      <c r="J202" s="200">
        <f>ROUND(I202*H202,2)</f>
        <v>0</v>
      </c>
      <c r="K202" s="196" t="s">
        <v>1</v>
      </c>
      <c r="L202" s="201"/>
      <c r="M202" s="202" t="s">
        <v>1</v>
      </c>
      <c r="N202" s="203" t="s">
        <v>41</v>
      </c>
      <c r="O202" s="55"/>
      <c r="P202" s="166">
        <f>O202*H202</f>
        <v>0</v>
      </c>
      <c r="Q202" s="166">
        <v>0.0003</v>
      </c>
      <c r="R202" s="166">
        <f>Q202*H202</f>
        <v>0.04933499999999999</v>
      </c>
      <c r="S202" s="166">
        <v>0</v>
      </c>
      <c r="T202" s="167">
        <f>S202*H202</f>
        <v>0</v>
      </c>
      <c r="AR202" s="168" t="s">
        <v>172</v>
      </c>
      <c r="AT202" s="168" t="s">
        <v>169</v>
      </c>
      <c r="AU202" s="168" t="s">
        <v>85</v>
      </c>
      <c r="AY202" s="17" t="s">
        <v>142</v>
      </c>
      <c r="BE202" s="169">
        <f>IF(N202="základní",J202,0)</f>
        <v>0</v>
      </c>
      <c r="BF202" s="169">
        <f>IF(N202="snížená",J202,0)</f>
        <v>0</v>
      </c>
      <c r="BG202" s="169">
        <f>IF(N202="zákl. přenesená",J202,0)</f>
        <v>0</v>
      </c>
      <c r="BH202" s="169">
        <f>IF(N202="sníž. přenesená",J202,0)</f>
        <v>0</v>
      </c>
      <c r="BI202" s="169">
        <f>IF(N202="nulová",J202,0)</f>
        <v>0</v>
      </c>
      <c r="BJ202" s="17" t="s">
        <v>83</v>
      </c>
      <c r="BK202" s="169">
        <f>ROUND(I202*H202,2)</f>
        <v>0</v>
      </c>
      <c r="BL202" s="17" t="s">
        <v>149</v>
      </c>
      <c r="BM202" s="168" t="s">
        <v>262</v>
      </c>
    </row>
    <row r="203" spans="2:65" s="1" customFormat="1" ht="24" customHeight="1">
      <c r="B203" s="156"/>
      <c r="C203" s="157" t="s">
        <v>204</v>
      </c>
      <c r="D203" s="157" t="s">
        <v>145</v>
      </c>
      <c r="E203" s="158" t="s">
        <v>263</v>
      </c>
      <c r="F203" s="159" t="s">
        <v>264</v>
      </c>
      <c r="G203" s="160" t="s">
        <v>148</v>
      </c>
      <c r="H203" s="161">
        <v>143</v>
      </c>
      <c r="I203" s="162"/>
      <c r="J203" s="163">
        <f>ROUND(I203*H203,2)</f>
        <v>0</v>
      </c>
      <c r="K203" s="159" t="s">
        <v>1</v>
      </c>
      <c r="L203" s="32"/>
      <c r="M203" s="164" t="s">
        <v>1</v>
      </c>
      <c r="N203" s="165" t="s">
        <v>41</v>
      </c>
      <c r="O203" s="55"/>
      <c r="P203" s="166">
        <f>O203*H203</f>
        <v>0</v>
      </c>
      <c r="Q203" s="166">
        <v>0.0004</v>
      </c>
      <c r="R203" s="166">
        <f>Q203*H203</f>
        <v>0.0572</v>
      </c>
      <c r="S203" s="166">
        <v>0</v>
      </c>
      <c r="T203" s="167">
        <f>S203*H203</f>
        <v>0</v>
      </c>
      <c r="AR203" s="168" t="s">
        <v>149</v>
      </c>
      <c r="AT203" s="168" t="s">
        <v>145</v>
      </c>
      <c r="AU203" s="168" t="s">
        <v>85</v>
      </c>
      <c r="AY203" s="17" t="s">
        <v>142</v>
      </c>
      <c r="BE203" s="169">
        <f>IF(N203="základní",J203,0)</f>
        <v>0</v>
      </c>
      <c r="BF203" s="169">
        <f>IF(N203="snížená",J203,0)</f>
        <v>0</v>
      </c>
      <c r="BG203" s="169">
        <f>IF(N203="zákl. přenesená",J203,0)</f>
        <v>0</v>
      </c>
      <c r="BH203" s="169">
        <f>IF(N203="sníž. přenesená",J203,0)</f>
        <v>0</v>
      </c>
      <c r="BI203" s="169">
        <f>IF(N203="nulová",J203,0)</f>
        <v>0</v>
      </c>
      <c r="BJ203" s="17" t="s">
        <v>83</v>
      </c>
      <c r="BK203" s="169">
        <f>ROUND(I203*H203,2)</f>
        <v>0</v>
      </c>
      <c r="BL203" s="17" t="s">
        <v>149</v>
      </c>
      <c r="BM203" s="168" t="s">
        <v>265</v>
      </c>
    </row>
    <row r="204" spans="2:65" s="1" customFormat="1" ht="16.5" customHeight="1">
      <c r="B204" s="156"/>
      <c r="C204" s="194" t="s">
        <v>266</v>
      </c>
      <c r="D204" s="194" t="s">
        <v>169</v>
      </c>
      <c r="E204" s="195" t="s">
        <v>267</v>
      </c>
      <c r="F204" s="196" t="s">
        <v>268</v>
      </c>
      <c r="G204" s="197" t="s">
        <v>148</v>
      </c>
      <c r="H204" s="198">
        <v>164.45</v>
      </c>
      <c r="I204" s="199"/>
      <c r="J204" s="200">
        <f>ROUND(I204*H204,2)</f>
        <v>0</v>
      </c>
      <c r="K204" s="196" t="s">
        <v>1</v>
      </c>
      <c r="L204" s="201"/>
      <c r="M204" s="202" t="s">
        <v>1</v>
      </c>
      <c r="N204" s="203" t="s">
        <v>41</v>
      </c>
      <c r="O204" s="55"/>
      <c r="P204" s="166">
        <f>O204*H204</f>
        <v>0</v>
      </c>
      <c r="Q204" s="166">
        <v>0.0045</v>
      </c>
      <c r="R204" s="166">
        <f>Q204*H204</f>
        <v>0.7400249999999999</v>
      </c>
      <c r="S204" s="166">
        <v>0</v>
      </c>
      <c r="T204" s="167">
        <f>S204*H204</f>
        <v>0</v>
      </c>
      <c r="AR204" s="168" t="s">
        <v>172</v>
      </c>
      <c r="AT204" s="168" t="s">
        <v>169</v>
      </c>
      <c r="AU204" s="168" t="s">
        <v>85</v>
      </c>
      <c r="AY204" s="17" t="s">
        <v>142</v>
      </c>
      <c r="BE204" s="169">
        <f>IF(N204="základní",J204,0)</f>
        <v>0</v>
      </c>
      <c r="BF204" s="169">
        <f>IF(N204="snížená",J204,0)</f>
        <v>0</v>
      </c>
      <c r="BG204" s="169">
        <f>IF(N204="zákl. přenesená",J204,0)</f>
        <v>0</v>
      </c>
      <c r="BH204" s="169">
        <f>IF(N204="sníž. přenesená",J204,0)</f>
        <v>0</v>
      </c>
      <c r="BI204" s="169">
        <f>IF(N204="nulová",J204,0)</f>
        <v>0</v>
      </c>
      <c r="BJ204" s="17" t="s">
        <v>83</v>
      </c>
      <c r="BK204" s="169">
        <f>ROUND(I204*H204,2)</f>
        <v>0</v>
      </c>
      <c r="BL204" s="17" t="s">
        <v>149</v>
      </c>
      <c r="BM204" s="168" t="s">
        <v>269</v>
      </c>
    </row>
    <row r="205" spans="2:65" s="1" customFormat="1" ht="24" customHeight="1">
      <c r="B205" s="156"/>
      <c r="C205" s="157" t="s">
        <v>208</v>
      </c>
      <c r="D205" s="157" t="s">
        <v>145</v>
      </c>
      <c r="E205" s="158" t="s">
        <v>270</v>
      </c>
      <c r="F205" s="159" t="s">
        <v>271</v>
      </c>
      <c r="G205" s="160" t="s">
        <v>272</v>
      </c>
      <c r="H205" s="214"/>
      <c r="I205" s="162"/>
      <c r="J205" s="163">
        <f>ROUND(I205*H205,2)</f>
        <v>0</v>
      </c>
      <c r="K205" s="159" t="s">
        <v>1</v>
      </c>
      <c r="L205" s="32"/>
      <c r="M205" s="164" t="s">
        <v>1</v>
      </c>
      <c r="N205" s="165" t="s">
        <v>41</v>
      </c>
      <c r="O205" s="55"/>
      <c r="P205" s="166">
        <f>O205*H205</f>
        <v>0</v>
      </c>
      <c r="Q205" s="166">
        <v>0</v>
      </c>
      <c r="R205" s="166">
        <f>Q205*H205</f>
        <v>0</v>
      </c>
      <c r="S205" s="166">
        <v>0</v>
      </c>
      <c r="T205" s="167">
        <f>S205*H205</f>
        <v>0</v>
      </c>
      <c r="AR205" s="168" t="s">
        <v>149</v>
      </c>
      <c r="AT205" s="168" t="s">
        <v>145</v>
      </c>
      <c r="AU205" s="168" t="s">
        <v>85</v>
      </c>
      <c r="AY205" s="17" t="s">
        <v>142</v>
      </c>
      <c r="BE205" s="169">
        <f>IF(N205="základní",J205,0)</f>
        <v>0</v>
      </c>
      <c r="BF205" s="169">
        <f>IF(N205="snížená",J205,0)</f>
        <v>0</v>
      </c>
      <c r="BG205" s="169">
        <f>IF(N205="zákl. přenesená",J205,0)</f>
        <v>0</v>
      </c>
      <c r="BH205" s="169">
        <f>IF(N205="sníž. přenesená",J205,0)</f>
        <v>0</v>
      </c>
      <c r="BI205" s="169">
        <f>IF(N205="nulová",J205,0)</f>
        <v>0</v>
      </c>
      <c r="BJ205" s="17" t="s">
        <v>83</v>
      </c>
      <c r="BK205" s="169">
        <f>ROUND(I205*H205,2)</f>
        <v>0</v>
      </c>
      <c r="BL205" s="17" t="s">
        <v>149</v>
      </c>
      <c r="BM205" s="168" t="s">
        <v>273</v>
      </c>
    </row>
    <row r="206" spans="2:63" s="11" customFormat="1" ht="22.9" customHeight="1">
      <c r="B206" s="143"/>
      <c r="D206" s="144" t="s">
        <v>75</v>
      </c>
      <c r="E206" s="154" t="s">
        <v>274</v>
      </c>
      <c r="F206" s="154" t="s">
        <v>275</v>
      </c>
      <c r="I206" s="146"/>
      <c r="J206" s="155">
        <f>BK206</f>
        <v>0</v>
      </c>
      <c r="L206" s="143"/>
      <c r="M206" s="148"/>
      <c r="N206" s="149"/>
      <c r="O206" s="149"/>
      <c r="P206" s="150">
        <f>SUM(P207:P240)</f>
        <v>0</v>
      </c>
      <c r="Q206" s="149"/>
      <c r="R206" s="150">
        <f>SUM(R207:R240)</f>
        <v>0.7820251500000001</v>
      </c>
      <c r="S206" s="149"/>
      <c r="T206" s="151">
        <f>SUM(T207:T240)</f>
        <v>0</v>
      </c>
      <c r="AR206" s="144" t="s">
        <v>85</v>
      </c>
      <c r="AT206" s="152" t="s">
        <v>75</v>
      </c>
      <c r="AU206" s="152" t="s">
        <v>83</v>
      </c>
      <c r="AY206" s="144" t="s">
        <v>142</v>
      </c>
      <c r="BK206" s="153">
        <f>SUM(BK207:BK240)</f>
        <v>0</v>
      </c>
    </row>
    <row r="207" spans="2:65" s="1" customFormat="1" ht="24" customHeight="1">
      <c r="B207" s="156"/>
      <c r="C207" s="157" t="s">
        <v>276</v>
      </c>
      <c r="D207" s="157" t="s">
        <v>145</v>
      </c>
      <c r="E207" s="158" t="s">
        <v>277</v>
      </c>
      <c r="F207" s="159" t="s">
        <v>278</v>
      </c>
      <c r="G207" s="160" t="s">
        <v>148</v>
      </c>
      <c r="H207" s="161">
        <v>143</v>
      </c>
      <c r="I207" s="162"/>
      <c r="J207" s="163">
        <f>ROUND(I207*H207,2)</f>
        <v>0</v>
      </c>
      <c r="K207" s="159" t="s">
        <v>1</v>
      </c>
      <c r="L207" s="32"/>
      <c r="M207" s="164" t="s">
        <v>1</v>
      </c>
      <c r="N207" s="165" t="s">
        <v>41</v>
      </c>
      <c r="O207" s="55"/>
      <c r="P207" s="166">
        <f>O207*H207</f>
        <v>0</v>
      </c>
      <c r="Q207" s="166">
        <v>0</v>
      </c>
      <c r="R207" s="166">
        <f>Q207*H207</f>
        <v>0</v>
      </c>
      <c r="S207" s="166">
        <v>0</v>
      </c>
      <c r="T207" s="167">
        <f>S207*H207</f>
        <v>0</v>
      </c>
      <c r="AR207" s="168" t="s">
        <v>190</v>
      </c>
      <c r="AT207" s="168" t="s">
        <v>145</v>
      </c>
      <c r="AU207" s="168" t="s">
        <v>85</v>
      </c>
      <c r="AY207" s="17" t="s">
        <v>142</v>
      </c>
      <c r="BE207" s="169">
        <f>IF(N207="základní",J207,0)</f>
        <v>0</v>
      </c>
      <c r="BF207" s="169">
        <f>IF(N207="snížená",J207,0)</f>
        <v>0</v>
      </c>
      <c r="BG207" s="169">
        <f>IF(N207="zákl. přenesená",J207,0)</f>
        <v>0</v>
      </c>
      <c r="BH207" s="169">
        <f>IF(N207="sníž. přenesená",J207,0)</f>
        <v>0</v>
      </c>
      <c r="BI207" s="169">
        <f>IF(N207="nulová",J207,0)</f>
        <v>0</v>
      </c>
      <c r="BJ207" s="17" t="s">
        <v>83</v>
      </c>
      <c r="BK207" s="169">
        <f>ROUND(I207*H207,2)</f>
        <v>0</v>
      </c>
      <c r="BL207" s="17" t="s">
        <v>190</v>
      </c>
      <c r="BM207" s="168" t="s">
        <v>279</v>
      </c>
    </row>
    <row r="208" spans="2:51" s="13" customFormat="1" ht="12">
      <c r="B208" s="178"/>
      <c r="D208" s="171" t="s">
        <v>150</v>
      </c>
      <c r="E208" s="179" t="s">
        <v>1</v>
      </c>
      <c r="F208" s="180" t="s">
        <v>280</v>
      </c>
      <c r="H208" s="181">
        <v>143</v>
      </c>
      <c r="I208" s="182"/>
      <c r="L208" s="178"/>
      <c r="M208" s="183"/>
      <c r="N208" s="184"/>
      <c r="O208" s="184"/>
      <c r="P208" s="184"/>
      <c r="Q208" s="184"/>
      <c r="R208" s="184"/>
      <c r="S208" s="184"/>
      <c r="T208" s="185"/>
      <c r="AT208" s="179" t="s">
        <v>150</v>
      </c>
      <c r="AU208" s="179" t="s">
        <v>85</v>
      </c>
      <c r="AV208" s="13" t="s">
        <v>85</v>
      </c>
      <c r="AW208" s="13" t="s">
        <v>34</v>
      </c>
      <c r="AX208" s="13" t="s">
        <v>76</v>
      </c>
      <c r="AY208" s="179" t="s">
        <v>142</v>
      </c>
    </row>
    <row r="209" spans="2:51" s="14" customFormat="1" ht="12">
      <c r="B209" s="186"/>
      <c r="D209" s="171" t="s">
        <v>150</v>
      </c>
      <c r="E209" s="187" t="s">
        <v>1</v>
      </c>
      <c r="F209" s="188" t="s">
        <v>157</v>
      </c>
      <c r="H209" s="189">
        <v>143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150</v>
      </c>
      <c r="AU209" s="187" t="s">
        <v>85</v>
      </c>
      <c r="AV209" s="14" t="s">
        <v>149</v>
      </c>
      <c r="AW209" s="14" t="s">
        <v>34</v>
      </c>
      <c r="AX209" s="14" t="s">
        <v>83</v>
      </c>
      <c r="AY209" s="187" t="s">
        <v>142</v>
      </c>
    </row>
    <row r="210" spans="2:65" s="1" customFormat="1" ht="24" customHeight="1">
      <c r="B210" s="156"/>
      <c r="C210" s="194" t="s">
        <v>212</v>
      </c>
      <c r="D210" s="194" t="s">
        <v>169</v>
      </c>
      <c r="E210" s="195" t="s">
        <v>281</v>
      </c>
      <c r="F210" s="196" t="s">
        <v>282</v>
      </c>
      <c r="G210" s="197" t="s">
        <v>148</v>
      </c>
      <c r="H210" s="198">
        <v>150.15</v>
      </c>
      <c r="I210" s="199"/>
      <c r="J210" s="200">
        <f>ROUND(I210*H210,2)</f>
        <v>0</v>
      </c>
      <c r="K210" s="196" t="s">
        <v>1</v>
      </c>
      <c r="L210" s="201"/>
      <c r="M210" s="202" t="s">
        <v>1</v>
      </c>
      <c r="N210" s="203" t="s">
        <v>41</v>
      </c>
      <c r="O210" s="55"/>
      <c r="P210" s="166">
        <f>O210*H210</f>
        <v>0</v>
      </c>
      <c r="Q210" s="166">
        <v>0.0042</v>
      </c>
      <c r="R210" s="166">
        <f>Q210*H210</f>
        <v>0.63063</v>
      </c>
      <c r="S210" s="166">
        <v>0</v>
      </c>
      <c r="T210" s="167">
        <f>S210*H210</f>
        <v>0</v>
      </c>
      <c r="AR210" s="168" t="s">
        <v>234</v>
      </c>
      <c r="AT210" s="168" t="s">
        <v>169</v>
      </c>
      <c r="AU210" s="168" t="s">
        <v>85</v>
      </c>
      <c r="AY210" s="17" t="s">
        <v>142</v>
      </c>
      <c r="BE210" s="169">
        <f>IF(N210="základní",J210,0)</f>
        <v>0</v>
      </c>
      <c r="BF210" s="169">
        <f>IF(N210="snížená",J210,0)</f>
        <v>0</v>
      </c>
      <c r="BG210" s="169">
        <f>IF(N210="zákl. přenesená",J210,0)</f>
        <v>0</v>
      </c>
      <c r="BH210" s="169">
        <f>IF(N210="sníž. přenesená",J210,0)</f>
        <v>0</v>
      </c>
      <c r="BI210" s="169">
        <f>IF(N210="nulová",J210,0)</f>
        <v>0</v>
      </c>
      <c r="BJ210" s="17" t="s">
        <v>83</v>
      </c>
      <c r="BK210" s="169">
        <f>ROUND(I210*H210,2)</f>
        <v>0</v>
      </c>
      <c r="BL210" s="17" t="s">
        <v>190</v>
      </c>
      <c r="BM210" s="168" t="s">
        <v>283</v>
      </c>
    </row>
    <row r="211" spans="2:47" s="1" customFormat="1" ht="19.5">
      <c r="B211" s="32"/>
      <c r="D211" s="171" t="s">
        <v>173</v>
      </c>
      <c r="F211" s="204" t="s">
        <v>174</v>
      </c>
      <c r="I211" s="96"/>
      <c r="L211" s="32"/>
      <c r="M211" s="205"/>
      <c r="N211" s="55"/>
      <c r="O211" s="55"/>
      <c r="P211" s="55"/>
      <c r="Q211" s="55"/>
      <c r="R211" s="55"/>
      <c r="S211" s="55"/>
      <c r="T211" s="56"/>
      <c r="AT211" s="17" t="s">
        <v>173</v>
      </c>
      <c r="AU211" s="17" t="s">
        <v>85</v>
      </c>
    </row>
    <row r="212" spans="2:51" s="13" customFormat="1" ht="12">
      <c r="B212" s="178"/>
      <c r="D212" s="171" t="s">
        <v>150</v>
      </c>
      <c r="F212" s="180" t="s">
        <v>284</v>
      </c>
      <c r="H212" s="181">
        <v>150.15</v>
      </c>
      <c r="I212" s="182"/>
      <c r="L212" s="178"/>
      <c r="M212" s="183"/>
      <c r="N212" s="184"/>
      <c r="O212" s="184"/>
      <c r="P212" s="184"/>
      <c r="Q212" s="184"/>
      <c r="R212" s="184"/>
      <c r="S212" s="184"/>
      <c r="T212" s="185"/>
      <c r="AT212" s="179" t="s">
        <v>150</v>
      </c>
      <c r="AU212" s="179" t="s">
        <v>85</v>
      </c>
      <c r="AV212" s="13" t="s">
        <v>85</v>
      </c>
      <c r="AW212" s="13" t="s">
        <v>3</v>
      </c>
      <c r="AX212" s="13" t="s">
        <v>83</v>
      </c>
      <c r="AY212" s="179" t="s">
        <v>142</v>
      </c>
    </row>
    <row r="213" spans="2:65" s="1" customFormat="1" ht="24" customHeight="1">
      <c r="B213" s="156"/>
      <c r="C213" s="157" t="s">
        <v>285</v>
      </c>
      <c r="D213" s="157" t="s">
        <v>145</v>
      </c>
      <c r="E213" s="158" t="s">
        <v>286</v>
      </c>
      <c r="F213" s="159" t="s">
        <v>287</v>
      </c>
      <c r="G213" s="160" t="s">
        <v>148</v>
      </c>
      <c r="H213" s="161">
        <v>18.288</v>
      </c>
      <c r="I213" s="162"/>
      <c r="J213" s="163">
        <f>ROUND(I213*H213,2)</f>
        <v>0</v>
      </c>
      <c r="K213" s="159" t="s">
        <v>1</v>
      </c>
      <c r="L213" s="32"/>
      <c r="M213" s="164" t="s">
        <v>1</v>
      </c>
      <c r="N213" s="165" t="s">
        <v>41</v>
      </c>
      <c r="O213" s="55"/>
      <c r="P213" s="166">
        <f>O213*H213</f>
        <v>0</v>
      </c>
      <c r="Q213" s="166">
        <v>0</v>
      </c>
      <c r="R213" s="166">
        <f>Q213*H213</f>
        <v>0</v>
      </c>
      <c r="S213" s="166">
        <v>0</v>
      </c>
      <c r="T213" s="167">
        <f>S213*H213</f>
        <v>0</v>
      </c>
      <c r="AR213" s="168" t="s">
        <v>190</v>
      </c>
      <c r="AT213" s="168" t="s">
        <v>145</v>
      </c>
      <c r="AU213" s="168" t="s">
        <v>85</v>
      </c>
      <c r="AY213" s="17" t="s">
        <v>142</v>
      </c>
      <c r="BE213" s="169">
        <f>IF(N213="základní",J213,0)</f>
        <v>0</v>
      </c>
      <c r="BF213" s="169">
        <f>IF(N213="snížená",J213,0)</f>
        <v>0</v>
      </c>
      <c r="BG213" s="169">
        <f>IF(N213="zákl. přenesená",J213,0)</f>
        <v>0</v>
      </c>
      <c r="BH213" s="169">
        <f>IF(N213="sníž. přenesená",J213,0)</f>
        <v>0</v>
      </c>
      <c r="BI213" s="169">
        <f>IF(N213="nulová",J213,0)</f>
        <v>0</v>
      </c>
      <c r="BJ213" s="17" t="s">
        <v>83</v>
      </c>
      <c r="BK213" s="169">
        <f>ROUND(I213*H213,2)</f>
        <v>0</v>
      </c>
      <c r="BL213" s="17" t="s">
        <v>190</v>
      </c>
      <c r="BM213" s="168" t="s">
        <v>288</v>
      </c>
    </row>
    <row r="214" spans="2:51" s="13" customFormat="1" ht="12">
      <c r="B214" s="178"/>
      <c r="D214" s="171" t="s">
        <v>150</v>
      </c>
      <c r="E214" s="179" t="s">
        <v>1</v>
      </c>
      <c r="F214" s="180" t="s">
        <v>289</v>
      </c>
      <c r="H214" s="181">
        <v>18.288</v>
      </c>
      <c r="I214" s="182"/>
      <c r="L214" s="178"/>
      <c r="M214" s="183"/>
      <c r="N214" s="184"/>
      <c r="O214" s="184"/>
      <c r="P214" s="184"/>
      <c r="Q214" s="184"/>
      <c r="R214" s="184"/>
      <c r="S214" s="184"/>
      <c r="T214" s="185"/>
      <c r="AT214" s="179" t="s">
        <v>150</v>
      </c>
      <c r="AU214" s="179" t="s">
        <v>85</v>
      </c>
      <c r="AV214" s="13" t="s">
        <v>85</v>
      </c>
      <c r="AW214" s="13" t="s">
        <v>34</v>
      </c>
      <c r="AX214" s="13" t="s">
        <v>76</v>
      </c>
      <c r="AY214" s="179" t="s">
        <v>142</v>
      </c>
    </row>
    <row r="215" spans="2:51" s="14" customFormat="1" ht="12">
      <c r="B215" s="186"/>
      <c r="D215" s="171" t="s">
        <v>150</v>
      </c>
      <c r="E215" s="187" t="s">
        <v>1</v>
      </c>
      <c r="F215" s="188" t="s">
        <v>157</v>
      </c>
      <c r="H215" s="189">
        <v>18.288</v>
      </c>
      <c r="I215" s="190"/>
      <c r="L215" s="186"/>
      <c r="M215" s="191"/>
      <c r="N215" s="192"/>
      <c r="O215" s="192"/>
      <c r="P215" s="192"/>
      <c r="Q215" s="192"/>
      <c r="R215" s="192"/>
      <c r="S215" s="192"/>
      <c r="T215" s="193"/>
      <c r="AT215" s="187" t="s">
        <v>150</v>
      </c>
      <c r="AU215" s="187" t="s">
        <v>85</v>
      </c>
      <c r="AV215" s="14" t="s">
        <v>149</v>
      </c>
      <c r="AW215" s="14" t="s">
        <v>34</v>
      </c>
      <c r="AX215" s="14" t="s">
        <v>83</v>
      </c>
      <c r="AY215" s="187" t="s">
        <v>142</v>
      </c>
    </row>
    <row r="216" spans="2:65" s="1" customFormat="1" ht="24" customHeight="1">
      <c r="B216" s="156"/>
      <c r="C216" s="194" t="s">
        <v>226</v>
      </c>
      <c r="D216" s="194" t="s">
        <v>169</v>
      </c>
      <c r="E216" s="195" t="s">
        <v>290</v>
      </c>
      <c r="F216" s="196" t="s">
        <v>291</v>
      </c>
      <c r="G216" s="197" t="s">
        <v>148</v>
      </c>
      <c r="H216" s="198">
        <v>9.327</v>
      </c>
      <c r="I216" s="199"/>
      <c r="J216" s="200">
        <f>ROUND(I216*H216,2)</f>
        <v>0</v>
      </c>
      <c r="K216" s="196" t="s">
        <v>1</v>
      </c>
      <c r="L216" s="201"/>
      <c r="M216" s="202" t="s">
        <v>1</v>
      </c>
      <c r="N216" s="203" t="s">
        <v>41</v>
      </c>
      <c r="O216" s="55"/>
      <c r="P216" s="166">
        <f>O216*H216</f>
        <v>0</v>
      </c>
      <c r="Q216" s="166">
        <v>0.0025</v>
      </c>
      <c r="R216" s="166">
        <f>Q216*H216</f>
        <v>0.0233175</v>
      </c>
      <c r="S216" s="166">
        <v>0</v>
      </c>
      <c r="T216" s="167">
        <f>S216*H216</f>
        <v>0</v>
      </c>
      <c r="AR216" s="168" t="s">
        <v>234</v>
      </c>
      <c r="AT216" s="168" t="s">
        <v>169</v>
      </c>
      <c r="AU216" s="168" t="s">
        <v>85</v>
      </c>
      <c r="AY216" s="17" t="s">
        <v>142</v>
      </c>
      <c r="BE216" s="169">
        <f>IF(N216="základní",J216,0)</f>
        <v>0</v>
      </c>
      <c r="BF216" s="169">
        <f>IF(N216="snížená",J216,0)</f>
        <v>0</v>
      </c>
      <c r="BG216" s="169">
        <f>IF(N216="zákl. přenesená",J216,0)</f>
        <v>0</v>
      </c>
      <c r="BH216" s="169">
        <f>IF(N216="sníž. přenesená",J216,0)</f>
        <v>0</v>
      </c>
      <c r="BI216" s="169">
        <f>IF(N216="nulová",J216,0)</f>
        <v>0</v>
      </c>
      <c r="BJ216" s="17" t="s">
        <v>83</v>
      </c>
      <c r="BK216" s="169">
        <f>ROUND(I216*H216,2)</f>
        <v>0</v>
      </c>
      <c r="BL216" s="17" t="s">
        <v>190</v>
      </c>
      <c r="BM216" s="168" t="s">
        <v>292</v>
      </c>
    </row>
    <row r="217" spans="2:47" s="1" customFormat="1" ht="19.5">
      <c r="B217" s="32"/>
      <c r="D217" s="171" t="s">
        <v>173</v>
      </c>
      <c r="F217" s="204" t="s">
        <v>293</v>
      </c>
      <c r="I217" s="96"/>
      <c r="L217" s="32"/>
      <c r="M217" s="205"/>
      <c r="N217" s="55"/>
      <c r="O217" s="55"/>
      <c r="P217" s="55"/>
      <c r="Q217" s="55"/>
      <c r="R217" s="55"/>
      <c r="S217" s="55"/>
      <c r="T217" s="56"/>
      <c r="AT217" s="17" t="s">
        <v>173</v>
      </c>
      <c r="AU217" s="17" t="s">
        <v>85</v>
      </c>
    </row>
    <row r="218" spans="2:51" s="13" customFormat="1" ht="12">
      <c r="B218" s="178"/>
      <c r="D218" s="171" t="s">
        <v>150</v>
      </c>
      <c r="F218" s="180" t="s">
        <v>294</v>
      </c>
      <c r="H218" s="181">
        <v>9.327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150</v>
      </c>
      <c r="AU218" s="179" t="s">
        <v>85</v>
      </c>
      <c r="AV218" s="13" t="s">
        <v>85</v>
      </c>
      <c r="AW218" s="13" t="s">
        <v>3</v>
      </c>
      <c r="AX218" s="13" t="s">
        <v>83</v>
      </c>
      <c r="AY218" s="179" t="s">
        <v>142</v>
      </c>
    </row>
    <row r="219" spans="2:65" s="1" customFormat="1" ht="24" customHeight="1">
      <c r="B219" s="156"/>
      <c r="C219" s="194" t="s">
        <v>295</v>
      </c>
      <c r="D219" s="194" t="s">
        <v>169</v>
      </c>
      <c r="E219" s="195" t="s">
        <v>296</v>
      </c>
      <c r="F219" s="196" t="s">
        <v>297</v>
      </c>
      <c r="G219" s="197" t="s">
        <v>148</v>
      </c>
      <c r="H219" s="198">
        <v>9.327</v>
      </c>
      <c r="I219" s="199"/>
      <c r="J219" s="200">
        <f>ROUND(I219*H219,2)</f>
        <v>0</v>
      </c>
      <c r="K219" s="196" t="s">
        <v>1</v>
      </c>
      <c r="L219" s="201"/>
      <c r="M219" s="202" t="s">
        <v>1</v>
      </c>
      <c r="N219" s="203" t="s">
        <v>41</v>
      </c>
      <c r="O219" s="55"/>
      <c r="P219" s="166">
        <f>O219*H219</f>
        <v>0</v>
      </c>
      <c r="Q219" s="166">
        <v>0.004</v>
      </c>
      <c r="R219" s="166">
        <f>Q219*H219</f>
        <v>0.037308</v>
      </c>
      <c r="S219" s="166">
        <v>0</v>
      </c>
      <c r="T219" s="167">
        <f>S219*H219</f>
        <v>0</v>
      </c>
      <c r="AR219" s="168" t="s">
        <v>234</v>
      </c>
      <c r="AT219" s="168" t="s">
        <v>169</v>
      </c>
      <c r="AU219" s="168" t="s">
        <v>85</v>
      </c>
      <c r="AY219" s="17" t="s">
        <v>142</v>
      </c>
      <c r="BE219" s="169">
        <f>IF(N219="základní",J219,0)</f>
        <v>0</v>
      </c>
      <c r="BF219" s="169">
        <f>IF(N219="snížená",J219,0)</f>
        <v>0</v>
      </c>
      <c r="BG219" s="169">
        <f>IF(N219="zákl. přenesená",J219,0)</f>
        <v>0</v>
      </c>
      <c r="BH219" s="169">
        <f>IF(N219="sníž. přenesená",J219,0)</f>
        <v>0</v>
      </c>
      <c r="BI219" s="169">
        <f>IF(N219="nulová",J219,0)</f>
        <v>0</v>
      </c>
      <c r="BJ219" s="17" t="s">
        <v>83</v>
      </c>
      <c r="BK219" s="169">
        <f>ROUND(I219*H219,2)</f>
        <v>0</v>
      </c>
      <c r="BL219" s="17" t="s">
        <v>190</v>
      </c>
      <c r="BM219" s="168" t="s">
        <v>298</v>
      </c>
    </row>
    <row r="220" spans="2:47" s="1" customFormat="1" ht="19.5">
      <c r="B220" s="32"/>
      <c r="D220" s="171" t="s">
        <v>173</v>
      </c>
      <c r="F220" s="204" t="s">
        <v>293</v>
      </c>
      <c r="I220" s="96"/>
      <c r="L220" s="32"/>
      <c r="M220" s="205"/>
      <c r="N220" s="55"/>
      <c r="O220" s="55"/>
      <c r="P220" s="55"/>
      <c r="Q220" s="55"/>
      <c r="R220" s="55"/>
      <c r="S220" s="55"/>
      <c r="T220" s="56"/>
      <c r="AT220" s="17" t="s">
        <v>173</v>
      </c>
      <c r="AU220" s="17" t="s">
        <v>85</v>
      </c>
    </row>
    <row r="221" spans="2:51" s="13" customFormat="1" ht="12">
      <c r="B221" s="178"/>
      <c r="D221" s="171" t="s">
        <v>150</v>
      </c>
      <c r="F221" s="180" t="s">
        <v>294</v>
      </c>
      <c r="H221" s="181">
        <v>9.327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150</v>
      </c>
      <c r="AU221" s="179" t="s">
        <v>85</v>
      </c>
      <c r="AV221" s="13" t="s">
        <v>85</v>
      </c>
      <c r="AW221" s="13" t="s">
        <v>3</v>
      </c>
      <c r="AX221" s="13" t="s">
        <v>83</v>
      </c>
      <c r="AY221" s="179" t="s">
        <v>142</v>
      </c>
    </row>
    <row r="222" spans="2:65" s="1" customFormat="1" ht="24" customHeight="1">
      <c r="B222" s="156"/>
      <c r="C222" s="157" t="s">
        <v>229</v>
      </c>
      <c r="D222" s="157" t="s">
        <v>145</v>
      </c>
      <c r="E222" s="158" t="s">
        <v>299</v>
      </c>
      <c r="F222" s="159" t="s">
        <v>300</v>
      </c>
      <c r="G222" s="160" t="s">
        <v>148</v>
      </c>
      <c r="H222" s="161">
        <v>161.288</v>
      </c>
      <c r="I222" s="162"/>
      <c r="J222" s="163">
        <f>ROUND(I222*H222,2)</f>
        <v>0</v>
      </c>
      <c r="K222" s="159" t="s">
        <v>1</v>
      </c>
      <c r="L222" s="32"/>
      <c r="M222" s="164" t="s">
        <v>1</v>
      </c>
      <c r="N222" s="165" t="s">
        <v>41</v>
      </c>
      <c r="O222" s="55"/>
      <c r="P222" s="166">
        <f>O222*H222</f>
        <v>0</v>
      </c>
      <c r="Q222" s="166">
        <v>0</v>
      </c>
      <c r="R222" s="166">
        <f>Q222*H222</f>
        <v>0</v>
      </c>
      <c r="S222" s="166">
        <v>0</v>
      </c>
      <c r="T222" s="167">
        <f>S222*H222</f>
        <v>0</v>
      </c>
      <c r="AR222" s="168" t="s">
        <v>190</v>
      </c>
      <c r="AT222" s="168" t="s">
        <v>145</v>
      </c>
      <c r="AU222" s="168" t="s">
        <v>85</v>
      </c>
      <c r="AY222" s="17" t="s">
        <v>142</v>
      </c>
      <c r="BE222" s="169">
        <f>IF(N222="základní",J222,0)</f>
        <v>0</v>
      </c>
      <c r="BF222" s="169">
        <f>IF(N222="snížená",J222,0)</f>
        <v>0</v>
      </c>
      <c r="BG222" s="169">
        <f>IF(N222="zákl. přenesená",J222,0)</f>
        <v>0</v>
      </c>
      <c r="BH222" s="169">
        <f>IF(N222="sníž. přenesená",J222,0)</f>
        <v>0</v>
      </c>
      <c r="BI222" s="169">
        <f>IF(N222="nulová",J222,0)</f>
        <v>0</v>
      </c>
      <c r="BJ222" s="17" t="s">
        <v>83</v>
      </c>
      <c r="BK222" s="169">
        <f>ROUND(I222*H222,2)</f>
        <v>0</v>
      </c>
      <c r="BL222" s="17" t="s">
        <v>190</v>
      </c>
      <c r="BM222" s="168" t="s">
        <v>301</v>
      </c>
    </row>
    <row r="223" spans="2:51" s="12" customFormat="1" ht="12">
      <c r="B223" s="170"/>
      <c r="D223" s="171" t="s">
        <v>150</v>
      </c>
      <c r="E223" s="172" t="s">
        <v>1</v>
      </c>
      <c r="F223" s="173" t="s">
        <v>302</v>
      </c>
      <c r="H223" s="172" t="s">
        <v>1</v>
      </c>
      <c r="I223" s="174"/>
      <c r="L223" s="170"/>
      <c r="M223" s="175"/>
      <c r="N223" s="176"/>
      <c r="O223" s="176"/>
      <c r="P223" s="176"/>
      <c r="Q223" s="176"/>
      <c r="R223" s="176"/>
      <c r="S223" s="176"/>
      <c r="T223" s="177"/>
      <c r="AT223" s="172" t="s">
        <v>150</v>
      </c>
      <c r="AU223" s="172" t="s">
        <v>85</v>
      </c>
      <c r="AV223" s="12" t="s">
        <v>83</v>
      </c>
      <c r="AW223" s="12" t="s">
        <v>34</v>
      </c>
      <c r="AX223" s="12" t="s">
        <v>76</v>
      </c>
      <c r="AY223" s="172" t="s">
        <v>142</v>
      </c>
    </row>
    <row r="224" spans="2:51" s="13" customFormat="1" ht="12">
      <c r="B224" s="178"/>
      <c r="D224" s="171" t="s">
        <v>150</v>
      </c>
      <c r="E224" s="179" t="s">
        <v>1</v>
      </c>
      <c r="F224" s="180" t="s">
        <v>280</v>
      </c>
      <c r="H224" s="181">
        <v>143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150</v>
      </c>
      <c r="AU224" s="179" t="s">
        <v>85</v>
      </c>
      <c r="AV224" s="13" t="s">
        <v>85</v>
      </c>
      <c r="AW224" s="13" t="s">
        <v>34</v>
      </c>
      <c r="AX224" s="13" t="s">
        <v>76</v>
      </c>
      <c r="AY224" s="179" t="s">
        <v>142</v>
      </c>
    </row>
    <row r="225" spans="2:51" s="12" customFormat="1" ht="12">
      <c r="B225" s="170"/>
      <c r="D225" s="171" t="s">
        <v>150</v>
      </c>
      <c r="E225" s="172" t="s">
        <v>1</v>
      </c>
      <c r="F225" s="173" t="s">
        <v>303</v>
      </c>
      <c r="H225" s="172" t="s">
        <v>1</v>
      </c>
      <c r="I225" s="174"/>
      <c r="L225" s="170"/>
      <c r="M225" s="175"/>
      <c r="N225" s="176"/>
      <c r="O225" s="176"/>
      <c r="P225" s="176"/>
      <c r="Q225" s="176"/>
      <c r="R225" s="176"/>
      <c r="S225" s="176"/>
      <c r="T225" s="177"/>
      <c r="AT225" s="172" t="s">
        <v>150</v>
      </c>
      <c r="AU225" s="172" t="s">
        <v>85</v>
      </c>
      <c r="AV225" s="12" t="s">
        <v>83</v>
      </c>
      <c r="AW225" s="12" t="s">
        <v>34</v>
      </c>
      <c r="AX225" s="12" t="s">
        <v>76</v>
      </c>
      <c r="AY225" s="172" t="s">
        <v>142</v>
      </c>
    </row>
    <row r="226" spans="2:51" s="13" customFormat="1" ht="12">
      <c r="B226" s="178"/>
      <c r="D226" s="171" t="s">
        <v>150</v>
      </c>
      <c r="E226" s="179" t="s">
        <v>1</v>
      </c>
      <c r="F226" s="180" t="s">
        <v>289</v>
      </c>
      <c r="H226" s="181">
        <v>18.288</v>
      </c>
      <c r="I226" s="182"/>
      <c r="L226" s="178"/>
      <c r="M226" s="183"/>
      <c r="N226" s="184"/>
      <c r="O226" s="184"/>
      <c r="P226" s="184"/>
      <c r="Q226" s="184"/>
      <c r="R226" s="184"/>
      <c r="S226" s="184"/>
      <c r="T226" s="185"/>
      <c r="AT226" s="179" t="s">
        <v>150</v>
      </c>
      <c r="AU226" s="179" t="s">
        <v>85</v>
      </c>
      <c r="AV226" s="13" t="s">
        <v>85</v>
      </c>
      <c r="AW226" s="13" t="s">
        <v>34</v>
      </c>
      <c r="AX226" s="13" t="s">
        <v>76</v>
      </c>
      <c r="AY226" s="179" t="s">
        <v>142</v>
      </c>
    </row>
    <row r="227" spans="2:51" s="14" customFormat="1" ht="12">
      <c r="B227" s="186"/>
      <c r="D227" s="171" t="s">
        <v>150</v>
      </c>
      <c r="E227" s="187" t="s">
        <v>1</v>
      </c>
      <c r="F227" s="188" t="s">
        <v>157</v>
      </c>
      <c r="H227" s="189">
        <v>161.288</v>
      </c>
      <c r="I227" s="190"/>
      <c r="L227" s="186"/>
      <c r="M227" s="191"/>
      <c r="N227" s="192"/>
      <c r="O227" s="192"/>
      <c r="P227" s="192"/>
      <c r="Q227" s="192"/>
      <c r="R227" s="192"/>
      <c r="S227" s="192"/>
      <c r="T227" s="193"/>
      <c r="AT227" s="187" t="s">
        <v>150</v>
      </c>
      <c r="AU227" s="187" t="s">
        <v>85</v>
      </c>
      <c r="AV227" s="14" t="s">
        <v>149</v>
      </c>
      <c r="AW227" s="14" t="s">
        <v>34</v>
      </c>
      <c r="AX227" s="14" t="s">
        <v>83</v>
      </c>
      <c r="AY227" s="187" t="s">
        <v>142</v>
      </c>
    </row>
    <row r="228" spans="2:65" s="1" customFormat="1" ht="16.5" customHeight="1">
      <c r="B228" s="156"/>
      <c r="C228" s="194" t="s">
        <v>304</v>
      </c>
      <c r="D228" s="194" t="s">
        <v>169</v>
      </c>
      <c r="E228" s="195" t="s">
        <v>305</v>
      </c>
      <c r="F228" s="196" t="s">
        <v>306</v>
      </c>
      <c r="G228" s="197" t="s">
        <v>148</v>
      </c>
      <c r="H228" s="198">
        <v>185.481</v>
      </c>
      <c r="I228" s="199"/>
      <c r="J228" s="200">
        <f>ROUND(I228*H228,2)</f>
        <v>0</v>
      </c>
      <c r="K228" s="196" t="s">
        <v>1</v>
      </c>
      <c r="L228" s="201"/>
      <c r="M228" s="202" t="s">
        <v>1</v>
      </c>
      <c r="N228" s="203" t="s">
        <v>41</v>
      </c>
      <c r="O228" s="55"/>
      <c r="P228" s="166">
        <f>O228*H228</f>
        <v>0</v>
      </c>
      <c r="Q228" s="166">
        <v>0.00011</v>
      </c>
      <c r="R228" s="166">
        <f>Q228*H228</f>
        <v>0.02040291</v>
      </c>
      <c r="S228" s="166">
        <v>0</v>
      </c>
      <c r="T228" s="167">
        <f>S228*H228</f>
        <v>0</v>
      </c>
      <c r="AR228" s="168" t="s">
        <v>234</v>
      </c>
      <c r="AT228" s="168" t="s">
        <v>169</v>
      </c>
      <c r="AU228" s="168" t="s">
        <v>85</v>
      </c>
      <c r="AY228" s="17" t="s">
        <v>142</v>
      </c>
      <c r="BE228" s="169">
        <f>IF(N228="základní",J228,0)</f>
        <v>0</v>
      </c>
      <c r="BF228" s="169">
        <f>IF(N228="snížená",J228,0)</f>
        <v>0</v>
      </c>
      <c r="BG228" s="169">
        <f>IF(N228="zákl. přenesená",J228,0)</f>
        <v>0</v>
      </c>
      <c r="BH228" s="169">
        <f>IF(N228="sníž. přenesená",J228,0)</f>
        <v>0</v>
      </c>
      <c r="BI228" s="169">
        <f>IF(N228="nulová",J228,0)</f>
        <v>0</v>
      </c>
      <c r="BJ228" s="17" t="s">
        <v>83</v>
      </c>
      <c r="BK228" s="169">
        <f>ROUND(I228*H228,2)</f>
        <v>0</v>
      </c>
      <c r="BL228" s="17" t="s">
        <v>190</v>
      </c>
      <c r="BM228" s="168" t="s">
        <v>307</v>
      </c>
    </row>
    <row r="229" spans="2:47" s="1" customFormat="1" ht="19.5">
      <c r="B229" s="32"/>
      <c r="D229" s="171" t="s">
        <v>173</v>
      </c>
      <c r="F229" s="204" t="s">
        <v>308</v>
      </c>
      <c r="I229" s="96"/>
      <c r="L229" s="32"/>
      <c r="M229" s="205"/>
      <c r="N229" s="55"/>
      <c r="O229" s="55"/>
      <c r="P229" s="55"/>
      <c r="Q229" s="55"/>
      <c r="R229" s="55"/>
      <c r="S229" s="55"/>
      <c r="T229" s="56"/>
      <c r="AT229" s="17" t="s">
        <v>173</v>
      </c>
      <c r="AU229" s="17" t="s">
        <v>85</v>
      </c>
    </row>
    <row r="230" spans="2:51" s="13" customFormat="1" ht="12">
      <c r="B230" s="178"/>
      <c r="D230" s="171" t="s">
        <v>150</v>
      </c>
      <c r="F230" s="180" t="s">
        <v>309</v>
      </c>
      <c r="H230" s="181">
        <v>185.481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150</v>
      </c>
      <c r="AU230" s="179" t="s">
        <v>85</v>
      </c>
      <c r="AV230" s="13" t="s">
        <v>85</v>
      </c>
      <c r="AW230" s="13" t="s">
        <v>3</v>
      </c>
      <c r="AX230" s="13" t="s">
        <v>83</v>
      </c>
      <c r="AY230" s="179" t="s">
        <v>142</v>
      </c>
    </row>
    <row r="231" spans="2:65" s="1" customFormat="1" ht="16.5" customHeight="1">
      <c r="B231" s="156"/>
      <c r="C231" s="194" t="s">
        <v>234</v>
      </c>
      <c r="D231" s="194" t="s">
        <v>169</v>
      </c>
      <c r="E231" s="195" t="s">
        <v>310</v>
      </c>
      <c r="F231" s="196" t="s">
        <v>311</v>
      </c>
      <c r="G231" s="197" t="s">
        <v>148</v>
      </c>
      <c r="H231" s="198">
        <v>152.144</v>
      </c>
      <c r="I231" s="199"/>
      <c r="J231" s="200">
        <f>ROUND(I231*H231,2)</f>
        <v>0</v>
      </c>
      <c r="K231" s="196" t="s">
        <v>1</v>
      </c>
      <c r="L231" s="201"/>
      <c r="M231" s="202" t="s">
        <v>1</v>
      </c>
      <c r="N231" s="203" t="s">
        <v>41</v>
      </c>
      <c r="O231" s="55"/>
      <c r="P231" s="166">
        <f>O231*H231</f>
        <v>0</v>
      </c>
      <c r="Q231" s="166">
        <v>6E-05</v>
      </c>
      <c r="R231" s="166">
        <f>Q231*H231</f>
        <v>0.00912864</v>
      </c>
      <c r="S231" s="166">
        <v>0</v>
      </c>
      <c r="T231" s="167">
        <f>S231*H231</f>
        <v>0</v>
      </c>
      <c r="AR231" s="168" t="s">
        <v>234</v>
      </c>
      <c r="AT231" s="168" t="s">
        <v>169</v>
      </c>
      <c r="AU231" s="168" t="s">
        <v>85</v>
      </c>
      <c r="AY231" s="17" t="s">
        <v>142</v>
      </c>
      <c r="BE231" s="169">
        <f>IF(N231="základní",J231,0)</f>
        <v>0</v>
      </c>
      <c r="BF231" s="169">
        <f>IF(N231="snížená",J231,0)</f>
        <v>0</v>
      </c>
      <c r="BG231" s="169">
        <f>IF(N231="zákl. přenesená",J231,0)</f>
        <v>0</v>
      </c>
      <c r="BH231" s="169">
        <f>IF(N231="sníž. přenesená",J231,0)</f>
        <v>0</v>
      </c>
      <c r="BI231" s="169">
        <f>IF(N231="nulová",J231,0)</f>
        <v>0</v>
      </c>
      <c r="BJ231" s="17" t="s">
        <v>83</v>
      </c>
      <c r="BK231" s="169">
        <f>ROUND(I231*H231,2)</f>
        <v>0</v>
      </c>
      <c r="BL231" s="17" t="s">
        <v>190</v>
      </c>
      <c r="BM231" s="168" t="s">
        <v>312</v>
      </c>
    </row>
    <row r="232" spans="2:51" s="12" customFormat="1" ht="12">
      <c r="B232" s="170"/>
      <c r="D232" s="171" t="s">
        <v>150</v>
      </c>
      <c r="E232" s="172" t="s">
        <v>1</v>
      </c>
      <c r="F232" s="173" t="s">
        <v>313</v>
      </c>
      <c r="H232" s="172" t="s">
        <v>1</v>
      </c>
      <c r="I232" s="174"/>
      <c r="L232" s="170"/>
      <c r="M232" s="175"/>
      <c r="N232" s="176"/>
      <c r="O232" s="176"/>
      <c r="P232" s="176"/>
      <c r="Q232" s="176"/>
      <c r="R232" s="176"/>
      <c r="S232" s="176"/>
      <c r="T232" s="177"/>
      <c r="AT232" s="172" t="s">
        <v>150</v>
      </c>
      <c r="AU232" s="172" t="s">
        <v>85</v>
      </c>
      <c r="AV232" s="12" t="s">
        <v>83</v>
      </c>
      <c r="AW232" s="12" t="s">
        <v>34</v>
      </c>
      <c r="AX232" s="12" t="s">
        <v>76</v>
      </c>
      <c r="AY232" s="172" t="s">
        <v>142</v>
      </c>
    </row>
    <row r="233" spans="2:51" s="13" customFormat="1" ht="12">
      <c r="B233" s="178"/>
      <c r="D233" s="171" t="s">
        <v>150</v>
      </c>
      <c r="E233" s="179" t="s">
        <v>1</v>
      </c>
      <c r="F233" s="180" t="s">
        <v>314</v>
      </c>
      <c r="H233" s="181">
        <v>9.144</v>
      </c>
      <c r="I233" s="182"/>
      <c r="L233" s="178"/>
      <c r="M233" s="183"/>
      <c r="N233" s="184"/>
      <c r="O233" s="184"/>
      <c r="P233" s="184"/>
      <c r="Q233" s="184"/>
      <c r="R233" s="184"/>
      <c r="S233" s="184"/>
      <c r="T233" s="185"/>
      <c r="AT233" s="179" t="s">
        <v>150</v>
      </c>
      <c r="AU233" s="179" t="s">
        <v>85</v>
      </c>
      <c r="AV233" s="13" t="s">
        <v>85</v>
      </c>
      <c r="AW233" s="13" t="s">
        <v>34</v>
      </c>
      <c r="AX233" s="13" t="s">
        <v>76</v>
      </c>
      <c r="AY233" s="179" t="s">
        <v>142</v>
      </c>
    </row>
    <row r="234" spans="2:51" s="12" customFormat="1" ht="12">
      <c r="B234" s="170"/>
      <c r="D234" s="171" t="s">
        <v>150</v>
      </c>
      <c r="E234" s="172" t="s">
        <v>1</v>
      </c>
      <c r="F234" s="173" t="s">
        <v>315</v>
      </c>
      <c r="H234" s="172" t="s">
        <v>1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2" t="s">
        <v>150</v>
      </c>
      <c r="AU234" s="172" t="s">
        <v>85</v>
      </c>
      <c r="AV234" s="12" t="s">
        <v>83</v>
      </c>
      <c r="AW234" s="12" t="s">
        <v>34</v>
      </c>
      <c r="AX234" s="12" t="s">
        <v>76</v>
      </c>
      <c r="AY234" s="172" t="s">
        <v>142</v>
      </c>
    </row>
    <row r="235" spans="2:51" s="13" customFormat="1" ht="12">
      <c r="B235" s="178"/>
      <c r="D235" s="171" t="s">
        <v>150</v>
      </c>
      <c r="E235" s="179" t="s">
        <v>1</v>
      </c>
      <c r="F235" s="180" t="s">
        <v>280</v>
      </c>
      <c r="H235" s="181">
        <v>143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150</v>
      </c>
      <c r="AU235" s="179" t="s">
        <v>85</v>
      </c>
      <c r="AV235" s="13" t="s">
        <v>85</v>
      </c>
      <c r="AW235" s="13" t="s">
        <v>34</v>
      </c>
      <c r="AX235" s="13" t="s">
        <v>76</v>
      </c>
      <c r="AY235" s="179" t="s">
        <v>142</v>
      </c>
    </row>
    <row r="236" spans="2:51" s="14" customFormat="1" ht="12">
      <c r="B236" s="186"/>
      <c r="D236" s="171" t="s">
        <v>150</v>
      </c>
      <c r="E236" s="187" t="s">
        <v>1</v>
      </c>
      <c r="F236" s="188" t="s">
        <v>157</v>
      </c>
      <c r="H236" s="189">
        <v>152.144</v>
      </c>
      <c r="I236" s="190"/>
      <c r="L236" s="186"/>
      <c r="M236" s="191"/>
      <c r="N236" s="192"/>
      <c r="O236" s="192"/>
      <c r="P236" s="192"/>
      <c r="Q236" s="192"/>
      <c r="R236" s="192"/>
      <c r="S236" s="192"/>
      <c r="T236" s="193"/>
      <c r="AT236" s="187" t="s">
        <v>150</v>
      </c>
      <c r="AU236" s="187" t="s">
        <v>85</v>
      </c>
      <c r="AV236" s="14" t="s">
        <v>149</v>
      </c>
      <c r="AW236" s="14" t="s">
        <v>34</v>
      </c>
      <c r="AX236" s="14" t="s">
        <v>83</v>
      </c>
      <c r="AY236" s="187" t="s">
        <v>142</v>
      </c>
    </row>
    <row r="237" spans="2:65" s="1" customFormat="1" ht="16.5" customHeight="1">
      <c r="B237" s="156"/>
      <c r="C237" s="194" t="s">
        <v>316</v>
      </c>
      <c r="D237" s="194" t="s">
        <v>169</v>
      </c>
      <c r="E237" s="195" t="s">
        <v>317</v>
      </c>
      <c r="F237" s="196" t="s">
        <v>318</v>
      </c>
      <c r="G237" s="197" t="s">
        <v>148</v>
      </c>
      <c r="H237" s="198">
        <v>174.966</v>
      </c>
      <c r="I237" s="199"/>
      <c r="J237" s="200">
        <f>ROUND(I237*H237,2)</f>
        <v>0</v>
      </c>
      <c r="K237" s="196" t="s">
        <v>1</v>
      </c>
      <c r="L237" s="201"/>
      <c r="M237" s="202" t="s">
        <v>1</v>
      </c>
      <c r="N237" s="203" t="s">
        <v>41</v>
      </c>
      <c r="O237" s="55"/>
      <c r="P237" s="166">
        <f>O237*H237</f>
        <v>0</v>
      </c>
      <c r="Q237" s="166">
        <v>0.00035</v>
      </c>
      <c r="R237" s="166">
        <f>Q237*H237</f>
        <v>0.061238100000000004</v>
      </c>
      <c r="S237" s="166">
        <v>0</v>
      </c>
      <c r="T237" s="167">
        <f>S237*H237</f>
        <v>0</v>
      </c>
      <c r="AR237" s="168" t="s">
        <v>234</v>
      </c>
      <c r="AT237" s="168" t="s">
        <v>169</v>
      </c>
      <c r="AU237" s="168" t="s">
        <v>85</v>
      </c>
      <c r="AY237" s="17" t="s">
        <v>142</v>
      </c>
      <c r="BE237" s="169">
        <f>IF(N237="základní",J237,0)</f>
        <v>0</v>
      </c>
      <c r="BF237" s="169">
        <f>IF(N237="snížená",J237,0)</f>
        <v>0</v>
      </c>
      <c r="BG237" s="169">
        <f>IF(N237="zákl. přenesená",J237,0)</f>
        <v>0</v>
      </c>
      <c r="BH237" s="169">
        <f>IF(N237="sníž. přenesená",J237,0)</f>
        <v>0</v>
      </c>
      <c r="BI237" s="169">
        <f>IF(N237="nulová",J237,0)</f>
        <v>0</v>
      </c>
      <c r="BJ237" s="17" t="s">
        <v>83</v>
      </c>
      <c r="BK237" s="169">
        <f>ROUND(I237*H237,2)</f>
        <v>0</v>
      </c>
      <c r="BL237" s="17" t="s">
        <v>190</v>
      </c>
      <c r="BM237" s="168" t="s">
        <v>319</v>
      </c>
    </row>
    <row r="238" spans="2:47" s="1" customFormat="1" ht="19.5">
      <c r="B238" s="32"/>
      <c r="D238" s="171" t="s">
        <v>173</v>
      </c>
      <c r="F238" s="204" t="s">
        <v>308</v>
      </c>
      <c r="I238" s="96"/>
      <c r="L238" s="32"/>
      <c r="M238" s="205"/>
      <c r="N238" s="55"/>
      <c r="O238" s="55"/>
      <c r="P238" s="55"/>
      <c r="Q238" s="55"/>
      <c r="R238" s="55"/>
      <c r="S238" s="55"/>
      <c r="T238" s="56"/>
      <c r="AT238" s="17" t="s">
        <v>173</v>
      </c>
      <c r="AU238" s="17" t="s">
        <v>85</v>
      </c>
    </row>
    <row r="239" spans="2:51" s="13" customFormat="1" ht="12">
      <c r="B239" s="178"/>
      <c r="D239" s="171" t="s">
        <v>150</v>
      </c>
      <c r="F239" s="180" t="s">
        <v>320</v>
      </c>
      <c r="H239" s="181">
        <v>174.966</v>
      </c>
      <c r="I239" s="182"/>
      <c r="L239" s="178"/>
      <c r="M239" s="183"/>
      <c r="N239" s="184"/>
      <c r="O239" s="184"/>
      <c r="P239" s="184"/>
      <c r="Q239" s="184"/>
      <c r="R239" s="184"/>
      <c r="S239" s="184"/>
      <c r="T239" s="185"/>
      <c r="AT239" s="179" t="s">
        <v>150</v>
      </c>
      <c r="AU239" s="179" t="s">
        <v>85</v>
      </c>
      <c r="AV239" s="13" t="s">
        <v>85</v>
      </c>
      <c r="AW239" s="13" t="s">
        <v>3</v>
      </c>
      <c r="AX239" s="13" t="s">
        <v>83</v>
      </c>
      <c r="AY239" s="179" t="s">
        <v>142</v>
      </c>
    </row>
    <row r="240" spans="2:65" s="1" customFormat="1" ht="24" customHeight="1">
      <c r="B240" s="156"/>
      <c r="C240" s="157" t="s">
        <v>238</v>
      </c>
      <c r="D240" s="157" t="s">
        <v>145</v>
      </c>
      <c r="E240" s="158" t="s">
        <v>321</v>
      </c>
      <c r="F240" s="159" t="s">
        <v>322</v>
      </c>
      <c r="G240" s="160" t="s">
        <v>272</v>
      </c>
      <c r="H240" s="214"/>
      <c r="I240" s="162"/>
      <c r="J240" s="163">
        <f>ROUND(I240*H240,2)</f>
        <v>0</v>
      </c>
      <c r="K240" s="159" t="s">
        <v>323</v>
      </c>
      <c r="L240" s="32"/>
      <c r="M240" s="164" t="s">
        <v>1</v>
      </c>
      <c r="N240" s="165" t="s">
        <v>41</v>
      </c>
      <c r="O240" s="55"/>
      <c r="P240" s="166">
        <f>O240*H240</f>
        <v>0</v>
      </c>
      <c r="Q240" s="166">
        <v>0</v>
      </c>
      <c r="R240" s="166">
        <f>Q240*H240</f>
        <v>0</v>
      </c>
      <c r="S240" s="166">
        <v>0</v>
      </c>
      <c r="T240" s="167">
        <f>S240*H240</f>
        <v>0</v>
      </c>
      <c r="AR240" s="168" t="s">
        <v>190</v>
      </c>
      <c r="AT240" s="168" t="s">
        <v>145</v>
      </c>
      <c r="AU240" s="168" t="s">
        <v>85</v>
      </c>
      <c r="AY240" s="17" t="s">
        <v>142</v>
      </c>
      <c r="BE240" s="169">
        <f>IF(N240="základní",J240,0)</f>
        <v>0</v>
      </c>
      <c r="BF240" s="169">
        <f>IF(N240="snížená",J240,0)</f>
        <v>0</v>
      </c>
      <c r="BG240" s="169">
        <f>IF(N240="zákl. přenesená",J240,0)</f>
        <v>0</v>
      </c>
      <c r="BH240" s="169">
        <f>IF(N240="sníž. přenesená",J240,0)</f>
        <v>0</v>
      </c>
      <c r="BI240" s="169">
        <f>IF(N240="nulová",J240,0)</f>
        <v>0</v>
      </c>
      <c r="BJ240" s="17" t="s">
        <v>83</v>
      </c>
      <c r="BK240" s="169">
        <f>ROUND(I240*H240,2)</f>
        <v>0</v>
      </c>
      <c r="BL240" s="17" t="s">
        <v>190</v>
      </c>
      <c r="BM240" s="168" t="s">
        <v>324</v>
      </c>
    </row>
    <row r="241" spans="2:63" s="11" customFormat="1" ht="22.9" customHeight="1">
      <c r="B241" s="143"/>
      <c r="D241" s="144" t="s">
        <v>75</v>
      </c>
      <c r="E241" s="154" t="s">
        <v>325</v>
      </c>
      <c r="F241" s="154" t="s">
        <v>326</v>
      </c>
      <c r="I241" s="146"/>
      <c r="J241" s="155">
        <f>BK241</f>
        <v>0</v>
      </c>
      <c r="L241" s="143"/>
      <c r="M241" s="148"/>
      <c r="N241" s="149"/>
      <c r="O241" s="149"/>
      <c r="P241" s="150">
        <f>P242</f>
        <v>0</v>
      </c>
      <c r="Q241" s="149"/>
      <c r="R241" s="150">
        <f>R242</f>
        <v>0</v>
      </c>
      <c r="S241" s="149"/>
      <c r="T241" s="151">
        <f>T242</f>
        <v>0.15102000000000002</v>
      </c>
      <c r="AR241" s="144" t="s">
        <v>85</v>
      </c>
      <c r="AT241" s="152" t="s">
        <v>75</v>
      </c>
      <c r="AU241" s="152" t="s">
        <v>83</v>
      </c>
      <c r="AY241" s="144" t="s">
        <v>142</v>
      </c>
      <c r="BK241" s="153">
        <f>BK242</f>
        <v>0</v>
      </c>
    </row>
    <row r="242" spans="2:65" s="1" customFormat="1" ht="16.5" customHeight="1">
      <c r="B242" s="156"/>
      <c r="C242" s="157" t="s">
        <v>327</v>
      </c>
      <c r="D242" s="157" t="s">
        <v>145</v>
      </c>
      <c r="E242" s="158" t="s">
        <v>328</v>
      </c>
      <c r="F242" s="159" t="s">
        <v>329</v>
      </c>
      <c r="G242" s="160" t="s">
        <v>203</v>
      </c>
      <c r="H242" s="161">
        <v>6</v>
      </c>
      <c r="I242" s="162"/>
      <c r="J242" s="163">
        <f>ROUND(I242*H242,2)</f>
        <v>0</v>
      </c>
      <c r="K242" s="159" t="s">
        <v>1</v>
      </c>
      <c r="L242" s="32"/>
      <c r="M242" s="164" t="s">
        <v>1</v>
      </c>
      <c r="N242" s="165" t="s">
        <v>41</v>
      </c>
      <c r="O242" s="55"/>
      <c r="P242" s="166">
        <f>O242*H242</f>
        <v>0</v>
      </c>
      <c r="Q242" s="166">
        <v>0</v>
      </c>
      <c r="R242" s="166">
        <f>Q242*H242</f>
        <v>0</v>
      </c>
      <c r="S242" s="166">
        <v>0.02517</v>
      </c>
      <c r="T242" s="167">
        <f>S242*H242</f>
        <v>0.15102000000000002</v>
      </c>
      <c r="AR242" s="168" t="s">
        <v>190</v>
      </c>
      <c r="AT242" s="168" t="s">
        <v>145</v>
      </c>
      <c r="AU242" s="168" t="s">
        <v>85</v>
      </c>
      <c r="AY242" s="17" t="s">
        <v>142</v>
      </c>
      <c r="BE242" s="169">
        <f>IF(N242="základní",J242,0)</f>
        <v>0</v>
      </c>
      <c r="BF242" s="169">
        <f>IF(N242="snížená",J242,0)</f>
        <v>0</v>
      </c>
      <c r="BG242" s="169">
        <f>IF(N242="zákl. přenesená",J242,0)</f>
        <v>0</v>
      </c>
      <c r="BH242" s="169">
        <f>IF(N242="sníž. přenesená",J242,0)</f>
        <v>0</v>
      </c>
      <c r="BI242" s="169">
        <f>IF(N242="nulová",J242,0)</f>
        <v>0</v>
      </c>
      <c r="BJ242" s="17" t="s">
        <v>83</v>
      </c>
      <c r="BK242" s="169">
        <f>ROUND(I242*H242,2)</f>
        <v>0</v>
      </c>
      <c r="BL242" s="17" t="s">
        <v>190</v>
      </c>
      <c r="BM242" s="168" t="s">
        <v>330</v>
      </c>
    </row>
    <row r="243" spans="2:63" s="11" customFormat="1" ht="22.9" customHeight="1">
      <c r="B243" s="143"/>
      <c r="D243" s="144" t="s">
        <v>75</v>
      </c>
      <c r="E243" s="154" t="s">
        <v>331</v>
      </c>
      <c r="F243" s="154" t="s">
        <v>332</v>
      </c>
      <c r="I243" s="146"/>
      <c r="J243" s="155">
        <f>BK243</f>
        <v>0</v>
      </c>
      <c r="L243" s="143"/>
      <c r="M243" s="148"/>
      <c r="N243" s="149"/>
      <c r="O243" s="149"/>
      <c r="P243" s="150">
        <f>SUM(P244:P250)</f>
        <v>0</v>
      </c>
      <c r="Q243" s="149"/>
      <c r="R243" s="150">
        <f>SUM(R244:R250)</f>
        <v>0.508273</v>
      </c>
      <c r="S243" s="149"/>
      <c r="T243" s="151">
        <f>SUM(T244:T250)</f>
        <v>0</v>
      </c>
      <c r="AR243" s="144" t="s">
        <v>85</v>
      </c>
      <c r="AT243" s="152" t="s">
        <v>75</v>
      </c>
      <c r="AU243" s="152" t="s">
        <v>83</v>
      </c>
      <c r="AY243" s="144" t="s">
        <v>142</v>
      </c>
      <c r="BK243" s="153">
        <f>SUM(BK244:BK250)</f>
        <v>0</v>
      </c>
    </row>
    <row r="244" spans="2:65" s="1" customFormat="1" ht="16.5" customHeight="1">
      <c r="B244" s="156"/>
      <c r="C244" s="157" t="s">
        <v>244</v>
      </c>
      <c r="D244" s="157" t="s">
        <v>145</v>
      </c>
      <c r="E244" s="158" t="s">
        <v>333</v>
      </c>
      <c r="F244" s="159" t="s">
        <v>334</v>
      </c>
      <c r="G244" s="160" t="s">
        <v>335</v>
      </c>
      <c r="H244" s="161">
        <v>20.55</v>
      </c>
      <c r="I244" s="162"/>
      <c r="J244" s="163">
        <f>ROUND(I244*H244,2)</f>
        <v>0</v>
      </c>
      <c r="K244" s="159" t="s">
        <v>1</v>
      </c>
      <c r="L244" s="32"/>
      <c r="M244" s="164" t="s">
        <v>1</v>
      </c>
      <c r="N244" s="165" t="s">
        <v>41</v>
      </c>
      <c r="O244" s="55"/>
      <c r="P244" s="166">
        <f>O244*H244</f>
        <v>0</v>
      </c>
      <c r="Q244" s="166">
        <v>2E-05</v>
      </c>
      <c r="R244" s="166">
        <f>Q244*H244</f>
        <v>0.00041100000000000007</v>
      </c>
      <c r="S244" s="166">
        <v>0</v>
      </c>
      <c r="T244" s="167">
        <f>S244*H244</f>
        <v>0</v>
      </c>
      <c r="AR244" s="168" t="s">
        <v>190</v>
      </c>
      <c r="AT244" s="168" t="s">
        <v>145</v>
      </c>
      <c r="AU244" s="168" t="s">
        <v>85</v>
      </c>
      <c r="AY244" s="17" t="s">
        <v>142</v>
      </c>
      <c r="BE244" s="169">
        <f>IF(N244="základní",J244,0)</f>
        <v>0</v>
      </c>
      <c r="BF244" s="169">
        <f>IF(N244="snížená",J244,0)</f>
        <v>0</v>
      </c>
      <c r="BG244" s="169">
        <f>IF(N244="zákl. přenesená",J244,0)</f>
        <v>0</v>
      </c>
      <c r="BH244" s="169">
        <f>IF(N244="sníž. přenesená",J244,0)</f>
        <v>0</v>
      </c>
      <c r="BI244" s="169">
        <f>IF(N244="nulová",J244,0)</f>
        <v>0</v>
      </c>
      <c r="BJ244" s="17" t="s">
        <v>83</v>
      </c>
      <c r="BK244" s="169">
        <f>ROUND(I244*H244,2)</f>
        <v>0</v>
      </c>
      <c r="BL244" s="17" t="s">
        <v>190</v>
      </c>
      <c r="BM244" s="168" t="s">
        <v>336</v>
      </c>
    </row>
    <row r="245" spans="2:51" s="13" customFormat="1" ht="12">
      <c r="B245" s="178"/>
      <c r="D245" s="171" t="s">
        <v>150</v>
      </c>
      <c r="E245" s="179" t="s">
        <v>1</v>
      </c>
      <c r="F245" s="180" t="s">
        <v>337</v>
      </c>
      <c r="H245" s="181">
        <v>20.549999999999997</v>
      </c>
      <c r="I245" s="182"/>
      <c r="L245" s="178"/>
      <c r="M245" s="183"/>
      <c r="N245" s="184"/>
      <c r="O245" s="184"/>
      <c r="P245" s="184"/>
      <c r="Q245" s="184"/>
      <c r="R245" s="184"/>
      <c r="S245" s="184"/>
      <c r="T245" s="185"/>
      <c r="AT245" s="179" t="s">
        <v>150</v>
      </c>
      <c r="AU245" s="179" t="s">
        <v>85</v>
      </c>
      <c r="AV245" s="13" t="s">
        <v>85</v>
      </c>
      <c r="AW245" s="13" t="s">
        <v>34</v>
      </c>
      <c r="AX245" s="13" t="s">
        <v>76</v>
      </c>
      <c r="AY245" s="179" t="s">
        <v>142</v>
      </c>
    </row>
    <row r="246" spans="2:51" s="14" customFormat="1" ht="12">
      <c r="B246" s="186"/>
      <c r="D246" s="171" t="s">
        <v>150</v>
      </c>
      <c r="E246" s="187" t="s">
        <v>1</v>
      </c>
      <c r="F246" s="188" t="s">
        <v>157</v>
      </c>
      <c r="H246" s="189">
        <v>20.549999999999997</v>
      </c>
      <c r="I246" s="190"/>
      <c r="L246" s="186"/>
      <c r="M246" s="191"/>
      <c r="N246" s="192"/>
      <c r="O246" s="192"/>
      <c r="P246" s="192"/>
      <c r="Q246" s="192"/>
      <c r="R246" s="192"/>
      <c r="S246" s="192"/>
      <c r="T246" s="193"/>
      <c r="AT246" s="187" t="s">
        <v>150</v>
      </c>
      <c r="AU246" s="187" t="s">
        <v>85</v>
      </c>
      <c r="AV246" s="14" t="s">
        <v>149</v>
      </c>
      <c r="AW246" s="14" t="s">
        <v>34</v>
      </c>
      <c r="AX246" s="14" t="s">
        <v>83</v>
      </c>
      <c r="AY246" s="187" t="s">
        <v>142</v>
      </c>
    </row>
    <row r="247" spans="2:65" s="1" customFormat="1" ht="16.5" customHeight="1">
      <c r="B247" s="156"/>
      <c r="C247" s="194" t="s">
        <v>338</v>
      </c>
      <c r="D247" s="194" t="s">
        <v>169</v>
      </c>
      <c r="E247" s="195" t="s">
        <v>339</v>
      </c>
      <c r="F247" s="196" t="s">
        <v>340</v>
      </c>
      <c r="G247" s="197" t="s">
        <v>181</v>
      </c>
      <c r="H247" s="198">
        <v>0.259</v>
      </c>
      <c r="I247" s="199"/>
      <c r="J247" s="200">
        <f>ROUND(I247*H247,2)</f>
        <v>0</v>
      </c>
      <c r="K247" s="196" t="s">
        <v>1</v>
      </c>
      <c r="L247" s="201"/>
      <c r="M247" s="202" t="s">
        <v>1</v>
      </c>
      <c r="N247" s="203" t="s">
        <v>41</v>
      </c>
      <c r="O247" s="55"/>
      <c r="P247" s="166">
        <f>O247*H247</f>
        <v>0</v>
      </c>
      <c r="Q247" s="166">
        <v>0.55</v>
      </c>
      <c r="R247" s="166">
        <f>Q247*H247</f>
        <v>0.14245000000000002</v>
      </c>
      <c r="S247" s="166">
        <v>0</v>
      </c>
      <c r="T247" s="167">
        <f>S247*H247</f>
        <v>0</v>
      </c>
      <c r="AR247" s="168" t="s">
        <v>234</v>
      </c>
      <c r="AT247" s="168" t="s">
        <v>169</v>
      </c>
      <c r="AU247" s="168" t="s">
        <v>85</v>
      </c>
      <c r="AY247" s="17" t="s">
        <v>142</v>
      </c>
      <c r="BE247" s="169">
        <f>IF(N247="základní",J247,0)</f>
        <v>0</v>
      </c>
      <c r="BF247" s="169">
        <f>IF(N247="snížená",J247,0)</f>
        <v>0</v>
      </c>
      <c r="BG247" s="169">
        <f>IF(N247="zákl. přenesená",J247,0)</f>
        <v>0</v>
      </c>
      <c r="BH247" s="169">
        <f>IF(N247="sníž. přenesená",J247,0)</f>
        <v>0</v>
      </c>
      <c r="BI247" s="169">
        <f>IF(N247="nulová",J247,0)</f>
        <v>0</v>
      </c>
      <c r="BJ247" s="17" t="s">
        <v>83</v>
      </c>
      <c r="BK247" s="169">
        <f>ROUND(I247*H247,2)</f>
        <v>0</v>
      </c>
      <c r="BL247" s="17" t="s">
        <v>190</v>
      </c>
      <c r="BM247" s="168" t="s">
        <v>341</v>
      </c>
    </row>
    <row r="248" spans="2:65" s="1" customFormat="1" ht="24" customHeight="1">
      <c r="B248" s="156"/>
      <c r="C248" s="157" t="s">
        <v>251</v>
      </c>
      <c r="D248" s="157" t="s">
        <v>145</v>
      </c>
      <c r="E248" s="158" t="s">
        <v>342</v>
      </c>
      <c r="F248" s="159" t="s">
        <v>343</v>
      </c>
      <c r="G248" s="160" t="s">
        <v>148</v>
      </c>
      <c r="H248" s="161">
        <v>9.144</v>
      </c>
      <c r="I248" s="162"/>
      <c r="J248" s="163">
        <f>ROUND(I248*H248,2)</f>
        <v>0</v>
      </c>
      <c r="K248" s="159" t="s">
        <v>1</v>
      </c>
      <c r="L248" s="32"/>
      <c r="M248" s="164" t="s">
        <v>1</v>
      </c>
      <c r="N248" s="165" t="s">
        <v>41</v>
      </c>
      <c r="O248" s="55"/>
      <c r="P248" s="166">
        <f>O248*H248</f>
        <v>0</v>
      </c>
      <c r="Q248" s="166">
        <v>0</v>
      </c>
      <c r="R248" s="166">
        <f>Q248*H248</f>
        <v>0</v>
      </c>
      <c r="S248" s="166">
        <v>0</v>
      </c>
      <c r="T248" s="167">
        <f>S248*H248</f>
        <v>0</v>
      </c>
      <c r="AR248" s="168" t="s">
        <v>190</v>
      </c>
      <c r="AT248" s="168" t="s">
        <v>145</v>
      </c>
      <c r="AU248" s="168" t="s">
        <v>85</v>
      </c>
      <c r="AY248" s="17" t="s">
        <v>142</v>
      </c>
      <c r="BE248" s="169">
        <f>IF(N248="základní",J248,0)</f>
        <v>0</v>
      </c>
      <c r="BF248" s="169">
        <f>IF(N248="snížená",J248,0)</f>
        <v>0</v>
      </c>
      <c r="BG248" s="169">
        <f>IF(N248="zákl. přenesená",J248,0)</f>
        <v>0</v>
      </c>
      <c r="BH248" s="169">
        <f>IF(N248="sníž. přenesená",J248,0)</f>
        <v>0</v>
      </c>
      <c r="BI248" s="169">
        <f>IF(N248="nulová",J248,0)</f>
        <v>0</v>
      </c>
      <c r="BJ248" s="17" t="s">
        <v>83</v>
      </c>
      <c r="BK248" s="169">
        <f>ROUND(I248*H248,2)</f>
        <v>0</v>
      </c>
      <c r="BL248" s="17" t="s">
        <v>190</v>
      </c>
      <c r="BM248" s="168" t="s">
        <v>344</v>
      </c>
    </row>
    <row r="249" spans="2:65" s="1" customFormat="1" ht="16.5" customHeight="1">
      <c r="B249" s="156"/>
      <c r="C249" s="194" t="s">
        <v>345</v>
      </c>
      <c r="D249" s="194" t="s">
        <v>169</v>
      </c>
      <c r="E249" s="195" t="s">
        <v>346</v>
      </c>
      <c r="F249" s="196" t="s">
        <v>347</v>
      </c>
      <c r="G249" s="197" t="s">
        <v>148</v>
      </c>
      <c r="H249" s="198">
        <v>9.876</v>
      </c>
      <c r="I249" s="199"/>
      <c r="J249" s="200">
        <f>ROUND(I249*H249,2)</f>
        <v>0</v>
      </c>
      <c r="K249" s="196" t="s">
        <v>1</v>
      </c>
      <c r="L249" s="201"/>
      <c r="M249" s="202" t="s">
        <v>1</v>
      </c>
      <c r="N249" s="203" t="s">
        <v>41</v>
      </c>
      <c r="O249" s="55"/>
      <c r="P249" s="166">
        <f>O249*H249</f>
        <v>0</v>
      </c>
      <c r="Q249" s="166">
        <v>0.037</v>
      </c>
      <c r="R249" s="166">
        <f>Q249*H249</f>
        <v>0.36541199999999996</v>
      </c>
      <c r="S249" s="166">
        <v>0</v>
      </c>
      <c r="T249" s="167">
        <f>S249*H249</f>
        <v>0</v>
      </c>
      <c r="AR249" s="168" t="s">
        <v>234</v>
      </c>
      <c r="AT249" s="168" t="s">
        <v>169</v>
      </c>
      <c r="AU249" s="168" t="s">
        <v>85</v>
      </c>
      <c r="AY249" s="17" t="s">
        <v>142</v>
      </c>
      <c r="BE249" s="169">
        <f>IF(N249="základní",J249,0)</f>
        <v>0</v>
      </c>
      <c r="BF249" s="169">
        <f>IF(N249="snížená",J249,0)</f>
        <v>0</v>
      </c>
      <c r="BG249" s="169">
        <f>IF(N249="zákl. přenesená",J249,0)</f>
        <v>0</v>
      </c>
      <c r="BH249" s="169">
        <f>IF(N249="sníž. přenesená",J249,0)</f>
        <v>0</v>
      </c>
      <c r="BI249" s="169">
        <f>IF(N249="nulová",J249,0)</f>
        <v>0</v>
      </c>
      <c r="BJ249" s="17" t="s">
        <v>83</v>
      </c>
      <c r="BK249" s="169">
        <f>ROUND(I249*H249,2)</f>
        <v>0</v>
      </c>
      <c r="BL249" s="17" t="s">
        <v>190</v>
      </c>
      <c r="BM249" s="168" t="s">
        <v>348</v>
      </c>
    </row>
    <row r="250" spans="2:65" s="1" customFormat="1" ht="24" customHeight="1">
      <c r="B250" s="156"/>
      <c r="C250" s="157" t="s">
        <v>255</v>
      </c>
      <c r="D250" s="157" t="s">
        <v>145</v>
      </c>
      <c r="E250" s="158" t="s">
        <v>349</v>
      </c>
      <c r="F250" s="159" t="s">
        <v>350</v>
      </c>
      <c r="G250" s="160" t="s">
        <v>272</v>
      </c>
      <c r="H250" s="214"/>
      <c r="I250" s="162"/>
      <c r="J250" s="163">
        <f>ROUND(I250*H250,2)</f>
        <v>0</v>
      </c>
      <c r="K250" s="159" t="s">
        <v>351</v>
      </c>
      <c r="L250" s="32"/>
      <c r="M250" s="164" t="s">
        <v>1</v>
      </c>
      <c r="N250" s="165" t="s">
        <v>41</v>
      </c>
      <c r="O250" s="55"/>
      <c r="P250" s="166">
        <f>O250*H250</f>
        <v>0</v>
      </c>
      <c r="Q250" s="166">
        <v>0</v>
      </c>
      <c r="R250" s="166">
        <f>Q250*H250</f>
        <v>0</v>
      </c>
      <c r="S250" s="166">
        <v>0</v>
      </c>
      <c r="T250" s="167">
        <f>S250*H250</f>
        <v>0</v>
      </c>
      <c r="AR250" s="168" t="s">
        <v>190</v>
      </c>
      <c r="AT250" s="168" t="s">
        <v>145</v>
      </c>
      <c r="AU250" s="168" t="s">
        <v>85</v>
      </c>
      <c r="AY250" s="17" t="s">
        <v>142</v>
      </c>
      <c r="BE250" s="169">
        <f>IF(N250="základní",J250,0)</f>
        <v>0</v>
      </c>
      <c r="BF250" s="169">
        <f>IF(N250="snížená",J250,0)</f>
        <v>0</v>
      </c>
      <c r="BG250" s="169">
        <f>IF(N250="zákl. přenesená",J250,0)</f>
        <v>0</v>
      </c>
      <c r="BH250" s="169">
        <f>IF(N250="sníž. přenesená",J250,0)</f>
        <v>0</v>
      </c>
      <c r="BI250" s="169">
        <f>IF(N250="nulová",J250,0)</f>
        <v>0</v>
      </c>
      <c r="BJ250" s="17" t="s">
        <v>83</v>
      </c>
      <c r="BK250" s="169">
        <f>ROUND(I250*H250,2)</f>
        <v>0</v>
      </c>
      <c r="BL250" s="17" t="s">
        <v>190</v>
      </c>
      <c r="BM250" s="168" t="s">
        <v>352</v>
      </c>
    </row>
    <row r="251" spans="2:63" s="11" customFormat="1" ht="22.9" customHeight="1">
      <c r="B251" s="143"/>
      <c r="D251" s="144" t="s">
        <v>75</v>
      </c>
      <c r="E251" s="154" t="s">
        <v>353</v>
      </c>
      <c r="F251" s="154" t="s">
        <v>354</v>
      </c>
      <c r="I251" s="146"/>
      <c r="J251" s="155">
        <f>BK251</f>
        <v>0</v>
      </c>
      <c r="L251" s="143"/>
      <c r="M251" s="148"/>
      <c r="N251" s="149"/>
      <c r="O251" s="149"/>
      <c r="P251" s="150">
        <f>SUM(P252:P274)</f>
        <v>0</v>
      </c>
      <c r="Q251" s="149"/>
      <c r="R251" s="150">
        <f>SUM(R252:R274)</f>
        <v>1.53401496</v>
      </c>
      <c r="S251" s="149"/>
      <c r="T251" s="151">
        <f>SUM(T252:T274)</f>
        <v>11.3968688</v>
      </c>
      <c r="AR251" s="144" t="s">
        <v>85</v>
      </c>
      <c r="AT251" s="152" t="s">
        <v>75</v>
      </c>
      <c r="AU251" s="152" t="s">
        <v>83</v>
      </c>
      <c r="AY251" s="144" t="s">
        <v>142</v>
      </c>
      <c r="BK251" s="153">
        <f>SUM(BK252:BK274)</f>
        <v>0</v>
      </c>
    </row>
    <row r="252" spans="2:65" s="1" customFormat="1" ht="16.5" customHeight="1">
      <c r="B252" s="156"/>
      <c r="C252" s="157" t="s">
        <v>355</v>
      </c>
      <c r="D252" s="157" t="s">
        <v>145</v>
      </c>
      <c r="E252" s="158" t="s">
        <v>356</v>
      </c>
      <c r="F252" s="159" t="s">
        <v>357</v>
      </c>
      <c r="G252" s="160" t="s">
        <v>148</v>
      </c>
      <c r="H252" s="161">
        <v>1746.82</v>
      </c>
      <c r="I252" s="162"/>
      <c r="J252" s="163">
        <f>ROUND(I252*H252,2)</f>
        <v>0</v>
      </c>
      <c r="K252" s="159" t="s">
        <v>1</v>
      </c>
      <c r="L252" s="32"/>
      <c r="M252" s="164" t="s">
        <v>1</v>
      </c>
      <c r="N252" s="165" t="s">
        <v>41</v>
      </c>
      <c r="O252" s="55"/>
      <c r="P252" s="166">
        <f>O252*H252</f>
        <v>0</v>
      </c>
      <c r="Q252" s="166">
        <v>0</v>
      </c>
      <c r="R252" s="166">
        <f>Q252*H252</f>
        <v>0</v>
      </c>
      <c r="S252" s="166">
        <v>0.00594</v>
      </c>
      <c r="T252" s="167">
        <f>S252*H252</f>
        <v>10.3761108</v>
      </c>
      <c r="AR252" s="168" t="s">
        <v>190</v>
      </c>
      <c r="AT252" s="168" t="s">
        <v>145</v>
      </c>
      <c r="AU252" s="168" t="s">
        <v>85</v>
      </c>
      <c r="AY252" s="17" t="s">
        <v>142</v>
      </c>
      <c r="BE252" s="169">
        <f>IF(N252="základní",J252,0)</f>
        <v>0</v>
      </c>
      <c r="BF252" s="169">
        <f>IF(N252="snížená",J252,0)</f>
        <v>0</v>
      </c>
      <c r="BG252" s="169">
        <f>IF(N252="zákl. přenesená",J252,0)</f>
        <v>0</v>
      </c>
      <c r="BH252" s="169">
        <f>IF(N252="sníž. přenesená",J252,0)</f>
        <v>0</v>
      </c>
      <c r="BI252" s="169">
        <f>IF(N252="nulová",J252,0)</f>
        <v>0</v>
      </c>
      <c r="BJ252" s="17" t="s">
        <v>83</v>
      </c>
      <c r="BK252" s="169">
        <f>ROUND(I252*H252,2)</f>
        <v>0</v>
      </c>
      <c r="BL252" s="17" t="s">
        <v>190</v>
      </c>
      <c r="BM252" s="168" t="s">
        <v>358</v>
      </c>
    </row>
    <row r="253" spans="2:51" s="12" customFormat="1" ht="12">
      <c r="B253" s="170"/>
      <c r="D253" s="171" t="s">
        <v>150</v>
      </c>
      <c r="E253" s="172" t="s">
        <v>1</v>
      </c>
      <c r="F253" s="173" t="s">
        <v>217</v>
      </c>
      <c r="H253" s="172" t="s">
        <v>1</v>
      </c>
      <c r="I253" s="174"/>
      <c r="L253" s="170"/>
      <c r="M253" s="175"/>
      <c r="N253" s="176"/>
      <c r="O253" s="176"/>
      <c r="P253" s="176"/>
      <c r="Q253" s="176"/>
      <c r="R253" s="176"/>
      <c r="S253" s="176"/>
      <c r="T253" s="177"/>
      <c r="AT253" s="172" t="s">
        <v>150</v>
      </c>
      <c r="AU253" s="172" t="s">
        <v>85</v>
      </c>
      <c r="AV253" s="12" t="s">
        <v>83</v>
      </c>
      <c r="AW253" s="12" t="s">
        <v>34</v>
      </c>
      <c r="AX253" s="12" t="s">
        <v>76</v>
      </c>
      <c r="AY253" s="172" t="s">
        <v>142</v>
      </c>
    </row>
    <row r="254" spans="2:51" s="13" customFormat="1" ht="12">
      <c r="B254" s="178"/>
      <c r="D254" s="171" t="s">
        <v>150</v>
      </c>
      <c r="E254" s="179" t="s">
        <v>1</v>
      </c>
      <c r="F254" s="180" t="s">
        <v>359</v>
      </c>
      <c r="H254" s="181">
        <v>569.24</v>
      </c>
      <c r="I254" s="182"/>
      <c r="L254" s="178"/>
      <c r="M254" s="183"/>
      <c r="N254" s="184"/>
      <c r="O254" s="184"/>
      <c r="P254" s="184"/>
      <c r="Q254" s="184"/>
      <c r="R254" s="184"/>
      <c r="S254" s="184"/>
      <c r="T254" s="185"/>
      <c r="AT254" s="179" t="s">
        <v>150</v>
      </c>
      <c r="AU254" s="179" t="s">
        <v>85</v>
      </c>
      <c r="AV254" s="13" t="s">
        <v>85</v>
      </c>
      <c r="AW254" s="13" t="s">
        <v>34</v>
      </c>
      <c r="AX254" s="13" t="s">
        <v>76</v>
      </c>
      <c r="AY254" s="179" t="s">
        <v>142</v>
      </c>
    </row>
    <row r="255" spans="2:51" s="12" customFormat="1" ht="12">
      <c r="B255" s="170"/>
      <c r="D255" s="171" t="s">
        <v>150</v>
      </c>
      <c r="E255" s="172" t="s">
        <v>1</v>
      </c>
      <c r="F255" s="173" t="s">
        <v>213</v>
      </c>
      <c r="H255" s="172" t="s">
        <v>1</v>
      </c>
      <c r="I255" s="174"/>
      <c r="L255" s="170"/>
      <c r="M255" s="175"/>
      <c r="N255" s="176"/>
      <c r="O255" s="176"/>
      <c r="P255" s="176"/>
      <c r="Q255" s="176"/>
      <c r="R255" s="176"/>
      <c r="S255" s="176"/>
      <c r="T255" s="177"/>
      <c r="AT255" s="172" t="s">
        <v>150</v>
      </c>
      <c r="AU255" s="172" t="s">
        <v>85</v>
      </c>
      <c r="AV255" s="12" t="s">
        <v>83</v>
      </c>
      <c r="AW255" s="12" t="s">
        <v>34</v>
      </c>
      <c r="AX255" s="12" t="s">
        <v>76</v>
      </c>
      <c r="AY255" s="172" t="s">
        <v>142</v>
      </c>
    </row>
    <row r="256" spans="2:51" s="13" customFormat="1" ht="12">
      <c r="B256" s="178"/>
      <c r="D256" s="171" t="s">
        <v>150</v>
      </c>
      <c r="E256" s="179" t="s">
        <v>1</v>
      </c>
      <c r="F256" s="180" t="s">
        <v>360</v>
      </c>
      <c r="H256" s="181">
        <v>1177.58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79" t="s">
        <v>150</v>
      </c>
      <c r="AU256" s="179" t="s">
        <v>85</v>
      </c>
      <c r="AV256" s="13" t="s">
        <v>85</v>
      </c>
      <c r="AW256" s="13" t="s">
        <v>34</v>
      </c>
      <c r="AX256" s="13" t="s">
        <v>76</v>
      </c>
      <c r="AY256" s="179" t="s">
        <v>142</v>
      </c>
    </row>
    <row r="257" spans="2:51" s="14" customFormat="1" ht="12">
      <c r="B257" s="186"/>
      <c r="D257" s="171" t="s">
        <v>150</v>
      </c>
      <c r="E257" s="187" t="s">
        <v>1</v>
      </c>
      <c r="F257" s="188" t="s">
        <v>157</v>
      </c>
      <c r="H257" s="189">
        <v>1746.82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150</v>
      </c>
      <c r="AU257" s="187" t="s">
        <v>85</v>
      </c>
      <c r="AV257" s="14" t="s">
        <v>149</v>
      </c>
      <c r="AW257" s="14" t="s">
        <v>34</v>
      </c>
      <c r="AX257" s="14" t="s">
        <v>83</v>
      </c>
      <c r="AY257" s="187" t="s">
        <v>142</v>
      </c>
    </row>
    <row r="258" spans="2:65" s="1" customFormat="1" ht="16.5" customHeight="1">
      <c r="B258" s="156"/>
      <c r="C258" s="157" t="s">
        <v>259</v>
      </c>
      <c r="D258" s="157" t="s">
        <v>145</v>
      </c>
      <c r="E258" s="158" t="s">
        <v>361</v>
      </c>
      <c r="F258" s="159" t="s">
        <v>362</v>
      </c>
      <c r="G258" s="160" t="s">
        <v>335</v>
      </c>
      <c r="H258" s="161">
        <v>272.4</v>
      </c>
      <c r="I258" s="162"/>
      <c r="J258" s="163">
        <f>ROUND(I258*H258,2)</f>
        <v>0</v>
      </c>
      <c r="K258" s="159" t="s">
        <v>1</v>
      </c>
      <c r="L258" s="32"/>
      <c r="M258" s="164" t="s">
        <v>1</v>
      </c>
      <c r="N258" s="165" t="s">
        <v>41</v>
      </c>
      <c r="O258" s="55"/>
      <c r="P258" s="166">
        <f>O258*H258</f>
        <v>0</v>
      </c>
      <c r="Q258" s="166">
        <v>0</v>
      </c>
      <c r="R258" s="166">
        <f>Q258*H258</f>
        <v>0</v>
      </c>
      <c r="S258" s="166">
        <v>0.00223</v>
      </c>
      <c r="T258" s="167">
        <f>S258*H258</f>
        <v>0.607452</v>
      </c>
      <c r="AR258" s="168" t="s">
        <v>190</v>
      </c>
      <c r="AT258" s="168" t="s">
        <v>145</v>
      </c>
      <c r="AU258" s="168" t="s">
        <v>85</v>
      </c>
      <c r="AY258" s="17" t="s">
        <v>142</v>
      </c>
      <c r="BE258" s="169">
        <f>IF(N258="základní",J258,0)</f>
        <v>0</v>
      </c>
      <c r="BF258" s="169">
        <f>IF(N258="snížená",J258,0)</f>
        <v>0</v>
      </c>
      <c r="BG258" s="169">
        <f>IF(N258="zákl. přenesená",J258,0)</f>
        <v>0</v>
      </c>
      <c r="BH258" s="169">
        <f>IF(N258="sníž. přenesená",J258,0)</f>
        <v>0</v>
      </c>
      <c r="BI258" s="169">
        <f>IF(N258="nulová",J258,0)</f>
        <v>0</v>
      </c>
      <c r="BJ258" s="17" t="s">
        <v>83</v>
      </c>
      <c r="BK258" s="169">
        <f>ROUND(I258*H258,2)</f>
        <v>0</v>
      </c>
      <c r="BL258" s="17" t="s">
        <v>190</v>
      </c>
      <c r="BM258" s="168" t="s">
        <v>363</v>
      </c>
    </row>
    <row r="259" spans="2:51" s="12" customFormat="1" ht="12">
      <c r="B259" s="170"/>
      <c r="D259" s="171" t="s">
        <v>150</v>
      </c>
      <c r="E259" s="172" t="s">
        <v>1</v>
      </c>
      <c r="F259" s="173" t="s">
        <v>217</v>
      </c>
      <c r="H259" s="172" t="s">
        <v>1</v>
      </c>
      <c r="I259" s="174"/>
      <c r="L259" s="170"/>
      <c r="M259" s="175"/>
      <c r="N259" s="176"/>
      <c r="O259" s="176"/>
      <c r="P259" s="176"/>
      <c r="Q259" s="176"/>
      <c r="R259" s="176"/>
      <c r="S259" s="176"/>
      <c r="T259" s="177"/>
      <c r="AT259" s="172" t="s">
        <v>150</v>
      </c>
      <c r="AU259" s="172" t="s">
        <v>85</v>
      </c>
      <c r="AV259" s="12" t="s">
        <v>83</v>
      </c>
      <c r="AW259" s="12" t="s">
        <v>34</v>
      </c>
      <c r="AX259" s="12" t="s">
        <v>76</v>
      </c>
      <c r="AY259" s="172" t="s">
        <v>142</v>
      </c>
    </row>
    <row r="260" spans="2:51" s="13" customFormat="1" ht="12">
      <c r="B260" s="178"/>
      <c r="D260" s="171" t="s">
        <v>150</v>
      </c>
      <c r="E260" s="179" t="s">
        <v>1</v>
      </c>
      <c r="F260" s="180" t="s">
        <v>364</v>
      </c>
      <c r="H260" s="181">
        <v>112.19999999999999</v>
      </c>
      <c r="I260" s="182"/>
      <c r="L260" s="178"/>
      <c r="M260" s="183"/>
      <c r="N260" s="184"/>
      <c r="O260" s="184"/>
      <c r="P260" s="184"/>
      <c r="Q260" s="184"/>
      <c r="R260" s="184"/>
      <c r="S260" s="184"/>
      <c r="T260" s="185"/>
      <c r="AT260" s="179" t="s">
        <v>150</v>
      </c>
      <c r="AU260" s="179" t="s">
        <v>85</v>
      </c>
      <c r="AV260" s="13" t="s">
        <v>85</v>
      </c>
      <c r="AW260" s="13" t="s">
        <v>34</v>
      </c>
      <c r="AX260" s="13" t="s">
        <v>76</v>
      </c>
      <c r="AY260" s="179" t="s">
        <v>142</v>
      </c>
    </row>
    <row r="261" spans="2:51" s="12" customFormat="1" ht="12">
      <c r="B261" s="170"/>
      <c r="D261" s="171" t="s">
        <v>150</v>
      </c>
      <c r="E261" s="172" t="s">
        <v>1</v>
      </c>
      <c r="F261" s="173" t="s">
        <v>213</v>
      </c>
      <c r="H261" s="172" t="s">
        <v>1</v>
      </c>
      <c r="I261" s="174"/>
      <c r="L261" s="170"/>
      <c r="M261" s="175"/>
      <c r="N261" s="176"/>
      <c r="O261" s="176"/>
      <c r="P261" s="176"/>
      <c r="Q261" s="176"/>
      <c r="R261" s="176"/>
      <c r="S261" s="176"/>
      <c r="T261" s="177"/>
      <c r="AT261" s="172" t="s">
        <v>150</v>
      </c>
      <c r="AU261" s="172" t="s">
        <v>85</v>
      </c>
      <c r="AV261" s="12" t="s">
        <v>83</v>
      </c>
      <c r="AW261" s="12" t="s">
        <v>34</v>
      </c>
      <c r="AX261" s="12" t="s">
        <v>76</v>
      </c>
      <c r="AY261" s="172" t="s">
        <v>142</v>
      </c>
    </row>
    <row r="262" spans="2:51" s="13" customFormat="1" ht="12">
      <c r="B262" s="178"/>
      <c r="D262" s="171" t="s">
        <v>150</v>
      </c>
      <c r="E262" s="179" t="s">
        <v>1</v>
      </c>
      <c r="F262" s="180" t="s">
        <v>365</v>
      </c>
      <c r="H262" s="181">
        <v>160.2</v>
      </c>
      <c r="I262" s="182"/>
      <c r="L262" s="178"/>
      <c r="M262" s="183"/>
      <c r="N262" s="184"/>
      <c r="O262" s="184"/>
      <c r="P262" s="184"/>
      <c r="Q262" s="184"/>
      <c r="R262" s="184"/>
      <c r="S262" s="184"/>
      <c r="T262" s="185"/>
      <c r="AT262" s="179" t="s">
        <v>150</v>
      </c>
      <c r="AU262" s="179" t="s">
        <v>85</v>
      </c>
      <c r="AV262" s="13" t="s">
        <v>85</v>
      </c>
      <c r="AW262" s="13" t="s">
        <v>34</v>
      </c>
      <c r="AX262" s="13" t="s">
        <v>76</v>
      </c>
      <c r="AY262" s="179" t="s">
        <v>142</v>
      </c>
    </row>
    <row r="263" spans="2:51" s="14" customFormat="1" ht="12">
      <c r="B263" s="186"/>
      <c r="D263" s="171" t="s">
        <v>150</v>
      </c>
      <c r="E263" s="187" t="s">
        <v>1</v>
      </c>
      <c r="F263" s="188" t="s">
        <v>157</v>
      </c>
      <c r="H263" s="189">
        <v>272.4</v>
      </c>
      <c r="I263" s="190"/>
      <c r="L263" s="186"/>
      <c r="M263" s="191"/>
      <c r="N263" s="192"/>
      <c r="O263" s="192"/>
      <c r="P263" s="192"/>
      <c r="Q263" s="192"/>
      <c r="R263" s="192"/>
      <c r="S263" s="192"/>
      <c r="T263" s="193"/>
      <c r="AT263" s="187" t="s">
        <v>150</v>
      </c>
      <c r="AU263" s="187" t="s">
        <v>85</v>
      </c>
      <c r="AV263" s="14" t="s">
        <v>149</v>
      </c>
      <c r="AW263" s="14" t="s">
        <v>34</v>
      </c>
      <c r="AX263" s="14" t="s">
        <v>83</v>
      </c>
      <c r="AY263" s="187" t="s">
        <v>142</v>
      </c>
    </row>
    <row r="264" spans="2:65" s="1" customFormat="1" ht="16.5" customHeight="1">
      <c r="B264" s="156"/>
      <c r="C264" s="157" t="s">
        <v>366</v>
      </c>
      <c r="D264" s="157" t="s">
        <v>145</v>
      </c>
      <c r="E264" s="158" t="s">
        <v>367</v>
      </c>
      <c r="F264" s="159" t="s">
        <v>368</v>
      </c>
      <c r="G264" s="160" t="s">
        <v>335</v>
      </c>
      <c r="H264" s="161">
        <v>104.9</v>
      </c>
      <c r="I264" s="162"/>
      <c r="J264" s="163">
        <f>ROUND(I264*H264,2)</f>
        <v>0</v>
      </c>
      <c r="K264" s="159" t="s">
        <v>1</v>
      </c>
      <c r="L264" s="32"/>
      <c r="M264" s="164" t="s">
        <v>1</v>
      </c>
      <c r="N264" s="165" t="s">
        <v>41</v>
      </c>
      <c r="O264" s="55"/>
      <c r="P264" s="166">
        <f>O264*H264</f>
        <v>0</v>
      </c>
      <c r="Q264" s="166">
        <v>0</v>
      </c>
      <c r="R264" s="166">
        <f>Q264*H264</f>
        <v>0</v>
      </c>
      <c r="S264" s="166">
        <v>0.00394</v>
      </c>
      <c r="T264" s="167">
        <f>S264*H264</f>
        <v>0.413306</v>
      </c>
      <c r="AR264" s="168" t="s">
        <v>190</v>
      </c>
      <c r="AT264" s="168" t="s">
        <v>145</v>
      </c>
      <c r="AU264" s="168" t="s">
        <v>85</v>
      </c>
      <c r="AY264" s="17" t="s">
        <v>142</v>
      </c>
      <c r="BE264" s="169">
        <f>IF(N264="základní",J264,0)</f>
        <v>0</v>
      </c>
      <c r="BF264" s="169">
        <f>IF(N264="snížená",J264,0)</f>
        <v>0</v>
      </c>
      <c r="BG264" s="169">
        <f>IF(N264="zákl. přenesená",J264,0)</f>
        <v>0</v>
      </c>
      <c r="BH264" s="169">
        <f>IF(N264="sníž. přenesená",J264,0)</f>
        <v>0</v>
      </c>
      <c r="BI264" s="169">
        <f>IF(N264="nulová",J264,0)</f>
        <v>0</v>
      </c>
      <c r="BJ264" s="17" t="s">
        <v>83</v>
      </c>
      <c r="BK264" s="169">
        <f>ROUND(I264*H264,2)</f>
        <v>0</v>
      </c>
      <c r="BL264" s="17" t="s">
        <v>190</v>
      </c>
      <c r="BM264" s="168" t="s">
        <v>369</v>
      </c>
    </row>
    <row r="265" spans="2:51" s="13" customFormat="1" ht="12">
      <c r="B265" s="178"/>
      <c r="D265" s="171" t="s">
        <v>150</v>
      </c>
      <c r="E265" s="179" t="s">
        <v>1</v>
      </c>
      <c r="F265" s="180" t="s">
        <v>370</v>
      </c>
      <c r="H265" s="181">
        <v>19.5</v>
      </c>
      <c r="I265" s="182"/>
      <c r="L265" s="178"/>
      <c r="M265" s="183"/>
      <c r="N265" s="184"/>
      <c r="O265" s="184"/>
      <c r="P265" s="184"/>
      <c r="Q265" s="184"/>
      <c r="R265" s="184"/>
      <c r="S265" s="184"/>
      <c r="T265" s="185"/>
      <c r="AT265" s="179" t="s">
        <v>150</v>
      </c>
      <c r="AU265" s="179" t="s">
        <v>85</v>
      </c>
      <c r="AV265" s="13" t="s">
        <v>85</v>
      </c>
      <c r="AW265" s="13" t="s">
        <v>34</v>
      </c>
      <c r="AX265" s="13" t="s">
        <v>76</v>
      </c>
      <c r="AY265" s="179" t="s">
        <v>142</v>
      </c>
    </row>
    <row r="266" spans="2:51" s="13" customFormat="1" ht="12">
      <c r="B266" s="178"/>
      <c r="D266" s="171" t="s">
        <v>150</v>
      </c>
      <c r="E266" s="179" t="s">
        <v>1</v>
      </c>
      <c r="F266" s="180" t="s">
        <v>371</v>
      </c>
      <c r="H266" s="181">
        <v>65.4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150</v>
      </c>
      <c r="AU266" s="179" t="s">
        <v>85</v>
      </c>
      <c r="AV266" s="13" t="s">
        <v>85</v>
      </c>
      <c r="AW266" s="13" t="s">
        <v>34</v>
      </c>
      <c r="AX266" s="13" t="s">
        <v>76</v>
      </c>
      <c r="AY266" s="179" t="s">
        <v>142</v>
      </c>
    </row>
    <row r="267" spans="2:51" s="13" customFormat="1" ht="12">
      <c r="B267" s="178"/>
      <c r="D267" s="171" t="s">
        <v>150</v>
      </c>
      <c r="E267" s="179" t="s">
        <v>1</v>
      </c>
      <c r="F267" s="180" t="s">
        <v>372</v>
      </c>
      <c r="H267" s="181">
        <v>20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150</v>
      </c>
      <c r="AU267" s="179" t="s">
        <v>85</v>
      </c>
      <c r="AV267" s="13" t="s">
        <v>85</v>
      </c>
      <c r="AW267" s="13" t="s">
        <v>34</v>
      </c>
      <c r="AX267" s="13" t="s">
        <v>76</v>
      </c>
      <c r="AY267" s="179" t="s">
        <v>142</v>
      </c>
    </row>
    <row r="268" spans="2:51" s="14" customFormat="1" ht="12">
      <c r="B268" s="186"/>
      <c r="D268" s="171" t="s">
        <v>150</v>
      </c>
      <c r="E268" s="187" t="s">
        <v>1</v>
      </c>
      <c r="F268" s="188" t="s">
        <v>157</v>
      </c>
      <c r="H268" s="189">
        <v>104.9</v>
      </c>
      <c r="I268" s="190"/>
      <c r="L268" s="186"/>
      <c r="M268" s="191"/>
      <c r="N268" s="192"/>
      <c r="O268" s="192"/>
      <c r="P268" s="192"/>
      <c r="Q268" s="192"/>
      <c r="R268" s="192"/>
      <c r="S268" s="192"/>
      <c r="T268" s="193"/>
      <c r="AT268" s="187" t="s">
        <v>150</v>
      </c>
      <c r="AU268" s="187" t="s">
        <v>85</v>
      </c>
      <c r="AV268" s="14" t="s">
        <v>149</v>
      </c>
      <c r="AW268" s="14" t="s">
        <v>34</v>
      </c>
      <c r="AX268" s="14" t="s">
        <v>83</v>
      </c>
      <c r="AY268" s="187" t="s">
        <v>142</v>
      </c>
    </row>
    <row r="269" spans="2:65" s="1" customFormat="1" ht="24" customHeight="1">
      <c r="B269" s="156"/>
      <c r="C269" s="157" t="s">
        <v>262</v>
      </c>
      <c r="D269" s="157" t="s">
        <v>145</v>
      </c>
      <c r="E269" s="158" t="s">
        <v>373</v>
      </c>
      <c r="F269" s="159" t="s">
        <v>374</v>
      </c>
      <c r="G269" s="160" t="s">
        <v>148</v>
      </c>
      <c r="H269" s="161">
        <v>9.144</v>
      </c>
      <c r="I269" s="162"/>
      <c r="J269" s="163">
        <f aca="true" t="shared" si="0" ref="J269:J274">ROUND(I269*H269,2)</f>
        <v>0</v>
      </c>
      <c r="K269" s="159" t="s">
        <v>1</v>
      </c>
      <c r="L269" s="32"/>
      <c r="M269" s="164" t="s">
        <v>1</v>
      </c>
      <c r="N269" s="165" t="s">
        <v>41</v>
      </c>
      <c r="O269" s="55"/>
      <c r="P269" s="166">
        <f aca="true" t="shared" si="1" ref="P269:P274">O269*H269</f>
        <v>0</v>
      </c>
      <c r="Q269" s="166">
        <v>0.00684</v>
      </c>
      <c r="R269" s="166">
        <f aca="true" t="shared" si="2" ref="R269:R274">Q269*H269</f>
        <v>0.06254496</v>
      </c>
      <c r="S269" s="166">
        <v>0</v>
      </c>
      <c r="T269" s="167">
        <f aca="true" t="shared" si="3" ref="T269:T274">S269*H269</f>
        <v>0</v>
      </c>
      <c r="AR269" s="168" t="s">
        <v>190</v>
      </c>
      <c r="AT269" s="168" t="s">
        <v>145</v>
      </c>
      <c r="AU269" s="168" t="s">
        <v>85</v>
      </c>
      <c r="AY269" s="17" t="s">
        <v>142</v>
      </c>
      <c r="BE269" s="169">
        <f aca="true" t="shared" si="4" ref="BE269:BE274">IF(N269="základní",J269,0)</f>
        <v>0</v>
      </c>
      <c r="BF269" s="169">
        <f aca="true" t="shared" si="5" ref="BF269:BF274">IF(N269="snížená",J269,0)</f>
        <v>0</v>
      </c>
      <c r="BG269" s="169">
        <f aca="true" t="shared" si="6" ref="BG269:BG274">IF(N269="zákl. přenesená",J269,0)</f>
        <v>0</v>
      </c>
      <c r="BH269" s="169">
        <f aca="true" t="shared" si="7" ref="BH269:BH274">IF(N269="sníž. přenesená",J269,0)</f>
        <v>0</v>
      </c>
      <c r="BI269" s="169">
        <f aca="true" t="shared" si="8" ref="BI269:BI274">IF(N269="nulová",J269,0)</f>
        <v>0</v>
      </c>
      <c r="BJ269" s="17" t="s">
        <v>83</v>
      </c>
      <c r="BK269" s="169">
        <f aca="true" t="shared" si="9" ref="BK269:BK274">ROUND(I269*H269,2)</f>
        <v>0</v>
      </c>
      <c r="BL269" s="17" t="s">
        <v>190</v>
      </c>
      <c r="BM269" s="168" t="s">
        <v>375</v>
      </c>
    </row>
    <row r="270" spans="2:65" s="1" customFormat="1" ht="24" customHeight="1">
      <c r="B270" s="156"/>
      <c r="C270" s="157" t="s">
        <v>376</v>
      </c>
      <c r="D270" s="157" t="s">
        <v>145</v>
      </c>
      <c r="E270" s="158" t="s">
        <v>377</v>
      </c>
      <c r="F270" s="159" t="s">
        <v>378</v>
      </c>
      <c r="G270" s="160" t="s">
        <v>335</v>
      </c>
      <c r="H270" s="161">
        <v>215</v>
      </c>
      <c r="I270" s="162"/>
      <c r="J270" s="163">
        <f t="shared" si="0"/>
        <v>0</v>
      </c>
      <c r="K270" s="159" t="s">
        <v>351</v>
      </c>
      <c r="L270" s="32"/>
      <c r="M270" s="164" t="s">
        <v>1</v>
      </c>
      <c r="N270" s="165" t="s">
        <v>41</v>
      </c>
      <c r="O270" s="55"/>
      <c r="P270" s="166">
        <f t="shared" si="1"/>
        <v>0</v>
      </c>
      <c r="Q270" s="166">
        <v>0.00291</v>
      </c>
      <c r="R270" s="166">
        <f t="shared" si="2"/>
        <v>0.6256499999999999</v>
      </c>
      <c r="S270" s="166">
        <v>0</v>
      </c>
      <c r="T270" s="167">
        <f t="shared" si="3"/>
        <v>0</v>
      </c>
      <c r="AR270" s="168" t="s">
        <v>190</v>
      </c>
      <c r="AT270" s="168" t="s">
        <v>145</v>
      </c>
      <c r="AU270" s="168" t="s">
        <v>85</v>
      </c>
      <c r="AY270" s="17" t="s">
        <v>142</v>
      </c>
      <c r="BE270" s="169">
        <f t="shared" si="4"/>
        <v>0</v>
      </c>
      <c r="BF270" s="169">
        <f t="shared" si="5"/>
        <v>0</v>
      </c>
      <c r="BG270" s="169">
        <f t="shared" si="6"/>
        <v>0</v>
      </c>
      <c r="BH270" s="169">
        <f t="shared" si="7"/>
        <v>0</v>
      </c>
      <c r="BI270" s="169">
        <f t="shared" si="8"/>
        <v>0</v>
      </c>
      <c r="BJ270" s="17" t="s">
        <v>83</v>
      </c>
      <c r="BK270" s="169">
        <f t="shared" si="9"/>
        <v>0</v>
      </c>
      <c r="BL270" s="17" t="s">
        <v>190</v>
      </c>
      <c r="BM270" s="168" t="s">
        <v>379</v>
      </c>
    </row>
    <row r="271" spans="2:65" s="1" customFormat="1" ht="24" customHeight="1">
      <c r="B271" s="156"/>
      <c r="C271" s="157" t="s">
        <v>265</v>
      </c>
      <c r="D271" s="157" t="s">
        <v>145</v>
      </c>
      <c r="E271" s="158" t="s">
        <v>380</v>
      </c>
      <c r="F271" s="159" t="s">
        <v>381</v>
      </c>
      <c r="G271" s="160" t="s">
        <v>335</v>
      </c>
      <c r="H271" s="161">
        <v>19</v>
      </c>
      <c r="I271" s="162"/>
      <c r="J271" s="163">
        <f t="shared" si="0"/>
        <v>0</v>
      </c>
      <c r="K271" s="159" t="s">
        <v>351</v>
      </c>
      <c r="L271" s="32"/>
      <c r="M271" s="164" t="s">
        <v>1</v>
      </c>
      <c r="N271" s="165" t="s">
        <v>41</v>
      </c>
      <c r="O271" s="55"/>
      <c r="P271" s="166">
        <f t="shared" si="1"/>
        <v>0</v>
      </c>
      <c r="Q271" s="166">
        <v>0.00296</v>
      </c>
      <c r="R271" s="166">
        <f t="shared" si="2"/>
        <v>0.05624</v>
      </c>
      <c r="S271" s="166">
        <v>0</v>
      </c>
      <c r="T271" s="167">
        <f t="shared" si="3"/>
        <v>0</v>
      </c>
      <c r="AR271" s="168" t="s">
        <v>190</v>
      </c>
      <c r="AT271" s="168" t="s">
        <v>145</v>
      </c>
      <c r="AU271" s="168" t="s">
        <v>85</v>
      </c>
      <c r="AY271" s="17" t="s">
        <v>142</v>
      </c>
      <c r="BE271" s="169">
        <f t="shared" si="4"/>
        <v>0</v>
      </c>
      <c r="BF271" s="169">
        <f t="shared" si="5"/>
        <v>0</v>
      </c>
      <c r="BG271" s="169">
        <f t="shared" si="6"/>
        <v>0</v>
      </c>
      <c r="BH271" s="169">
        <f t="shared" si="7"/>
        <v>0</v>
      </c>
      <c r="BI271" s="169">
        <f t="shared" si="8"/>
        <v>0</v>
      </c>
      <c r="BJ271" s="17" t="s">
        <v>83</v>
      </c>
      <c r="BK271" s="169">
        <f t="shared" si="9"/>
        <v>0</v>
      </c>
      <c r="BL271" s="17" t="s">
        <v>190</v>
      </c>
      <c r="BM271" s="168" t="s">
        <v>382</v>
      </c>
    </row>
    <row r="272" spans="2:65" s="1" customFormat="1" ht="24" customHeight="1">
      <c r="B272" s="156"/>
      <c r="C272" s="157" t="s">
        <v>383</v>
      </c>
      <c r="D272" s="157" t="s">
        <v>145</v>
      </c>
      <c r="E272" s="158" t="s">
        <v>384</v>
      </c>
      <c r="F272" s="159" t="s">
        <v>385</v>
      </c>
      <c r="G272" s="160" t="s">
        <v>335</v>
      </c>
      <c r="H272" s="161">
        <v>230</v>
      </c>
      <c r="I272" s="162"/>
      <c r="J272" s="163">
        <f t="shared" si="0"/>
        <v>0</v>
      </c>
      <c r="K272" s="159" t="s">
        <v>351</v>
      </c>
      <c r="L272" s="32"/>
      <c r="M272" s="164" t="s">
        <v>1</v>
      </c>
      <c r="N272" s="165" t="s">
        <v>41</v>
      </c>
      <c r="O272" s="55"/>
      <c r="P272" s="166">
        <f t="shared" si="1"/>
        <v>0</v>
      </c>
      <c r="Q272" s="166">
        <v>0.00209</v>
      </c>
      <c r="R272" s="166">
        <f t="shared" si="2"/>
        <v>0.48069999999999996</v>
      </c>
      <c r="S272" s="166">
        <v>0</v>
      </c>
      <c r="T272" s="167">
        <f t="shared" si="3"/>
        <v>0</v>
      </c>
      <c r="AR272" s="168" t="s">
        <v>190</v>
      </c>
      <c r="AT272" s="168" t="s">
        <v>145</v>
      </c>
      <c r="AU272" s="168" t="s">
        <v>85</v>
      </c>
      <c r="AY272" s="17" t="s">
        <v>142</v>
      </c>
      <c r="BE272" s="169">
        <f t="shared" si="4"/>
        <v>0</v>
      </c>
      <c r="BF272" s="169">
        <f t="shared" si="5"/>
        <v>0</v>
      </c>
      <c r="BG272" s="169">
        <f t="shared" si="6"/>
        <v>0</v>
      </c>
      <c r="BH272" s="169">
        <f t="shared" si="7"/>
        <v>0</v>
      </c>
      <c r="BI272" s="169">
        <f t="shared" si="8"/>
        <v>0</v>
      </c>
      <c r="BJ272" s="17" t="s">
        <v>83</v>
      </c>
      <c r="BK272" s="169">
        <f t="shared" si="9"/>
        <v>0</v>
      </c>
      <c r="BL272" s="17" t="s">
        <v>190</v>
      </c>
      <c r="BM272" s="168" t="s">
        <v>386</v>
      </c>
    </row>
    <row r="273" spans="2:65" s="1" customFormat="1" ht="24" customHeight="1">
      <c r="B273" s="156"/>
      <c r="C273" s="157" t="s">
        <v>269</v>
      </c>
      <c r="D273" s="157" t="s">
        <v>145</v>
      </c>
      <c r="E273" s="158" t="s">
        <v>387</v>
      </c>
      <c r="F273" s="159" t="s">
        <v>388</v>
      </c>
      <c r="G273" s="160" t="s">
        <v>335</v>
      </c>
      <c r="H273" s="161">
        <v>108</v>
      </c>
      <c r="I273" s="162"/>
      <c r="J273" s="163">
        <f t="shared" si="0"/>
        <v>0</v>
      </c>
      <c r="K273" s="159" t="s">
        <v>351</v>
      </c>
      <c r="L273" s="32"/>
      <c r="M273" s="164" t="s">
        <v>1</v>
      </c>
      <c r="N273" s="165" t="s">
        <v>41</v>
      </c>
      <c r="O273" s="55"/>
      <c r="P273" s="166">
        <f t="shared" si="1"/>
        <v>0</v>
      </c>
      <c r="Q273" s="166">
        <v>0.00286</v>
      </c>
      <c r="R273" s="166">
        <f t="shared" si="2"/>
        <v>0.30888</v>
      </c>
      <c r="S273" s="166">
        <v>0</v>
      </c>
      <c r="T273" s="167">
        <f t="shared" si="3"/>
        <v>0</v>
      </c>
      <c r="AR273" s="168" t="s">
        <v>190</v>
      </c>
      <c r="AT273" s="168" t="s">
        <v>145</v>
      </c>
      <c r="AU273" s="168" t="s">
        <v>85</v>
      </c>
      <c r="AY273" s="17" t="s">
        <v>142</v>
      </c>
      <c r="BE273" s="169">
        <f t="shared" si="4"/>
        <v>0</v>
      </c>
      <c r="BF273" s="169">
        <f t="shared" si="5"/>
        <v>0</v>
      </c>
      <c r="BG273" s="169">
        <f t="shared" si="6"/>
        <v>0</v>
      </c>
      <c r="BH273" s="169">
        <f t="shared" si="7"/>
        <v>0</v>
      </c>
      <c r="BI273" s="169">
        <f t="shared" si="8"/>
        <v>0</v>
      </c>
      <c r="BJ273" s="17" t="s">
        <v>83</v>
      </c>
      <c r="BK273" s="169">
        <f t="shared" si="9"/>
        <v>0</v>
      </c>
      <c r="BL273" s="17" t="s">
        <v>190</v>
      </c>
      <c r="BM273" s="168" t="s">
        <v>389</v>
      </c>
    </row>
    <row r="274" spans="2:65" s="1" customFormat="1" ht="24" customHeight="1">
      <c r="B274" s="156"/>
      <c r="C274" s="157" t="s">
        <v>390</v>
      </c>
      <c r="D274" s="157" t="s">
        <v>145</v>
      </c>
      <c r="E274" s="158" t="s">
        <v>391</v>
      </c>
      <c r="F274" s="159" t="s">
        <v>392</v>
      </c>
      <c r="G274" s="160" t="s">
        <v>272</v>
      </c>
      <c r="H274" s="214"/>
      <c r="I274" s="162"/>
      <c r="J274" s="163">
        <f t="shared" si="0"/>
        <v>0</v>
      </c>
      <c r="K274" s="159" t="s">
        <v>351</v>
      </c>
      <c r="L274" s="32"/>
      <c r="M274" s="164" t="s">
        <v>1</v>
      </c>
      <c r="N274" s="165" t="s">
        <v>41</v>
      </c>
      <c r="O274" s="55"/>
      <c r="P274" s="166">
        <f t="shared" si="1"/>
        <v>0</v>
      </c>
      <c r="Q274" s="166">
        <v>0</v>
      </c>
      <c r="R274" s="166">
        <f t="shared" si="2"/>
        <v>0</v>
      </c>
      <c r="S274" s="166">
        <v>0</v>
      </c>
      <c r="T274" s="167">
        <f t="shared" si="3"/>
        <v>0</v>
      </c>
      <c r="AR274" s="168" t="s">
        <v>190</v>
      </c>
      <c r="AT274" s="168" t="s">
        <v>145</v>
      </c>
      <c r="AU274" s="168" t="s">
        <v>85</v>
      </c>
      <c r="AY274" s="17" t="s">
        <v>142</v>
      </c>
      <c r="BE274" s="169">
        <f t="shared" si="4"/>
        <v>0</v>
      </c>
      <c r="BF274" s="169">
        <f t="shared" si="5"/>
        <v>0</v>
      </c>
      <c r="BG274" s="169">
        <f t="shared" si="6"/>
        <v>0</v>
      </c>
      <c r="BH274" s="169">
        <f t="shared" si="7"/>
        <v>0</v>
      </c>
      <c r="BI274" s="169">
        <f t="shared" si="8"/>
        <v>0</v>
      </c>
      <c r="BJ274" s="17" t="s">
        <v>83</v>
      </c>
      <c r="BK274" s="169">
        <f t="shared" si="9"/>
        <v>0</v>
      </c>
      <c r="BL274" s="17" t="s">
        <v>190</v>
      </c>
      <c r="BM274" s="168" t="s">
        <v>393</v>
      </c>
    </row>
    <row r="275" spans="2:63" s="11" customFormat="1" ht="22.9" customHeight="1">
      <c r="B275" s="143"/>
      <c r="D275" s="144" t="s">
        <v>75</v>
      </c>
      <c r="E275" s="154" t="s">
        <v>394</v>
      </c>
      <c r="F275" s="154" t="s">
        <v>395</v>
      </c>
      <c r="I275" s="146"/>
      <c r="J275" s="155">
        <f>BK275</f>
        <v>0</v>
      </c>
      <c r="L275" s="143"/>
      <c r="M275" s="148"/>
      <c r="N275" s="149"/>
      <c r="O275" s="149"/>
      <c r="P275" s="150">
        <f>SUM(P276:P470)</f>
        <v>0</v>
      </c>
      <c r="Q275" s="149"/>
      <c r="R275" s="150">
        <f>SUM(R276:R470)</f>
        <v>0.5649078</v>
      </c>
      <c r="S275" s="149"/>
      <c r="T275" s="151">
        <f>SUM(T276:T470)</f>
        <v>20.07703</v>
      </c>
      <c r="AR275" s="144" t="s">
        <v>85</v>
      </c>
      <c r="AT275" s="152" t="s">
        <v>75</v>
      </c>
      <c r="AU275" s="152" t="s">
        <v>83</v>
      </c>
      <c r="AY275" s="144" t="s">
        <v>142</v>
      </c>
      <c r="BK275" s="153">
        <f>SUM(BK276:BK470)</f>
        <v>0</v>
      </c>
    </row>
    <row r="276" spans="2:65" s="1" customFormat="1" ht="24" customHeight="1">
      <c r="B276" s="156"/>
      <c r="C276" s="157" t="s">
        <v>273</v>
      </c>
      <c r="D276" s="157" t="s">
        <v>145</v>
      </c>
      <c r="E276" s="158" t="s">
        <v>396</v>
      </c>
      <c r="F276" s="159" t="s">
        <v>397</v>
      </c>
      <c r="G276" s="160" t="s">
        <v>148</v>
      </c>
      <c r="H276" s="161">
        <v>1095.67</v>
      </c>
      <c r="I276" s="162"/>
      <c r="J276" s="163">
        <f>ROUND(I276*H276,2)</f>
        <v>0</v>
      </c>
      <c r="K276" s="159" t="s">
        <v>1</v>
      </c>
      <c r="L276" s="32"/>
      <c r="M276" s="164" t="s">
        <v>1</v>
      </c>
      <c r="N276" s="165" t="s">
        <v>41</v>
      </c>
      <c r="O276" s="55"/>
      <c r="P276" s="166">
        <f>O276*H276</f>
        <v>0</v>
      </c>
      <c r="Q276" s="166">
        <v>0</v>
      </c>
      <c r="R276" s="166">
        <f>Q276*H276</f>
        <v>0</v>
      </c>
      <c r="S276" s="166">
        <v>0.009</v>
      </c>
      <c r="T276" s="167">
        <f>S276*H276</f>
        <v>9.86103</v>
      </c>
      <c r="AR276" s="168" t="s">
        <v>190</v>
      </c>
      <c r="AT276" s="168" t="s">
        <v>145</v>
      </c>
      <c r="AU276" s="168" t="s">
        <v>85</v>
      </c>
      <c r="AY276" s="17" t="s">
        <v>142</v>
      </c>
      <c r="BE276" s="169">
        <f>IF(N276="základní",J276,0)</f>
        <v>0</v>
      </c>
      <c r="BF276" s="169">
        <f>IF(N276="snížená",J276,0)</f>
        <v>0</v>
      </c>
      <c r="BG276" s="169">
        <f>IF(N276="zákl. přenesená",J276,0)</f>
        <v>0</v>
      </c>
      <c r="BH276" s="169">
        <f>IF(N276="sníž. přenesená",J276,0)</f>
        <v>0</v>
      </c>
      <c r="BI276" s="169">
        <f>IF(N276="nulová",J276,0)</f>
        <v>0</v>
      </c>
      <c r="BJ276" s="17" t="s">
        <v>83</v>
      </c>
      <c r="BK276" s="169">
        <f>ROUND(I276*H276,2)</f>
        <v>0</v>
      </c>
      <c r="BL276" s="17" t="s">
        <v>190</v>
      </c>
      <c r="BM276" s="168" t="s">
        <v>398</v>
      </c>
    </row>
    <row r="277" spans="2:51" s="12" customFormat="1" ht="12">
      <c r="B277" s="170"/>
      <c r="D277" s="171" t="s">
        <v>150</v>
      </c>
      <c r="E277" s="172" t="s">
        <v>1</v>
      </c>
      <c r="F277" s="173" t="s">
        <v>217</v>
      </c>
      <c r="H277" s="172" t="s">
        <v>1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2" t="s">
        <v>150</v>
      </c>
      <c r="AU277" s="172" t="s">
        <v>85</v>
      </c>
      <c r="AV277" s="12" t="s">
        <v>83</v>
      </c>
      <c r="AW277" s="12" t="s">
        <v>34</v>
      </c>
      <c r="AX277" s="12" t="s">
        <v>76</v>
      </c>
      <c r="AY277" s="172" t="s">
        <v>142</v>
      </c>
    </row>
    <row r="278" spans="2:51" s="12" customFormat="1" ht="12">
      <c r="B278" s="170"/>
      <c r="D278" s="171" t="s">
        <v>150</v>
      </c>
      <c r="E278" s="172" t="s">
        <v>1</v>
      </c>
      <c r="F278" s="173" t="s">
        <v>399</v>
      </c>
      <c r="H278" s="172" t="s">
        <v>1</v>
      </c>
      <c r="I278" s="174"/>
      <c r="L278" s="170"/>
      <c r="M278" s="175"/>
      <c r="N278" s="176"/>
      <c r="O278" s="176"/>
      <c r="P278" s="176"/>
      <c r="Q278" s="176"/>
      <c r="R278" s="176"/>
      <c r="S278" s="176"/>
      <c r="T278" s="177"/>
      <c r="AT278" s="172" t="s">
        <v>150</v>
      </c>
      <c r="AU278" s="172" t="s">
        <v>85</v>
      </c>
      <c r="AV278" s="12" t="s">
        <v>83</v>
      </c>
      <c r="AW278" s="12" t="s">
        <v>34</v>
      </c>
      <c r="AX278" s="12" t="s">
        <v>76</v>
      </c>
      <c r="AY278" s="172" t="s">
        <v>142</v>
      </c>
    </row>
    <row r="279" spans="2:51" s="13" customFormat="1" ht="12">
      <c r="B279" s="178"/>
      <c r="D279" s="171" t="s">
        <v>150</v>
      </c>
      <c r="E279" s="179" t="s">
        <v>1</v>
      </c>
      <c r="F279" s="180" t="s">
        <v>400</v>
      </c>
      <c r="H279" s="181">
        <v>166.92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150</v>
      </c>
      <c r="AU279" s="179" t="s">
        <v>85</v>
      </c>
      <c r="AV279" s="13" t="s">
        <v>85</v>
      </c>
      <c r="AW279" s="13" t="s">
        <v>34</v>
      </c>
      <c r="AX279" s="13" t="s">
        <v>76</v>
      </c>
      <c r="AY279" s="179" t="s">
        <v>142</v>
      </c>
    </row>
    <row r="280" spans="2:51" s="13" customFormat="1" ht="12">
      <c r="B280" s="178"/>
      <c r="D280" s="171" t="s">
        <v>150</v>
      </c>
      <c r="E280" s="179" t="s">
        <v>1</v>
      </c>
      <c r="F280" s="180" t="s">
        <v>401</v>
      </c>
      <c r="H280" s="181">
        <v>-16.32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150</v>
      </c>
      <c r="AU280" s="179" t="s">
        <v>85</v>
      </c>
      <c r="AV280" s="13" t="s">
        <v>85</v>
      </c>
      <c r="AW280" s="13" t="s">
        <v>34</v>
      </c>
      <c r="AX280" s="13" t="s">
        <v>76</v>
      </c>
      <c r="AY280" s="179" t="s">
        <v>142</v>
      </c>
    </row>
    <row r="281" spans="2:51" s="13" customFormat="1" ht="12">
      <c r="B281" s="178"/>
      <c r="D281" s="171" t="s">
        <v>150</v>
      </c>
      <c r="E281" s="179" t="s">
        <v>1</v>
      </c>
      <c r="F281" s="180" t="s">
        <v>402</v>
      </c>
      <c r="H281" s="181">
        <v>-30</v>
      </c>
      <c r="I281" s="182"/>
      <c r="L281" s="178"/>
      <c r="M281" s="183"/>
      <c r="N281" s="184"/>
      <c r="O281" s="184"/>
      <c r="P281" s="184"/>
      <c r="Q281" s="184"/>
      <c r="R281" s="184"/>
      <c r="S281" s="184"/>
      <c r="T281" s="185"/>
      <c r="AT281" s="179" t="s">
        <v>150</v>
      </c>
      <c r="AU281" s="179" t="s">
        <v>85</v>
      </c>
      <c r="AV281" s="13" t="s">
        <v>85</v>
      </c>
      <c r="AW281" s="13" t="s">
        <v>34</v>
      </c>
      <c r="AX281" s="13" t="s">
        <v>76</v>
      </c>
      <c r="AY281" s="179" t="s">
        <v>142</v>
      </c>
    </row>
    <row r="282" spans="2:51" s="12" customFormat="1" ht="12">
      <c r="B282" s="170"/>
      <c r="D282" s="171" t="s">
        <v>150</v>
      </c>
      <c r="E282" s="172" t="s">
        <v>1</v>
      </c>
      <c r="F282" s="173" t="s">
        <v>403</v>
      </c>
      <c r="H282" s="172" t="s">
        <v>1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2" t="s">
        <v>150</v>
      </c>
      <c r="AU282" s="172" t="s">
        <v>85</v>
      </c>
      <c r="AV282" s="12" t="s">
        <v>83</v>
      </c>
      <c r="AW282" s="12" t="s">
        <v>34</v>
      </c>
      <c r="AX282" s="12" t="s">
        <v>76</v>
      </c>
      <c r="AY282" s="172" t="s">
        <v>142</v>
      </c>
    </row>
    <row r="283" spans="2:51" s="13" customFormat="1" ht="12">
      <c r="B283" s="178"/>
      <c r="D283" s="171" t="s">
        <v>150</v>
      </c>
      <c r="E283" s="179" t="s">
        <v>1</v>
      </c>
      <c r="F283" s="180" t="s">
        <v>404</v>
      </c>
      <c r="H283" s="181">
        <v>166.92</v>
      </c>
      <c r="I283" s="182"/>
      <c r="L283" s="178"/>
      <c r="M283" s="183"/>
      <c r="N283" s="184"/>
      <c r="O283" s="184"/>
      <c r="P283" s="184"/>
      <c r="Q283" s="184"/>
      <c r="R283" s="184"/>
      <c r="S283" s="184"/>
      <c r="T283" s="185"/>
      <c r="AT283" s="179" t="s">
        <v>150</v>
      </c>
      <c r="AU283" s="179" t="s">
        <v>85</v>
      </c>
      <c r="AV283" s="13" t="s">
        <v>85</v>
      </c>
      <c r="AW283" s="13" t="s">
        <v>34</v>
      </c>
      <c r="AX283" s="13" t="s">
        <v>76</v>
      </c>
      <c r="AY283" s="179" t="s">
        <v>142</v>
      </c>
    </row>
    <row r="284" spans="2:51" s="13" customFormat="1" ht="12">
      <c r="B284" s="178"/>
      <c r="D284" s="171" t="s">
        <v>150</v>
      </c>
      <c r="E284" s="179" t="s">
        <v>1</v>
      </c>
      <c r="F284" s="180" t="s">
        <v>405</v>
      </c>
      <c r="H284" s="181">
        <v>-12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150</v>
      </c>
      <c r="AU284" s="179" t="s">
        <v>85</v>
      </c>
      <c r="AV284" s="13" t="s">
        <v>85</v>
      </c>
      <c r="AW284" s="13" t="s">
        <v>34</v>
      </c>
      <c r="AX284" s="13" t="s">
        <v>76</v>
      </c>
      <c r="AY284" s="179" t="s">
        <v>142</v>
      </c>
    </row>
    <row r="285" spans="2:51" s="13" customFormat="1" ht="12">
      <c r="B285" s="178"/>
      <c r="D285" s="171" t="s">
        <v>150</v>
      </c>
      <c r="E285" s="179" t="s">
        <v>1</v>
      </c>
      <c r="F285" s="180" t="s">
        <v>406</v>
      </c>
      <c r="H285" s="181">
        <v>-15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150</v>
      </c>
      <c r="AU285" s="179" t="s">
        <v>85</v>
      </c>
      <c r="AV285" s="13" t="s">
        <v>85</v>
      </c>
      <c r="AW285" s="13" t="s">
        <v>34</v>
      </c>
      <c r="AX285" s="13" t="s">
        <v>76</v>
      </c>
      <c r="AY285" s="179" t="s">
        <v>142</v>
      </c>
    </row>
    <row r="286" spans="2:51" s="13" customFormat="1" ht="12">
      <c r="B286" s="178"/>
      <c r="D286" s="171" t="s">
        <v>150</v>
      </c>
      <c r="E286" s="179" t="s">
        <v>1</v>
      </c>
      <c r="F286" s="180" t="s">
        <v>407</v>
      </c>
      <c r="H286" s="181">
        <v>-35.099999999999994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150</v>
      </c>
      <c r="AU286" s="179" t="s">
        <v>85</v>
      </c>
      <c r="AV286" s="13" t="s">
        <v>85</v>
      </c>
      <c r="AW286" s="13" t="s">
        <v>34</v>
      </c>
      <c r="AX286" s="13" t="s">
        <v>76</v>
      </c>
      <c r="AY286" s="179" t="s">
        <v>142</v>
      </c>
    </row>
    <row r="287" spans="2:51" s="12" customFormat="1" ht="12">
      <c r="B287" s="170"/>
      <c r="D287" s="171" t="s">
        <v>150</v>
      </c>
      <c r="E287" s="172" t="s">
        <v>1</v>
      </c>
      <c r="F287" s="173" t="s">
        <v>408</v>
      </c>
      <c r="H287" s="172" t="s">
        <v>1</v>
      </c>
      <c r="I287" s="174"/>
      <c r="L287" s="170"/>
      <c r="M287" s="175"/>
      <c r="N287" s="176"/>
      <c r="O287" s="176"/>
      <c r="P287" s="176"/>
      <c r="Q287" s="176"/>
      <c r="R287" s="176"/>
      <c r="S287" s="176"/>
      <c r="T287" s="177"/>
      <c r="AT287" s="172" t="s">
        <v>150</v>
      </c>
      <c r="AU287" s="172" t="s">
        <v>85</v>
      </c>
      <c r="AV287" s="12" t="s">
        <v>83</v>
      </c>
      <c r="AW287" s="12" t="s">
        <v>34</v>
      </c>
      <c r="AX287" s="12" t="s">
        <v>76</v>
      </c>
      <c r="AY287" s="172" t="s">
        <v>142</v>
      </c>
    </row>
    <row r="288" spans="2:51" s="13" customFormat="1" ht="12">
      <c r="B288" s="178"/>
      <c r="D288" s="171" t="s">
        <v>150</v>
      </c>
      <c r="E288" s="179" t="s">
        <v>1</v>
      </c>
      <c r="F288" s="180" t="s">
        <v>409</v>
      </c>
      <c r="H288" s="181">
        <v>113.24000000000001</v>
      </c>
      <c r="I288" s="182"/>
      <c r="L288" s="178"/>
      <c r="M288" s="183"/>
      <c r="N288" s="184"/>
      <c r="O288" s="184"/>
      <c r="P288" s="184"/>
      <c r="Q288" s="184"/>
      <c r="R288" s="184"/>
      <c r="S288" s="184"/>
      <c r="T288" s="185"/>
      <c r="AT288" s="179" t="s">
        <v>150</v>
      </c>
      <c r="AU288" s="179" t="s">
        <v>85</v>
      </c>
      <c r="AV288" s="13" t="s">
        <v>85</v>
      </c>
      <c r="AW288" s="13" t="s">
        <v>34</v>
      </c>
      <c r="AX288" s="13" t="s">
        <v>76</v>
      </c>
      <c r="AY288" s="179" t="s">
        <v>142</v>
      </c>
    </row>
    <row r="289" spans="2:51" s="13" customFormat="1" ht="12">
      <c r="B289" s="178"/>
      <c r="D289" s="171" t="s">
        <v>150</v>
      </c>
      <c r="E289" s="179" t="s">
        <v>1</v>
      </c>
      <c r="F289" s="180" t="s">
        <v>410</v>
      </c>
      <c r="H289" s="181">
        <v>-27</v>
      </c>
      <c r="I289" s="182"/>
      <c r="L289" s="178"/>
      <c r="M289" s="183"/>
      <c r="N289" s="184"/>
      <c r="O289" s="184"/>
      <c r="P289" s="184"/>
      <c r="Q289" s="184"/>
      <c r="R289" s="184"/>
      <c r="S289" s="184"/>
      <c r="T289" s="185"/>
      <c r="AT289" s="179" t="s">
        <v>150</v>
      </c>
      <c r="AU289" s="179" t="s">
        <v>85</v>
      </c>
      <c r="AV289" s="13" t="s">
        <v>85</v>
      </c>
      <c r="AW289" s="13" t="s">
        <v>34</v>
      </c>
      <c r="AX289" s="13" t="s">
        <v>76</v>
      </c>
      <c r="AY289" s="179" t="s">
        <v>142</v>
      </c>
    </row>
    <row r="290" spans="2:51" s="15" customFormat="1" ht="12">
      <c r="B290" s="206"/>
      <c r="D290" s="171" t="s">
        <v>150</v>
      </c>
      <c r="E290" s="207" t="s">
        <v>1</v>
      </c>
      <c r="F290" s="208" t="s">
        <v>216</v>
      </c>
      <c r="H290" s="209">
        <v>311.65999999999997</v>
      </c>
      <c r="I290" s="210"/>
      <c r="L290" s="206"/>
      <c r="M290" s="211"/>
      <c r="N290" s="212"/>
      <c r="O290" s="212"/>
      <c r="P290" s="212"/>
      <c r="Q290" s="212"/>
      <c r="R290" s="212"/>
      <c r="S290" s="212"/>
      <c r="T290" s="213"/>
      <c r="AT290" s="207" t="s">
        <v>150</v>
      </c>
      <c r="AU290" s="207" t="s">
        <v>85</v>
      </c>
      <c r="AV290" s="15" t="s">
        <v>143</v>
      </c>
      <c r="AW290" s="15" t="s">
        <v>34</v>
      </c>
      <c r="AX290" s="15" t="s">
        <v>76</v>
      </c>
      <c r="AY290" s="207" t="s">
        <v>142</v>
      </c>
    </row>
    <row r="291" spans="2:51" s="12" customFormat="1" ht="12">
      <c r="B291" s="170"/>
      <c r="D291" s="171" t="s">
        <v>150</v>
      </c>
      <c r="E291" s="172" t="s">
        <v>1</v>
      </c>
      <c r="F291" s="173" t="s">
        <v>213</v>
      </c>
      <c r="H291" s="172" t="s">
        <v>1</v>
      </c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2" t="s">
        <v>150</v>
      </c>
      <c r="AU291" s="172" t="s">
        <v>85</v>
      </c>
      <c r="AV291" s="12" t="s">
        <v>83</v>
      </c>
      <c r="AW291" s="12" t="s">
        <v>34</v>
      </c>
      <c r="AX291" s="12" t="s">
        <v>76</v>
      </c>
      <c r="AY291" s="172" t="s">
        <v>142</v>
      </c>
    </row>
    <row r="292" spans="2:51" s="12" customFormat="1" ht="12">
      <c r="B292" s="170"/>
      <c r="D292" s="171" t="s">
        <v>150</v>
      </c>
      <c r="E292" s="172" t="s">
        <v>1</v>
      </c>
      <c r="F292" s="173" t="s">
        <v>411</v>
      </c>
      <c r="H292" s="172" t="s">
        <v>1</v>
      </c>
      <c r="I292" s="174"/>
      <c r="L292" s="170"/>
      <c r="M292" s="175"/>
      <c r="N292" s="176"/>
      <c r="O292" s="176"/>
      <c r="P292" s="176"/>
      <c r="Q292" s="176"/>
      <c r="R292" s="176"/>
      <c r="S292" s="176"/>
      <c r="T292" s="177"/>
      <c r="AT292" s="172" t="s">
        <v>150</v>
      </c>
      <c r="AU292" s="172" t="s">
        <v>85</v>
      </c>
      <c r="AV292" s="12" t="s">
        <v>83</v>
      </c>
      <c r="AW292" s="12" t="s">
        <v>34</v>
      </c>
      <c r="AX292" s="12" t="s">
        <v>76</v>
      </c>
      <c r="AY292" s="172" t="s">
        <v>142</v>
      </c>
    </row>
    <row r="293" spans="2:51" s="13" customFormat="1" ht="12">
      <c r="B293" s="178"/>
      <c r="D293" s="171" t="s">
        <v>150</v>
      </c>
      <c r="E293" s="179" t="s">
        <v>1</v>
      </c>
      <c r="F293" s="180" t="s">
        <v>412</v>
      </c>
      <c r="H293" s="181">
        <v>594.8600000000001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150</v>
      </c>
      <c r="AU293" s="179" t="s">
        <v>85</v>
      </c>
      <c r="AV293" s="13" t="s">
        <v>85</v>
      </c>
      <c r="AW293" s="13" t="s">
        <v>34</v>
      </c>
      <c r="AX293" s="13" t="s">
        <v>76</v>
      </c>
      <c r="AY293" s="179" t="s">
        <v>142</v>
      </c>
    </row>
    <row r="294" spans="2:51" s="13" customFormat="1" ht="12">
      <c r="B294" s="178"/>
      <c r="D294" s="171" t="s">
        <v>150</v>
      </c>
      <c r="E294" s="179" t="s">
        <v>1</v>
      </c>
      <c r="F294" s="180" t="s">
        <v>413</v>
      </c>
      <c r="H294" s="181">
        <v>-81.89999999999999</v>
      </c>
      <c r="I294" s="182"/>
      <c r="L294" s="178"/>
      <c r="M294" s="183"/>
      <c r="N294" s="184"/>
      <c r="O294" s="184"/>
      <c r="P294" s="184"/>
      <c r="Q294" s="184"/>
      <c r="R294" s="184"/>
      <c r="S294" s="184"/>
      <c r="T294" s="185"/>
      <c r="AT294" s="179" t="s">
        <v>150</v>
      </c>
      <c r="AU294" s="179" t="s">
        <v>85</v>
      </c>
      <c r="AV294" s="13" t="s">
        <v>85</v>
      </c>
      <c r="AW294" s="13" t="s">
        <v>34</v>
      </c>
      <c r="AX294" s="13" t="s">
        <v>76</v>
      </c>
      <c r="AY294" s="179" t="s">
        <v>142</v>
      </c>
    </row>
    <row r="295" spans="2:51" s="13" customFormat="1" ht="12">
      <c r="B295" s="178"/>
      <c r="D295" s="171" t="s">
        <v>150</v>
      </c>
      <c r="E295" s="179" t="s">
        <v>1</v>
      </c>
      <c r="F295" s="180" t="s">
        <v>414</v>
      </c>
      <c r="H295" s="181">
        <v>-21.729999999999997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150</v>
      </c>
      <c r="AU295" s="179" t="s">
        <v>85</v>
      </c>
      <c r="AV295" s="13" t="s">
        <v>85</v>
      </c>
      <c r="AW295" s="13" t="s">
        <v>34</v>
      </c>
      <c r="AX295" s="13" t="s">
        <v>76</v>
      </c>
      <c r="AY295" s="179" t="s">
        <v>142</v>
      </c>
    </row>
    <row r="296" spans="2:51" s="13" customFormat="1" ht="12">
      <c r="B296" s="178"/>
      <c r="D296" s="171" t="s">
        <v>150</v>
      </c>
      <c r="E296" s="179" t="s">
        <v>1</v>
      </c>
      <c r="F296" s="180" t="s">
        <v>415</v>
      </c>
      <c r="H296" s="181">
        <v>-173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150</v>
      </c>
      <c r="AU296" s="179" t="s">
        <v>85</v>
      </c>
      <c r="AV296" s="13" t="s">
        <v>85</v>
      </c>
      <c r="AW296" s="13" t="s">
        <v>34</v>
      </c>
      <c r="AX296" s="13" t="s">
        <v>76</v>
      </c>
      <c r="AY296" s="179" t="s">
        <v>142</v>
      </c>
    </row>
    <row r="297" spans="2:51" s="12" customFormat="1" ht="12">
      <c r="B297" s="170"/>
      <c r="D297" s="171" t="s">
        <v>150</v>
      </c>
      <c r="E297" s="172" t="s">
        <v>1</v>
      </c>
      <c r="F297" s="173" t="s">
        <v>416</v>
      </c>
      <c r="H297" s="172" t="s">
        <v>1</v>
      </c>
      <c r="I297" s="174"/>
      <c r="L297" s="170"/>
      <c r="M297" s="175"/>
      <c r="N297" s="176"/>
      <c r="O297" s="176"/>
      <c r="P297" s="176"/>
      <c r="Q297" s="176"/>
      <c r="R297" s="176"/>
      <c r="S297" s="176"/>
      <c r="T297" s="177"/>
      <c r="AT297" s="172" t="s">
        <v>150</v>
      </c>
      <c r="AU297" s="172" t="s">
        <v>85</v>
      </c>
      <c r="AV297" s="12" t="s">
        <v>83</v>
      </c>
      <c r="AW297" s="12" t="s">
        <v>34</v>
      </c>
      <c r="AX297" s="12" t="s">
        <v>76</v>
      </c>
      <c r="AY297" s="172" t="s">
        <v>142</v>
      </c>
    </row>
    <row r="298" spans="2:51" s="13" customFormat="1" ht="12">
      <c r="B298" s="178"/>
      <c r="D298" s="171" t="s">
        <v>150</v>
      </c>
      <c r="E298" s="179" t="s">
        <v>1</v>
      </c>
      <c r="F298" s="180" t="s">
        <v>412</v>
      </c>
      <c r="H298" s="181">
        <v>594.8600000000001</v>
      </c>
      <c r="I298" s="182"/>
      <c r="L298" s="178"/>
      <c r="M298" s="183"/>
      <c r="N298" s="184"/>
      <c r="O298" s="184"/>
      <c r="P298" s="184"/>
      <c r="Q298" s="184"/>
      <c r="R298" s="184"/>
      <c r="S298" s="184"/>
      <c r="T298" s="185"/>
      <c r="AT298" s="179" t="s">
        <v>150</v>
      </c>
      <c r="AU298" s="179" t="s">
        <v>85</v>
      </c>
      <c r="AV298" s="13" t="s">
        <v>85</v>
      </c>
      <c r="AW298" s="13" t="s">
        <v>34</v>
      </c>
      <c r="AX298" s="13" t="s">
        <v>76</v>
      </c>
      <c r="AY298" s="179" t="s">
        <v>142</v>
      </c>
    </row>
    <row r="299" spans="2:51" s="13" customFormat="1" ht="12">
      <c r="B299" s="178"/>
      <c r="D299" s="171" t="s">
        <v>150</v>
      </c>
      <c r="E299" s="179" t="s">
        <v>1</v>
      </c>
      <c r="F299" s="180" t="s">
        <v>417</v>
      </c>
      <c r="H299" s="181">
        <v>-12.6</v>
      </c>
      <c r="I299" s="182"/>
      <c r="L299" s="178"/>
      <c r="M299" s="183"/>
      <c r="N299" s="184"/>
      <c r="O299" s="184"/>
      <c r="P299" s="184"/>
      <c r="Q299" s="184"/>
      <c r="R299" s="184"/>
      <c r="S299" s="184"/>
      <c r="T299" s="185"/>
      <c r="AT299" s="179" t="s">
        <v>150</v>
      </c>
      <c r="AU299" s="179" t="s">
        <v>85</v>
      </c>
      <c r="AV299" s="13" t="s">
        <v>85</v>
      </c>
      <c r="AW299" s="13" t="s">
        <v>34</v>
      </c>
      <c r="AX299" s="13" t="s">
        <v>76</v>
      </c>
      <c r="AY299" s="179" t="s">
        <v>142</v>
      </c>
    </row>
    <row r="300" spans="2:51" s="13" customFormat="1" ht="12">
      <c r="B300" s="178"/>
      <c r="D300" s="171" t="s">
        <v>150</v>
      </c>
      <c r="E300" s="179" t="s">
        <v>1</v>
      </c>
      <c r="F300" s="180" t="s">
        <v>418</v>
      </c>
      <c r="H300" s="181">
        <v>-239</v>
      </c>
      <c r="I300" s="182"/>
      <c r="L300" s="178"/>
      <c r="M300" s="183"/>
      <c r="N300" s="184"/>
      <c r="O300" s="184"/>
      <c r="P300" s="184"/>
      <c r="Q300" s="184"/>
      <c r="R300" s="184"/>
      <c r="S300" s="184"/>
      <c r="T300" s="185"/>
      <c r="AT300" s="179" t="s">
        <v>150</v>
      </c>
      <c r="AU300" s="179" t="s">
        <v>85</v>
      </c>
      <c r="AV300" s="13" t="s">
        <v>85</v>
      </c>
      <c r="AW300" s="13" t="s">
        <v>34</v>
      </c>
      <c r="AX300" s="13" t="s">
        <v>76</v>
      </c>
      <c r="AY300" s="179" t="s">
        <v>142</v>
      </c>
    </row>
    <row r="301" spans="2:51" s="13" customFormat="1" ht="12">
      <c r="B301" s="178"/>
      <c r="D301" s="171" t="s">
        <v>150</v>
      </c>
      <c r="E301" s="179" t="s">
        <v>1</v>
      </c>
      <c r="F301" s="180" t="s">
        <v>419</v>
      </c>
      <c r="H301" s="181">
        <v>-11.7</v>
      </c>
      <c r="I301" s="182"/>
      <c r="L301" s="178"/>
      <c r="M301" s="183"/>
      <c r="N301" s="184"/>
      <c r="O301" s="184"/>
      <c r="P301" s="184"/>
      <c r="Q301" s="184"/>
      <c r="R301" s="184"/>
      <c r="S301" s="184"/>
      <c r="T301" s="185"/>
      <c r="AT301" s="179" t="s">
        <v>150</v>
      </c>
      <c r="AU301" s="179" t="s">
        <v>85</v>
      </c>
      <c r="AV301" s="13" t="s">
        <v>85</v>
      </c>
      <c r="AW301" s="13" t="s">
        <v>34</v>
      </c>
      <c r="AX301" s="13" t="s">
        <v>76</v>
      </c>
      <c r="AY301" s="179" t="s">
        <v>142</v>
      </c>
    </row>
    <row r="302" spans="2:51" s="12" customFormat="1" ht="12">
      <c r="B302" s="170"/>
      <c r="D302" s="171" t="s">
        <v>150</v>
      </c>
      <c r="E302" s="172" t="s">
        <v>1</v>
      </c>
      <c r="F302" s="173" t="s">
        <v>399</v>
      </c>
      <c r="H302" s="172" t="s">
        <v>1</v>
      </c>
      <c r="I302" s="174"/>
      <c r="L302" s="170"/>
      <c r="M302" s="175"/>
      <c r="N302" s="176"/>
      <c r="O302" s="176"/>
      <c r="P302" s="176"/>
      <c r="Q302" s="176"/>
      <c r="R302" s="176"/>
      <c r="S302" s="176"/>
      <c r="T302" s="177"/>
      <c r="AT302" s="172" t="s">
        <v>150</v>
      </c>
      <c r="AU302" s="172" t="s">
        <v>85</v>
      </c>
      <c r="AV302" s="12" t="s">
        <v>83</v>
      </c>
      <c r="AW302" s="12" t="s">
        <v>34</v>
      </c>
      <c r="AX302" s="12" t="s">
        <v>76</v>
      </c>
      <c r="AY302" s="172" t="s">
        <v>142</v>
      </c>
    </row>
    <row r="303" spans="2:51" s="13" customFormat="1" ht="12">
      <c r="B303" s="178"/>
      <c r="D303" s="171" t="s">
        <v>150</v>
      </c>
      <c r="E303" s="179" t="s">
        <v>1</v>
      </c>
      <c r="F303" s="180" t="s">
        <v>420</v>
      </c>
      <c r="H303" s="181">
        <v>200.86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150</v>
      </c>
      <c r="AU303" s="179" t="s">
        <v>85</v>
      </c>
      <c r="AV303" s="13" t="s">
        <v>85</v>
      </c>
      <c r="AW303" s="13" t="s">
        <v>34</v>
      </c>
      <c r="AX303" s="13" t="s">
        <v>76</v>
      </c>
      <c r="AY303" s="179" t="s">
        <v>142</v>
      </c>
    </row>
    <row r="304" spans="2:51" s="13" customFormat="1" ht="12">
      <c r="B304" s="178"/>
      <c r="D304" s="171" t="s">
        <v>150</v>
      </c>
      <c r="E304" s="179" t="s">
        <v>1</v>
      </c>
      <c r="F304" s="180" t="s">
        <v>420</v>
      </c>
      <c r="H304" s="181">
        <v>200.86</v>
      </c>
      <c r="I304" s="182"/>
      <c r="L304" s="178"/>
      <c r="M304" s="183"/>
      <c r="N304" s="184"/>
      <c r="O304" s="184"/>
      <c r="P304" s="184"/>
      <c r="Q304" s="184"/>
      <c r="R304" s="184"/>
      <c r="S304" s="184"/>
      <c r="T304" s="185"/>
      <c r="AT304" s="179" t="s">
        <v>150</v>
      </c>
      <c r="AU304" s="179" t="s">
        <v>85</v>
      </c>
      <c r="AV304" s="13" t="s">
        <v>85</v>
      </c>
      <c r="AW304" s="13" t="s">
        <v>34</v>
      </c>
      <c r="AX304" s="13" t="s">
        <v>76</v>
      </c>
      <c r="AY304" s="179" t="s">
        <v>142</v>
      </c>
    </row>
    <row r="305" spans="2:51" s="13" customFormat="1" ht="12">
      <c r="B305" s="178"/>
      <c r="D305" s="171" t="s">
        <v>150</v>
      </c>
      <c r="E305" s="179" t="s">
        <v>1</v>
      </c>
      <c r="F305" s="180" t="s">
        <v>419</v>
      </c>
      <c r="H305" s="181">
        <v>-11.7</v>
      </c>
      <c r="I305" s="182"/>
      <c r="L305" s="178"/>
      <c r="M305" s="183"/>
      <c r="N305" s="184"/>
      <c r="O305" s="184"/>
      <c r="P305" s="184"/>
      <c r="Q305" s="184"/>
      <c r="R305" s="184"/>
      <c r="S305" s="184"/>
      <c r="T305" s="185"/>
      <c r="AT305" s="179" t="s">
        <v>150</v>
      </c>
      <c r="AU305" s="179" t="s">
        <v>85</v>
      </c>
      <c r="AV305" s="13" t="s">
        <v>85</v>
      </c>
      <c r="AW305" s="13" t="s">
        <v>34</v>
      </c>
      <c r="AX305" s="13" t="s">
        <v>76</v>
      </c>
      <c r="AY305" s="179" t="s">
        <v>142</v>
      </c>
    </row>
    <row r="306" spans="2:51" s="13" customFormat="1" ht="12">
      <c r="B306" s="178"/>
      <c r="D306" s="171" t="s">
        <v>150</v>
      </c>
      <c r="E306" s="179" t="s">
        <v>1</v>
      </c>
      <c r="F306" s="180" t="s">
        <v>421</v>
      </c>
      <c r="H306" s="181">
        <v>3</v>
      </c>
      <c r="I306" s="182"/>
      <c r="L306" s="178"/>
      <c r="M306" s="183"/>
      <c r="N306" s="184"/>
      <c r="O306" s="184"/>
      <c r="P306" s="184"/>
      <c r="Q306" s="184"/>
      <c r="R306" s="184"/>
      <c r="S306" s="184"/>
      <c r="T306" s="185"/>
      <c r="AT306" s="179" t="s">
        <v>150</v>
      </c>
      <c r="AU306" s="179" t="s">
        <v>85</v>
      </c>
      <c r="AV306" s="13" t="s">
        <v>85</v>
      </c>
      <c r="AW306" s="13" t="s">
        <v>34</v>
      </c>
      <c r="AX306" s="13" t="s">
        <v>76</v>
      </c>
      <c r="AY306" s="179" t="s">
        <v>142</v>
      </c>
    </row>
    <row r="307" spans="2:51" s="15" customFormat="1" ht="12">
      <c r="B307" s="206"/>
      <c r="D307" s="171" t="s">
        <v>150</v>
      </c>
      <c r="E307" s="207" t="s">
        <v>1</v>
      </c>
      <c r="F307" s="208" t="s">
        <v>216</v>
      </c>
      <c r="H307" s="209">
        <v>1042.8100000000002</v>
      </c>
      <c r="I307" s="210"/>
      <c r="L307" s="206"/>
      <c r="M307" s="211"/>
      <c r="N307" s="212"/>
      <c r="O307" s="212"/>
      <c r="P307" s="212"/>
      <c r="Q307" s="212"/>
      <c r="R307" s="212"/>
      <c r="S307" s="212"/>
      <c r="T307" s="213"/>
      <c r="AT307" s="207" t="s">
        <v>150</v>
      </c>
      <c r="AU307" s="207" t="s">
        <v>85</v>
      </c>
      <c r="AV307" s="15" t="s">
        <v>143</v>
      </c>
      <c r="AW307" s="15" t="s">
        <v>34</v>
      </c>
      <c r="AX307" s="15" t="s">
        <v>76</v>
      </c>
      <c r="AY307" s="207" t="s">
        <v>142</v>
      </c>
    </row>
    <row r="308" spans="2:51" s="12" customFormat="1" ht="12">
      <c r="B308" s="170"/>
      <c r="D308" s="171" t="s">
        <v>150</v>
      </c>
      <c r="E308" s="172" t="s">
        <v>1</v>
      </c>
      <c r="F308" s="173" t="s">
        <v>422</v>
      </c>
      <c r="H308" s="172" t="s">
        <v>1</v>
      </c>
      <c r="I308" s="174"/>
      <c r="L308" s="170"/>
      <c r="M308" s="175"/>
      <c r="N308" s="176"/>
      <c r="O308" s="176"/>
      <c r="P308" s="176"/>
      <c r="Q308" s="176"/>
      <c r="R308" s="176"/>
      <c r="S308" s="176"/>
      <c r="T308" s="177"/>
      <c r="AT308" s="172" t="s">
        <v>150</v>
      </c>
      <c r="AU308" s="172" t="s">
        <v>85</v>
      </c>
      <c r="AV308" s="12" t="s">
        <v>83</v>
      </c>
      <c r="AW308" s="12" t="s">
        <v>34</v>
      </c>
      <c r="AX308" s="12" t="s">
        <v>76</v>
      </c>
      <c r="AY308" s="172" t="s">
        <v>142</v>
      </c>
    </row>
    <row r="309" spans="2:51" s="12" customFormat="1" ht="12">
      <c r="B309" s="170"/>
      <c r="D309" s="171" t="s">
        <v>150</v>
      </c>
      <c r="E309" s="172" t="s">
        <v>1</v>
      </c>
      <c r="F309" s="173" t="s">
        <v>165</v>
      </c>
      <c r="H309" s="172" t="s">
        <v>1</v>
      </c>
      <c r="I309" s="174"/>
      <c r="L309" s="170"/>
      <c r="M309" s="175"/>
      <c r="N309" s="176"/>
      <c r="O309" s="176"/>
      <c r="P309" s="176"/>
      <c r="Q309" s="176"/>
      <c r="R309" s="176"/>
      <c r="S309" s="176"/>
      <c r="T309" s="177"/>
      <c r="AT309" s="172" t="s">
        <v>150</v>
      </c>
      <c r="AU309" s="172" t="s">
        <v>85</v>
      </c>
      <c r="AV309" s="12" t="s">
        <v>83</v>
      </c>
      <c r="AW309" s="12" t="s">
        <v>34</v>
      </c>
      <c r="AX309" s="12" t="s">
        <v>76</v>
      </c>
      <c r="AY309" s="172" t="s">
        <v>142</v>
      </c>
    </row>
    <row r="310" spans="2:51" s="13" customFormat="1" ht="12">
      <c r="B310" s="178"/>
      <c r="D310" s="171" t="s">
        <v>150</v>
      </c>
      <c r="E310" s="179" t="s">
        <v>1</v>
      </c>
      <c r="F310" s="180" t="s">
        <v>423</v>
      </c>
      <c r="H310" s="181">
        <v>-146</v>
      </c>
      <c r="I310" s="182"/>
      <c r="L310" s="178"/>
      <c r="M310" s="183"/>
      <c r="N310" s="184"/>
      <c r="O310" s="184"/>
      <c r="P310" s="184"/>
      <c r="Q310" s="184"/>
      <c r="R310" s="184"/>
      <c r="S310" s="184"/>
      <c r="T310" s="185"/>
      <c r="AT310" s="179" t="s">
        <v>150</v>
      </c>
      <c r="AU310" s="179" t="s">
        <v>85</v>
      </c>
      <c r="AV310" s="13" t="s">
        <v>85</v>
      </c>
      <c r="AW310" s="13" t="s">
        <v>34</v>
      </c>
      <c r="AX310" s="13" t="s">
        <v>76</v>
      </c>
      <c r="AY310" s="179" t="s">
        <v>142</v>
      </c>
    </row>
    <row r="311" spans="2:51" s="12" customFormat="1" ht="12">
      <c r="B311" s="170"/>
      <c r="D311" s="171" t="s">
        <v>150</v>
      </c>
      <c r="E311" s="172" t="s">
        <v>1</v>
      </c>
      <c r="F311" s="173" t="s">
        <v>167</v>
      </c>
      <c r="H311" s="172" t="s">
        <v>1</v>
      </c>
      <c r="I311" s="174"/>
      <c r="L311" s="170"/>
      <c r="M311" s="175"/>
      <c r="N311" s="176"/>
      <c r="O311" s="176"/>
      <c r="P311" s="176"/>
      <c r="Q311" s="176"/>
      <c r="R311" s="176"/>
      <c r="S311" s="176"/>
      <c r="T311" s="177"/>
      <c r="AT311" s="172" t="s">
        <v>150</v>
      </c>
      <c r="AU311" s="172" t="s">
        <v>85</v>
      </c>
      <c r="AV311" s="12" t="s">
        <v>83</v>
      </c>
      <c r="AW311" s="12" t="s">
        <v>34</v>
      </c>
      <c r="AX311" s="12" t="s">
        <v>76</v>
      </c>
      <c r="AY311" s="172" t="s">
        <v>142</v>
      </c>
    </row>
    <row r="312" spans="2:51" s="13" customFormat="1" ht="12">
      <c r="B312" s="178"/>
      <c r="D312" s="171" t="s">
        <v>150</v>
      </c>
      <c r="E312" s="179" t="s">
        <v>1</v>
      </c>
      <c r="F312" s="180" t="s">
        <v>424</v>
      </c>
      <c r="H312" s="181">
        <v>-112.8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150</v>
      </c>
      <c r="AU312" s="179" t="s">
        <v>85</v>
      </c>
      <c r="AV312" s="13" t="s">
        <v>85</v>
      </c>
      <c r="AW312" s="13" t="s">
        <v>34</v>
      </c>
      <c r="AX312" s="13" t="s">
        <v>76</v>
      </c>
      <c r="AY312" s="179" t="s">
        <v>142</v>
      </c>
    </row>
    <row r="313" spans="2:51" s="15" customFormat="1" ht="12">
      <c r="B313" s="206"/>
      <c r="D313" s="171" t="s">
        <v>150</v>
      </c>
      <c r="E313" s="207" t="s">
        <v>1</v>
      </c>
      <c r="F313" s="208" t="s">
        <v>216</v>
      </c>
      <c r="H313" s="209">
        <v>-258.8</v>
      </c>
      <c r="I313" s="210"/>
      <c r="L313" s="206"/>
      <c r="M313" s="211"/>
      <c r="N313" s="212"/>
      <c r="O313" s="212"/>
      <c r="P313" s="212"/>
      <c r="Q313" s="212"/>
      <c r="R313" s="212"/>
      <c r="S313" s="212"/>
      <c r="T313" s="213"/>
      <c r="AT313" s="207" t="s">
        <v>150</v>
      </c>
      <c r="AU313" s="207" t="s">
        <v>85</v>
      </c>
      <c r="AV313" s="15" t="s">
        <v>143</v>
      </c>
      <c r="AW313" s="15" t="s">
        <v>34</v>
      </c>
      <c r="AX313" s="15" t="s">
        <v>76</v>
      </c>
      <c r="AY313" s="207" t="s">
        <v>142</v>
      </c>
    </row>
    <row r="314" spans="2:51" s="14" customFormat="1" ht="12">
      <c r="B314" s="186"/>
      <c r="D314" s="171" t="s">
        <v>150</v>
      </c>
      <c r="E314" s="187" t="s">
        <v>1</v>
      </c>
      <c r="F314" s="188" t="s">
        <v>157</v>
      </c>
      <c r="H314" s="189">
        <v>1095.6700000000005</v>
      </c>
      <c r="I314" s="190"/>
      <c r="L314" s="186"/>
      <c r="M314" s="191"/>
      <c r="N314" s="192"/>
      <c r="O314" s="192"/>
      <c r="P314" s="192"/>
      <c r="Q314" s="192"/>
      <c r="R314" s="192"/>
      <c r="S314" s="192"/>
      <c r="T314" s="193"/>
      <c r="AT314" s="187" t="s">
        <v>150</v>
      </c>
      <c r="AU314" s="187" t="s">
        <v>85</v>
      </c>
      <c r="AV314" s="14" t="s">
        <v>149</v>
      </c>
      <c r="AW314" s="14" t="s">
        <v>34</v>
      </c>
      <c r="AX314" s="14" t="s">
        <v>83</v>
      </c>
      <c r="AY314" s="187" t="s">
        <v>142</v>
      </c>
    </row>
    <row r="315" spans="2:65" s="1" customFormat="1" ht="24" customHeight="1">
      <c r="B315" s="156"/>
      <c r="C315" s="157" t="s">
        <v>425</v>
      </c>
      <c r="D315" s="157" t="s">
        <v>145</v>
      </c>
      <c r="E315" s="158" t="s">
        <v>426</v>
      </c>
      <c r="F315" s="159" t="s">
        <v>427</v>
      </c>
      <c r="G315" s="160" t="s">
        <v>148</v>
      </c>
      <c r="H315" s="161">
        <v>439</v>
      </c>
      <c r="I315" s="162"/>
      <c r="J315" s="163">
        <f>ROUND(I315*H315,2)</f>
        <v>0</v>
      </c>
      <c r="K315" s="159" t="s">
        <v>1</v>
      </c>
      <c r="L315" s="32"/>
      <c r="M315" s="164" t="s">
        <v>1</v>
      </c>
      <c r="N315" s="165" t="s">
        <v>41</v>
      </c>
      <c r="O315" s="55"/>
      <c r="P315" s="166">
        <f>O315*H315</f>
        <v>0</v>
      </c>
      <c r="Q315" s="166">
        <v>0</v>
      </c>
      <c r="R315" s="166">
        <f>Q315*H315</f>
        <v>0</v>
      </c>
      <c r="S315" s="166">
        <v>0.02</v>
      </c>
      <c r="T315" s="167">
        <f>S315*H315</f>
        <v>8.78</v>
      </c>
      <c r="AR315" s="168" t="s">
        <v>190</v>
      </c>
      <c r="AT315" s="168" t="s">
        <v>145</v>
      </c>
      <c r="AU315" s="168" t="s">
        <v>85</v>
      </c>
      <c r="AY315" s="17" t="s">
        <v>142</v>
      </c>
      <c r="BE315" s="169">
        <f>IF(N315="základní",J315,0)</f>
        <v>0</v>
      </c>
      <c r="BF315" s="169">
        <f>IF(N315="snížená",J315,0)</f>
        <v>0</v>
      </c>
      <c r="BG315" s="169">
        <f>IF(N315="zákl. přenesená",J315,0)</f>
        <v>0</v>
      </c>
      <c r="BH315" s="169">
        <f>IF(N315="sníž. přenesená",J315,0)</f>
        <v>0</v>
      </c>
      <c r="BI315" s="169">
        <f>IF(N315="nulová",J315,0)</f>
        <v>0</v>
      </c>
      <c r="BJ315" s="17" t="s">
        <v>83</v>
      </c>
      <c r="BK315" s="169">
        <f>ROUND(I315*H315,2)</f>
        <v>0</v>
      </c>
      <c r="BL315" s="17" t="s">
        <v>190</v>
      </c>
      <c r="BM315" s="168" t="s">
        <v>428</v>
      </c>
    </row>
    <row r="316" spans="2:51" s="12" customFormat="1" ht="12">
      <c r="B316" s="170"/>
      <c r="D316" s="171" t="s">
        <v>150</v>
      </c>
      <c r="E316" s="172" t="s">
        <v>1</v>
      </c>
      <c r="F316" s="173" t="s">
        <v>213</v>
      </c>
      <c r="H316" s="172" t="s">
        <v>1</v>
      </c>
      <c r="I316" s="174"/>
      <c r="L316" s="170"/>
      <c r="M316" s="175"/>
      <c r="N316" s="176"/>
      <c r="O316" s="176"/>
      <c r="P316" s="176"/>
      <c r="Q316" s="176"/>
      <c r="R316" s="176"/>
      <c r="S316" s="176"/>
      <c r="T316" s="177"/>
      <c r="AT316" s="172" t="s">
        <v>150</v>
      </c>
      <c r="AU316" s="172" t="s">
        <v>85</v>
      </c>
      <c r="AV316" s="12" t="s">
        <v>83</v>
      </c>
      <c r="AW316" s="12" t="s">
        <v>34</v>
      </c>
      <c r="AX316" s="12" t="s">
        <v>76</v>
      </c>
      <c r="AY316" s="172" t="s">
        <v>142</v>
      </c>
    </row>
    <row r="317" spans="2:51" s="13" customFormat="1" ht="12">
      <c r="B317" s="178"/>
      <c r="D317" s="171" t="s">
        <v>150</v>
      </c>
      <c r="E317" s="179" t="s">
        <v>1</v>
      </c>
      <c r="F317" s="180" t="s">
        <v>429</v>
      </c>
      <c r="H317" s="181">
        <v>367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150</v>
      </c>
      <c r="AU317" s="179" t="s">
        <v>85</v>
      </c>
      <c r="AV317" s="13" t="s">
        <v>85</v>
      </c>
      <c r="AW317" s="13" t="s">
        <v>34</v>
      </c>
      <c r="AX317" s="13" t="s">
        <v>76</v>
      </c>
      <c r="AY317" s="179" t="s">
        <v>142</v>
      </c>
    </row>
    <row r="318" spans="2:51" s="12" customFormat="1" ht="12">
      <c r="B318" s="170"/>
      <c r="D318" s="171" t="s">
        <v>150</v>
      </c>
      <c r="E318" s="172" t="s">
        <v>1</v>
      </c>
      <c r="F318" s="173" t="s">
        <v>217</v>
      </c>
      <c r="H318" s="172" t="s">
        <v>1</v>
      </c>
      <c r="I318" s="174"/>
      <c r="L318" s="170"/>
      <c r="M318" s="175"/>
      <c r="N318" s="176"/>
      <c r="O318" s="176"/>
      <c r="P318" s="176"/>
      <c r="Q318" s="176"/>
      <c r="R318" s="176"/>
      <c r="S318" s="176"/>
      <c r="T318" s="177"/>
      <c r="AT318" s="172" t="s">
        <v>150</v>
      </c>
      <c r="AU318" s="172" t="s">
        <v>85</v>
      </c>
      <c r="AV318" s="12" t="s">
        <v>83</v>
      </c>
      <c r="AW318" s="12" t="s">
        <v>34</v>
      </c>
      <c r="AX318" s="12" t="s">
        <v>76</v>
      </c>
      <c r="AY318" s="172" t="s">
        <v>142</v>
      </c>
    </row>
    <row r="319" spans="2:51" s="13" customFormat="1" ht="12">
      <c r="B319" s="178"/>
      <c r="D319" s="171" t="s">
        <v>150</v>
      </c>
      <c r="E319" s="179" t="s">
        <v>1</v>
      </c>
      <c r="F319" s="180" t="s">
        <v>336</v>
      </c>
      <c r="H319" s="181">
        <v>72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150</v>
      </c>
      <c r="AU319" s="179" t="s">
        <v>85</v>
      </c>
      <c r="AV319" s="13" t="s">
        <v>85</v>
      </c>
      <c r="AW319" s="13" t="s">
        <v>34</v>
      </c>
      <c r="AX319" s="13" t="s">
        <v>76</v>
      </c>
      <c r="AY319" s="179" t="s">
        <v>142</v>
      </c>
    </row>
    <row r="320" spans="2:51" s="14" customFormat="1" ht="12">
      <c r="B320" s="186"/>
      <c r="D320" s="171" t="s">
        <v>150</v>
      </c>
      <c r="E320" s="187" t="s">
        <v>1</v>
      </c>
      <c r="F320" s="188" t="s">
        <v>157</v>
      </c>
      <c r="H320" s="189">
        <v>439</v>
      </c>
      <c r="I320" s="190"/>
      <c r="L320" s="186"/>
      <c r="M320" s="191"/>
      <c r="N320" s="192"/>
      <c r="O320" s="192"/>
      <c r="P320" s="192"/>
      <c r="Q320" s="192"/>
      <c r="R320" s="192"/>
      <c r="S320" s="192"/>
      <c r="T320" s="193"/>
      <c r="AT320" s="187" t="s">
        <v>150</v>
      </c>
      <c r="AU320" s="187" t="s">
        <v>85</v>
      </c>
      <c r="AV320" s="14" t="s">
        <v>149</v>
      </c>
      <c r="AW320" s="14" t="s">
        <v>34</v>
      </c>
      <c r="AX320" s="14" t="s">
        <v>83</v>
      </c>
      <c r="AY320" s="187" t="s">
        <v>142</v>
      </c>
    </row>
    <row r="321" spans="2:65" s="1" customFormat="1" ht="16.5" customHeight="1">
      <c r="B321" s="156"/>
      <c r="C321" s="157" t="s">
        <v>279</v>
      </c>
      <c r="D321" s="157" t="s">
        <v>145</v>
      </c>
      <c r="E321" s="158" t="s">
        <v>430</v>
      </c>
      <c r="F321" s="159" t="s">
        <v>431</v>
      </c>
      <c r="G321" s="160" t="s">
        <v>203</v>
      </c>
      <c r="H321" s="161">
        <v>2</v>
      </c>
      <c r="I321" s="162"/>
      <c r="J321" s="163">
        <f>ROUND(I321*H321,2)</f>
        <v>0</v>
      </c>
      <c r="K321" s="159" t="s">
        <v>1</v>
      </c>
      <c r="L321" s="32"/>
      <c r="M321" s="164" t="s">
        <v>1</v>
      </c>
      <c r="N321" s="165" t="s">
        <v>41</v>
      </c>
      <c r="O321" s="55"/>
      <c r="P321" s="166">
        <f>O321*H321</f>
        <v>0</v>
      </c>
      <c r="Q321" s="166">
        <v>0</v>
      </c>
      <c r="R321" s="166">
        <f>Q321*H321</f>
        <v>0</v>
      </c>
      <c r="S321" s="166">
        <v>0.013</v>
      </c>
      <c r="T321" s="167">
        <f>S321*H321</f>
        <v>0.026</v>
      </c>
      <c r="AR321" s="168" t="s">
        <v>190</v>
      </c>
      <c r="AT321" s="168" t="s">
        <v>145</v>
      </c>
      <c r="AU321" s="168" t="s">
        <v>85</v>
      </c>
      <c r="AY321" s="17" t="s">
        <v>142</v>
      </c>
      <c r="BE321" s="169">
        <f>IF(N321="základní",J321,0)</f>
        <v>0</v>
      </c>
      <c r="BF321" s="169">
        <f>IF(N321="snížená",J321,0)</f>
        <v>0</v>
      </c>
      <c r="BG321" s="169">
        <f>IF(N321="zákl. přenesená",J321,0)</f>
        <v>0</v>
      </c>
      <c r="BH321" s="169">
        <f>IF(N321="sníž. přenesená",J321,0)</f>
        <v>0</v>
      </c>
      <c r="BI321" s="169">
        <f>IF(N321="nulová",J321,0)</f>
        <v>0</v>
      </c>
      <c r="BJ321" s="17" t="s">
        <v>83</v>
      </c>
      <c r="BK321" s="169">
        <f>ROUND(I321*H321,2)</f>
        <v>0</v>
      </c>
      <c r="BL321" s="17" t="s">
        <v>190</v>
      </c>
      <c r="BM321" s="168" t="s">
        <v>432</v>
      </c>
    </row>
    <row r="322" spans="2:65" s="1" customFormat="1" ht="16.5" customHeight="1">
      <c r="B322" s="156"/>
      <c r="C322" s="157" t="s">
        <v>433</v>
      </c>
      <c r="D322" s="157" t="s">
        <v>145</v>
      </c>
      <c r="E322" s="158" t="s">
        <v>434</v>
      </c>
      <c r="F322" s="159" t="s">
        <v>435</v>
      </c>
      <c r="G322" s="160" t="s">
        <v>203</v>
      </c>
      <c r="H322" s="161">
        <v>14</v>
      </c>
      <c r="I322" s="162"/>
      <c r="J322" s="163">
        <f>ROUND(I322*H322,2)</f>
        <v>0</v>
      </c>
      <c r="K322" s="159" t="s">
        <v>1</v>
      </c>
      <c r="L322" s="32"/>
      <c r="M322" s="164" t="s">
        <v>1</v>
      </c>
      <c r="N322" s="165" t="s">
        <v>41</v>
      </c>
      <c r="O322" s="55"/>
      <c r="P322" s="166">
        <f>O322*H322</f>
        <v>0</v>
      </c>
      <c r="Q322" s="166">
        <v>0</v>
      </c>
      <c r="R322" s="166">
        <f>Q322*H322</f>
        <v>0</v>
      </c>
      <c r="S322" s="166">
        <v>0.035</v>
      </c>
      <c r="T322" s="167">
        <f>S322*H322</f>
        <v>0.49000000000000005</v>
      </c>
      <c r="AR322" s="168" t="s">
        <v>190</v>
      </c>
      <c r="AT322" s="168" t="s">
        <v>145</v>
      </c>
      <c r="AU322" s="168" t="s">
        <v>85</v>
      </c>
      <c r="AY322" s="17" t="s">
        <v>142</v>
      </c>
      <c r="BE322" s="169">
        <f>IF(N322="základní",J322,0)</f>
        <v>0</v>
      </c>
      <c r="BF322" s="169">
        <f>IF(N322="snížená",J322,0)</f>
        <v>0</v>
      </c>
      <c r="BG322" s="169">
        <f>IF(N322="zákl. přenesená",J322,0)</f>
        <v>0</v>
      </c>
      <c r="BH322" s="169">
        <f>IF(N322="sníž. přenesená",J322,0)</f>
        <v>0</v>
      </c>
      <c r="BI322" s="169">
        <f>IF(N322="nulová",J322,0)</f>
        <v>0</v>
      </c>
      <c r="BJ322" s="17" t="s">
        <v>83</v>
      </c>
      <c r="BK322" s="169">
        <f>ROUND(I322*H322,2)</f>
        <v>0</v>
      </c>
      <c r="BL322" s="17" t="s">
        <v>190</v>
      </c>
      <c r="BM322" s="168" t="s">
        <v>436</v>
      </c>
    </row>
    <row r="323" spans="2:51" s="12" customFormat="1" ht="12">
      <c r="B323" s="170"/>
      <c r="D323" s="171" t="s">
        <v>150</v>
      </c>
      <c r="E323" s="172" t="s">
        <v>1</v>
      </c>
      <c r="F323" s="173" t="s">
        <v>437</v>
      </c>
      <c r="H323" s="172" t="s">
        <v>1</v>
      </c>
      <c r="I323" s="174"/>
      <c r="L323" s="170"/>
      <c r="M323" s="175"/>
      <c r="N323" s="176"/>
      <c r="O323" s="176"/>
      <c r="P323" s="176"/>
      <c r="Q323" s="176"/>
      <c r="R323" s="176"/>
      <c r="S323" s="176"/>
      <c r="T323" s="177"/>
      <c r="AT323" s="172" t="s">
        <v>150</v>
      </c>
      <c r="AU323" s="172" t="s">
        <v>85</v>
      </c>
      <c r="AV323" s="12" t="s">
        <v>83</v>
      </c>
      <c r="AW323" s="12" t="s">
        <v>34</v>
      </c>
      <c r="AX323" s="12" t="s">
        <v>76</v>
      </c>
      <c r="AY323" s="172" t="s">
        <v>142</v>
      </c>
    </row>
    <row r="324" spans="2:51" s="13" customFormat="1" ht="12">
      <c r="B324" s="178"/>
      <c r="D324" s="171" t="s">
        <v>150</v>
      </c>
      <c r="E324" s="179" t="s">
        <v>1</v>
      </c>
      <c r="F324" s="180" t="s">
        <v>143</v>
      </c>
      <c r="H324" s="181">
        <v>3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79" t="s">
        <v>150</v>
      </c>
      <c r="AU324" s="179" t="s">
        <v>85</v>
      </c>
      <c r="AV324" s="13" t="s">
        <v>85</v>
      </c>
      <c r="AW324" s="13" t="s">
        <v>34</v>
      </c>
      <c r="AX324" s="13" t="s">
        <v>76</v>
      </c>
      <c r="AY324" s="179" t="s">
        <v>142</v>
      </c>
    </row>
    <row r="325" spans="2:51" s="12" customFormat="1" ht="12">
      <c r="B325" s="170"/>
      <c r="D325" s="171" t="s">
        <v>150</v>
      </c>
      <c r="E325" s="172" t="s">
        <v>1</v>
      </c>
      <c r="F325" s="173" t="s">
        <v>438</v>
      </c>
      <c r="H325" s="172" t="s">
        <v>1</v>
      </c>
      <c r="I325" s="174"/>
      <c r="L325" s="170"/>
      <c r="M325" s="175"/>
      <c r="N325" s="176"/>
      <c r="O325" s="176"/>
      <c r="P325" s="176"/>
      <c r="Q325" s="176"/>
      <c r="R325" s="176"/>
      <c r="S325" s="176"/>
      <c r="T325" s="177"/>
      <c r="AT325" s="172" t="s">
        <v>150</v>
      </c>
      <c r="AU325" s="172" t="s">
        <v>85</v>
      </c>
      <c r="AV325" s="12" t="s">
        <v>83</v>
      </c>
      <c r="AW325" s="12" t="s">
        <v>34</v>
      </c>
      <c r="AX325" s="12" t="s">
        <v>76</v>
      </c>
      <c r="AY325" s="172" t="s">
        <v>142</v>
      </c>
    </row>
    <row r="326" spans="2:51" s="13" customFormat="1" ht="12">
      <c r="B326" s="178"/>
      <c r="D326" s="171" t="s">
        <v>150</v>
      </c>
      <c r="E326" s="179" t="s">
        <v>1</v>
      </c>
      <c r="F326" s="180" t="s">
        <v>205</v>
      </c>
      <c r="H326" s="181">
        <v>11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150</v>
      </c>
      <c r="AU326" s="179" t="s">
        <v>85</v>
      </c>
      <c r="AV326" s="13" t="s">
        <v>85</v>
      </c>
      <c r="AW326" s="13" t="s">
        <v>34</v>
      </c>
      <c r="AX326" s="13" t="s">
        <v>76</v>
      </c>
      <c r="AY326" s="179" t="s">
        <v>142</v>
      </c>
    </row>
    <row r="327" spans="2:51" s="14" customFormat="1" ht="12">
      <c r="B327" s="186"/>
      <c r="D327" s="171" t="s">
        <v>150</v>
      </c>
      <c r="E327" s="187" t="s">
        <v>1</v>
      </c>
      <c r="F327" s="188" t="s">
        <v>157</v>
      </c>
      <c r="H327" s="189">
        <v>14</v>
      </c>
      <c r="I327" s="190"/>
      <c r="L327" s="186"/>
      <c r="M327" s="191"/>
      <c r="N327" s="192"/>
      <c r="O327" s="192"/>
      <c r="P327" s="192"/>
      <c r="Q327" s="192"/>
      <c r="R327" s="192"/>
      <c r="S327" s="192"/>
      <c r="T327" s="193"/>
      <c r="AT327" s="187" t="s">
        <v>150</v>
      </c>
      <c r="AU327" s="187" t="s">
        <v>85</v>
      </c>
      <c r="AV327" s="14" t="s">
        <v>149</v>
      </c>
      <c r="AW327" s="14" t="s">
        <v>34</v>
      </c>
      <c r="AX327" s="14" t="s">
        <v>83</v>
      </c>
      <c r="AY327" s="187" t="s">
        <v>142</v>
      </c>
    </row>
    <row r="328" spans="2:65" s="1" customFormat="1" ht="16.5" customHeight="1">
      <c r="B328" s="156"/>
      <c r="C328" s="157" t="s">
        <v>283</v>
      </c>
      <c r="D328" s="157" t="s">
        <v>145</v>
      </c>
      <c r="E328" s="158" t="s">
        <v>439</v>
      </c>
      <c r="F328" s="159" t="s">
        <v>440</v>
      </c>
      <c r="G328" s="160" t="s">
        <v>441</v>
      </c>
      <c r="H328" s="161">
        <v>494.823</v>
      </c>
      <c r="I328" s="162"/>
      <c r="J328" s="163">
        <f>ROUND(I328*H328,2)</f>
        <v>0</v>
      </c>
      <c r="K328" s="159" t="s">
        <v>1</v>
      </c>
      <c r="L328" s="32"/>
      <c r="M328" s="164" t="s">
        <v>1</v>
      </c>
      <c r="N328" s="165" t="s">
        <v>41</v>
      </c>
      <c r="O328" s="55"/>
      <c r="P328" s="166">
        <f>O328*H328</f>
        <v>0</v>
      </c>
      <c r="Q328" s="166">
        <v>0</v>
      </c>
      <c r="R328" s="166">
        <f>Q328*H328</f>
        <v>0</v>
      </c>
      <c r="S328" s="166">
        <v>0</v>
      </c>
      <c r="T328" s="167">
        <f>S328*H328</f>
        <v>0</v>
      </c>
      <c r="AR328" s="168" t="s">
        <v>190</v>
      </c>
      <c r="AT328" s="168" t="s">
        <v>145</v>
      </c>
      <c r="AU328" s="168" t="s">
        <v>85</v>
      </c>
      <c r="AY328" s="17" t="s">
        <v>142</v>
      </c>
      <c r="BE328" s="169">
        <f>IF(N328="základní",J328,0)</f>
        <v>0</v>
      </c>
      <c r="BF328" s="169">
        <f>IF(N328="snížená",J328,0)</f>
        <v>0</v>
      </c>
      <c r="BG328" s="169">
        <f>IF(N328="zákl. přenesená",J328,0)</f>
        <v>0</v>
      </c>
      <c r="BH328" s="169">
        <f>IF(N328="sníž. přenesená",J328,0)</f>
        <v>0</v>
      </c>
      <c r="BI328" s="169">
        <f>IF(N328="nulová",J328,0)</f>
        <v>0</v>
      </c>
      <c r="BJ328" s="17" t="s">
        <v>83</v>
      </c>
      <c r="BK328" s="169">
        <f>ROUND(I328*H328,2)</f>
        <v>0</v>
      </c>
      <c r="BL328" s="17" t="s">
        <v>190</v>
      </c>
      <c r="BM328" s="168" t="s">
        <v>230</v>
      </c>
    </row>
    <row r="329" spans="2:51" s="13" customFormat="1" ht="12">
      <c r="B329" s="178"/>
      <c r="D329" s="171" t="s">
        <v>150</v>
      </c>
      <c r="E329" s="179" t="s">
        <v>1</v>
      </c>
      <c r="F329" s="180" t="s">
        <v>442</v>
      </c>
      <c r="H329" s="181">
        <v>367.25919999999996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150</v>
      </c>
      <c r="AU329" s="179" t="s">
        <v>85</v>
      </c>
      <c r="AV329" s="13" t="s">
        <v>85</v>
      </c>
      <c r="AW329" s="13" t="s">
        <v>34</v>
      </c>
      <c r="AX329" s="13" t="s">
        <v>76</v>
      </c>
      <c r="AY329" s="179" t="s">
        <v>142</v>
      </c>
    </row>
    <row r="330" spans="2:51" s="13" customFormat="1" ht="12">
      <c r="B330" s="178"/>
      <c r="D330" s="171" t="s">
        <v>150</v>
      </c>
      <c r="E330" s="179" t="s">
        <v>1</v>
      </c>
      <c r="F330" s="180" t="s">
        <v>443</v>
      </c>
      <c r="H330" s="181">
        <v>83.46799999999999</v>
      </c>
      <c r="I330" s="182"/>
      <c r="L330" s="178"/>
      <c r="M330" s="183"/>
      <c r="N330" s="184"/>
      <c r="O330" s="184"/>
      <c r="P330" s="184"/>
      <c r="Q330" s="184"/>
      <c r="R330" s="184"/>
      <c r="S330" s="184"/>
      <c r="T330" s="185"/>
      <c r="AT330" s="179" t="s">
        <v>150</v>
      </c>
      <c r="AU330" s="179" t="s">
        <v>85</v>
      </c>
      <c r="AV330" s="13" t="s">
        <v>85</v>
      </c>
      <c r="AW330" s="13" t="s">
        <v>34</v>
      </c>
      <c r="AX330" s="13" t="s">
        <v>76</v>
      </c>
      <c r="AY330" s="179" t="s">
        <v>142</v>
      </c>
    </row>
    <row r="331" spans="2:51" s="13" customFormat="1" ht="12">
      <c r="B331" s="178"/>
      <c r="D331" s="171" t="s">
        <v>150</v>
      </c>
      <c r="E331" s="179" t="s">
        <v>1</v>
      </c>
      <c r="F331" s="180" t="s">
        <v>444</v>
      </c>
      <c r="H331" s="181">
        <v>37.895</v>
      </c>
      <c r="I331" s="182"/>
      <c r="L331" s="178"/>
      <c r="M331" s="183"/>
      <c r="N331" s="184"/>
      <c r="O331" s="184"/>
      <c r="P331" s="184"/>
      <c r="Q331" s="184"/>
      <c r="R331" s="184"/>
      <c r="S331" s="184"/>
      <c r="T331" s="185"/>
      <c r="AT331" s="179" t="s">
        <v>150</v>
      </c>
      <c r="AU331" s="179" t="s">
        <v>85</v>
      </c>
      <c r="AV331" s="13" t="s">
        <v>85</v>
      </c>
      <c r="AW331" s="13" t="s">
        <v>34</v>
      </c>
      <c r="AX331" s="13" t="s">
        <v>76</v>
      </c>
      <c r="AY331" s="179" t="s">
        <v>142</v>
      </c>
    </row>
    <row r="332" spans="2:51" s="13" customFormat="1" ht="12">
      <c r="B332" s="178"/>
      <c r="D332" s="171" t="s">
        <v>150</v>
      </c>
      <c r="E332" s="179" t="s">
        <v>1</v>
      </c>
      <c r="F332" s="180" t="s">
        <v>445</v>
      </c>
      <c r="H332" s="181">
        <v>6.2010000000000005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150</v>
      </c>
      <c r="AU332" s="179" t="s">
        <v>85</v>
      </c>
      <c r="AV332" s="13" t="s">
        <v>85</v>
      </c>
      <c r="AW332" s="13" t="s">
        <v>34</v>
      </c>
      <c r="AX332" s="13" t="s">
        <v>76</v>
      </c>
      <c r="AY332" s="179" t="s">
        <v>142</v>
      </c>
    </row>
    <row r="333" spans="2:51" s="14" customFormat="1" ht="12">
      <c r="B333" s="186"/>
      <c r="D333" s="171" t="s">
        <v>150</v>
      </c>
      <c r="E333" s="187" t="s">
        <v>1</v>
      </c>
      <c r="F333" s="188" t="s">
        <v>157</v>
      </c>
      <c r="H333" s="189">
        <v>494.82319999999993</v>
      </c>
      <c r="I333" s="190"/>
      <c r="L333" s="186"/>
      <c r="M333" s="191"/>
      <c r="N333" s="192"/>
      <c r="O333" s="192"/>
      <c r="P333" s="192"/>
      <c r="Q333" s="192"/>
      <c r="R333" s="192"/>
      <c r="S333" s="192"/>
      <c r="T333" s="193"/>
      <c r="AT333" s="187" t="s">
        <v>150</v>
      </c>
      <c r="AU333" s="187" t="s">
        <v>85</v>
      </c>
      <c r="AV333" s="14" t="s">
        <v>149</v>
      </c>
      <c r="AW333" s="14" t="s">
        <v>34</v>
      </c>
      <c r="AX333" s="14" t="s">
        <v>83</v>
      </c>
      <c r="AY333" s="187" t="s">
        <v>142</v>
      </c>
    </row>
    <row r="334" spans="2:65" s="1" customFormat="1" ht="24" customHeight="1">
      <c r="B334" s="156"/>
      <c r="C334" s="157" t="s">
        <v>446</v>
      </c>
      <c r="D334" s="157" t="s">
        <v>145</v>
      </c>
      <c r="E334" s="158" t="s">
        <v>447</v>
      </c>
      <c r="F334" s="159" t="s">
        <v>448</v>
      </c>
      <c r="G334" s="160" t="s">
        <v>449</v>
      </c>
      <c r="H334" s="161">
        <v>920</v>
      </c>
      <c r="I334" s="162"/>
      <c r="J334" s="163">
        <f>ROUND(I334*H334,2)</f>
        <v>0</v>
      </c>
      <c r="K334" s="159" t="s">
        <v>1</v>
      </c>
      <c r="L334" s="32"/>
      <c r="M334" s="164" t="s">
        <v>1</v>
      </c>
      <c r="N334" s="165" t="s">
        <v>41</v>
      </c>
      <c r="O334" s="55"/>
      <c r="P334" s="166">
        <f>O334*H334</f>
        <v>0</v>
      </c>
      <c r="Q334" s="166">
        <v>0</v>
      </c>
      <c r="R334" s="166">
        <f>Q334*H334</f>
        <v>0</v>
      </c>
      <c r="S334" s="166">
        <v>0.001</v>
      </c>
      <c r="T334" s="167">
        <f>S334*H334</f>
        <v>0.92</v>
      </c>
      <c r="AR334" s="168" t="s">
        <v>190</v>
      </c>
      <c r="AT334" s="168" t="s">
        <v>145</v>
      </c>
      <c r="AU334" s="168" t="s">
        <v>85</v>
      </c>
      <c r="AY334" s="17" t="s">
        <v>142</v>
      </c>
      <c r="BE334" s="169">
        <f>IF(N334="základní",J334,0)</f>
        <v>0</v>
      </c>
      <c r="BF334" s="169">
        <f>IF(N334="snížená",J334,0)</f>
        <v>0</v>
      </c>
      <c r="BG334" s="169">
        <f>IF(N334="zákl. přenesená",J334,0)</f>
        <v>0</v>
      </c>
      <c r="BH334" s="169">
        <f>IF(N334="sníž. přenesená",J334,0)</f>
        <v>0</v>
      </c>
      <c r="BI334" s="169">
        <f>IF(N334="nulová",J334,0)</f>
        <v>0</v>
      </c>
      <c r="BJ334" s="17" t="s">
        <v>83</v>
      </c>
      <c r="BK334" s="169">
        <f>ROUND(I334*H334,2)</f>
        <v>0</v>
      </c>
      <c r="BL334" s="17" t="s">
        <v>190</v>
      </c>
      <c r="BM334" s="168" t="s">
        <v>450</v>
      </c>
    </row>
    <row r="335" spans="2:51" s="12" customFormat="1" ht="12">
      <c r="B335" s="170"/>
      <c r="D335" s="171" t="s">
        <v>150</v>
      </c>
      <c r="E335" s="172" t="s">
        <v>1</v>
      </c>
      <c r="F335" s="173" t="s">
        <v>451</v>
      </c>
      <c r="H335" s="172" t="s">
        <v>1</v>
      </c>
      <c r="I335" s="174"/>
      <c r="L335" s="170"/>
      <c r="M335" s="175"/>
      <c r="N335" s="176"/>
      <c r="O335" s="176"/>
      <c r="P335" s="176"/>
      <c r="Q335" s="176"/>
      <c r="R335" s="176"/>
      <c r="S335" s="176"/>
      <c r="T335" s="177"/>
      <c r="AT335" s="172" t="s">
        <v>150</v>
      </c>
      <c r="AU335" s="172" t="s">
        <v>85</v>
      </c>
      <c r="AV335" s="12" t="s">
        <v>83</v>
      </c>
      <c r="AW335" s="12" t="s">
        <v>34</v>
      </c>
      <c r="AX335" s="12" t="s">
        <v>76</v>
      </c>
      <c r="AY335" s="172" t="s">
        <v>142</v>
      </c>
    </row>
    <row r="336" spans="2:51" s="13" customFormat="1" ht="12">
      <c r="B336" s="178"/>
      <c r="D336" s="171" t="s">
        <v>150</v>
      </c>
      <c r="E336" s="179" t="s">
        <v>1</v>
      </c>
      <c r="F336" s="180" t="s">
        <v>452</v>
      </c>
      <c r="H336" s="181">
        <v>150</v>
      </c>
      <c r="I336" s="182"/>
      <c r="L336" s="178"/>
      <c r="M336" s="183"/>
      <c r="N336" s="184"/>
      <c r="O336" s="184"/>
      <c r="P336" s="184"/>
      <c r="Q336" s="184"/>
      <c r="R336" s="184"/>
      <c r="S336" s="184"/>
      <c r="T336" s="185"/>
      <c r="AT336" s="179" t="s">
        <v>150</v>
      </c>
      <c r="AU336" s="179" t="s">
        <v>85</v>
      </c>
      <c r="AV336" s="13" t="s">
        <v>85</v>
      </c>
      <c r="AW336" s="13" t="s">
        <v>34</v>
      </c>
      <c r="AX336" s="13" t="s">
        <v>76</v>
      </c>
      <c r="AY336" s="179" t="s">
        <v>142</v>
      </c>
    </row>
    <row r="337" spans="2:51" s="12" customFormat="1" ht="12">
      <c r="B337" s="170"/>
      <c r="D337" s="171" t="s">
        <v>150</v>
      </c>
      <c r="E337" s="172" t="s">
        <v>1</v>
      </c>
      <c r="F337" s="173" t="s">
        <v>453</v>
      </c>
      <c r="H337" s="172" t="s">
        <v>1</v>
      </c>
      <c r="I337" s="174"/>
      <c r="L337" s="170"/>
      <c r="M337" s="175"/>
      <c r="N337" s="176"/>
      <c r="O337" s="176"/>
      <c r="P337" s="176"/>
      <c r="Q337" s="176"/>
      <c r="R337" s="176"/>
      <c r="S337" s="176"/>
      <c r="T337" s="177"/>
      <c r="AT337" s="172" t="s">
        <v>150</v>
      </c>
      <c r="AU337" s="172" t="s">
        <v>85</v>
      </c>
      <c r="AV337" s="12" t="s">
        <v>83</v>
      </c>
      <c r="AW337" s="12" t="s">
        <v>34</v>
      </c>
      <c r="AX337" s="12" t="s">
        <v>76</v>
      </c>
      <c r="AY337" s="172" t="s">
        <v>142</v>
      </c>
    </row>
    <row r="338" spans="2:51" s="13" customFormat="1" ht="12">
      <c r="B338" s="178"/>
      <c r="D338" s="171" t="s">
        <v>150</v>
      </c>
      <c r="E338" s="179" t="s">
        <v>1</v>
      </c>
      <c r="F338" s="180" t="s">
        <v>454</v>
      </c>
      <c r="H338" s="181">
        <v>450</v>
      </c>
      <c r="I338" s="182"/>
      <c r="L338" s="178"/>
      <c r="M338" s="183"/>
      <c r="N338" s="184"/>
      <c r="O338" s="184"/>
      <c r="P338" s="184"/>
      <c r="Q338" s="184"/>
      <c r="R338" s="184"/>
      <c r="S338" s="184"/>
      <c r="T338" s="185"/>
      <c r="AT338" s="179" t="s">
        <v>150</v>
      </c>
      <c r="AU338" s="179" t="s">
        <v>85</v>
      </c>
      <c r="AV338" s="13" t="s">
        <v>85</v>
      </c>
      <c r="AW338" s="13" t="s">
        <v>34</v>
      </c>
      <c r="AX338" s="13" t="s">
        <v>76</v>
      </c>
      <c r="AY338" s="179" t="s">
        <v>142</v>
      </c>
    </row>
    <row r="339" spans="2:51" s="12" customFormat="1" ht="12">
      <c r="B339" s="170"/>
      <c r="D339" s="171" t="s">
        <v>150</v>
      </c>
      <c r="E339" s="172" t="s">
        <v>1</v>
      </c>
      <c r="F339" s="173" t="s">
        <v>455</v>
      </c>
      <c r="H339" s="172" t="s">
        <v>1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2" t="s">
        <v>150</v>
      </c>
      <c r="AU339" s="172" t="s">
        <v>85</v>
      </c>
      <c r="AV339" s="12" t="s">
        <v>83</v>
      </c>
      <c r="AW339" s="12" t="s">
        <v>34</v>
      </c>
      <c r="AX339" s="12" t="s">
        <v>76</v>
      </c>
      <c r="AY339" s="172" t="s">
        <v>142</v>
      </c>
    </row>
    <row r="340" spans="2:51" s="13" customFormat="1" ht="12">
      <c r="B340" s="178"/>
      <c r="D340" s="171" t="s">
        <v>150</v>
      </c>
      <c r="E340" s="179" t="s">
        <v>1</v>
      </c>
      <c r="F340" s="180" t="s">
        <v>456</v>
      </c>
      <c r="H340" s="181">
        <v>320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150</v>
      </c>
      <c r="AU340" s="179" t="s">
        <v>85</v>
      </c>
      <c r="AV340" s="13" t="s">
        <v>85</v>
      </c>
      <c r="AW340" s="13" t="s">
        <v>34</v>
      </c>
      <c r="AX340" s="13" t="s">
        <v>76</v>
      </c>
      <c r="AY340" s="179" t="s">
        <v>142</v>
      </c>
    </row>
    <row r="341" spans="2:51" s="14" customFormat="1" ht="12">
      <c r="B341" s="186"/>
      <c r="D341" s="171" t="s">
        <v>150</v>
      </c>
      <c r="E341" s="187" t="s">
        <v>1</v>
      </c>
      <c r="F341" s="188" t="s">
        <v>157</v>
      </c>
      <c r="H341" s="189">
        <v>920</v>
      </c>
      <c r="I341" s="190"/>
      <c r="L341" s="186"/>
      <c r="M341" s="191"/>
      <c r="N341" s="192"/>
      <c r="O341" s="192"/>
      <c r="P341" s="192"/>
      <c r="Q341" s="192"/>
      <c r="R341" s="192"/>
      <c r="S341" s="192"/>
      <c r="T341" s="193"/>
      <c r="AT341" s="187" t="s">
        <v>150</v>
      </c>
      <c r="AU341" s="187" t="s">
        <v>85</v>
      </c>
      <c r="AV341" s="14" t="s">
        <v>149</v>
      </c>
      <c r="AW341" s="14" t="s">
        <v>34</v>
      </c>
      <c r="AX341" s="14" t="s">
        <v>83</v>
      </c>
      <c r="AY341" s="187" t="s">
        <v>142</v>
      </c>
    </row>
    <row r="342" spans="2:65" s="1" customFormat="1" ht="16.5" customHeight="1">
      <c r="B342" s="156"/>
      <c r="C342" s="157" t="s">
        <v>288</v>
      </c>
      <c r="D342" s="157" t="s">
        <v>145</v>
      </c>
      <c r="E342" s="158" t="s">
        <v>457</v>
      </c>
      <c r="F342" s="159" t="s">
        <v>458</v>
      </c>
      <c r="G342" s="160" t="s">
        <v>148</v>
      </c>
      <c r="H342" s="161">
        <v>3.6</v>
      </c>
      <c r="I342" s="162"/>
      <c r="J342" s="163">
        <f>ROUND(I342*H342,2)</f>
        <v>0</v>
      </c>
      <c r="K342" s="159" t="s">
        <v>1</v>
      </c>
      <c r="L342" s="32"/>
      <c r="M342" s="164" t="s">
        <v>1</v>
      </c>
      <c r="N342" s="165" t="s">
        <v>41</v>
      </c>
      <c r="O342" s="55"/>
      <c r="P342" s="166">
        <f>O342*H342</f>
        <v>0</v>
      </c>
      <c r="Q342" s="166">
        <v>1E-05</v>
      </c>
      <c r="R342" s="166">
        <f>Q342*H342</f>
        <v>3.6E-05</v>
      </c>
      <c r="S342" s="166">
        <v>0</v>
      </c>
      <c r="T342" s="167">
        <f>S342*H342</f>
        <v>0</v>
      </c>
      <c r="AR342" s="168" t="s">
        <v>190</v>
      </c>
      <c r="AT342" s="168" t="s">
        <v>145</v>
      </c>
      <c r="AU342" s="168" t="s">
        <v>85</v>
      </c>
      <c r="AY342" s="17" t="s">
        <v>142</v>
      </c>
      <c r="BE342" s="169">
        <f>IF(N342="základní",J342,0)</f>
        <v>0</v>
      </c>
      <c r="BF342" s="169">
        <f>IF(N342="snížená",J342,0)</f>
        <v>0</v>
      </c>
      <c r="BG342" s="169">
        <f>IF(N342="zákl. přenesená",J342,0)</f>
        <v>0</v>
      </c>
      <c r="BH342" s="169">
        <f>IF(N342="sníž. přenesená",J342,0)</f>
        <v>0</v>
      </c>
      <c r="BI342" s="169">
        <f>IF(N342="nulová",J342,0)</f>
        <v>0</v>
      </c>
      <c r="BJ342" s="17" t="s">
        <v>83</v>
      </c>
      <c r="BK342" s="169">
        <f>ROUND(I342*H342,2)</f>
        <v>0</v>
      </c>
      <c r="BL342" s="17" t="s">
        <v>190</v>
      </c>
      <c r="BM342" s="168" t="s">
        <v>459</v>
      </c>
    </row>
    <row r="343" spans="2:51" s="13" customFormat="1" ht="12">
      <c r="B343" s="178"/>
      <c r="D343" s="171" t="s">
        <v>150</v>
      </c>
      <c r="E343" s="179" t="s">
        <v>1</v>
      </c>
      <c r="F343" s="180" t="s">
        <v>460</v>
      </c>
      <c r="H343" s="181">
        <v>3.5999999999999996</v>
      </c>
      <c r="I343" s="182"/>
      <c r="L343" s="178"/>
      <c r="M343" s="183"/>
      <c r="N343" s="184"/>
      <c r="O343" s="184"/>
      <c r="P343" s="184"/>
      <c r="Q343" s="184"/>
      <c r="R343" s="184"/>
      <c r="S343" s="184"/>
      <c r="T343" s="185"/>
      <c r="AT343" s="179" t="s">
        <v>150</v>
      </c>
      <c r="AU343" s="179" t="s">
        <v>85</v>
      </c>
      <c r="AV343" s="13" t="s">
        <v>85</v>
      </c>
      <c r="AW343" s="13" t="s">
        <v>34</v>
      </c>
      <c r="AX343" s="13" t="s">
        <v>76</v>
      </c>
      <c r="AY343" s="179" t="s">
        <v>142</v>
      </c>
    </row>
    <row r="344" spans="2:51" s="14" customFormat="1" ht="12">
      <c r="B344" s="186"/>
      <c r="D344" s="171" t="s">
        <v>150</v>
      </c>
      <c r="E344" s="187" t="s">
        <v>1</v>
      </c>
      <c r="F344" s="188" t="s">
        <v>157</v>
      </c>
      <c r="H344" s="189">
        <v>3.5999999999999996</v>
      </c>
      <c r="I344" s="190"/>
      <c r="L344" s="186"/>
      <c r="M344" s="191"/>
      <c r="N344" s="192"/>
      <c r="O344" s="192"/>
      <c r="P344" s="192"/>
      <c r="Q344" s="192"/>
      <c r="R344" s="192"/>
      <c r="S344" s="192"/>
      <c r="T344" s="193"/>
      <c r="AT344" s="187" t="s">
        <v>150</v>
      </c>
      <c r="AU344" s="187" t="s">
        <v>85</v>
      </c>
      <c r="AV344" s="14" t="s">
        <v>149</v>
      </c>
      <c r="AW344" s="14" t="s">
        <v>34</v>
      </c>
      <c r="AX344" s="14" t="s">
        <v>83</v>
      </c>
      <c r="AY344" s="187" t="s">
        <v>142</v>
      </c>
    </row>
    <row r="345" spans="2:65" s="1" customFormat="1" ht="16.5" customHeight="1">
      <c r="B345" s="156"/>
      <c r="C345" s="194" t="s">
        <v>461</v>
      </c>
      <c r="D345" s="194" t="s">
        <v>169</v>
      </c>
      <c r="E345" s="195" t="s">
        <v>462</v>
      </c>
      <c r="F345" s="196" t="s">
        <v>463</v>
      </c>
      <c r="G345" s="197" t="s">
        <v>203</v>
      </c>
      <c r="H345" s="198">
        <v>10</v>
      </c>
      <c r="I345" s="199"/>
      <c r="J345" s="200">
        <f>ROUND(I345*H345,2)</f>
        <v>0</v>
      </c>
      <c r="K345" s="196" t="s">
        <v>1</v>
      </c>
      <c r="L345" s="201"/>
      <c r="M345" s="202" t="s">
        <v>1</v>
      </c>
      <c r="N345" s="203" t="s">
        <v>41</v>
      </c>
      <c r="O345" s="55"/>
      <c r="P345" s="166">
        <f>O345*H345</f>
        <v>0</v>
      </c>
      <c r="Q345" s="166">
        <v>0.00046</v>
      </c>
      <c r="R345" s="166">
        <f>Q345*H345</f>
        <v>0.0046</v>
      </c>
      <c r="S345" s="166">
        <v>0</v>
      </c>
      <c r="T345" s="167">
        <f>S345*H345</f>
        <v>0</v>
      </c>
      <c r="AR345" s="168" t="s">
        <v>234</v>
      </c>
      <c r="AT345" s="168" t="s">
        <v>169</v>
      </c>
      <c r="AU345" s="168" t="s">
        <v>85</v>
      </c>
      <c r="AY345" s="17" t="s">
        <v>142</v>
      </c>
      <c r="BE345" s="169">
        <f>IF(N345="základní",J345,0)</f>
        <v>0</v>
      </c>
      <c r="BF345" s="169">
        <f>IF(N345="snížená",J345,0)</f>
        <v>0</v>
      </c>
      <c r="BG345" s="169">
        <f>IF(N345="zákl. přenesená",J345,0)</f>
        <v>0</v>
      </c>
      <c r="BH345" s="169">
        <f>IF(N345="sníž. přenesená",J345,0)</f>
        <v>0</v>
      </c>
      <c r="BI345" s="169">
        <f>IF(N345="nulová",J345,0)</f>
        <v>0</v>
      </c>
      <c r="BJ345" s="17" t="s">
        <v>83</v>
      </c>
      <c r="BK345" s="169">
        <f>ROUND(I345*H345,2)</f>
        <v>0</v>
      </c>
      <c r="BL345" s="17" t="s">
        <v>190</v>
      </c>
      <c r="BM345" s="168" t="s">
        <v>464</v>
      </c>
    </row>
    <row r="346" spans="2:65" s="1" customFormat="1" ht="24" customHeight="1">
      <c r="B346" s="156"/>
      <c r="C346" s="157" t="s">
        <v>292</v>
      </c>
      <c r="D346" s="157" t="s">
        <v>145</v>
      </c>
      <c r="E346" s="158" t="s">
        <v>465</v>
      </c>
      <c r="F346" s="159" t="s">
        <v>466</v>
      </c>
      <c r="G346" s="160" t="s">
        <v>203</v>
      </c>
      <c r="H346" s="161">
        <v>49</v>
      </c>
      <c r="I346" s="162"/>
      <c r="J346" s="163">
        <f>ROUND(I346*H346,2)</f>
        <v>0</v>
      </c>
      <c r="K346" s="159" t="s">
        <v>1</v>
      </c>
      <c r="L346" s="32"/>
      <c r="M346" s="164" t="s">
        <v>1</v>
      </c>
      <c r="N346" s="165" t="s">
        <v>41</v>
      </c>
      <c r="O346" s="55"/>
      <c r="P346" s="166">
        <f>O346*H346</f>
        <v>0</v>
      </c>
      <c r="Q346" s="166">
        <v>0</v>
      </c>
      <c r="R346" s="166">
        <f>Q346*H346</f>
        <v>0</v>
      </c>
      <c r="S346" s="166">
        <v>0</v>
      </c>
      <c r="T346" s="167">
        <f>S346*H346</f>
        <v>0</v>
      </c>
      <c r="AR346" s="168" t="s">
        <v>190</v>
      </c>
      <c r="AT346" s="168" t="s">
        <v>145</v>
      </c>
      <c r="AU346" s="168" t="s">
        <v>85</v>
      </c>
      <c r="AY346" s="17" t="s">
        <v>142</v>
      </c>
      <c r="BE346" s="169">
        <f>IF(N346="základní",J346,0)</f>
        <v>0</v>
      </c>
      <c r="BF346" s="169">
        <f>IF(N346="snížená",J346,0)</f>
        <v>0</v>
      </c>
      <c r="BG346" s="169">
        <f>IF(N346="zákl. přenesená",J346,0)</f>
        <v>0</v>
      </c>
      <c r="BH346" s="169">
        <f>IF(N346="sníž. přenesená",J346,0)</f>
        <v>0</v>
      </c>
      <c r="BI346" s="169">
        <f>IF(N346="nulová",J346,0)</f>
        <v>0</v>
      </c>
      <c r="BJ346" s="17" t="s">
        <v>83</v>
      </c>
      <c r="BK346" s="169">
        <f>ROUND(I346*H346,2)</f>
        <v>0</v>
      </c>
      <c r="BL346" s="17" t="s">
        <v>190</v>
      </c>
      <c r="BM346" s="168" t="s">
        <v>467</v>
      </c>
    </row>
    <row r="347" spans="2:51" s="12" customFormat="1" ht="12">
      <c r="B347" s="170"/>
      <c r="D347" s="171" t="s">
        <v>150</v>
      </c>
      <c r="E347" s="172" t="s">
        <v>1</v>
      </c>
      <c r="F347" s="173" t="s">
        <v>468</v>
      </c>
      <c r="H347" s="172" t="s">
        <v>1</v>
      </c>
      <c r="I347" s="174"/>
      <c r="L347" s="170"/>
      <c r="M347" s="175"/>
      <c r="N347" s="176"/>
      <c r="O347" s="176"/>
      <c r="P347" s="176"/>
      <c r="Q347" s="176"/>
      <c r="R347" s="176"/>
      <c r="S347" s="176"/>
      <c r="T347" s="177"/>
      <c r="AT347" s="172" t="s">
        <v>150</v>
      </c>
      <c r="AU347" s="172" t="s">
        <v>85</v>
      </c>
      <c r="AV347" s="12" t="s">
        <v>83</v>
      </c>
      <c r="AW347" s="12" t="s">
        <v>34</v>
      </c>
      <c r="AX347" s="12" t="s">
        <v>76</v>
      </c>
      <c r="AY347" s="172" t="s">
        <v>142</v>
      </c>
    </row>
    <row r="348" spans="2:51" s="13" customFormat="1" ht="12">
      <c r="B348" s="178"/>
      <c r="D348" s="171" t="s">
        <v>150</v>
      </c>
      <c r="E348" s="179" t="s">
        <v>1</v>
      </c>
      <c r="F348" s="180" t="s">
        <v>182</v>
      </c>
      <c r="H348" s="181">
        <v>12</v>
      </c>
      <c r="I348" s="182"/>
      <c r="L348" s="178"/>
      <c r="M348" s="183"/>
      <c r="N348" s="184"/>
      <c r="O348" s="184"/>
      <c r="P348" s="184"/>
      <c r="Q348" s="184"/>
      <c r="R348" s="184"/>
      <c r="S348" s="184"/>
      <c r="T348" s="185"/>
      <c r="AT348" s="179" t="s">
        <v>150</v>
      </c>
      <c r="AU348" s="179" t="s">
        <v>85</v>
      </c>
      <c r="AV348" s="13" t="s">
        <v>85</v>
      </c>
      <c r="AW348" s="13" t="s">
        <v>34</v>
      </c>
      <c r="AX348" s="13" t="s">
        <v>76</v>
      </c>
      <c r="AY348" s="179" t="s">
        <v>142</v>
      </c>
    </row>
    <row r="349" spans="2:51" s="12" customFormat="1" ht="12">
      <c r="B349" s="170"/>
      <c r="D349" s="171" t="s">
        <v>150</v>
      </c>
      <c r="E349" s="172" t="s">
        <v>1</v>
      </c>
      <c r="F349" s="173" t="s">
        <v>165</v>
      </c>
      <c r="H349" s="172" t="s">
        <v>1</v>
      </c>
      <c r="I349" s="174"/>
      <c r="L349" s="170"/>
      <c r="M349" s="175"/>
      <c r="N349" s="176"/>
      <c r="O349" s="176"/>
      <c r="P349" s="176"/>
      <c r="Q349" s="176"/>
      <c r="R349" s="176"/>
      <c r="S349" s="176"/>
      <c r="T349" s="177"/>
      <c r="AT349" s="172" t="s">
        <v>150</v>
      </c>
      <c r="AU349" s="172" t="s">
        <v>85</v>
      </c>
      <c r="AV349" s="12" t="s">
        <v>83</v>
      </c>
      <c r="AW349" s="12" t="s">
        <v>34</v>
      </c>
      <c r="AX349" s="12" t="s">
        <v>76</v>
      </c>
      <c r="AY349" s="172" t="s">
        <v>142</v>
      </c>
    </row>
    <row r="350" spans="2:51" s="13" customFormat="1" ht="12">
      <c r="B350" s="178"/>
      <c r="D350" s="171" t="s">
        <v>150</v>
      </c>
      <c r="E350" s="179" t="s">
        <v>1</v>
      </c>
      <c r="F350" s="180" t="s">
        <v>338</v>
      </c>
      <c r="H350" s="181">
        <v>37</v>
      </c>
      <c r="I350" s="182"/>
      <c r="L350" s="178"/>
      <c r="M350" s="183"/>
      <c r="N350" s="184"/>
      <c r="O350" s="184"/>
      <c r="P350" s="184"/>
      <c r="Q350" s="184"/>
      <c r="R350" s="184"/>
      <c r="S350" s="184"/>
      <c r="T350" s="185"/>
      <c r="AT350" s="179" t="s">
        <v>150</v>
      </c>
      <c r="AU350" s="179" t="s">
        <v>85</v>
      </c>
      <c r="AV350" s="13" t="s">
        <v>85</v>
      </c>
      <c r="AW350" s="13" t="s">
        <v>34</v>
      </c>
      <c r="AX350" s="13" t="s">
        <v>76</v>
      </c>
      <c r="AY350" s="179" t="s">
        <v>142</v>
      </c>
    </row>
    <row r="351" spans="2:51" s="14" customFormat="1" ht="12">
      <c r="B351" s="186"/>
      <c r="D351" s="171" t="s">
        <v>150</v>
      </c>
      <c r="E351" s="187" t="s">
        <v>1</v>
      </c>
      <c r="F351" s="188" t="s">
        <v>157</v>
      </c>
      <c r="H351" s="189">
        <v>49</v>
      </c>
      <c r="I351" s="190"/>
      <c r="L351" s="186"/>
      <c r="M351" s="191"/>
      <c r="N351" s="192"/>
      <c r="O351" s="192"/>
      <c r="P351" s="192"/>
      <c r="Q351" s="192"/>
      <c r="R351" s="192"/>
      <c r="S351" s="192"/>
      <c r="T351" s="193"/>
      <c r="AT351" s="187" t="s">
        <v>150</v>
      </c>
      <c r="AU351" s="187" t="s">
        <v>85</v>
      </c>
      <c r="AV351" s="14" t="s">
        <v>149</v>
      </c>
      <c r="AW351" s="14" t="s">
        <v>34</v>
      </c>
      <c r="AX351" s="14" t="s">
        <v>83</v>
      </c>
      <c r="AY351" s="187" t="s">
        <v>142</v>
      </c>
    </row>
    <row r="352" spans="2:65" s="1" customFormat="1" ht="16.5" customHeight="1">
      <c r="B352" s="156"/>
      <c r="C352" s="157" t="s">
        <v>469</v>
      </c>
      <c r="D352" s="157" t="s">
        <v>145</v>
      </c>
      <c r="E352" s="158" t="s">
        <v>470</v>
      </c>
      <c r="F352" s="159" t="s">
        <v>471</v>
      </c>
      <c r="G352" s="160" t="s">
        <v>203</v>
      </c>
      <c r="H352" s="161">
        <v>2</v>
      </c>
      <c r="I352" s="162"/>
      <c r="J352" s="163">
        <f>ROUND(I352*H352,2)</f>
        <v>0</v>
      </c>
      <c r="K352" s="159" t="s">
        <v>1</v>
      </c>
      <c r="L352" s="32"/>
      <c r="M352" s="164" t="s">
        <v>1</v>
      </c>
      <c r="N352" s="165" t="s">
        <v>41</v>
      </c>
      <c r="O352" s="55"/>
      <c r="P352" s="166">
        <f>O352*H352</f>
        <v>0</v>
      </c>
      <c r="Q352" s="166">
        <v>0</v>
      </c>
      <c r="R352" s="166">
        <f>Q352*H352</f>
        <v>0</v>
      </c>
      <c r="S352" s="166">
        <v>0</v>
      </c>
      <c r="T352" s="167">
        <f>S352*H352</f>
        <v>0</v>
      </c>
      <c r="AR352" s="168" t="s">
        <v>190</v>
      </c>
      <c r="AT352" s="168" t="s">
        <v>145</v>
      </c>
      <c r="AU352" s="168" t="s">
        <v>85</v>
      </c>
      <c r="AY352" s="17" t="s">
        <v>142</v>
      </c>
      <c r="BE352" s="169">
        <f>IF(N352="základní",J352,0)</f>
        <v>0</v>
      </c>
      <c r="BF352" s="169">
        <f>IF(N352="snížená",J352,0)</f>
        <v>0</v>
      </c>
      <c r="BG352" s="169">
        <f>IF(N352="zákl. přenesená",J352,0)</f>
        <v>0</v>
      </c>
      <c r="BH352" s="169">
        <f>IF(N352="sníž. přenesená",J352,0)</f>
        <v>0</v>
      </c>
      <c r="BI352" s="169">
        <f>IF(N352="nulová",J352,0)</f>
        <v>0</v>
      </c>
      <c r="BJ352" s="17" t="s">
        <v>83</v>
      </c>
      <c r="BK352" s="169">
        <f>ROUND(I352*H352,2)</f>
        <v>0</v>
      </c>
      <c r="BL352" s="17" t="s">
        <v>190</v>
      </c>
      <c r="BM352" s="168" t="s">
        <v>472</v>
      </c>
    </row>
    <row r="353" spans="2:65" s="1" customFormat="1" ht="16.5" customHeight="1">
      <c r="B353" s="156"/>
      <c r="C353" s="157" t="s">
        <v>298</v>
      </c>
      <c r="D353" s="157" t="s">
        <v>145</v>
      </c>
      <c r="E353" s="158" t="s">
        <v>473</v>
      </c>
      <c r="F353" s="159" t="s">
        <v>474</v>
      </c>
      <c r="G353" s="160" t="s">
        <v>203</v>
      </c>
      <c r="H353" s="161">
        <v>28</v>
      </c>
      <c r="I353" s="162"/>
      <c r="J353" s="163">
        <f>ROUND(I353*H353,2)</f>
        <v>0</v>
      </c>
      <c r="K353" s="159" t="s">
        <v>1</v>
      </c>
      <c r="L353" s="32"/>
      <c r="M353" s="164" t="s">
        <v>1</v>
      </c>
      <c r="N353" s="165" t="s">
        <v>41</v>
      </c>
      <c r="O353" s="55"/>
      <c r="P353" s="166">
        <f>O353*H353</f>
        <v>0</v>
      </c>
      <c r="Q353" s="166">
        <v>0</v>
      </c>
      <c r="R353" s="166">
        <f>Q353*H353</f>
        <v>0</v>
      </c>
      <c r="S353" s="166">
        <v>0</v>
      </c>
      <c r="T353" s="167">
        <f>S353*H353</f>
        <v>0</v>
      </c>
      <c r="AR353" s="168" t="s">
        <v>190</v>
      </c>
      <c r="AT353" s="168" t="s">
        <v>145</v>
      </c>
      <c r="AU353" s="168" t="s">
        <v>85</v>
      </c>
      <c r="AY353" s="17" t="s">
        <v>142</v>
      </c>
      <c r="BE353" s="169">
        <f>IF(N353="základní",J353,0)</f>
        <v>0</v>
      </c>
      <c r="BF353" s="169">
        <f>IF(N353="snížená",J353,0)</f>
        <v>0</v>
      </c>
      <c r="BG353" s="169">
        <f>IF(N353="zákl. přenesená",J353,0)</f>
        <v>0</v>
      </c>
      <c r="BH353" s="169">
        <f>IF(N353="sníž. přenesená",J353,0)</f>
        <v>0</v>
      </c>
      <c r="BI353" s="169">
        <f>IF(N353="nulová",J353,0)</f>
        <v>0</v>
      </c>
      <c r="BJ353" s="17" t="s">
        <v>83</v>
      </c>
      <c r="BK353" s="169">
        <f>ROUND(I353*H353,2)</f>
        <v>0</v>
      </c>
      <c r="BL353" s="17" t="s">
        <v>190</v>
      </c>
      <c r="BM353" s="168" t="s">
        <v>475</v>
      </c>
    </row>
    <row r="354" spans="2:51" s="13" customFormat="1" ht="12">
      <c r="B354" s="178"/>
      <c r="D354" s="171" t="s">
        <v>150</v>
      </c>
      <c r="E354" s="179" t="s">
        <v>1</v>
      </c>
      <c r="F354" s="180" t="s">
        <v>476</v>
      </c>
      <c r="H354" s="181">
        <v>28</v>
      </c>
      <c r="I354" s="182"/>
      <c r="L354" s="178"/>
      <c r="M354" s="183"/>
      <c r="N354" s="184"/>
      <c r="O354" s="184"/>
      <c r="P354" s="184"/>
      <c r="Q354" s="184"/>
      <c r="R354" s="184"/>
      <c r="S354" s="184"/>
      <c r="T354" s="185"/>
      <c r="AT354" s="179" t="s">
        <v>150</v>
      </c>
      <c r="AU354" s="179" t="s">
        <v>85</v>
      </c>
      <c r="AV354" s="13" t="s">
        <v>85</v>
      </c>
      <c r="AW354" s="13" t="s">
        <v>34</v>
      </c>
      <c r="AX354" s="13" t="s">
        <v>76</v>
      </c>
      <c r="AY354" s="179" t="s">
        <v>142</v>
      </c>
    </row>
    <row r="355" spans="2:51" s="14" customFormat="1" ht="12">
      <c r="B355" s="186"/>
      <c r="D355" s="171" t="s">
        <v>150</v>
      </c>
      <c r="E355" s="187" t="s">
        <v>1</v>
      </c>
      <c r="F355" s="188" t="s">
        <v>157</v>
      </c>
      <c r="H355" s="189">
        <v>28</v>
      </c>
      <c r="I355" s="190"/>
      <c r="L355" s="186"/>
      <c r="M355" s="191"/>
      <c r="N355" s="192"/>
      <c r="O355" s="192"/>
      <c r="P355" s="192"/>
      <c r="Q355" s="192"/>
      <c r="R355" s="192"/>
      <c r="S355" s="192"/>
      <c r="T355" s="193"/>
      <c r="AT355" s="187" t="s">
        <v>150</v>
      </c>
      <c r="AU355" s="187" t="s">
        <v>85</v>
      </c>
      <c r="AV355" s="14" t="s">
        <v>149</v>
      </c>
      <c r="AW355" s="14" t="s">
        <v>34</v>
      </c>
      <c r="AX355" s="14" t="s">
        <v>83</v>
      </c>
      <c r="AY355" s="187" t="s">
        <v>142</v>
      </c>
    </row>
    <row r="356" spans="2:65" s="1" customFormat="1" ht="16.5" customHeight="1">
      <c r="B356" s="156"/>
      <c r="C356" s="157" t="s">
        <v>477</v>
      </c>
      <c r="D356" s="157" t="s">
        <v>145</v>
      </c>
      <c r="E356" s="158" t="s">
        <v>478</v>
      </c>
      <c r="F356" s="159" t="s">
        <v>479</v>
      </c>
      <c r="G356" s="160" t="s">
        <v>335</v>
      </c>
      <c r="H356" s="161">
        <v>10</v>
      </c>
      <c r="I356" s="162"/>
      <c r="J356" s="163">
        <f>ROUND(I356*H356,2)</f>
        <v>0</v>
      </c>
      <c r="K356" s="159" t="s">
        <v>1</v>
      </c>
      <c r="L356" s="32"/>
      <c r="M356" s="164" t="s">
        <v>1</v>
      </c>
      <c r="N356" s="165" t="s">
        <v>41</v>
      </c>
      <c r="O356" s="55"/>
      <c r="P356" s="166">
        <f>O356*H356</f>
        <v>0</v>
      </c>
      <c r="Q356" s="166">
        <v>5E-05</v>
      </c>
      <c r="R356" s="166">
        <f>Q356*H356</f>
        <v>0.0005</v>
      </c>
      <c r="S356" s="166">
        <v>0</v>
      </c>
      <c r="T356" s="167">
        <f>S356*H356</f>
        <v>0</v>
      </c>
      <c r="AR356" s="168" t="s">
        <v>190</v>
      </c>
      <c r="AT356" s="168" t="s">
        <v>145</v>
      </c>
      <c r="AU356" s="168" t="s">
        <v>85</v>
      </c>
      <c r="AY356" s="17" t="s">
        <v>142</v>
      </c>
      <c r="BE356" s="169">
        <f>IF(N356="základní",J356,0)</f>
        <v>0</v>
      </c>
      <c r="BF356" s="169">
        <f>IF(N356="snížená",J356,0)</f>
        <v>0</v>
      </c>
      <c r="BG356" s="169">
        <f>IF(N356="zákl. přenesená",J356,0)</f>
        <v>0</v>
      </c>
      <c r="BH356" s="169">
        <f>IF(N356="sníž. přenesená",J356,0)</f>
        <v>0</v>
      </c>
      <c r="BI356" s="169">
        <f>IF(N356="nulová",J356,0)</f>
        <v>0</v>
      </c>
      <c r="BJ356" s="17" t="s">
        <v>83</v>
      </c>
      <c r="BK356" s="169">
        <f>ROUND(I356*H356,2)</f>
        <v>0</v>
      </c>
      <c r="BL356" s="17" t="s">
        <v>190</v>
      </c>
      <c r="BM356" s="168" t="s">
        <v>480</v>
      </c>
    </row>
    <row r="357" spans="2:65" s="1" customFormat="1" ht="24" customHeight="1">
      <c r="B357" s="156"/>
      <c r="C357" s="157" t="s">
        <v>301</v>
      </c>
      <c r="D357" s="157" t="s">
        <v>145</v>
      </c>
      <c r="E357" s="158" t="s">
        <v>481</v>
      </c>
      <c r="F357" s="159" t="s">
        <v>482</v>
      </c>
      <c r="G357" s="160" t="s">
        <v>335</v>
      </c>
      <c r="H357" s="161">
        <v>10</v>
      </c>
      <c r="I357" s="162"/>
      <c r="J357" s="163">
        <f>ROUND(I357*H357,2)</f>
        <v>0</v>
      </c>
      <c r="K357" s="159" t="s">
        <v>1</v>
      </c>
      <c r="L357" s="32"/>
      <c r="M357" s="164" t="s">
        <v>1</v>
      </c>
      <c r="N357" s="165" t="s">
        <v>41</v>
      </c>
      <c r="O357" s="55"/>
      <c r="P357" s="166">
        <f>O357*H357</f>
        <v>0</v>
      </c>
      <c r="Q357" s="166">
        <v>5E-05</v>
      </c>
      <c r="R357" s="166">
        <f>Q357*H357</f>
        <v>0.0005</v>
      </c>
      <c r="S357" s="166">
        <v>0</v>
      </c>
      <c r="T357" s="167">
        <f>S357*H357</f>
        <v>0</v>
      </c>
      <c r="AR357" s="168" t="s">
        <v>190</v>
      </c>
      <c r="AT357" s="168" t="s">
        <v>145</v>
      </c>
      <c r="AU357" s="168" t="s">
        <v>85</v>
      </c>
      <c r="AY357" s="17" t="s">
        <v>142</v>
      </c>
      <c r="BE357" s="169">
        <f>IF(N357="základní",J357,0)</f>
        <v>0</v>
      </c>
      <c r="BF357" s="169">
        <f>IF(N357="snížená",J357,0)</f>
        <v>0</v>
      </c>
      <c r="BG357" s="169">
        <f>IF(N357="zákl. přenesená",J357,0)</f>
        <v>0</v>
      </c>
      <c r="BH357" s="169">
        <f>IF(N357="sníž. přenesená",J357,0)</f>
        <v>0</v>
      </c>
      <c r="BI357" s="169">
        <f>IF(N357="nulová",J357,0)</f>
        <v>0</v>
      </c>
      <c r="BJ357" s="17" t="s">
        <v>83</v>
      </c>
      <c r="BK357" s="169">
        <f>ROUND(I357*H357,2)</f>
        <v>0</v>
      </c>
      <c r="BL357" s="17" t="s">
        <v>190</v>
      </c>
      <c r="BM357" s="168" t="s">
        <v>483</v>
      </c>
    </row>
    <row r="358" spans="2:65" s="1" customFormat="1" ht="24" customHeight="1">
      <c r="B358" s="156"/>
      <c r="C358" s="157" t="s">
        <v>484</v>
      </c>
      <c r="D358" s="157" t="s">
        <v>145</v>
      </c>
      <c r="E358" s="158" t="s">
        <v>485</v>
      </c>
      <c r="F358" s="159" t="s">
        <v>486</v>
      </c>
      <c r="G358" s="160" t="s">
        <v>335</v>
      </c>
      <c r="H358" s="161">
        <v>10</v>
      </c>
      <c r="I358" s="162"/>
      <c r="J358" s="163">
        <f>ROUND(I358*H358,2)</f>
        <v>0</v>
      </c>
      <c r="K358" s="159" t="s">
        <v>1</v>
      </c>
      <c r="L358" s="32"/>
      <c r="M358" s="164" t="s">
        <v>1</v>
      </c>
      <c r="N358" s="165" t="s">
        <v>41</v>
      </c>
      <c r="O358" s="55"/>
      <c r="P358" s="166">
        <f>O358*H358</f>
        <v>0</v>
      </c>
      <c r="Q358" s="166">
        <v>9E-05</v>
      </c>
      <c r="R358" s="166">
        <f>Q358*H358</f>
        <v>0.0009000000000000001</v>
      </c>
      <c r="S358" s="166">
        <v>0</v>
      </c>
      <c r="T358" s="167">
        <f>S358*H358</f>
        <v>0</v>
      </c>
      <c r="AR358" s="168" t="s">
        <v>190</v>
      </c>
      <c r="AT358" s="168" t="s">
        <v>145</v>
      </c>
      <c r="AU358" s="168" t="s">
        <v>85</v>
      </c>
      <c r="AY358" s="17" t="s">
        <v>142</v>
      </c>
      <c r="BE358" s="169">
        <f>IF(N358="základní",J358,0)</f>
        <v>0</v>
      </c>
      <c r="BF358" s="169">
        <f>IF(N358="snížená",J358,0)</f>
        <v>0</v>
      </c>
      <c r="BG358" s="169">
        <f>IF(N358="zákl. přenesená",J358,0)</f>
        <v>0</v>
      </c>
      <c r="BH358" s="169">
        <f>IF(N358="sníž. přenesená",J358,0)</f>
        <v>0</v>
      </c>
      <c r="BI358" s="169">
        <f>IF(N358="nulová",J358,0)</f>
        <v>0</v>
      </c>
      <c r="BJ358" s="17" t="s">
        <v>83</v>
      </c>
      <c r="BK358" s="169">
        <f>ROUND(I358*H358,2)</f>
        <v>0</v>
      </c>
      <c r="BL358" s="17" t="s">
        <v>190</v>
      </c>
      <c r="BM358" s="168" t="s">
        <v>487</v>
      </c>
    </row>
    <row r="359" spans="2:65" s="1" customFormat="1" ht="16.5" customHeight="1">
      <c r="B359" s="156"/>
      <c r="C359" s="157" t="s">
        <v>307</v>
      </c>
      <c r="D359" s="157" t="s">
        <v>145</v>
      </c>
      <c r="E359" s="158" t="s">
        <v>488</v>
      </c>
      <c r="F359" s="159" t="s">
        <v>489</v>
      </c>
      <c r="G359" s="160" t="s">
        <v>449</v>
      </c>
      <c r="H359" s="161">
        <v>8190</v>
      </c>
      <c r="I359" s="162"/>
      <c r="J359" s="163">
        <f>ROUND(I359*H359,2)</f>
        <v>0</v>
      </c>
      <c r="K359" s="159" t="s">
        <v>1</v>
      </c>
      <c r="L359" s="32"/>
      <c r="M359" s="164" t="s">
        <v>1</v>
      </c>
      <c r="N359" s="165" t="s">
        <v>41</v>
      </c>
      <c r="O359" s="55"/>
      <c r="P359" s="166">
        <f>O359*H359</f>
        <v>0</v>
      </c>
      <c r="Q359" s="166">
        <v>0</v>
      </c>
      <c r="R359" s="166">
        <f>Q359*H359</f>
        <v>0</v>
      </c>
      <c r="S359" s="166">
        <v>0</v>
      </c>
      <c r="T359" s="167">
        <f>S359*H359</f>
        <v>0</v>
      </c>
      <c r="AR359" s="168" t="s">
        <v>190</v>
      </c>
      <c r="AT359" s="168" t="s">
        <v>145</v>
      </c>
      <c r="AU359" s="168" t="s">
        <v>85</v>
      </c>
      <c r="AY359" s="17" t="s">
        <v>142</v>
      </c>
      <c r="BE359" s="169">
        <f>IF(N359="základní",J359,0)</f>
        <v>0</v>
      </c>
      <c r="BF359" s="169">
        <f>IF(N359="snížená",J359,0)</f>
        <v>0</v>
      </c>
      <c r="BG359" s="169">
        <f>IF(N359="zákl. přenesená",J359,0)</f>
        <v>0</v>
      </c>
      <c r="BH359" s="169">
        <f>IF(N359="sníž. přenesená",J359,0)</f>
        <v>0</v>
      </c>
      <c r="BI359" s="169">
        <f>IF(N359="nulová",J359,0)</f>
        <v>0</v>
      </c>
      <c r="BJ359" s="17" t="s">
        <v>83</v>
      </c>
      <c r="BK359" s="169">
        <f>ROUND(I359*H359,2)</f>
        <v>0</v>
      </c>
      <c r="BL359" s="17" t="s">
        <v>190</v>
      </c>
      <c r="BM359" s="168" t="s">
        <v>490</v>
      </c>
    </row>
    <row r="360" spans="2:51" s="12" customFormat="1" ht="12">
      <c r="B360" s="170"/>
      <c r="D360" s="171" t="s">
        <v>150</v>
      </c>
      <c r="E360" s="172" t="s">
        <v>1</v>
      </c>
      <c r="F360" s="173" t="s">
        <v>491</v>
      </c>
      <c r="H360" s="172" t="s">
        <v>1</v>
      </c>
      <c r="I360" s="174"/>
      <c r="L360" s="170"/>
      <c r="M360" s="175"/>
      <c r="N360" s="176"/>
      <c r="O360" s="176"/>
      <c r="P360" s="176"/>
      <c r="Q360" s="176"/>
      <c r="R360" s="176"/>
      <c r="S360" s="176"/>
      <c r="T360" s="177"/>
      <c r="AT360" s="172" t="s">
        <v>150</v>
      </c>
      <c r="AU360" s="172" t="s">
        <v>85</v>
      </c>
      <c r="AV360" s="12" t="s">
        <v>83</v>
      </c>
      <c r="AW360" s="12" t="s">
        <v>34</v>
      </c>
      <c r="AX360" s="12" t="s">
        <v>76</v>
      </c>
      <c r="AY360" s="172" t="s">
        <v>142</v>
      </c>
    </row>
    <row r="361" spans="2:51" s="13" customFormat="1" ht="12">
      <c r="B361" s="178"/>
      <c r="D361" s="171" t="s">
        <v>150</v>
      </c>
      <c r="E361" s="179" t="s">
        <v>1</v>
      </c>
      <c r="F361" s="180" t="s">
        <v>492</v>
      </c>
      <c r="H361" s="181">
        <v>8190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150</v>
      </c>
      <c r="AU361" s="179" t="s">
        <v>85</v>
      </c>
      <c r="AV361" s="13" t="s">
        <v>85</v>
      </c>
      <c r="AW361" s="13" t="s">
        <v>34</v>
      </c>
      <c r="AX361" s="13" t="s">
        <v>76</v>
      </c>
      <c r="AY361" s="179" t="s">
        <v>142</v>
      </c>
    </row>
    <row r="362" spans="2:51" s="14" customFormat="1" ht="12">
      <c r="B362" s="186"/>
      <c r="D362" s="171" t="s">
        <v>150</v>
      </c>
      <c r="E362" s="187" t="s">
        <v>1</v>
      </c>
      <c r="F362" s="188" t="s">
        <v>157</v>
      </c>
      <c r="H362" s="189">
        <v>8190</v>
      </c>
      <c r="I362" s="190"/>
      <c r="L362" s="186"/>
      <c r="M362" s="191"/>
      <c r="N362" s="192"/>
      <c r="O362" s="192"/>
      <c r="P362" s="192"/>
      <c r="Q362" s="192"/>
      <c r="R362" s="192"/>
      <c r="S362" s="192"/>
      <c r="T362" s="193"/>
      <c r="AT362" s="187" t="s">
        <v>150</v>
      </c>
      <c r="AU362" s="187" t="s">
        <v>85</v>
      </c>
      <c r="AV362" s="14" t="s">
        <v>149</v>
      </c>
      <c r="AW362" s="14" t="s">
        <v>34</v>
      </c>
      <c r="AX362" s="14" t="s">
        <v>83</v>
      </c>
      <c r="AY362" s="187" t="s">
        <v>142</v>
      </c>
    </row>
    <row r="363" spans="2:65" s="1" customFormat="1" ht="24" customHeight="1">
      <c r="B363" s="156"/>
      <c r="C363" s="157" t="s">
        <v>493</v>
      </c>
      <c r="D363" s="157" t="s">
        <v>145</v>
      </c>
      <c r="E363" s="158" t="s">
        <v>494</v>
      </c>
      <c r="F363" s="159" t="s">
        <v>495</v>
      </c>
      <c r="G363" s="160" t="s">
        <v>449</v>
      </c>
      <c r="H363" s="161">
        <v>12885</v>
      </c>
      <c r="I363" s="162"/>
      <c r="J363" s="163">
        <f>ROUND(I363*H363,2)</f>
        <v>0</v>
      </c>
      <c r="K363" s="159" t="s">
        <v>1</v>
      </c>
      <c r="L363" s="32"/>
      <c r="M363" s="164" t="s">
        <v>1</v>
      </c>
      <c r="N363" s="165" t="s">
        <v>41</v>
      </c>
      <c r="O363" s="55"/>
      <c r="P363" s="166">
        <f>O363*H363</f>
        <v>0</v>
      </c>
      <c r="Q363" s="166">
        <v>0</v>
      </c>
      <c r="R363" s="166">
        <f>Q363*H363</f>
        <v>0</v>
      </c>
      <c r="S363" s="166">
        <v>0</v>
      </c>
      <c r="T363" s="167">
        <f>S363*H363</f>
        <v>0</v>
      </c>
      <c r="AR363" s="168" t="s">
        <v>190</v>
      </c>
      <c r="AT363" s="168" t="s">
        <v>145</v>
      </c>
      <c r="AU363" s="168" t="s">
        <v>85</v>
      </c>
      <c r="AY363" s="17" t="s">
        <v>142</v>
      </c>
      <c r="BE363" s="169">
        <f>IF(N363="základní",J363,0)</f>
        <v>0</v>
      </c>
      <c r="BF363" s="169">
        <f>IF(N363="snížená",J363,0)</f>
        <v>0</v>
      </c>
      <c r="BG363" s="169">
        <f>IF(N363="zákl. přenesená",J363,0)</f>
        <v>0</v>
      </c>
      <c r="BH363" s="169">
        <f>IF(N363="sníž. přenesená",J363,0)</f>
        <v>0</v>
      </c>
      <c r="BI363" s="169">
        <f>IF(N363="nulová",J363,0)</f>
        <v>0</v>
      </c>
      <c r="BJ363" s="17" t="s">
        <v>83</v>
      </c>
      <c r="BK363" s="169">
        <f>ROUND(I363*H363,2)</f>
        <v>0</v>
      </c>
      <c r="BL363" s="17" t="s">
        <v>190</v>
      </c>
      <c r="BM363" s="168" t="s">
        <v>496</v>
      </c>
    </row>
    <row r="364" spans="2:51" s="13" customFormat="1" ht="12">
      <c r="B364" s="178"/>
      <c r="D364" s="171" t="s">
        <v>150</v>
      </c>
      <c r="E364" s="179" t="s">
        <v>1</v>
      </c>
      <c r="F364" s="180" t="s">
        <v>497</v>
      </c>
      <c r="H364" s="181">
        <v>12885</v>
      </c>
      <c r="I364" s="182"/>
      <c r="L364" s="178"/>
      <c r="M364" s="183"/>
      <c r="N364" s="184"/>
      <c r="O364" s="184"/>
      <c r="P364" s="184"/>
      <c r="Q364" s="184"/>
      <c r="R364" s="184"/>
      <c r="S364" s="184"/>
      <c r="T364" s="185"/>
      <c r="AT364" s="179" t="s">
        <v>150</v>
      </c>
      <c r="AU364" s="179" t="s">
        <v>85</v>
      </c>
      <c r="AV364" s="13" t="s">
        <v>85</v>
      </c>
      <c r="AW364" s="13" t="s">
        <v>34</v>
      </c>
      <c r="AX364" s="13" t="s">
        <v>83</v>
      </c>
      <c r="AY364" s="179" t="s">
        <v>142</v>
      </c>
    </row>
    <row r="365" spans="2:65" s="1" customFormat="1" ht="24" customHeight="1">
      <c r="B365" s="156"/>
      <c r="C365" s="157" t="s">
        <v>312</v>
      </c>
      <c r="D365" s="157" t="s">
        <v>145</v>
      </c>
      <c r="E365" s="158" t="s">
        <v>498</v>
      </c>
      <c r="F365" s="159" t="s">
        <v>499</v>
      </c>
      <c r="G365" s="160" t="s">
        <v>148</v>
      </c>
      <c r="H365" s="161">
        <v>1557.02</v>
      </c>
      <c r="I365" s="162"/>
      <c r="J365" s="163">
        <f>ROUND(I365*H365,2)</f>
        <v>0</v>
      </c>
      <c r="K365" s="159" t="s">
        <v>1</v>
      </c>
      <c r="L365" s="32"/>
      <c r="M365" s="164" t="s">
        <v>1</v>
      </c>
      <c r="N365" s="165" t="s">
        <v>41</v>
      </c>
      <c r="O365" s="55"/>
      <c r="P365" s="166">
        <f>O365*H365</f>
        <v>0</v>
      </c>
      <c r="Q365" s="166">
        <v>1E-05</v>
      </c>
      <c r="R365" s="166">
        <f>Q365*H365</f>
        <v>0.015570200000000001</v>
      </c>
      <c r="S365" s="166">
        <v>0</v>
      </c>
      <c r="T365" s="167">
        <f>S365*H365</f>
        <v>0</v>
      </c>
      <c r="AR365" s="168" t="s">
        <v>190</v>
      </c>
      <c r="AT365" s="168" t="s">
        <v>145</v>
      </c>
      <c r="AU365" s="168" t="s">
        <v>85</v>
      </c>
      <c r="AY365" s="17" t="s">
        <v>142</v>
      </c>
      <c r="BE365" s="169">
        <f>IF(N365="základní",J365,0)</f>
        <v>0</v>
      </c>
      <c r="BF365" s="169">
        <f>IF(N365="snížená",J365,0)</f>
        <v>0</v>
      </c>
      <c r="BG365" s="169">
        <f>IF(N365="zákl. přenesená",J365,0)</f>
        <v>0</v>
      </c>
      <c r="BH365" s="169">
        <f>IF(N365="sníž. přenesená",J365,0)</f>
        <v>0</v>
      </c>
      <c r="BI365" s="169">
        <f>IF(N365="nulová",J365,0)</f>
        <v>0</v>
      </c>
      <c r="BJ365" s="17" t="s">
        <v>83</v>
      </c>
      <c r="BK365" s="169">
        <f>ROUND(I365*H365,2)</f>
        <v>0</v>
      </c>
      <c r="BL365" s="17" t="s">
        <v>190</v>
      </c>
      <c r="BM365" s="168" t="s">
        <v>500</v>
      </c>
    </row>
    <row r="366" spans="2:51" s="12" customFormat="1" ht="12">
      <c r="B366" s="170"/>
      <c r="D366" s="171" t="s">
        <v>150</v>
      </c>
      <c r="E366" s="172" t="s">
        <v>1</v>
      </c>
      <c r="F366" s="173" t="s">
        <v>217</v>
      </c>
      <c r="H366" s="172" t="s">
        <v>1</v>
      </c>
      <c r="I366" s="174"/>
      <c r="L366" s="170"/>
      <c r="M366" s="175"/>
      <c r="N366" s="176"/>
      <c r="O366" s="176"/>
      <c r="P366" s="176"/>
      <c r="Q366" s="176"/>
      <c r="R366" s="176"/>
      <c r="S366" s="176"/>
      <c r="T366" s="177"/>
      <c r="AT366" s="172" t="s">
        <v>150</v>
      </c>
      <c r="AU366" s="172" t="s">
        <v>85</v>
      </c>
      <c r="AV366" s="12" t="s">
        <v>83</v>
      </c>
      <c r="AW366" s="12" t="s">
        <v>34</v>
      </c>
      <c r="AX366" s="12" t="s">
        <v>76</v>
      </c>
      <c r="AY366" s="172" t="s">
        <v>142</v>
      </c>
    </row>
    <row r="367" spans="2:51" s="12" customFormat="1" ht="12">
      <c r="B367" s="170"/>
      <c r="D367" s="171" t="s">
        <v>150</v>
      </c>
      <c r="E367" s="172" t="s">
        <v>1</v>
      </c>
      <c r="F367" s="173" t="s">
        <v>399</v>
      </c>
      <c r="H367" s="172" t="s">
        <v>1</v>
      </c>
      <c r="I367" s="174"/>
      <c r="L367" s="170"/>
      <c r="M367" s="175"/>
      <c r="N367" s="176"/>
      <c r="O367" s="176"/>
      <c r="P367" s="176"/>
      <c r="Q367" s="176"/>
      <c r="R367" s="176"/>
      <c r="S367" s="176"/>
      <c r="T367" s="177"/>
      <c r="AT367" s="172" t="s">
        <v>150</v>
      </c>
      <c r="AU367" s="172" t="s">
        <v>85</v>
      </c>
      <c r="AV367" s="12" t="s">
        <v>83</v>
      </c>
      <c r="AW367" s="12" t="s">
        <v>34</v>
      </c>
      <c r="AX367" s="12" t="s">
        <v>76</v>
      </c>
      <c r="AY367" s="172" t="s">
        <v>142</v>
      </c>
    </row>
    <row r="368" spans="2:51" s="13" customFormat="1" ht="12">
      <c r="B368" s="178"/>
      <c r="D368" s="171" t="s">
        <v>150</v>
      </c>
      <c r="E368" s="179" t="s">
        <v>1</v>
      </c>
      <c r="F368" s="180" t="s">
        <v>404</v>
      </c>
      <c r="H368" s="181">
        <v>166.92</v>
      </c>
      <c r="I368" s="182"/>
      <c r="L368" s="178"/>
      <c r="M368" s="183"/>
      <c r="N368" s="184"/>
      <c r="O368" s="184"/>
      <c r="P368" s="184"/>
      <c r="Q368" s="184"/>
      <c r="R368" s="184"/>
      <c r="S368" s="184"/>
      <c r="T368" s="185"/>
      <c r="AT368" s="179" t="s">
        <v>150</v>
      </c>
      <c r="AU368" s="179" t="s">
        <v>85</v>
      </c>
      <c r="AV368" s="13" t="s">
        <v>85</v>
      </c>
      <c r="AW368" s="13" t="s">
        <v>34</v>
      </c>
      <c r="AX368" s="13" t="s">
        <v>76</v>
      </c>
      <c r="AY368" s="179" t="s">
        <v>142</v>
      </c>
    </row>
    <row r="369" spans="2:51" s="13" customFormat="1" ht="12">
      <c r="B369" s="178"/>
      <c r="D369" s="171" t="s">
        <v>150</v>
      </c>
      <c r="E369" s="179" t="s">
        <v>1</v>
      </c>
      <c r="F369" s="180" t="s">
        <v>401</v>
      </c>
      <c r="H369" s="181">
        <v>-16.32</v>
      </c>
      <c r="I369" s="182"/>
      <c r="L369" s="178"/>
      <c r="M369" s="183"/>
      <c r="N369" s="184"/>
      <c r="O369" s="184"/>
      <c r="P369" s="184"/>
      <c r="Q369" s="184"/>
      <c r="R369" s="184"/>
      <c r="S369" s="184"/>
      <c r="T369" s="185"/>
      <c r="AT369" s="179" t="s">
        <v>150</v>
      </c>
      <c r="AU369" s="179" t="s">
        <v>85</v>
      </c>
      <c r="AV369" s="13" t="s">
        <v>85</v>
      </c>
      <c r="AW369" s="13" t="s">
        <v>34</v>
      </c>
      <c r="AX369" s="13" t="s">
        <v>76</v>
      </c>
      <c r="AY369" s="179" t="s">
        <v>142</v>
      </c>
    </row>
    <row r="370" spans="2:51" s="13" customFormat="1" ht="12">
      <c r="B370" s="178"/>
      <c r="D370" s="171" t="s">
        <v>150</v>
      </c>
      <c r="E370" s="179" t="s">
        <v>1</v>
      </c>
      <c r="F370" s="180" t="s">
        <v>501</v>
      </c>
      <c r="H370" s="181">
        <v>-58</v>
      </c>
      <c r="I370" s="182"/>
      <c r="L370" s="178"/>
      <c r="M370" s="183"/>
      <c r="N370" s="184"/>
      <c r="O370" s="184"/>
      <c r="P370" s="184"/>
      <c r="Q370" s="184"/>
      <c r="R370" s="184"/>
      <c r="S370" s="184"/>
      <c r="T370" s="185"/>
      <c r="AT370" s="179" t="s">
        <v>150</v>
      </c>
      <c r="AU370" s="179" t="s">
        <v>85</v>
      </c>
      <c r="AV370" s="13" t="s">
        <v>85</v>
      </c>
      <c r="AW370" s="13" t="s">
        <v>34</v>
      </c>
      <c r="AX370" s="13" t="s">
        <v>76</v>
      </c>
      <c r="AY370" s="179" t="s">
        <v>142</v>
      </c>
    </row>
    <row r="371" spans="2:51" s="12" customFormat="1" ht="12">
      <c r="B371" s="170"/>
      <c r="D371" s="171" t="s">
        <v>150</v>
      </c>
      <c r="E371" s="172" t="s">
        <v>1</v>
      </c>
      <c r="F371" s="173" t="s">
        <v>403</v>
      </c>
      <c r="H371" s="172" t="s">
        <v>1</v>
      </c>
      <c r="I371" s="174"/>
      <c r="L371" s="170"/>
      <c r="M371" s="175"/>
      <c r="N371" s="176"/>
      <c r="O371" s="176"/>
      <c r="P371" s="176"/>
      <c r="Q371" s="176"/>
      <c r="R371" s="176"/>
      <c r="S371" s="176"/>
      <c r="T371" s="177"/>
      <c r="AT371" s="172" t="s">
        <v>150</v>
      </c>
      <c r="AU371" s="172" t="s">
        <v>85</v>
      </c>
      <c r="AV371" s="12" t="s">
        <v>83</v>
      </c>
      <c r="AW371" s="12" t="s">
        <v>34</v>
      </c>
      <c r="AX371" s="12" t="s">
        <v>76</v>
      </c>
      <c r="AY371" s="172" t="s">
        <v>142</v>
      </c>
    </row>
    <row r="372" spans="2:51" s="13" customFormat="1" ht="12">
      <c r="B372" s="178"/>
      <c r="D372" s="171" t="s">
        <v>150</v>
      </c>
      <c r="E372" s="179" t="s">
        <v>1</v>
      </c>
      <c r="F372" s="180" t="s">
        <v>404</v>
      </c>
      <c r="H372" s="181">
        <v>166.92</v>
      </c>
      <c r="I372" s="182"/>
      <c r="L372" s="178"/>
      <c r="M372" s="183"/>
      <c r="N372" s="184"/>
      <c r="O372" s="184"/>
      <c r="P372" s="184"/>
      <c r="Q372" s="184"/>
      <c r="R372" s="184"/>
      <c r="S372" s="184"/>
      <c r="T372" s="185"/>
      <c r="AT372" s="179" t="s">
        <v>150</v>
      </c>
      <c r="AU372" s="179" t="s">
        <v>85</v>
      </c>
      <c r="AV372" s="13" t="s">
        <v>85</v>
      </c>
      <c r="AW372" s="13" t="s">
        <v>34</v>
      </c>
      <c r="AX372" s="13" t="s">
        <v>76</v>
      </c>
      <c r="AY372" s="179" t="s">
        <v>142</v>
      </c>
    </row>
    <row r="373" spans="2:51" s="13" customFormat="1" ht="12">
      <c r="B373" s="178"/>
      <c r="D373" s="171" t="s">
        <v>150</v>
      </c>
      <c r="E373" s="179" t="s">
        <v>1</v>
      </c>
      <c r="F373" s="180" t="s">
        <v>502</v>
      </c>
      <c r="H373" s="181">
        <v>-24</v>
      </c>
      <c r="I373" s="182"/>
      <c r="L373" s="178"/>
      <c r="M373" s="183"/>
      <c r="N373" s="184"/>
      <c r="O373" s="184"/>
      <c r="P373" s="184"/>
      <c r="Q373" s="184"/>
      <c r="R373" s="184"/>
      <c r="S373" s="184"/>
      <c r="T373" s="185"/>
      <c r="AT373" s="179" t="s">
        <v>150</v>
      </c>
      <c r="AU373" s="179" t="s">
        <v>85</v>
      </c>
      <c r="AV373" s="13" t="s">
        <v>85</v>
      </c>
      <c r="AW373" s="13" t="s">
        <v>34</v>
      </c>
      <c r="AX373" s="13" t="s">
        <v>76</v>
      </c>
      <c r="AY373" s="179" t="s">
        <v>142</v>
      </c>
    </row>
    <row r="374" spans="2:51" s="13" customFormat="1" ht="12">
      <c r="B374" s="178"/>
      <c r="D374" s="171" t="s">
        <v>150</v>
      </c>
      <c r="E374" s="179" t="s">
        <v>1</v>
      </c>
      <c r="F374" s="180" t="s">
        <v>503</v>
      </c>
      <c r="H374" s="181">
        <v>-30</v>
      </c>
      <c r="I374" s="182"/>
      <c r="L374" s="178"/>
      <c r="M374" s="183"/>
      <c r="N374" s="184"/>
      <c r="O374" s="184"/>
      <c r="P374" s="184"/>
      <c r="Q374" s="184"/>
      <c r="R374" s="184"/>
      <c r="S374" s="184"/>
      <c r="T374" s="185"/>
      <c r="AT374" s="179" t="s">
        <v>150</v>
      </c>
      <c r="AU374" s="179" t="s">
        <v>85</v>
      </c>
      <c r="AV374" s="13" t="s">
        <v>85</v>
      </c>
      <c r="AW374" s="13" t="s">
        <v>34</v>
      </c>
      <c r="AX374" s="13" t="s">
        <v>76</v>
      </c>
      <c r="AY374" s="179" t="s">
        <v>142</v>
      </c>
    </row>
    <row r="375" spans="2:51" s="13" customFormat="1" ht="12">
      <c r="B375" s="178"/>
      <c r="D375" s="171" t="s">
        <v>150</v>
      </c>
      <c r="E375" s="179" t="s">
        <v>1</v>
      </c>
      <c r="F375" s="180" t="s">
        <v>504</v>
      </c>
      <c r="H375" s="181">
        <v>-36</v>
      </c>
      <c r="I375" s="182"/>
      <c r="L375" s="178"/>
      <c r="M375" s="183"/>
      <c r="N375" s="184"/>
      <c r="O375" s="184"/>
      <c r="P375" s="184"/>
      <c r="Q375" s="184"/>
      <c r="R375" s="184"/>
      <c r="S375" s="184"/>
      <c r="T375" s="185"/>
      <c r="AT375" s="179" t="s">
        <v>150</v>
      </c>
      <c r="AU375" s="179" t="s">
        <v>85</v>
      </c>
      <c r="AV375" s="13" t="s">
        <v>85</v>
      </c>
      <c r="AW375" s="13" t="s">
        <v>34</v>
      </c>
      <c r="AX375" s="13" t="s">
        <v>76</v>
      </c>
      <c r="AY375" s="179" t="s">
        <v>142</v>
      </c>
    </row>
    <row r="376" spans="2:51" s="12" customFormat="1" ht="12">
      <c r="B376" s="170"/>
      <c r="D376" s="171" t="s">
        <v>150</v>
      </c>
      <c r="E376" s="172" t="s">
        <v>1</v>
      </c>
      <c r="F376" s="173" t="s">
        <v>408</v>
      </c>
      <c r="H376" s="172" t="s">
        <v>1</v>
      </c>
      <c r="I376" s="174"/>
      <c r="L376" s="170"/>
      <c r="M376" s="175"/>
      <c r="N376" s="176"/>
      <c r="O376" s="176"/>
      <c r="P376" s="176"/>
      <c r="Q376" s="176"/>
      <c r="R376" s="176"/>
      <c r="S376" s="176"/>
      <c r="T376" s="177"/>
      <c r="AT376" s="172" t="s">
        <v>150</v>
      </c>
      <c r="AU376" s="172" t="s">
        <v>85</v>
      </c>
      <c r="AV376" s="12" t="s">
        <v>83</v>
      </c>
      <c r="AW376" s="12" t="s">
        <v>34</v>
      </c>
      <c r="AX376" s="12" t="s">
        <v>76</v>
      </c>
      <c r="AY376" s="172" t="s">
        <v>142</v>
      </c>
    </row>
    <row r="377" spans="2:51" s="13" customFormat="1" ht="12">
      <c r="B377" s="178"/>
      <c r="D377" s="171" t="s">
        <v>150</v>
      </c>
      <c r="E377" s="179" t="s">
        <v>1</v>
      </c>
      <c r="F377" s="180" t="s">
        <v>409</v>
      </c>
      <c r="H377" s="181">
        <v>113.24000000000001</v>
      </c>
      <c r="I377" s="182"/>
      <c r="L377" s="178"/>
      <c r="M377" s="183"/>
      <c r="N377" s="184"/>
      <c r="O377" s="184"/>
      <c r="P377" s="184"/>
      <c r="Q377" s="184"/>
      <c r="R377" s="184"/>
      <c r="S377" s="184"/>
      <c r="T377" s="185"/>
      <c r="AT377" s="179" t="s">
        <v>150</v>
      </c>
      <c r="AU377" s="179" t="s">
        <v>85</v>
      </c>
      <c r="AV377" s="13" t="s">
        <v>85</v>
      </c>
      <c r="AW377" s="13" t="s">
        <v>34</v>
      </c>
      <c r="AX377" s="13" t="s">
        <v>76</v>
      </c>
      <c r="AY377" s="179" t="s">
        <v>142</v>
      </c>
    </row>
    <row r="378" spans="2:51" s="13" customFormat="1" ht="12">
      <c r="B378" s="178"/>
      <c r="D378" s="171" t="s">
        <v>150</v>
      </c>
      <c r="E378" s="179" t="s">
        <v>1</v>
      </c>
      <c r="F378" s="180" t="s">
        <v>505</v>
      </c>
      <c r="H378" s="181">
        <v>-54</v>
      </c>
      <c r="I378" s="182"/>
      <c r="L378" s="178"/>
      <c r="M378" s="183"/>
      <c r="N378" s="184"/>
      <c r="O378" s="184"/>
      <c r="P378" s="184"/>
      <c r="Q378" s="184"/>
      <c r="R378" s="184"/>
      <c r="S378" s="184"/>
      <c r="T378" s="185"/>
      <c r="AT378" s="179" t="s">
        <v>150</v>
      </c>
      <c r="AU378" s="179" t="s">
        <v>85</v>
      </c>
      <c r="AV378" s="13" t="s">
        <v>85</v>
      </c>
      <c r="AW378" s="13" t="s">
        <v>34</v>
      </c>
      <c r="AX378" s="13" t="s">
        <v>76</v>
      </c>
      <c r="AY378" s="179" t="s">
        <v>142</v>
      </c>
    </row>
    <row r="379" spans="2:51" s="15" customFormat="1" ht="12">
      <c r="B379" s="206"/>
      <c r="D379" s="171" t="s">
        <v>150</v>
      </c>
      <c r="E379" s="207" t="s">
        <v>1</v>
      </c>
      <c r="F379" s="208" t="s">
        <v>216</v>
      </c>
      <c r="H379" s="209">
        <v>228.76</v>
      </c>
      <c r="I379" s="210"/>
      <c r="L379" s="206"/>
      <c r="M379" s="211"/>
      <c r="N379" s="212"/>
      <c r="O379" s="212"/>
      <c r="P379" s="212"/>
      <c r="Q379" s="212"/>
      <c r="R379" s="212"/>
      <c r="S379" s="212"/>
      <c r="T379" s="213"/>
      <c r="AT379" s="207" t="s">
        <v>150</v>
      </c>
      <c r="AU379" s="207" t="s">
        <v>85</v>
      </c>
      <c r="AV379" s="15" t="s">
        <v>143</v>
      </c>
      <c r="AW379" s="15" t="s">
        <v>34</v>
      </c>
      <c r="AX379" s="15" t="s">
        <v>76</v>
      </c>
      <c r="AY379" s="207" t="s">
        <v>142</v>
      </c>
    </row>
    <row r="380" spans="2:51" s="12" customFormat="1" ht="12">
      <c r="B380" s="170"/>
      <c r="D380" s="171" t="s">
        <v>150</v>
      </c>
      <c r="E380" s="172" t="s">
        <v>1</v>
      </c>
      <c r="F380" s="173" t="s">
        <v>213</v>
      </c>
      <c r="H380" s="172" t="s">
        <v>1</v>
      </c>
      <c r="I380" s="174"/>
      <c r="L380" s="170"/>
      <c r="M380" s="175"/>
      <c r="N380" s="176"/>
      <c r="O380" s="176"/>
      <c r="P380" s="176"/>
      <c r="Q380" s="176"/>
      <c r="R380" s="176"/>
      <c r="S380" s="176"/>
      <c r="T380" s="177"/>
      <c r="AT380" s="172" t="s">
        <v>150</v>
      </c>
      <c r="AU380" s="172" t="s">
        <v>85</v>
      </c>
      <c r="AV380" s="12" t="s">
        <v>83</v>
      </c>
      <c r="AW380" s="12" t="s">
        <v>34</v>
      </c>
      <c r="AX380" s="12" t="s">
        <v>76</v>
      </c>
      <c r="AY380" s="172" t="s">
        <v>142</v>
      </c>
    </row>
    <row r="381" spans="2:51" s="12" customFormat="1" ht="12">
      <c r="B381" s="170"/>
      <c r="D381" s="171" t="s">
        <v>150</v>
      </c>
      <c r="E381" s="172" t="s">
        <v>1</v>
      </c>
      <c r="F381" s="173" t="s">
        <v>411</v>
      </c>
      <c r="H381" s="172" t="s">
        <v>1</v>
      </c>
      <c r="I381" s="174"/>
      <c r="L381" s="170"/>
      <c r="M381" s="175"/>
      <c r="N381" s="176"/>
      <c r="O381" s="176"/>
      <c r="P381" s="176"/>
      <c r="Q381" s="176"/>
      <c r="R381" s="176"/>
      <c r="S381" s="176"/>
      <c r="T381" s="177"/>
      <c r="AT381" s="172" t="s">
        <v>150</v>
      </c>
      <c r="AU381" s="172" t="s">
        <v>85</v>
      </c>
      <c r="AV381" s="12" t="s">
        <v>83</v>
      </c>
      <c r="AW381" s="12" t="s">
        <v>34</v>
      </c>
      <c r="AX381" s="12" t="s">
        <v>76</v>
      </c>
      <c r="AY381" s="172" t="s">
        <v>142</v>
      </c>
    </row>
    <row r="382" spans="2:51" s="13" customFormat="1" ht="12">
      <c r="B382" s="178"/>
      <c r="D382" s="171" t="s">
        <v>150</v>
      </c>
      <c r="E382" s="179" t="s">
        <v>1</v>
      </c>
      <c r="F382" s="180" t="s">
        <v>412</v>
      </c>
      <c r="H382" s="181">
        <v>594.8600000000001</v>
      </c>
      <c r="I382" s="182"/>
      <c r="L382" s="178"/>
      <c r="M382" s="183"/>
      <c r="N382" s="184"/>
      <c r="O382" s="184"/>
      <c r="P382" s="184"/>
      <c r="Q382" s="184"/>
      <c r="R382" s="184"/>
      <c r="S382" s="184"/>
      <c r="T382" s="185"/>
      <c r="AT382" s="179" t="s">
        <v>150</v>
      </c>
      <c r="AU382" s="179" t="s">
        <v>85</v>
      </c>
      <c r="AV382" s="13" t="s">
        <v>85</v>
      </c>
      <c r="AW382" s="13" t="s">
        <v>34</v>
      </c>
      <c r="AX382" s="13" t="s">
        <v>76</v>
      </c>
      <c r="AY382" s="179" t="s">
        <v>142</v>
      </c>
    </row>
    <row r="383" spans="2:51" s="13" customFormat="1" ht="12">
      <c r="B383" s="178"/>
      <c r="D383" s="171" t="s">
        <v>150</v>
      </c>
      <c r="E383" s="179" t="s">
        <v>1</v>
      </c>
      <c r="F383" s="180" t="s">
        <v>506</v>
      </c>
      <c r="H383" s="181">
        <v>-27</v>
      </c>
      <c r="I383" s="182"/>
      <c r="L383" s="178"/>
      <c r="M383" s="183"/>
      <c r="N383" s="184"/>
      <c r="O383" s="184"/>
      <c r="P383" s="184"/>
      <c r="Q383" s="184"/>
      <c r="R383" s="184"/>
      <c r="S383" s="184"/>
      <c r="T383" s="185"/>
      <c r="AT383" s="179" t="s">
        <v>150</v>
      </c>
      <c r="AU383" s="179" t="s">
        <v>85</v>
      </c>
      <c r="AV383" s="13" t="s">
        <v>85</v>
      </c>
      <c r="AW383" s="13" t="s">
        <v>34</v>
      </c>
      <c r="AX383" s="13" t="s">
        <v>76</v>
      </c>
      <c r="AY383" s="179" t="s">
        <v>142</v>
      </c>
    </row>
    <row r="384" spans="2:51" s="13" customFormat="1" ht="12">
      <c r="B384" s="178"/>
      <c r="D384" s="171" t="s">
        <v>150</v>
      </c>
      <c r="E384" s="179" t="s">
        <v>1</v>
      </c>
      <c r="F384" s="180" t="s">
        <v>502</v>
      </c>
      <c r="H384" s="181">
        <v>-24</v>
      </c>
      <c r="I384" s="182"/>
      <c r="L384" s="178"/>
      <c r="M384" s="183"/>
      <c r="N384" s="184"/>
      <c r="O384" s="184"/>
      <c r="P384" s="184"/>
      <c r="Q384" s="184"/>
      <c r="R384" s="184"/>
      <c r="S384" s="184"/>
      <c r="T384" s="185"/>
      <c r="AT384" s="179" t="s">
        <v>150</v>
      </c>
      <c r="AU384" s="179" t="s">
        <v>85</v>
      </c>
      <c r="AV384" s="13" t="s">
        <v>85</v>
      </c>
      <c r="AW384" s="13" t="s">
        <v>34</v>
      </c>
      <c r="AX384" s="13" t="s">
        <v>76</v>
      </c>
      <c r="AY384" s="179" t="s">
        <v>142</v>
      </c>
    </row>
    <row r="385" spans="2:51" s="13" customFormat="1" ht="12">
      <c r="B385" s="178"/>
      <c r="D385" s="171" t="s">
        <v>150</v>
      </c>
      <c r="E385" s="179" t="s">
        <v>1</v>
      </c>
      <c r="F385" s="180" t="s">
        <v>507</v>
      </c>
      <c r="H385" s="181">
        <v>-171</v>
      </c>
      <c r="I385" s="182"/>
      <c r="L385" s="178"/>
      <c r="M385" s="183"/>
      <c r="N385" s="184"/>
      <c r="O385" s="184"/>
      <c r="P385" s="184"/>
      <c r="Q385" s="184"/>
      <c r="R385" s="184"/>
      <c r="S385" s="184"/>
      <c r="T385" s="185"/>
      <c r="AT385" s="179" t="s">
        <v>150</v>
      </c>
      <c r="AU385" s="179" t="s">
        <v>85</v>
      </c>
      <c r="AV385" s="13" t="s">
        <v>85</v>
      </c>
      <c r="AW385" s="13" t="s">
        <v>34</v>
      </c>
      <c r="AX385" s="13" t="s">
        <v>76</v>
      </c>
      <c r="AY385" s="179" t="s">
        <v>142</v>
      </c>
    </row>
    <row r="386" spans="2:51" s="12" customFormat="1" ht="12">
      <c r="B386" s="170"/>
      <c r="D386" s="171" t="s">
        <v>150</v>
      </c>
      <c r="E386" s="172" t="s">
        <v>1</v>
      </c>
      <c r="F386" s="173" t="s">
        <v>416</v>
      </c>
      <c r="H386" s="172" t="s">
        <v>1</v>
      </c>
      <c r="I386" s="174"/>
      <c r="L386" s="170"/>
      <c r="M386" s="175"/>
      <c r="N386" s="176"/>
      <c r="O386" s="176"/>
      <c r="P386" s="176"/>
      <c r="Q386" s="176"/>
      <c r="R386" s="176"/>
      <c r="S386" s="176"/>
      <c r="T386" s="177"/>
      <c r="AT386" s="172" t="s">
        <v>150</v>
      </c>
      <c r="AU386" s="172" t="s">
        <v>85</v>
      </c>
      <c r="AV386" s="12" t="s">
        <v>83</v>
      </c>
      <c r="AW386" s="12" t="s">
        <v>34</v>
      </c>
      <c r="AX386" s="12" t="s">
        <v>76</v>
      </c>
      <c r="AY386" s="172" t="s">
        <v>142</v>
      </c>
    </row>
    <row r="387" spans="2:51" s="13" customFormat="1" ht="12">
      <c r="B387" s="178"/>
      <c r="D387" s="171" t="s">
        <v>150</v>
      </c>
      <c r="E387" s="179" t="s">
        <v>1</v>
      </c>
      <c r="F387" s="180" t="s">
        <v>412</v>
      </c>
      <c r="H387" s="181">
        <v>594.8600000000001</v>
      </c>
      <c r="I387" s="182"/>
      <c r="L387" s="178"/>
      <c r="M387" s="183"/>
      <c r="N387" s="184"/>
      <c r="O387" s="184"/>
      <c r="P387" s="184"/>
      <c r="Q387" s="184"/>
      <c r="R387" s="184"/>
      <c r="S387" s="184"/>
      <c r="T387" s="185"/>
      <c r="AT387" s="179" t="s">
        <v>150</v>
      </c>
      <c r="AU387" s="179" t="s">
        <v>85</v>
      </c>
      <c r="AV387" s="13" t="s">
        <v>85</v>
      </c>
      <c r="AW387" s="13" t="s">
        <v>34</v>
      </c>
      <c r="AX387" s="13" t="s">
        <v>76</v>
      </c>
      <c r="AY387" s="179" t="s">
        <v>142</v>
      </c>
    </row>
    <row r="388" spans="2:51" s="13" customFormat="1" ht="12">
      <c r="B388" s="178"/>
      <c r="D388" s="171" t="s">
        <v>150</v>
      </c>
      <c r="E388" s="179" t="s">
        <v>1</v>
      </c>
      <c r="F388" s="180" t="s">
        <v>508</v>
      </c>
      <c r="H388" s="181">
        <v>-13.5</v>
      </c>
      <c r="I388" s="182"/>
      <c r="L388" s="178"/>
      <c r="M388" s="183"/>
      <c r="N388" s="184"/>
      <c r="O388" s="184"/>
      <c r="P388" s="184"/>
      <c r="Q388" s="184"/>
      <c r="R388" s="184"/>
      <c r="S388" s="184"/>
      <c r="T388" s="185"/>
      <c r="AT388" s="179" t="s">
        <v>150</v>
      </c>
      <c r="AU388" s="179" t="s">
        <v>85</v>
      </c>
      <c r="AV388" s="13" t="s">
        <v>85</v>
      </c>
      <c r="AW388" s="13" t="s">
        <v>34</v>
      </c>
      <c r="AX388" s="13" t="s">
        <v>76</v>
      </c>
      <c r="AY388" s="179" t="s">
        <v>142</v>
      </c>
    </row>
    <row r="389" spans="2:51" s="13" customFormat="1" ht="12">
      <c r="B389" s="178"/>
      <c r="D389" s="171" t="s">
        <v>150</v>
      </c>
      <c r="E389" s="179" t="s">
        <v>1</v>
      </c>
      <c r="F389" s="180" t="s">
        <v>509</v>
      </c>
      <c r="H389" s="181">
        <v>-216</v>
      </c>
      <c r="I389" s="182"/>
      <c r="L389" s="178"/>
      <c r="M389" s="183"/>
      <c r="N389" s="184"/>
      <c r="O389" s="184"/>
      <c r="P389" s="184"/>
      <c r="Q389" s="184"/>
      <c r="R389" s="184"/>
      <c r="S389" s="184"/>
      <c r="T389" s="185"/>
      <c r="AT389" s="179" t="s">
        <v>150</v>
      </c>
      <c r="AU389" s="179" t="s">
        <v>85</v>
      </c>
      <c r="AV389" s="13" t="s">
        <v>85</v>
      </c>
      <c r="AW389" s="13" t="s">
        <v>34</v>
      </c>
      <c r="AX389" s="13" t="s">
        <v>76</v>
      </c>
      <c r="AY389" s="179" t="s">
        <v>142</v>
      </c>
    </row>
    <row r="390" spans="2:51" s="13" customFormat="1" ht="12">
      <c r="B390" s="178"/>
      <c r="D390" s="171" t="s">
        <v>150</v>
      </c>
      <c r="E390" s="179" t="s">
        <v>1</v>
      </c>
      <c r="F390" s="180" t="s">
        <v>510</v>
      </c>
      <c r="H390" s="181">
        <v>-43.99</v>
      </c>
      <c r="I390" s="182"/>
      <c r="L390" s="178"/>
      <c r="M390" s="183"/>
      <c r="N390" s="184"/>
      <c r="O390" s="184"/>
      <c r="P390" s="184"/>
      <c r="Q390" s="184"/>
      <c r="R390" s="184"/>
      <c r="S390" s="184"/>
      <c r="T390" s="185"/>
      <c r="AT390" s="179" t="s">
        <v>150</v>
      </c>
      <c r="AU390" s="179" t="s">
        <v>85</v>
      </c>
      <c r="AV390" s="13" t="s">
        <v>85</v>
      </c>
      <c r="AW390" s="13" t="s">
        <v>34</v>
      </c>
      <c r="AX390" s="13" t="s">
        <v>76</v>
      </c>
      <c r="AY390" s="179" t="s">
        <v>142</v>
      </c>
    </row>
    <row r="391" spans="2:51" s="12" customFormat="1" ht="12">
      <c r="B391" s="170"/>
      <c r="D391" s="171" t="s">
        <v>150</v>
      </c>
      <c r="E391" s="172" t="s">
        <v>1</v>
      </c>
      <c r="F391" s="173" t="s">
        <v>399</v>
      </c>
      <c r="H391" s="172" t="s">
        <v>1</v>
      </c>
      <c r="I391" s="174"/>
      <c r="L391" s="170"/>
      <c r="M391" s="175"/>
      <c r="N391" s="176"/>
      <c r="O391" s="176"/>
      <c r="P391" s="176"/>
      <c r="Q391" s="176"/>
      <c r="R391" s="176"/>
      <c r="S391" s="176"/>
      <c r="T391" s="177"/>
      <c r="AT391" s="172" t="s">
        <v>150</v>
      </c>
      <c r="AU391" s="172" t="s">
        <v>85</v>
      </c>
      <c r="AV391" s="12" t="s">
        <v>83</v>
      </c>
      <c r="AW391" s="12" t="s">
        <v>34</v>
      </c>
      <c r="AX391" s="12" t="s">
        <v>76</v>
      </c>
      <c r="AY391" s="172" t="s">
        <v>142</v>
      </c>
    </row>
    <row r="392" spans="2:51" s="13" customFormat="1" ht="12">
      <c r="B392" s="178"/>
      <c r="D392" s="171" t="s">
        <v>150</v>
      </c>
      <c r="E392" s="179" t="s">
        <v>1</v>
      </c>
      <c r="F392" s="180" t="s">
        <v>420</v>
      </c>
      <c r="H392" s="181">
        <v>200.86</v>
      </c>
      <c r="I392" s="182"/>
      <c r="L392" s="178"/>
      <c r="M392" s="183"/>
      <c r="N392" s="184"/>
      <c r="O392" s="184"/>
      <c r="P392" s="184"/>
      <c r="Q392" s="184"/>
      <c r="R392" s="184"/>
      <c r="S392" s="184"/>
      <c r="T392" s="185"/>
      <c r="AT392" s="179" t="s">
        <v>150</v>
      </c>
      <c r="AU392" s="179" t="s">
        <v>85</v>
      </c>
      <c r="AV392" s="13" t="s">
        <v>85</v>
      </c>
      <c r="AW392" s="13" t="s">
        <v>34</v>
      </c>
      <c r="AX392" s="13" t="s">
        <v>76</v>
      </c>
      <c r="AY392" s="179" t="s">
        <v>142</v>
      </c>
    </row>
    <row r="393" spans="2:51" s="13" customFormat="1" ht="12">
      <c r="B393" s="178"/>
      <c r="D393" s="171" t="s">
        <v>150</v>
      </c>
      <c r="E393" s="179" t="s">
        <v>1</v>
      </c>
      <c r="F393" s="180" t="s">
        <v>420</v>
      </c>
      <c r="H393" s="181">
        <v>200.86</v>
      </c>
      <c r="I393" s="182"/>
      <c r="L393" s="178"/>
      <c r="M393" s="183"/>
      <c r="N393" s="184"/>
      <c r="O393" s="184"/>
      <c r="P393" s="184"/>
      <c r="Q393" s="184"/>
      <c r="R393" s="184"/>
      <c r="S393" s="184"/>
      <c r="T393" s="185"/>
      <c r="AT393" s="179" t="s">
        <v>150</v>
      </c>
      <c r="AU393" s="179" t="s">
        <v>85</v>
      </c>
      <c r="AV393" s="13" t="s">
        <v>85</v>
      </c>
      <c r="AW393" s="13" t="s">
        <v>34</v>
      </c>
      <c r="AX393" s="13" t="s">
        <v>76</v>
      </c>
      <c r="AY393" s="179" t="s">
        <v>142</v>
      </c>
    </row>
    <row r="394" spans="2:51" s="13" customFormat="1" ht="12">
      <c r="B394" s="178"/>
      <c r="D394" s="171" t="s">
        <v>150</v>
      </c>
      <c r="E394" s="179" t="s">
        <v>1</v>
      </c>
      <c r="F394" s="180" t="s">
        <v>511</v>
      </c>
      <c r="H394" s="181">
        <v>-12</v>
      </c>
      <c r="I394" s="182"/>
      <c r="L394" s="178"/>
      <c r="M394" s="183"/>
      <c r="N394" s="184"/>
      <c r="O394" s="184"/>
      <c r="P394" s="184"/>
      <c r="Q394" s="184"/>
      <c r="R394" s="184"/>
      <c r="S394" s="184"/>
      <c r="T394" s="185"/>
      <c r="AT394" s="179" t="s">
        <v>150</v>
      </c>
      <c r="AU394" s="179" t="s">
        <v>85</v>
      </c>
      <c r="AV394" s="13" t="s">
        <v>85</v>
      </c>
      <c r="AW394" s="13" t="s">
        <v>34</v>
      </c>
      <c r="AX394" s="13" t="s">
        <v>76</v>
      </c>
      <c r="AY394" s="179" t="s">
        <v>142</v>
      </c>
    </row>
    <row r="395" spans="2:51" s="13" customFormat="1" ht="12">
      <c r="B395" s="178"/>
      <c r="D395" s="171" t="s">
        <v>150</v>
      </c>
      <c r="E395" s="179" t="s">
        <v>1</v>
      </c>
      <c r="F395" s="180" t="s">
        <v>512</v>
      </c>
      <c r="H395" s="181">
        <v>-15.839999999999998</v>
      </c>
      <c r="I395" s="182"/>
      <c r="L395" s="178"/>
      <c r="M395" s="183"/>
      <c r="N395" s="184"/>
      <c r="O395" s="184"/>
      <c r="P395" s="184"/>
      <c r="Q395" s="184"/>
      <c r="R395" s="184"/>
      <c r="S395" s="184"/>
      <c r="T395" s="185"/>
      <c r="AT395" s="179" t="s">
        <v>150</v>
      </c>
      <c r="AU395" s="179" t="s">
        <v>85</v>
      </c>
      <c r="AV395" s="13" t="s">
        <v>85</v>
      </c>
      <c r="AW395" s="13" t="s">
        <v>34</v>
      </c>
      <c r="AX395" s="13" t="s">
        <v>76</v>
      </c>
      <c r="AY395" s="179" t="s">
        <v>142</v>
      </c>
    </row>
    <row r="396" spans="2:51" s="15" customFormat="1" ht="12">
      <c r="B396" s="206"/>
      <c r="D396" s="171" t="s">
        <v>150</v>
      </c>
      <c r="E396" s="207" t="s">
        <v>1</v>
      </c>
      <c r="F396" s="208" t="s">
        <v>216</v>
      </c>
      <c r="H396" s="209">
        <v>1068.1100000000004</v>
      </c>
      <c r="I396" s="210"/>
      <c r="L396" s="206"/>
      <c r="M396" s="211"/>
      <c r="N396" s="212"/>
      <c r="O396" s="212"/>
      <c r="P396" s="212"/>
      <c r="Q396" s="212"/>
      <c r="R396" s="212"/>
      <c r="S396" s="212"/>
      <c r="T396" s="213"/>
      <c r="AT396" s="207" t="s">
        <v>150</v>
      </c>
      <c r="AU396" s="207" t="s">
        <v>85</v>
      </c>
      <c r="AV396" s="15" t="s">
        <v>143</v>
      </c>
      <c r="AW396" s="15" t="s">
        <v>34</v>
      </c>
      <c r="AX396" s="15" t="s">
        <v>76</v>
      </c>
      <c r="AY396" s="207" t="s">
        <v>142</v>
      </c>
    </row>
    <row r="397" spans="2:51" s="12" customFormat="1" ht="12">
      <c r="B397" s="170"/>
      <c r="D397" s="171" t="s">
        <v>150</v>
      </c>
      <c r="E397" s="172" t="s">
        <v>1</v>
      </c>
      <c r="F397" s="173" t="s">
        <v>513</v>
      </c>
      <c r="H397" s="172" t="s">
        <v>1</v>
      </c>
      <c r="I397" s="174"/>
      <c r="L397" s="170"/>
      <c r="M397" s="175"/>
      <c r="N397" s="176"/>
      <c r="O397" s="176"/>
      <c r="P397" s="176"/>
      <c r="Q397" s="176"/>
      <c r="R397" s="176"/>
      <c r="S397" s="176"/>
      <c r="T397" s="177"/>
      <c r="AT397" s="172" t="s">
        <v>150</v>
      </c>
      <c r="AU397" s="172" t="s">
        <v>85</v>
      </c>
      <c r="AV397" s="12" t="s">
        <v>83</v>
      </c>
      <c r="AW397" s="12" t="s">
        <v>34</v>
      </c>
      <c r="AX397" s="12" t="s">
        <v>76</v>
      </c>
      <c r="AY397" s="172" t="s">
        <v>142</v>
      </c>
    </row>
    <row r="398" spans="2:51" s="15" customFormat="1" ht="12">
      <c r="B398" s="206"/>
      <c r="D398" s="171" t="s">
        <v>150</v>
      </c>
      <c r="E398" s="207" t="s">
        <v>1</v>
      </c>
      <c r="F398" s="208" t="s">
        <v>216</v>
      </c>
      <c r="H398" s="209">
        <v>0</v>
      </c>
      <c r="I398" s="210"/>
      <c r="L398" s="206"/>
      <c r="M398" s="211"/>
      <c r="N398" s="212"/>
      <c r="O398" s="212"/>
      <c r="P398" s="212"/>
      <c r="Q398" s="212"/>
      <c r="R398" s="212"/>
      <c r="S398" s="212"/>
      <c r="T398" s="213"/>
      <c r="AT398" s="207" t="s">
        <v>150</v>
      </c>
      <c r="AU398" s="207" t="s">
        <v>85</v>
      </c>
      <c r="AV398" s="15" t="s">
        <v>143</v>
      </c>
      <c r="AW398" s="15" t="s">
        <v>34</v>
      </c>
      <c r="AX398" s="15" t="s">
        <v>76</v>
      </c>
      <c r="AY398" s="207" t="s">
        <v>142</v>
      </c>
    </row>
    <row r="399" spans="2:51" s="12" customFormat="1" ht="12">
      <c r="B399" s="170"/>
      <c r="D399" s="171" t="s">
        <v>150</v>
      </c>
      <c r="E399" s="172" t="s">
        <v>1</v>
      </c>
      <c r="F399" s="173" t="s">
        <v>514</v>
      </c>
      <c r="H399" s="172" t="s">
        <v>1</v>
      </c>
      <c r="I399" s="174"/>
      <c r="L399" s="170"/>
      <c r="M399" s="175"/>
      <c r="N399" s="176"/>
      <c r="O399" s="176"/>
      <c r="P399" s="176"/>
      <c r="Q399" s="176"/>
      <c r="R399" s="176"/>
      <c r="S399" s="176"/>
      <c r="T399" s="177"/>
      <c r="AT399" s="172" t="s">
        <v>150</v>
      </c>
      <c r="AU399" s="172" t="s">
        <v>85</v>
      </c>
      <c r="AV399" s="12" t="s">
        <v>83</v>
      </c>
      <c r="AW399" s="12" t="s">
        <v>34</v>
      </c>
      <c r="AX399" s="12" t="s">
        <v>76</v>
      </c>
      <c r="AY399" s="172" t="s">
        <v>142</v>
      </c>
    </row>
    <row r="400" spans="2:51" s="13" customFormat="1" ht="12">
      <c r="B400" s="178"/>
      <c r="D400" s="171" t="s">
        <v>150</v>
      </c>
      <c r="E400" s="179" t="s">
        <v>1</v>
      </c>
      <c r="F400" s="180" t="s">
        <v>515</v>
      </c>
      <c r="H400" s="181">
        <v>116</v>
      </c>
      <c r="I400" s="182"/>
      <c r="L400" s="178"/>
      <c r="M400" s="183"/>
      <c r="N400" s="184"/>
      <c r="O400" s="184"/>
      <c r="P400" s="184"/>
      <c r="Q400" s="184"/>
      <c r="R400" s="184"/>
      <c r="S400" s="184"/>
      <c r="T400" s="185"/>
      <c r="AT400" s="179" t="s">
        <v>150</v>
      </c>
      <c r="AU400" s="179" t="s">
        <v>85</v>
      </c>
      <c r="AV400" s="13" t="s">
        <v>85</v>
      </c>
      <c r="AW400" s="13" t="s">
        <v>34</v>
      </c>
      <c r="AX400" s="13" t="s">
        <v>76</v>
      </c>
      <c r="AY400" s="179" t="s">
        <v>142</v>
      </c>
    </row>
    <row r="401" spans="2:51" s="13" customFormat="1" ht="12">
      <c r="B401" s="178"/>
      <c r="D401" s="171" t="s">
        <v>150</v>
      </c>
      <c r="E401" s="179" t="s">
        <v>1</v>
      </c>
      <c r="F401" s="180" t="s">
        <v>516</v>
      </c>
      <c r="H401" s="181">
        <v>-13.5</v>
      </c>
      <c r="I401" s="182"/>
      <c r="L401" s="178"/>
      <c r="M401" s="183"/>
      <c r="N401" s="184"/>
      <c r="O401" s="184"/>
      <c r="P401" s="184"/>
      <c r="Q401" s="184"/>
      <c r="R401" s="184"/>
      <c r="S401" s="184"/>
      <c r="T401" s="185"/>
      <c r="AT401" s="179" t="s">
        <v>150</v>
      </c>
      <c r="AU401" s="179" t="s">
        <v>85</v>
      </c>
      <c r="AV401" s="13" t="s">
        <v>85</v>
      </c>
      <c r="AW401" s="13" t="s">
        <v>34</v>
      </c>
      <c r="AX401" s="13" t="s">
        <v>76</v>
      </c>
      <c r="AY401" s="179" t="s">
        <v>142</v>
      </c>
    </row>
    <row r="402" spans="2:51" s="13" customFormat="1" ht="12">
      <c r="B402" s="178"/>
      <c r="D402" s="171" t="s">
        <v>150</v>
      </c>
      <c r="E402" s="179" t="s">
        <v>1</v>
      </c>
      <c r="F402" s="180" t="s">
        <v>517</v>
      </c>
      <c r="H402" s="181">
        <v>-1.5</v>
      </c>
      <c r="I402" s="182"/>
      <c r="L402" s="178"/>
      <c r="M402" s="183"/>
      <c r="N402" s="184"/>
      <c r="O402" s="184"/>
      <c r="P402" s="184"/>
      <c r="Q402" s="184"/>
      <c r="R402" s="184"/>
      <c r="S402" s="184"/>
      <c r="T402" s="185"/>
      <c r="AT402" s="179" t="s">
        <v>150</v>
      </c>
      <c r="AU402" s="179" t="s">
        <v>85</v>
      </c>
      <c r="AV402" s="13" t="s">
        <v>85</v>
      </c>
      <c r="AW402" s="13" t="s">
        <v>34</v>
      </c>
      <c r="AX402" s="13" t="s">
        <v>76</v>
      </c>
      <c r="AY402" s="179" t="s">
        <v>142</v>
      </c>
    </row>
    <row r="403" spans="2:51" s="13" customFormat="1" ht="12">
      <c r="B403" s="178"/>
      <c r="D403" s="171" t="s">
        <v>150</v>
      </c>
      <c r="E403" s="179" t="s">
        <v>1</v>
      </c>
      <c r="F403" s="180" t="s">
        <v>518</v>
      </c>
      <c r="H403" s="181">
        <v>-2.6</v>
      </c>
      <c r="I403" s="182"/>
      <c r="L403" s="178"/>
      <c r="M403" s="183"/>
      <c r="N403" s="184"/>
      <c r="O403" s="184"/>
      <c r="P403" s="184"/>
      <c r="Q403" s="184"/>
      <c r="R403" s="184"/>
      <c r="S403" s="184"/>
      <c r="T403" s="185"/>
      <c r="AT403" s="179" t="s">
        <v>150</v>
      </c>
      <c r="AU403" s="179" t="s">
        <v>85</v>
      </c>
      <c r="AV403" s="13" t="s">
        <v>85</v>
      </c>
      <c r="AW403" s="13" t="s">
        <v>34</v>
      </c>
      <c r="AX403" s="13" t="s">
        <v>76</v>
      </c>
      <c r="AY403" s="179" t="s">
        <v>142</v>
      </c>
    </row>
    <row r="404" spans="2:51" s="13" customFormat="1" ht="12">
      <c r="B404" s="178"/>
      <c r="D404" s="171" t="s">
        <v>150</v>
      </c>
      <c r="E404" s="179" t="s">
        <v>1</v>
      </c>
      <c r="F404" s="180" t="s">
        <v>519</v>
      </c>
      <c r="H404" s="181">
        <v>-2</v>
      </c>
      <c r="I404" s="182"/>
      <c r="L404" s="178"/>
      <c r="M404" s="183"/>
      <c r="N404" s="184"/>
      <c r="O404" s="184"/>
      <c r="P404" s="184"/>
      <c r="Q404" s="184"/>
      <c r="R404" s="184"/>
      <c r="S404" s="184"/>
      <c r="T404" s="185"/>
      <c r="AT404" s="179" t="s">
        <v>150</v>
      </c>
      <c r="AU404" s="179" t="s">
        <v>85</v>
      </c>
      <c r="AV404" s="13" t="s">
        <v>85</v>
      </c>
      <c r="AW404" s="13" t="s">
        <v>34</v>
      </c>
      <c r="AX404" s="13" t="s">
        <v>76</v>
      </c>
      <c r="AY404" s="179" t="s">
        <v>142</v>
      </c>
    </row>
    <row r="405" spans="2:51" s="12" customFormat="1" ht="12">
      <c r="B405" s="170"/>
      <c r="D405" s="171" t="s">
        <v>150</v>
      </c>
      <c r="E405" s="172" t="s">
        <v>1</v>
      </c>
      <c r="F405" s="173" t="s">
        <v>416</v>
      </c>
      <c r="H405" s="172" t="s">
        <v>1</v>
      </c>
      <c r="I405" s="174"/>
      <c r="L405" s="170"/>
      <c r="M405" s="175"/>
      <c r="N405" s="176"/>
      <c r="O405" s="176"/>
      <c r="P405" s="176"/>
      <c r="Q405" s="176"/>
      <c r="R405" s="176"/>
      <c r="S405" s="176"/>
      <c r="T405" s="177"/>
      <c r="AT405" s="172" t="s">
        <v>150</v>
      </c>
      <c r="AU405" s="172" t="s">
        <v>85</v>
      </c>
      <c r="AV405" s="12" t="s">
        <v>83</v>
      </c>
      <c r="AW405" s="12" t="s">
        <v>34</v>
      </c>
      <c r="AX405" s="12" t="s">
        <v>76</v>
      </c>
      <c r="AY405" s="172" t="s">
        <v>142</v>
      </c>
    </row>
    <row r="406" spans="2:51" s="13" customFormat="1" ht="12">
      <c r="B406" s="178"/>
      <c r="D406" s="171" t="s">
        <v>150</v>
      </c>
      <c r="E406" s="179" t="s">
        <v>1</v>
      </c>
      <c r="F406" s="180" t="s">
        <v>520</v>
      </c>
      <c r="H406" s="181">
        <v>122.85</v>
      </c>
      <c r="I406" s="182"/>
      <c r="L406" s="178"/>
      <c r="M406" s="183"/>
      <c r="N406" s="184"/>
      <c r="O406" s="184"/>
      <c r="P406" s="184"/>
      <c r="Q406" s="184"/>
      <c r="R406" s="184"/>
      <c r="S406" s="184"/>
      <c r="T406" s="185"/>
      <c r="AT406" s="179" t="s">
        <v>150</v>
      </c>
      <c r="AU406" s="179" t="s">
        <v>85</v>
      </c>
      <c r="AV406" s="13" t="s">
        <v>85</v>
      </c>
      <c r="AW406" s="13" t="s">
        <v>34</v>
      </c>
      <c r="AX406" s="13" t="s">
        <v>76</v>
      </c>
      <c r="AY406" s="179" t="s">
        <v>142</v>
      </c>
    </row>
    <row r="407" spans="2:51" s="13" customFormat="1" ht="12">
      <c r="B407" s="178"/>
      <c r="D407" s="171" t="s">
        <v>150</v>
      </c>
      <c r="E407" s="179" t="s">
        <v>1</v>
      </c>
      <c r="F407" s="180" t="s">
        <v>521</v>
      </c>
      <c r="H407" s="181">
        <v>-29.25</v>
      </c>
      <c r="I407" s="182"/>
      <c r="L407" s="178"/>
      <c r="M407" s="183"/>
      <c r="N407" s="184"/>
      <c r="O407" s="184"/>
      <c r="P407" s="184"/>
      <c r="Q407" s="184"/>
      <c r="R407" s="184"/>
      <c r="S407" s="184"/>
      <c r="T407" s="185"/>
      <c r="AT407" s="179" t="s">
        <v>150</v>
      </c>
      <c r="AU407" s="179" t="s">
        <v>85</v>
      </c>
      <c r="AV407" s="13" t="s">
        <v>85</v>
      </c>
      <c r="AW407" s="13" t="s">
        <v>34</v>
      </c>
      <c r="AX407" s="13" t="s">
        <v>76</v>
      </c>
      <c r="AY407" s="179" t="s">
        <v>142</v>
      </c>
    </row>
    <row r="408" spans="2:51" s="13" customFormat="1" ht="12">
      <c r="B408" s="178"/>
      <c r="D408" s="171" t="s">
        <v>150</v>
      </c>
      <c r="E408" s="179" t="s">
        <v>1</v>
      </c>
      <c r="F408" s="180" t="s">
        <v>519</v>
      </c>
      <c r="H408" s="181">
        <v>-2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150</v>
      </c>
      <c r="AU408" s="179" t="s">
        <v>85</v>
      </c>
      <c r="AV408" s="13" t="s">
        <v>85</v>
      </c>
      <c r="AW408" s="13" t="s">
        <v>34</v>
      </c>
      <c r="AX408" s="13" t="s">
        <v>76</v>
      </c>
      <c r="AY408" s="179" t="s">
        <v>142</v>
      </c>
    </row>
    <row r="409" spans="2:51" s="12" customFormat="1" ht="12">
      <c r="B409" s="170"/>
      <c r="D409" s="171" t="s">
        <v>150</v>
      </c>
      <c r="E409" s="172" t="s">
        <v>1</v>
      </c>
      <c r="F409" s="173" t="s">
        <v>411</v>
      </c>
      <c r="H409" s="172" t="s">
        <v>1</v>
      </c>
      <c r="I409" s="174"/>
      <c r="L409" s="170"/>
      <c r="M409" s="175"/>
      <c r="N409" s="176"/>
      <c r="O409" s="176"/>
      <c r="P409" s="176"/>
      <c r="Q409" s="176"/>
      <c r="R409" s="176"/>
      <c r="S409" s="176"/>
      <c r="T409" s="177"/>
      <c r="AT409" s="172" t="s">
        <v>150</v>
      </c>
      <c r="AU409" s="172" t="s">
        <v>85</v>
      </c>
      <c r="AV409" s="12" t="s">
        <v>83</v>
      </c>
      <c r="AW409" s="12" t="s">
        <v>34</v>
      </c>
      <c r="AX409" s="12" t="s">
        <v>76</v>
      </c>
      <c r="AY409" s="172" t="s">
        <v>142</v>
      </c>
    </row>
    <row r="410" spans="2:51" s="13" customFormat="1" ht="12">
      <c r="B410" s="178"/>
      <c r="D410" s="171" t="s">
        <v>150</v>
      </c>
      <c r="E410" s="179" t="s">
        <v>1</v>
      </c>
      <c r="F410" s="180" t="s">
        <v>522</v>
      </c>
      <c r="H410" s="181">
        <v>72.14999999999999</v>
      </c>
      <c r="I410" s="182"/>
      <c r="L410" s="178"/>
      <c r="M410" s="183"/>
      <c r="N410" s="184"/>
      <c r="O410" s="184"/>
      <c r="P410" s="184"/>
      <c r="Q410" s="184"/>
      <c r="R410" s="184"/>
      <c r="S410" s="184"/>
      <c r="T410" s="185"/>
      <c r="AT410" s="179" t="s">
        <v>150</v>
      </c>
      <c r="AU410" s="179" t="s">
        <v>85</v>
      </c>
      <c r="AV410" s="13" t="s">
        <v>85</v>
      </c>
      <c r="AW410" s="13" t="s">
        <v>34</v>
      </c>
      <c r="AX410" s="13" t="s">
        <v>76</v>
      </c>
      <c r="AY410" s="179" t="s">
        <v>142</v>
      </c>
    </row>
    <row r="411" spans="2:51" s="15" customFormat="1" ht="12">
      <c r="B411" s="206"/>
      <c r="D411" s="171" t="s">
        <v>150</v>
      </c>
      <c r="E411" s="207" t="s">
        <v>1</v>
      </c>
      <c r="F411" s="208" t="s">
        <v>216</v>
      </c>
      <c r="H411" s="209">
        <v>260.15</v>
      </c>
      <c r="I411" s="210"/>
      <c r="L411" s="206"/>
      <c r="M411" s="211"/>
      <c r="N411" s="212"/>
      <c r="O411" s="212"/>
      <c r="P411" s="212"/>
      <c r="Q411" s="212"/>
      <c r="R411" s="212"/>
      <c r="S411" s="212"/>
      <c r="T411" s="213"/>
      <c r="AT411" s="207" t="s">
        <v>150</v>
      </c>
      <c r="AU411" s="207" t="s">
        <v>85</v>
      </c>
      <c r="AV411" s="15" t="s">
        <v>143</v>
      </c>
      <c r="AW411" s="15" t="s">
        <v>34</v>
      </c>
      <c r="AX411" s="15" t="s">
        <v>76</v>
      </c>
      <c r="AY411" s="207" t="s">
        <v>142</v>
      </c>
    </row>
    <row r="412" spans="2:51" s="14" customFormat="1" ht="12">
      <c r="B412" s="186"/>
      <c r="D412" s="171" t="s">
        <v>150</v>
      </c>
      <c r="E412" s="187" t="s">
        <v>1</v>
      </c>
      <c r="F412" s="188" t="s">
        <v>157</v>
      </c>
      <c r="H412" s="189">
        <v>1557.0200000000007</v>
      </c>
      <c r="I412" s="190"/>
      <c r="L412" s="186"/>
      <c r="M412" s="191"/>
      <c r="N412" s="192"/>
      <c r="O412" s="192"/>
      <c r="P412" s="192"/>
      <c r="Q412" s="192"/>
      <c r="R412" s="192"/>
      <c r="S412" s="192"/>
      <c r="T412" s="193"/>
      <c r="AT412" s="187" t="s">
        <v>150</v>
      </c>
      <c r="AU412" s="187" t="s">
        <v>85</v>
      </c>
      <c r="AV412" s="14" t="s">
        <v>149</v>
      </c>
      <c r="AW412" s="14" t="s">
        <v>34</v>
      </c>
      <c r="AX412" s="14" t="s">
        <v>83</v>
      </c>
      <c r="AY412" s="187" t="s">
        <v>142</v>
      </c>
    </row>
    <row r="413" spans="2:65" s="1" customFormat="1" ht="16.5" customHeight="1">
      <c r="B413" s="156"/>
      <c r="C413" s="194" t="s">
        <v>523</v>
      </c>
      <c r="D413" s="194" t="s">
        <v>169</v>
      </c>
      <c r="E413" s="195" t="s">
        <v>524</v>
      </c>
      <c r="F413" s="196" t="s">
        <v>525</v>
      </c>
      <c r="G413" s="197" t="s">
        <v>148</v>
      </c>
      <c r="H413" s="198">
        <v>1299</v>
      </c>
      <c r="I413" s="199"/>
      <c r="J413" s="200">
        <f>ROUND(I413*H413,2)</f>
        <v>0</v>
      </c>
      <c r="K413" s="196" t="s">
        <v>1</v>
      </c>
      <c r="L413" s="201"/>
      <c r="M413" s="202" t="s">
        <v>1</v>
      </c>
      <c r="N413" s="203" t="s">
        <v>41</v>
      </c>
      <c r="O413" s="55"/>
      <c r="P413" s="166">
        <f>O413*H413</f>
        <v>0</v>
      </c>
      <c r="Q413" s="166">
        <v>0</v>
      </c>
      <c r="R413" s="166">
        <f>Q413*H413</f>
        <v>0</v>
      </c>
      <c r="S413" s="166">
        <v>0</v>
      </c>
      <c r="T413" s="167">
        <f>S413*H413</f>
        <v>0</v>
      </c>
      <c r="AR413" s="168" t="s">
        <v>234</v>
      </c>
      <c r="AT413" s="168" t="s">
        <v>169</v>
      </c>
      <c r="AU413" s="168" t="s">
        <v>85</v>
      </c>
      <c r="AY413" s="17" t="s">
        <v>142</v>
      </c>
      <c r="BE413" s="169">
        <f>IF(N413="základní",J413,0)</f>
        <v>0</v>
      </c>
      <c r="BF413" s="169">
        <f>IF(N413="snížená",J413,0)</f>
        <v>0</v>
      </c>
      <c r="BG413" s="169">
        <f>IF(N413="zákl. přenesená",J413,0)</f>
        <v>0</v>
      </c>
      <c r="BH413" s="169">
        <f>IF(N413="sníž. přenesená",J413,0)</f>
        <v>0</v>
      </c>
      <c r="BI413" s="169">
        <f>IF(N413="nulová",J413,0)</f>
        <v>0</v>
      </c>
      <c r="BJ413" s="17" t="s">
        <v>83</v>
      </c>
      <c r="BK413" s="169">
        <f>ROUND(I413*H413,2)</f>
        <v>0</v>
      </c>
      <c r="BL413" s="17" t="s">
        <v>190</v>
      </c>
      <c r="BM413" s="168" t="s">
        <v>526</v>
      </c>
    </row>
    <row r="414" spans="2:47" s="1" customFormat="1" ht="19.5">
      <c r="B414" s="32"/>
      <c r="D414" s="171" t="s">
        <v>173</v>
      </c>
      <c r="F414" s="204" t="s">
        <v>527</v>
      </c>
      <c r="I414" s="96"/>
      <c r="L414" s="32"/>
      <c r="M414" s="205"/>
      <c r="N414" s="55"/>
      <c r="O414" s="55"/>
      <c r="P414" s="55"/>
      <c r="Q414" s="55"/>
      <c r="R414" s="55"/>
      <c r="S414" s="55"/>
      <c r="T414" s="56"/>
      <c r="AT414" s="17" t="s">
        <v>173</v>
      </c>
      <c r="AU414" s="17" t="s">
        <v>85</v>
      </c>
    </row>
    <row r="415" spans="2:51" s="12" customFormat="1" ht="12">
      <c r="B415" s="170"/>
      <c r="D415" s="171" t="s">
        <v>150</v>
      </c>
      <c r="E415" s="172" t="s">
        <v>1</v>
      </c>
      <c r="F415" s="173" t="s">
        <v>213</v>
      </c>
      <c r="H415" s="172" t="s">
        <v>1</v>
      </c>
      <c r="I415" s="174"/>
      <c r="L415" s="170"/>
      <c r="M415" s="175"/>
      <c r="N415" s="176"/>
      <c r="O415" s="176"/>
      <c r="P415" s="176"/>
      <c r="Q415" s="176"/>
      <c r="R415" s="176"/>
      <c r="S415" s="176"/>
      <c r="T415" s="177"/>
      <c r="AT415" s="172" t="s">
        <v>150</v>
      </c>
      <c r="AU415" s="172" t="s">
        <v>85</v>
      </c>
      <c r="AV415" s="12" t="s">
        <v>83</v>
      </c>
      <c r="AW415" s="12" t="s">
        <v>34</v>
      </c>
      <c r="AX415" s="12" t="s">
        <v>76</v>
      </c>
      <c r="AY415" s="172" t="s">
        <v>142</v>
      </c>
    </row>
    <row r="416" spans="2:51" s="13" customFormat="1" ht="12">
      <c r="B416" s="178"/>
      <c r="D416" s="171" t="s">
        <v>150</v>
      </c>
      <c r="E416" s="179" t="s">
        <v>1</v>
      </c>
      <c r="F416" s="180" t="s">
        <v>528</v>
      </c>
      <c r="H416" s="181">
        <v>1069</v>
      </c>
      <c r="I416" s="182"/>
      <c r="L416" s="178"/>
      <c r="M416" s="183"/>
      <c r="N416" s="184"/>
      <c r="O416" s="184"/>
      <c r="P416" s="184"/>
      <c r="Q416" s="184"/>
      <c r="R416" s="184"/>
      <c r="S416" s="184"/>
      <c r="T416" s="185"/>
      <c r="AT416" s="179" t="s">
        <v>150</v>
      </c>
      <c r="AU416" s="179" t="s">
        <v>85</v>
      </c>
      <c r="AV416" s="13" t="s">
        <v>85</v>
      </c>
      <c r="AW416" s="13" t="s">
        <v>34</v>
      </c>
      <c r="AX416" s="13" t="s">
        <v>76</v>
      </c>
      <c r="AY416" s="179" t="s">
        <v>142</v>
      </c>
    </row>
    <row r="417" spans="2:51" s="12" customFormat="1" ht="12">
      <c r="B417" s="170"/>
      <c r="D417" s="171" t="s">
        <v>150</v>
      </c>
      <c r="E417" s="172" t="s">
        <v>1</v>
      </c>
      <c r="F417" s="173" t="s">
        <v>217</v>
      </c>
      <c r="H417" s="172" t="s">
        <v>1</v>
      </c>
      <c r="I417" s="174"/>
      <c r="L417" s="170"/>
      <c r="M417" s="175"/>
      <c r="N417" s="176"/>
      <c r="O417" s="176"/>
      <c r="P417" s="176"/>
      <c r="Q417" s="176"/>
      <c r="R417" s="176"/>
      <c r="S417" s="176"/>
      <c r="T417" s="177"/>
      <c r="AT417" s="172" t="s">
        <v>150</v>
      </c>
      <c r="AU417" s="172" t="s">
        <v>85</v>
      </c>
      <c r="AV417" s="12" t="s">
        <v>83</v>
      </c>
      <c r="AW417" s="12" t="s">
        <v>34</v>
      </c>
      <c r="AX417" s="12" t="s">
        <v>76</v>
      </c>
      <c r="AY417" s="172" t="s">
        <v>142</v>
      </c>
    </row>
    <row r="418" spans="2:51" s="13" customFormat="1" ht="12">
      <c r="B418" s="178"/>
      <c r="D418" s="171" t="s">
        <v>150</v>
      </c>
      <c r="E418" s="179" t="s">
        <v>1</v>
      </c>
      <c r="F418" s="180" t="s">
        <v>529</v>
      </c>
      <c r="H418" s="181">
        <v>230</v>
      </c>
      <c r="I418" s="182"/>
      <c r="L418" s="178"/>
      <c r="M418" s="183"/>
      <c r="N418" s="184"/>
      <c r="O418" s="184"/>
      <c r="P418" s="184"/>
      <c r="Q418" s="184"/>
      <c r="R418" s="184"/>
      <c r="S418" s="184"/>
      <c r="T418" s="185"/>
      <c r="AT418" s="179" t="s">
        <v>150</v>
      </c>
      <c r="AU418" s="179" t="s">
        <v>85</v>
      </c>
      <c r="AV418" s="13" t="s">
        <v>85</v>
      </c>
      <c r="AW418" s="13" t="s">
        <v>34</v>
      </c>
      <c r="AX418" s="13" t="s">
        <v>76</v>
      </c>
      <c r="AY418" s="179" t="s">
        <v>142</v>
      </c>
    </row>
    <row r="419" spans="2:51" s="14" customFormat="1" ht="12">
      <c r="B419" s="186"/>
      <c r="D419" s="171" t="s">
        <v>150</v>
      </c>
      <c r="E419" s="187" t="s">
        <v>1</v>
      </c>
      <c r="F419" s="188" t="s">
        <v>157</v>
      </c>
      <c r="H419" s="189">
        <v>1299</v>
      </c>
      <c r="I419" s="190"/>
      <c r="L419" s="186"/>
      <c r="M419" s="191"/>
      <c r="N419" s="192"/>
      <c r="O419" s="192"/>
      <c r="P419" s="192"/>
      <c r="Q419" s="192"/>
      <c r="R419" s="192"/>
      <c r="S419" s="192"/>
      <c r="T419" s="193"/>
      <c r="AT419" s="187" t="s">
        <v>150</v>
      </c>
      <c r="AU419" s="187" t="s">
        <v>85</v>
      </c>
      <c r="AV419" s="14" t="s">
        <v>149</v>
      </c>
      <c r="AW419" s="14" t="s">
        <v>34</v>
      </c>
      <c r="AX419" s="14" t="s">
        <v>83</v>
      </c>
      <c r="AY419" s="187" t="s">
        <v>142</v>
      </c>
    </row>
    <row r="420" spans="2:65" s="1" customFormat="1" ht="16.5" customHeight="1">
      <c r="B420" s="156"/>
      <c r="C420" s="194" t="s">
        <v>319</v>
      </c>
      <c r="D420" s="194" t="s">
        <v>169</v>
      </c>
      <c r="E420" s="195" t="s">
        <v>530</v>
      </c>
      <c r="F420" s="196" t="s">
        <v>531</v>
      </c>
      <c r="G420" s="197" t="s">
        <v>148</v>
      </c>
      <c r="H420" s="198">
        <v>261</v>
      </c>
      <c r="I420" s="199"/>
      <c r="J420" s="200">
        <f>ROUND(I420*H420,2)</f>
        <v>0</v>
      </c>
      <c r="K420" s="196" t="s">
        <v>1</v>
      </c>
      <c r="L420" s="201"/>
      <c r="M420" s="202" t="s">
        <v>1</v>
      </c>
      <c r="N420" s="203" t="s">
        <v>41</v>
      </c>
      <c r="O420" s="55"/>
      <c r="P420" s="166">
        <f>O420*H420</f>
        <v>0</v>
      </c>
      <c r="Q420" s="166">
        <v>0</v>
      </c>
      <c r="R420" s="166">
        <f>Q420*H420</f>
        <v>0</v>
      </c>
      <c r="S420" s="166">
        <v>0</v>
      </c>
      <c r="T420" s="167">
        <f>S420*H420</f>
        <v>0</v>
      </c>
      <c r="AR420" s="168" t="s">
        <v>234</v>
      </c>
      <c r="AT420" s="168" t="s">
        <v>169</v>
      </c>
      <c r="AU420" s="168" t="s">
        <v>85</v>
      </c>
      <c r="AY420" s="17" t="s">
        <v>142</v>
      </c>
      <c r="BE420" s="169">
        <f>IF(N420="základní",J420,0)</f>
        <v>0</v>
      </c>
      <c r="BF420" s="169">
        <f>IF(N420="snížená",J420,0)</f>
        <v>0</v>
      </c>
      <c r="BG420" s="169">
        <f>IF(N420="zákl. přenesená",J420,0)</f>
        <v>0</v>
      </c>
      <c r="BH420" s="169">
        <f>IF(N420="sníž. přenesená",J420,0)</f>
        <v>0</v>
      </c>
      <c r="BI420" s="169">
        <f>IF(N420="nulová",J420,0)</f>
        <v>0</v>
      </c>
      <c r="BJ420" s="17" t="s">
        <v>83</v>
      </c>
      <c r="BK420" s="169">
        <f>ROUND(I420*H420,2)</f>
        <v>0</v>
      </c>
      <c r="BL420" s="17" t="s">
        <v>190</v>
      </c>
      <c r="BM420" s="168" t="s">
        <v>532</v>
      </c>
    </row>
    <row r="421" spans="2:47" s="1" customFormat="1" ht="19.5">
      <c r="B421" s="32"/>
      <c r="D421" s="171" t="s">
        <v>173</v>
      </c>
      <c r="F421" s="204" t="s">
        <v>527</v>
      </c>
      <c r="I421" s="96"/>
      <c r="L421" s="32"/>
      <c r="M421" s="205"/>
      <c r="N421" s="55"/>
      <c r="O421" s="55"/>
      <c r="P421" s="55"/>
      <c r="Q421" s="55"/>
      <c r="R421" s="55"/>
      <c r="S421" s="55"/>
      <c r="T421" s="56"/>
      <c r="AT421" s="17" t="s">
        <v>173</v>
      </c>
      <c r="AU421" s="17" t="s">
        <v>85</v>
      </c>
    </row>
    <row r="422" spans="2:51" s="12" customFormat="1" ht="12">
      <c r="B422" s="170"/>
      <c r="D422" s="171" t="s">
        <v>150</v>
      </c>
      <c r="E422" s="172" t="s">
        <v>1</v>
      </c>
      <c r="F422" s="173" t="s">
        <v>533</v>
      </c>
      <c r="H422" s="172" t="s">
        <v>1</v>
      </c>
      <c r="I422" s="174"/>
      <c r="L422" s="170"/>
      <c r="M422" s="175"/>
      <c r="N422" s="176"/>
      <c r="O422" s="176"/>
      <c r="P422" s="176"/>
      <c r="Q422" s="176"/>
      <c r="R422" s="176"/>
      <c r="S422" s="176"/>
      <c r="T422" s="177"/>
      <c r="AT422" s="172" t="s">
        <v>150</v>
      </c>
      <c r="AU422" s="172" t="s">
        <v>85</v>
      </c>
      <c r="AV422" s="12" t="s">
        <v>83</v>
      </c>
      <c r="AW422" s="12" t="s">
        <v>34</v>
      </c>
      <c r="AX422" s="12" t="s">
        <v>76</v>
      </c>
      <c r="AY422" s="172" t="s">
        <v>142</v>
      </c>
    </row>
    <row r="423" spans="2:51" s="13" customFormat="1" ht="12">
      <c r="B423" s="178"/>
      <c r="D423" s="171" t="s">
        <v>150</v>
      </c>
      <c r="E423" s="179" t="s">
        <v>1</v>
      </c>
      <c r="F423" s="180" t="s">
        <v>534</v>
      </c>
      <c r="H423" s="181">
        <v>261</v>
      </c>
      <c r="I423" s="182"/>
      <c r="L423" s="178"/>
      <c r="M423" s="183"/>
      <c r="N423" s="184"/>
      <c r="O423" s="184"/>
      <c r="P423" s="184"/>
      <c r="Q423" s="184"/>
      <c r="R423" s="184"/>
      <c r="S423" s="184"/>
      <c r="T423" s="185"/>
      <c r="AT423" s="179" t="s">
        <v>150</v>
      </c>
      <c r="AU423" s="179" t="s">
        <v>85</v>
      </c>
      <c r="AV423" s="13" t="s">
        <v>85</v>
      </c>
      <c r="AW423" s="13" t="s">
        <v>34</v>
      </c>
      <c r="AX423" s="13" t="s">
        <v>76</v>
      </c>
      <c r="AY423" s="179" t="s">
        <v>142</v>
      </c>
    </row>
    <row r="424" spans="2:51" s="14" customFormat="1" ht="12">
      <c r="B424" s="186"/>
      <c r="D424" s="171" t="s">
        <v>150</v>
      </c>
      <c r="E424" s="187" t="s">
        <v>1</v>
      </c>
      <c r="F424" s="188" t="s">
        <v>157</v>
      </c>
      <c r="H424" s="189">
        <v>261</v>
      </c>
      <c r="I424" s="190"/>
      <c r="L424" s="186"/>
      <c r="M424" s="191"/>
      <c r="N424" s="192"/>
      <c r="O424" s="192"/>
      <c r="P424" s="192"/>
      <c r="Q424" s="192"/>
      <c r="R424" s="192"/>
      <c r="S424" s="192"/>
      <c r="T424" s="193"/>
      <c r="AT424" s="187" t="s">
        <v>150</v>
      </c>
      <c r="AU424" s="187" t="s">
        <v>85</v>
      </c>
      <c r="AV424" s="14" t="s">
        <v>149</v>
      </c>
      <c r="AW424" s="14" t="s">
        <v>34</v>
      </c>
      <c r="AX424" s="14" t="s">
        <v>83</v>
      </c>
      <c r="AY424" s="187" t="s">
        <v>142</v>
      </c>
    </row>
    <row r="425" spans="2:65" s="1" customFormat="1" ht="16.5" customHeight="1">
      <c r="B425" s="156"/>
      <c r="C425" s="194" t="s">
        <v>535</v>
      </c>
      <c r="D425" s="194" t="s">
        <v>169</v>
      </c>
      <c r="E425" s="195" t="s">
        <v>536</v>
      </c>
      <c r="F425" s="196" t="s">
        <v>537</v>
      </c>
      <c r="G425" s="197" t="s">
        <v>148</v>
      </c>
      <c r="H425" s="198">
        <v>450</v>
      </c>
      <c r="I425" s="199"/>
      <c r="J425" s="200">
        <f>ROUND(I425*H425,2)</f>
        <v>0</v>
      </c>
      <c r="K425" s="196" t="s">
        <v>1</v>
      </c>
      <c r="L425" s="201"/>
      <c r="M425" s="202" t="s">
        <v>1</v>
      </c>
      <c r="N425" s="203" t="s">
        <v>41</v>
      </c>
      <c r="O425" s="55"/>
      <c r="P425" s="166">
        <f>O425*H425</f>
        <v>0</v>
      </c>
      <c r="Q425" s="166">
        <v>0</v>
      </c>
      <c r="R425" s="166">
        <f>Q425*H425</f>
        <v>0</v>
      </c>
      <c r="S425" s="166">
        <v>0</v>
      </c>
      <c r="T425" s="167">
        <f>S425*H425</f>
        <v>0</v>
      </c>
      <c r="AR425" s="168" t="s">
        <v>234</v>
      </c>
      <c r="AT425" s="168" t="s">
        <v>169</v>
      </c>
      <c r="AU425" s="168" t="s">
        <v>85</v>
      </c>
      <c r="AY425" s="17" t="s">
        <v>142</v>
      </c>
      <c r="BE425" s="169">
        <f>IF(N425="základní",J425,0)</f>
        <v>0</v>
      </c>
      <c r="BF425" s="169">
        <f>IF(N425="snížená",J425,0)</f>
        <v>0</v>
      </c>
      <c r="BG425" s="169">
        <f>IF(N425="zákl. přenesená",J425,0)</f>
        <v>0</v>
      </c>
      <c r="BH425" s="169">
        <f>IF(N425="sníž. přenesená",J425,0)</f>
        <v>0</v>
      </c>
      <c r="BI425" s="169">
        <f>IF(N425="nulová",J425,0)</f>
        <v>0</v>
      </c>
      <c r="BJ425" s="17" t="s">
        <v>83</v>
      </c>
      <c r="BK425" s="169">
        <f>ROUND(I425*H425,2)</f>
        <v>0</v>
      </c>
      <c r="BL425" s="17" t="s">
        <v>190</v>
      </c>
      <c r="BM425" s="168" t="s">
        <v>538</v>
      </c>
    </row>
    <row r="426" spans="2:47" s="1" customFormat="1" ht="29.25">
      <c r="B426" s="32"/>
      <c r="D426" s="171" t="s">
        <v>173</v>
      </c>
      <c r="F426" s="204" t="s">
        <v>539</v>
      </c>
      <c r="I426" s="96"/>
      <c r="L426" s="32"/>
      <c r="M426" s="205"/>
      <c r="N426" s="55"/>
      <c r="O426" s="55"/>
      <c r="P426" s="55"/>
      <c r="Q426" s="55"/>
      <c r="R426" s="55"/>
      <c r="S426" s="55"/>
      <c r="T426" s="56"/>
      <c r="AT426" s="17" t="s">
        <v>173</v>
      </c>
      <c r="AU426" s="17" t="s">
        <v>85</v>
      </c>
    </row>
    <row r="427" spans="2:51" s="12" customFormat="1" ht="12">
      <c r="B427" s="170"/>
      <c r="D427" s="171" t="s">
        <v>150</v>
      </c>
      <c r="E427" s="172" t="s">
        <v>1</v>
      </c>
      <c r="F427" s="173" t="s">
        <v>540</v>
      </c>
      <c r="H427" s="172" t="s">
        <v>1</v>
      </c>
      <c r="I427" s="174"/>
      <c r="L427" s="170"/>
      <c r="M427" s="175"/>
      <c r="N427" s="176"/>
      <c r="O427" s="176"/>
      <c r="P427" s="176"/>
      <c r="Q427" s="176"/>
      <c r="R427" s="176"/>
      <c r="S427" s="176"/>
      <c r="T427" s="177"/>
      <c r="AT427" s="172" t="s">
        <v>150</v>
      </c>
      <c r="AU427" s="172" t="s">
        <v>85</v>
      </c>
      <c r="AV427" s="12" t="s">
        <v>83</v>
      </c>
      <c r="AW427" s="12" t="s">
        <v>34</v>
      </c>
      <c r="AX427" s="12" t="s">
        <v>76</v>
      </c>
      <c r="AY427" s="172" t="s">
        <v>142</v>
      </c>
    </row>
    <row r="428" spans="2:51" s="13" customFormat="1" ht="12">
      <c r="B428" s="178"/>
      <c r="D428" s="171" t="s">
        <v>150</v>
      </c>
      <c r="E428" s="179" t="s">
        <v>1</v>
      </c>
      <c r="F428" s="180" t="s">
        <v>541</v>
      </c>
      <c r="H428" s="181">
        <v>450</v>
      </c>
      <c r="I428" s="182"/>
      <c r="L428" s="178"/>
      <c r="M428" s="183"/>
      <c r="N428" s="184"/>
      <c r="O428" s="184"/>
      <c r="P428" s="184"/>
      <c r="Q428" s="184"/>
      <c r="R428" s="184"/>
      <c r="S428" s="184"/>
      <c r="T428" s="185"/>
      <c r="AT428" s="179" t="s">
        <v>150</v>
      </c>
      <c r="AU428" s="179" t="s">
        <v>85</v>
      </c>
      <c r="AV428" s="13" t="s">
        <v>85</v>
      </c>
      <c r="AW428" s="13" t="s">
        <v>34</v>
      </c>
      <c r="AX428" s="13" t="s">
        <v>76</v>
      </c>
      <c r="AY428" s="179" t="s">
        <v>142</v>
      </c>
    </row>
    <row r="429" spans="2:51" s="14" customFormat="1" ht="12">
      <c r="B429" s="186"/>
      <c r="D429" s="171" t="s">
        <v>150</v>
      </c>
      <c r="E429" s="187" t="s">
        <v>1</v>
      </c>
      <c r="F429" s="188" t="s">
        <v>157</v>
      </c>
      <c r="H429" s="189">
        <v>450</v>
      </c>
      <c r="I429" s="190"/>
      <c r="L429" s="186"/>
      <c r="M429" s="191"/>
      <c r="N429" s="192"/>
      <c r="O429" s="192"/>
      <c r="P429" s="192"/>
      <c r="Q429" s="192"/>
      <c r="R429" s="192"/>
      <c r="S429" s="192"/>
      <c r="T429" s="193"/>
      <c r="AT429" s="187" t="s">
        <v>150</v>
      </c>
      <c r="AU429" s="187" t="s">
        <v>85</v>
      </c>
      <c r="AV429" s="14" t="s">
        <v>149</v>
      </c>
      <c r="AW429" s="14" t="s">
        <v>34</v>
      </c>
      <c r="AX429" s="14" t="s">
        <v>83</v>
      </c>
      <c r="AY429" s="187" t="s">
        <v>142</v>
      </c>
    </row>
    <row r="430" spans="2:65" s="1" customFormat="1" ht="24" customHeight="1">
      <c r="B430" s="156"/>
      <c r="C430" s="157" t="s">
        <v>330</v>
      </c>
      <c r="D430" s="157" t="s">
        <v>145</v>
      </c>
      <c r="E430" s="158" t="s">
        <v>542</v>
      </c>
      <c r="F430" s="159" t="s">
        <v>543</v>
      </c>
      <c r="G430" s="160" t="s">
        <v>335</v>
      </c>
      <c r="H430" s="161">
        <v>833.2</v>
      </c>
      <c r="I430" s="162"/>
      <c r="J430" s="163">
        <f>ROUND(I430*H430,2)</f>
        <v>0</v>
      </c>
      <c r="K430" s="159" t="s">
        <v>1</v>
      </c>
      <c r="L430" s="32"/>
      <c r="M430" s="164" t="s">
        <v>1</v>
      </c>
      <c r="N430" s="165" t="s">
        <v>41</v>
      </c>
      <c r="O430" s="55"/>
      <c r="P430" s="166">
        <f>O430*H430</f>
        <v>0</v>
      </c>
      <c r="Q430" s="166">
        <v>1E-05</v>
      </c>
      <c r="R430" s="166">
        <f>Q430*H430</f>
        <v>0.008332</v>
      </c>
      <c r="S430" s="166">
        <v>0</v>
      </c>
      <c r="T430" s="167">
        <f>S430*H430</f>
        <v>0</v>
      </c>
      <c r="AR430" s="168" t="s">
        <v>190</v>
      </c>
      <c r="AT430" s="168" t="s">
        <v>145</v>
      </c>
      <c r="AU430" s="168" t="s">
        <v>85</v>
      </c>
      <c r="AY430" s="17" t="s">
        <v>142</v>
      </c>
      <c r="BE430" s="169">
        <f>IF(N430="základní",J430,0)</f>
        <v>0</v>
      </c>
      <c r="BF430" s="169">
        <f>IF(N430="snížená",J430,0)</f>
        <v>0</v>
      </c>
      <c r="BG430" s="169">
        <f>IF(N430="zákl. přenesená",J430,0)</f>
        <v>0</v>
      </c>
      <c r="BH430" s="169">
        <f>IF(N430="sníž. přenesená",J430,0)</f>
        <v>0</v>
      </c>
      <c r="BI430" s="169">
        <f>IF(N430="nulová",J430,0)</f>
        <v>0</v>
      </c>
      <c r="BJ430" s="17" t="s">
        <v>83</v>
      </c>
      <c r="BK430" s="169">
        <f>ROUND(I430*H430,2)</f>
        <v>0</v>
      </c>
      <c r="BL430" s="17" t="s">
        <v>190</v>
      </c>
      <c r="BM430" s="168" t="s">
        <v>544</v>
      </c>
    </row>
    <row r="431" spans="2:47" s="1" customFormat="1" ht="19.5">
      <c r="B431" s="32"/>
      <c r="D431" s="171" t="s">
        <v>173</v>
      </c>
      <c r="F431" s="204" t="s">
        <v>545</v>
      </c>
      <c r="I431" s="96"/>
      <c r="L431" s="32"/>
      <c r="M431" s="205"/>
      <c r="N431" s="55"/>
      <c r="O431" s="55"/>
      <c r="P431" s="55"/>
      <c r="Q431" s="55"/>
      <c r="R431" s="55"/>
      <c r="S431" s="55"/>
      <c r="T431" s="56"/>
      <c r="AT431" s="17" t="s">
        <v>173</v>
      </c>
      <c r="AU431" s="17" t="s">
        <v>85</v>
      </c>
    </row>
    <row r="432" spans="2:51" s="12" customFormat="1" ht="12">
      <c r="B432" s="170"/>
      <c r="D432" s="171" t="s">
        <v>150</v>
      </c>
      <c r="E432" s="172" t="s">
        <v>1</v>
      </c>
      <c r="F432" s="173" t="s">
        <v>217</v>
      </c>
      <c r="H432" s="172" t="s">
        <v>1</v>
      </c>
      <c r="I432" s="174"/>
      <c r="L432" s="170"/>
      <c r="M432" s="175"/>
      <c r="N432" s="176"/>
      <c r="O432" s="176"/>
      <c r="P432" s="176"/>
      <c r="Q432" s="176"/>
      <c r="R432" s="176"/>
      <c r="S432" s="176"/>
      <c r="T432" s="177"/>
      <c r="AT432" s="172" t="s">
        <v>150</v>
      </c>
      <c r="AU432" s="172" t="s">
        <v>85</v>
      </c>
      <c r="AV432" s="12" t="s">
        <v>83</v>
      </c>
      <c r="AW432" s="12" t="s">
        <v>34</v>
      </c>
      <c r="AX432" s="12" t="s">
        <v>76</v>
      </c>
      <c r="AY432" s="172" t="s">
        <v>142</v>
      </c>
    </row>
    <row r="433" spans="2:51" s="13" customFormat="1" ht="12">
      <c r="B433" s="178"/>
      <c r="D433" s="171" t="s">
        <v>150</v>
      </c>
      <c r="E433" s="179" t="s">
        <v>1</v>
      </c>
      <c r="F433" s="180" t="s">
        <v>546</v>
      </c>
      <c r="H433" s="181">
        <v>171.2</v>
      </c>
      <c r="I433" s="182"/>
      <c r="L433" s="178"/>
      <c r="M433" s="183"/>
      <c r="N433" s="184"/>
      <c r="O433" s="184"/>
      <c r="P433" s="184"/>
      <c r="Q433" s="184"/>
      <c r="R433" s="184"/>
      <c r="S433" s="184"/>
      <c r="T433" s="185"/>
      <c r="AT433" s="179" t="s">
        <v>150</v>
      </c>
      <c r="AU433" s="179" t="s">
        <v>85</v>
      </c>
      <c r="AV433" s="13" t="s">
        <v>85</v>
      </c>
      <c r="AW433" s="13" t="s">
        <v>34</v>
      </c>
      <c r="AX433" s="13" t="s">
        <v>76</v>
      </c>
      <c r="AY433" s="179" t="s">
        <v>142</v>
      </c>
    </row>
    <row r="434" spans="2:51" s="13" customFormat="1" ht="12">
      <c r="B434" s="178"/>
      <c r="D434" s="171" t="s">
        <v>150</v>
      </c>
      <c r="E434" s="179" t="s">
        <v>1</v>
      </c>
      <c r="F434" s="180" t="s">
        <v>547</v>
      </c>
      <c r="H434" s="181">
        <v>51.2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150</v>
      </c>
      <c r="AU434" s="179" t="s">
        <v>85</v>
      </c>
      <c r="AV434" s="13" t="s">
        <v>85</v>
      </c>
      <c r="AW434" s="13" t="s">
        <v>34</v>
      </c>
      <c r="AX434" s="13" t="s">
        <v>76</v>
      </c>
      <c r="AY434" s="179" t="s">
        <v>142</v>
      </c>
    </row>
    <row r="435" spans="2:51" s="15" customFormat="1" ht="12">
      <c r="B435" s="206"/>
      <c r="D435" s="171" t="s">
        <v>150</v>
      </c>
      <c r="E435" s="207" t="s">
        <v>1</v>
      </c>
      <c r="F435" s="208" t="s">
        <v>216</v>
      </c>
      <c r="H435" s="209">
        <v>222.39999999999998</v>
      </c>
      <c r="I435" s="210"/>
      <c r="L435" s="206"/>
      <c r="M435" s="211"/>
      <c r="N435" s="212"/>
      <c r="O435" s="212"/>
      <c r="P435" s="212"/>
      <c r="Q435" s="212"/>
      <c r="R435" s="212"/>
      <c r="S435" s="212"/>
      <c r="T435" s="213"/>
      <c r="AT435" s="207" t="s">
        <v>150</v>
      </c>
      <c r="AU435" s="207" t="s">
        <v>85</v>
      </c>
      <c r="AV435" s="15" t="s">
        <v>143</v>
      </c>
      <c r="AW435" s="15" t="s">
        <v>34</v>
      </c>
      <c r="AX435" s="15" t="s">
        <v>76</v>
      </c>
      <c r="AY435" s="207" t="s">
        <v>142</v>
      </c>
    </row>
    <row r="436" spans="2:51" s="12" customFormat="1" ht="12">
      <c r="B436" s="170"/>
      <c r="D436" s="171" t="s">
        <v>150</v>
      </c>
      <c r="E436" s="172" t="s">
        <v>1</v>
      </c>
      <c r="F436" s="173" t="s">
        <v>548</v>
      </c>
      <c r="H436" s="172" t="s">
        <v>1</v>
      </c>
      <c r="I436" s="174"/>
      <c r="L436" s="170"/>
      <c r="M436" s="175"/>
      <c r="N436" s="176"/>
      <c r="O436" s="176"/>
      <c r="P436" s="176"/>
      <c r="Q436" s="176"/>
      <c r="R436" s="176"/>
      <c r="S436" s="176"/>
      <c r="T436" s="177"/>
      <c r="AT436" s="172" t="s">
        <v>150</v>
      </c>
      <c r="AU436" s="172" t="s">
        <v>85</v>
      </c>
      <c r="AV436" s="12" t="s">
        <v>83</v>
      </c>
      <c r="AW436" s="12" t="s">
        <v>34</v>
      </c>
      <c r="AX436" s="12" t="s">
        <v>76</v>
      </c>
      <c r="AY436" s="172" t="s">
        <v>142</v>
      </c>
    </row>
    <row r="437" spans="2:51" s="13" customFormat="1" ht="12">
      <c r="B437" s="178"/>
      <c r="D437" s="171" t="s">
        <v>150</v>
      </c>
      <c r="E437" s="179" t="s">
        <v>1</v>
      </c>
      <c r="F437" s="180" t="s">
        <v>549</v>
      </c>
      <c r="H437" s="181">
        <v>242.8</v>
      </c>
      <c r="I437" s="182"/>
      <c r="L437" s="178"/>
      <c r="M437" s="183"/>
      <c r="N437" s="184"/>
      <c r="O437" s="184"/>
      <c r="P437" s="184"/>
      <c r="Q437" s="184"/>
      <c r="R437" s="184"/>
      <c r="S437" s="184"/>
      <c r="T437" s="185"/>
      <c r="AT437" s="179" t="s">
        <v>150</v>
      </c>
      <c r="AU437" s="179" t="s">
        <v>85</v>
      </c>
      <c r="AV437" s="13" t="s">
        <v>85</v>
      </c>
      <c r="AW437" s="13" t="s">
        <v>34</v>
      </c>
      <c r="AX437" s="13" t="s">
        <v>76</v>
      </c>
      <c r="AY437" s="179" t="s">
        <v>142</v>
      </c>
    </row>
    <row r="438" spans="2:51" s="13" customFormat="1" ht="12">
      <c r="B438" s="178"/>
      <c r="D438" s="171" t="s">
        <v>150</v>
      </c>
      <c r="E438" s="179" t="s">
        <v>1</v>
      </c>
      <c r="F438" s="180" t="s">
        <v>550</v>
      </c>
      <c r="H438" s="181">
        <v>74.8</v>
      </c>
      <c r="I438" s="182"/>
      <c r="L438" s="178"/>
      <c r="M438" s="183"/>
      <c r="N438" s="184"/>
      <c r="O438" s="184"/>
      <c r="P438" s="184"/>
      <c r="Q438" s="184"/>
      <c r="R438" s="184"/>
      <c r="S438" s="184"/>
      <c r="T438" s="185"/>
      <c r="AT438" s="179" t="s">
        <v>150</v>
      </c>
      <c r="AU438" s="179" t="s">
        <v>85</v>
      </c>
      <c r="AV438" s="13" t="s">
        <v>85</v>
      </c>
      <c r="AW438" s="13" t="s">
        <v>34</v>
      </c>
      <c r="AX438" s="13" t="s">
        <v>76</v>
      </c>
      <c r="AY438" s="179" t="s">
        <v>142</v>
      </c>
    </row>
    <row r="439" spans="2:51" s="15" customFormat="1" ht="12">
      <c r="B439" s="206"/>
      <c r="D439" s="171" t="s">
        <v>150</v>
      </c>
      <c r="E439" s="207" t="s">
        <v>1</v>
      </c>
      <c r="F439" s="208" t="s">
        <v>216</v>
      </c>
      <c r="H439" s="209">
        <v>317.6</v>
      </c>
      <c r="I439" s="210"/>
      <c r="L439" s="206"/>
      <c r="M439" s="211"/>
      <c r="N439" s="212"/>
      <c r="O439" s="212"/>
      <c r="P439" s="212"/>
      <c r="Q439" s="212"/>
      <c r="R439" s="212"/>
      <c r="S439" s="212"/>
      <c r="T439" s="213"/>
      <c r="AT439" s="207" t="s">
        <v>150</v>
      </c>
      <c r="AU439" s="207" t="s">
        <v>85</v>
      </c>
      <c r="AV439" s="15" t="s">
        <v>143</v>
      </c>
      <c r="AW439" s="15" t="s">
        <v>34</v>
      </c>
      <c r="AX439" s="15" t="s">
        <v>76</v>
      </c>
      <c r="AY439" s="207" t="s">
        <v>142</v>
      </c>
    </row>
    <row r="440" spans="2:51" s="12" customFormat="1" ht="12">
      <c r="B440" s="170"/>
      <c r="D440" s="171" t="s">
        <v>150</v>
      </c>
      <c r="E440" s="172" t="s">
        <v>1</v>
      </c>
      <c r="F440" s="173" t="s">
        <v>513</v>
      </c>
      <c r="H440" s="172" t="s">
        <v>1</v>
      </c>
      <c r="I440" s="174"/>
      <c r="L440" s="170"/>
      <c r="M440" s="175"/>
      <c r="N440" s="176"/>
      <c r="O440" s="176"/>
      <c r="P440" s="176"/>
      <c r="Q440" s="176"/>
      <c r="R440" s="176"/>
      <c r="S440" s="176"/>
      <c r="T440" s="177"/>
      <c r="AT440" s="172" t="s">
        <v>150</v>
      </c>
      <c r="AU440" s="172" t="s">
        <v>85</v>
      </c>
      <c r="AV440" s="12" t="s">
        <v>83</v>
      </c>
      <c r="AW440" s="12" t="s">
        <v>34</v>
      </c>
      <c r="AX440" s="12" t="s">
        <v>76</v>
      </c>
      <c r="AY440" s="172" t="s">
        <v>142</v>
      </c>
    </row>
    <row r="441" spans="2:51" s="13" customFormat="1" ht="12">
      <c r="B441" s="178"/>
      <c r="D441" s="171" t="s">
        <v>150</v>
      </c>
      <c r="E441" s="179" t="s">
        <v>1</v>
      </c>
      <c r="F441" s="180" t="s">
        <v>551</v>
      </c>
      <c r="H441" s="181">
        <v>232</v>
      </c>
      <c r="I441" s="182"/>
      <c r="L441" s="178"/>
      <c r="M441" s="183"/>
      <c r="N441" s="184"/>
      <c r="O441" s="184"/>
      <c r="P441" s="184"/>
      <c r="Q441" s="184"/>
      <c r="R441" s="184"/>
      <c r="S441" s="184"/>
      <c r="T441" s="185"/>
      <c r="AT441" s="179" t="s">
        <v>150</v>
      </c>
      <c r="AU441" s="179" t="s">
        <v>85</v>
      </c>
      <c r="AV441" s="13" t="s">
        <v>85</v>
      </c>
      <c r="AW441" s="13" t="s">
        <v>34</v>
      </c>
      <c r="AX441" s="13" t="s">
        <v>76</v>
      </c>
      <c r="AY441" s="179" t="s">
        <v>142</v>
      </c>
    </row>
    <row r="442" spans="2:51" s="13" customFormat="1" ht="12">
      <c r="B442" s="178"/>
      <c r="D442" s="171" t="s">
        <v>150</v>
      </c>
      <c r="E442" s="179" t="s">
        <v>1</v>
      </c>
      <c r="F442" s="180" t="s">
        <v>552</v>
      </c>
      <c r="H442" s="181">
        <v>39</v>
      </c>
      <c r="I442" s="182"/>
      <c r="L442" s="178"/>
      <c r="M442" s="183"/>
      <c r="N442" s="184"/>
      <c r="O442" s="184"/>
      <c r="P442" s="184"/>
      <c r="Q442" s="184"/>
      <c r="R442" s="184"/>
      <c r="S442" s="184"/>
      <c r="T442" s="185"/>
      <c r="AT442" s="179" t="s">
        <v>150</v>
      </c>
      <c r="AU442" s="179" t="s">
        <v>85</v>
      </c>
      <c r="AV442" s="13" t="s">
        <v>85</v>
      </c>
      <c r="AW442" s="13" t="s">
        <v>34</v>
      </c>
      <c r="AX442" s="13" t="s">
        <v>76</v>
      </c>
      <c r="AY442" s="179" t="s">
        <v>142</v>
      </c>
    </row>
    <row r="443" spans="2:51" s="13" customFormat="1" ht="12">
      <c r="B443" s="178"/>
      <c r="D443" s="171" t="s">
        <v>150</v>
      </c>
      <c r="E443" s="179" t="s">
        <v>1</v>
      </c>
      <c r="F443" s="180" t="s">
        <v>553</v>
      </c>
      <c r="H443" s="181">
        <v>22.2</v>
      </c>
      <c r="I443" s="182"/>
      <c r="L443" s="178"/>
      <c r="M443" s="183"/>
      <c r="N443" s="184"/>
      <c r="O443" s="184"/>
      <c r="P443" s="184"/>
      <c r="Q443" s="184"/>
      <c r="R443" s="184"/>
      <c r="S443" s="184"/>
      <c r="T443" s="185"/>
      <c r="AT443" s="179" t="s">
        <v>150</v>
      </c>
      <c r="AU443" s="179" t="s">
        <v>85</v>
      </c>
      <c r="AV443" s="13" t="s">
        <v>85</v>
      </c>
      <c r="AW443" s="13" t="s">
        <v>34</v>
      </c>
      <c r="AX443" s="13" t="s">
        <v>76</v>
      </c>
      <c r="AY443" s="179" t="s">
        <v>142</v>
      </c>
    </row>
    <row r="444" spans="2:51" s="15" customFormat="1" ht="12">
      <c r="B444" s="206"/>
      <c r="D444" s="171" t="s">
        <v>150</v>
      </c>
      <c r="E444" s="207" t="s">
        <v>1</v>
      </c>
      <c r="F444" s="208" t="s">
        <v>216</v>
      </c>
      <c r="H444" s="209">
        <v>293.2</v>
      </c>
      <c r="I444" s="210"/>
      <c r="L444" s="206"/>
      <c r="M444" s="211"/>
      <c r="N444" s="212"/>
      <c r="O444" s="212"/>
      <c r="P444" s="212"/>
      <c r="Q444" s="212"/>
      <c r="R444" s="212"/>
      <c r="S444" s="212"/>
      <c r="T444" s="213"/>
      <c r="AT444" s="207" t="s">
        <v>150</v>
      </c>
      <c r="AU444" s="207" t="s">
        <v>85</v>
      </c>
      <c r="AV444" s="15" t="s">
        <v>143</v>
      </c>
      <c r="AW444" s="15" t="s">
        <v>34</v>
      </c>
      <c r="AX444" s="15" t="s">
        <v>76</v>
      </c>
      <c r="AY444" s="207" t="s">
        <v>142</v>
      </c>
    </row>
    <row r="445" spans="2:51" s="14" customFormat="1" ht="12">
      <c r="B445" s="186"/>
      <c r="D445" s="171" t="s">
        <v>150</v>
      </c>
      <c r="E445" s="187" t="s">
        <v>1</v>
      </c>
      <c r="F445" s="188" t="s">
        <v>157</v>
      </c>
      <c r="H445" s="189">
        <v>833.2</v>
      </c>
      <c r="I445" s="190"/>
      <c r="L445" s="186"/>
      <c r="M445" s="191"/>
      <c r="N445" s="192"/>
      <c r="O445" s="192"/>
      <c r="P445" s="192"/>
      <c r="Q445" s="192"/>
      <c r="R445" s="192"/>
      <c r="S445" s="192"/>
      <c r="T445" s="193"/>
      <c r="AT445" s="187" t="s">
        <v>150</v>
      </c>
      <c r="AU445" s="187" t="s">
        <v>85</v>
      </c>
      <c r="AV445" s="14" t="s">
        <v>149</v>
      </c>
      <c r="AW445" s="14" t="s">
        <v>34</v>
      </c>
      <c r="AX445" s="14" t="s">
        <v>83</v>
      </c>
      <c r="AY445" s="187" t="s">
        <v>142</v>
      </c>
    </row>
    <row r="446" spans="2:65" s="1" customFormat="1" ht="24" customHeight="1">
      <c r="B446" s="156"/>
      <c r="C446" s="157" t="s">
        <v>554</v>
      </c>
      <c r="D446" s="157" t="s">
        <v>145</v>
      </c>
      <c r="E446" s="158" t="s">
        <v>555</v>
      </c>
      <c r="F446" s="159" t="s">
        <v>556</v>
      </c>
      <c r="G446" s="160" t="s">
        <v>148</v>
      </c>
      <c r="H446" s="161">
        <v>1908.82</v>
      </c>
      <c r="I446" s="162"/>
      <c r="J446" s="163">
        <f>ROUND(I446*H446,2)</f>
        <v>0</v>
      </c>
      <c r="K446" s="159" t="s">
        <v>1</v>
      </c>
      <c r="L446" s="32"/>
      <c r="M446" s="164" t="s">
        <v>1</v>
      </c>
      <c r="N446" s="165" t="s">
        <v>41</v>
      </c>
      <c r="O446" s="55"/>
      <c r="P446" s="166">
        <f>O446*H446</f>
        <v>0</v>
      </c>
      <c r="Q446" s="166">
        <v>0.00028</v>
      </c>
      <c r="R446" s="166">
        <f>Q446*H446</f>
        <v>0.5344696</v>
      </c>
      <c r="S446" s="166">
        <v>0</v>
      </c>
      <c r="T446" s="167">
        <f>S446*H446</f>
        <v>0</v>
      </c>
      <c r="AR446" s="168" t="s">
        <v>190</v>
      </c>
      <c r="AT446" s="168" t="s">
        <v>145</v>
      </c>
      <c r="AU446" s="168" t="s">
        <v>85</v>
      </c>
      <c r="AY446" s="17" t="s">
        <v>142</v>
      </c>
      <c r="BE446" s="169">
        <f>IF(N446="základní",J446,0)</f>
        <v>0</v>
      </c>
      <c r="BF446" s="169">
        <f>IF(N446="snížená",J446,0)</f>
        <v>0</v>
      </c>
      <c r="BG446" s="169">
        <f>IF(N446="zákl. přenesená",J446,0)</f>
        <v>0</v>
      </c>
      <c r="BH446" s="169">
        <f>IF(N446="sníž. přenesená",J446,0)</f>
        <v>0</v>
      </c>
      <c r="BI446" s="169">
        <f>IF(N446="nulová",J446,0)</f>
        <v>0</v>
      </c>
      <c r="BJ446" s="17" t="s">
        <v>83</v>
      </c>
      <c r="BK446" s="169">
        <f>ROUND(I446*H446,2)</f>
        <v>0</v>
      </c>
      <c r="BL446" s="17" t="s">
        <v>190</v>
      </c>
      <c r="BM446" s="168" t="s">
        <v>557</v>
      </c>
    </row>
    <row r="447" spans="2:51" s="12" customFormat="1" ht="12">
      <c r="B447" s="170"/>
      <c r="D447" s="171" t="s">
        <v>150</v>
      </c>
      <c r="E447" s="172" t="s">
        <v>1</v>
      </c>
      <c r="F447" s="173" t="s">
        <v>217</v>
      </c>
      <c r="H447" s="172" t="s">
        <v>1</v>
      </c>
      <c r="I447" s="174"/>
      <c r="L447" s="170"/>
      <c r="M447" s="175"/>
      <c r="N447" s="176"/>
      <c r="O447" s="176"/>
      <c r="P447" s="176"/>
      <c r="Q447" s="176"/>
      <c r="R447" s="176"/>
      <c r="S447" s="176"/>
      <c r="T447" s="177"/>
      <c r="AT447" s="172" t="s">
        <v>150</v>
      </c>
      <c r="AU447" s="172" t="s">
        <v>85</v>
      </c>
      <c r="AV447" s="12" t="s">
        <v>83</v>
      </c>
      <c r="AW447" s="12" t="s">
        <v>34</v>
      </c>
      <c r="AX447" s="12" t="s">
        <v>76</v>
      </c>
      <c r="AY447" s="172" t="s">
        <v>142</v>
      </c>
    </row>
    <row r="448" spans="2:51" s="13" customFormat="1" ht="12">
      <c r="B448" s="178"/>
      <c r="D448" s="171" t="s">
        <v>150</v>
      </c>
      <c r="E448" s="179" t="s">
        <v>1</v>
      </c>
      <c r="F448" s="180" t="s">
        <v>359</v>
      </c>
      <c r="H448" s="181">
        <v>569.24</v>
      </c>
      <c r="I448" s="182"/>
      <c r="L448" s="178"/>
      <c r="M448" s="183"/>
      <c r="N448" s="184"/>
      <c r="O448" s="184"/>
      <c r="P448" s="184"/>
      <c r="Q448" s="184"/>
      <c r="R448" s="184"/>
      <c r="S448" s="184"/>
      <c r="T448" s="185"/>
      <c r="AT448" s="179" t="s">
        <v>150</v>
      </c>
      <c r="AU448" s="179" t="s">
        <v>85</v>
      </c>
      <c r="AV448" s="13" t="s">
        <v>85</v>
      </c>
      <c r="AW448" s="13" t="s">
        <v>34</v>
      </c>
      <c r="AX448" s="13" t="s">
        <v>76</v>
      </c>
      <c r="AY448" s="179" t="s">
        <v>142</v>
      </c>
    </row>
    <row r="449" spans="2:51" s="12" customFormat="1" ht="12">
      <c r="B449" s="170"/>
      <c r="D449" s="171" t="s">
        <v>150</v>
      </c>
      <c r="E449" s="172" t="s">
        <v>1</v>
      </c>
      <c r="F449" s="173" t="s">
        <v>213</v>
      </c>
      <c r="H449" s="172" t="s">
        <v>1</v>
      </c>
      <c r="I449" s="174"/>
      <c r="L449" s="170"/>
      <c r="M449" s="175"/>
      <c r="N449" s="176"/>
      <c r="O449" s="176"/>
      <c r="P449" s="176"/>
      <c r="Q449" s="176"/>
      <c r="R449" s="176"/>
      <c r="S449" s="176"/>
      <c r="T449" s="177"/>
      <c r="AT449" s="172" t="s">
        <v>150</v>
      </c>
      <c r="AU449" s="172" t="s">
        <v>85</v>
      </c>
      <c r="AV449" s="12" t="s">
        <v>83</v>
      </c>
      <c r="AW449" s="12" t="s">
        <v>34</v>
      </c>
      <c r="AX449" s="12" t="s">
        <v>76</v>
      </c>
      <c r="AY449" s="172" t="s">
        <v>142</v>
      </c>
    </row>
    <row r="450" spans="2:51" s="13" customFormat="1" ht="12">
      <c r="B450" s="178"/>
      <c r="D450" s="171" t="s">
        <v>150</v>
      </c>
      <c r="E450" s="179" t="s">
        <v>1</v>
      </c>
      <c r="F450" s="180" t="s">
        <v>360</v>
      </c>
      <c r="H450" s="181">
        <v>1177.58</v>
      </c>
      <c r="I450" s="182"/>
      <c r="L450" s="178"/>
      <c r="M450" s="183"/>
      <c r="N450" s="184"/>
      <c r="O450" s="184"/>
      <c r="P450" s="184"/>
      <c r="Q450" s="184"/>
      <c r="R450" s="184"/>
      <c r="S450" s="184"/>
      <c r="T450" s="185"/>
      <c r="AT450" s="179" t="s">
        <v>150</v>
      </c>
      <c r="AU450" s="179" t="s">
        <v>85</v>
      </c>
      <c r="AV450" s="13" t="s">
        <v>85</v>
      </c>
      <c r="AW450" s="13" t="s">
        <v>34</v>
      </c>
      <c r="AX450" s="13" t="s">
        <v>76</v>
      </c>
      <c r="AY450" s="179" t="s">
        <v>142</v>
      </c>
    </row>
    <row r="451" spans="2:51" s="12" customFormat="1" ht="12">
      <c r="B451" s="170"/>
      <c r="D451" s="171" t="s">
        <v>150</v>
      </c>
      <c r="E451" s="172" t="s">
        <v>1</v>
      </c>
      <c r="F451" s="173" t="s">
        <v>558</v>
      </c>
      <c r="H451" s="172" t="s">
        <v>1</v>
      </c>
      <c r="I451" s="174"/>
      <c r="L451" s="170"/>
      <c r="M451" s="175"/>
      <c r="N451" s="176"/>
      <c r="O451" s="176"/>
      <c r="P451" s="176"/>
      <c r="Q451" s="176"/>
      <c r="R451" s="176"/>
      <c r="S451" s="176"/>
      <c r="T451" s="177"/>
      <c r="AT451" s="172" t="s">
        <v>150</v>
      </c>
      <c r="AU451" s="172" t="s">
        <v>85</v>
      </c>
      <c r="AV451" s="12" t="s">
        <v>83</v>
      </c>
      <c r="AW451" s="12" t="s">
        <v>34</v>
      </c>
      <c r="AX451" s="12" t="s">
        <v>76</v>
      </c>
      <c r="AY451" s="172" t="s">
        <v>142</v>
      </c>
    </row>
    <row r="452" spans="2:51" s="13" customFormat="1" ht="12">
      <c r="B452" s="178"/>
      <c r="D452" s="171" t="s">
        <v>150</v>
      </c>
      <c r="E452" s="179" t="s">
        <v>1</v>
      </c>
      <c r="F452" s="180" t="s">
        <v>559</v>
      </c>
      <c r="H452" s="181">
        <v>162</v>
      </c>
      <c r="I452" s="182"/>
      <c r="L452" s="178"/>
      <c r="M452" s="183"/>
      <c r="N452" s="184"/>
      <c r="O452" s="184"/>
      <c r="P452" s="184"/>
      <c r="Q452" s="184"/>
      <c r="R452" s="184"/>
      <c r="S452" s="184"/>
      <c r="T452" s="185"/>
      <c r="AT452" s="179" t="s">
        <v>150</v>
      </c>
      <c r="AU452" s="179" t="s">
        <v>85</v>
      </c>
      <c r="AV452" s="13" t="s">
        <v>85</v>
      </c>
      <c r="AW452" s="13" t="s">
        <v>34</v>
      </c>
      <c r="AX452" s="13" t="s">
        <v>76</v>
      </c>
      <c r="AY452" s="179" t="s">
        <v>142</v>
      </c>
    </row>
    <row r="453" spans="2:51" s="14" customFormat="1" ht="12">
      <c r="B453" s="186"/>
      <c r="D453" s="171" t="s">
        <v>150</v>
      </c>
      <c r="E453" s="187" t="s">
        <v>1</v>
      </c>
      <c r="F453" s="188" t="s">
        <v>157</v>
      </c>
      <c r="H453" s="189">
        <v>1908.82</v>
      </c>
      <c r="I453" s="190"/>
      <c r="L453" s="186"/>
      <c r="M453" s="191"/>
      <c r="N453" s="192"/>
      <c r="O453" s="192"/>
      <c r="P453" s="192"/>
      <c r="Q453" s="192"/>
      <c r="R453" s="192"/>
      <c r="S453" s="192"/>
      <c r="T453" s="193"/>
      <c r="AT453" s="187" t="s">
        <v>150</v>
      </c>
      <c r="AU453" s="187" t="s">
        <v>85</v>
      </c>
      <c r="AV453" s="14" t="s">
        <v>149</v>
      </c>
      <c r="AW453" s="14" t="s">
        <v>34</v>
      </c>
      <c r="AX453" s="14" t="s">
        <v>83</v>
      </c>
      <c r="AY453" s="187" t="s">
        <v>142</v>
      </c>
    </row>
    <row r="454" spans="2:65" s="1" customFormat="1" ht="16.5" customHeight="1">
      <c r="B454" s="156"/>
      <c r="C454" s="194" t="s">
        <v>336</v>
      </c>
      <c r="D454" s="194" t="s">
        <v>169</v>
      </c>
      <c r="E454" s="195" t="s">
        <v>560</v>
      </c>
      <c r="F454" s="196" t="s">
        <v>561</v>
      </c>
      <c r="G454" s="197" t="s">
        <v>148</v>
      </c>
      <c r="H454" s="198">
        <v>1746.82</v>
      </c>
      <c r="I454" s="199"/>
      <c r="J454" s="200">
        <f>ROUND(I454*H454,2)</f>
        <v>0</v>
      </c>
      <c r="K454" s="196" t="s">
        <v>1</v>
      </c>
      <c r="L454" s="201"/>
      <c r="M454" s="202" t="s">
        <v>1</v>
      </c>
      <c r="N454" s="203" t="s">
        <v>41</v>
      </c>
      <c r="O454" s="55"/>
      <c r="P454" s="166">
        <f>O454*H454</f>
        <v>0</v>
      </c>
      <c r="Q454" s="166">
        <v>0</v>
      </c>
      <c r="R454" s="166">
        <f>Q454*H454</f>
        <v>0</v>
      </c>
      <c r="S454" s="166">
        <v>0</v>
      </c>
      <c r="T454" s="167">
        <f>S454*H454</f>
        <v>0</v>
      </c>
      <c r="AR454" s="168" t="s">
        <v>234</v>
      </c>
      <c r="AT454" s="168" t="s">
        <v>169</v>
      </c>
      <c r="AU454" s="168" t="s">
        <v>85</v>
      </c>
      <c r="AY454" s="17" t="s">
        <v>142</v>
      </c>
      <c r="BE454" s="169">
        <f>IF(N454="základní",J454,0)</f>
        <v>0</v>
      </c>
      <c r="BF454" s="169">
        <f>IF(N454="snížená",J454,0)</f>
        <v>0</v>
      </c>
      <c r="BG454" s="169">
        <f>IF(N454="zákl. přenesená",J454,0)</f>
        <v>0</v>
      </c>
      <c r="BH454" s="169">
        <f>IF(N454="sníž. přenesená",J454,0)</f>
        <v>0</v>
      </c>
      <c r="BI454" s="169">
        <f>IF(N454="nulová",J454,0)</f>
        <v>0</v>
      </c>
      <c r="BJ454" s="17" t="s">
        <v>83</v>
      </c>
      <c r="BK454" s="169">
        <f>ROUND(I454*H454,2)</f>
        <v>0</v>
      </c>
      <c r="BL454" s="17" t="s">
        <v>190</v>
      </c>
      <c r="BM454" s="168" t="s">
        <v>562</v>
      </c>
    </row>
    <row r="455" spans="2:47" s="1" customFormat="1" ht="19.5">
      <c r="B455" s="32"/>
      <c r="D455" s="171" t="s">
        <v>173</v>
      </c>
      <c r="F455" s="204" t="s">
        <v>563</v>
      </c>
      <c r="I455" s="96"/>
      <c r="L455" s="32"/>
      <c r="M455" s="205"/>
      <c r="N455" s="55"/>
      <c r="O455" s="55"/>
      <c r="P455" s="55"/>
      <c r="Q455" s="55"/>
      <c r="R455" s="55"/>
      <c r="S455" s="55"/>
      <c r="T455" s="56"/>
      <c r="AT455" s="17" t="s">
        <v>173</v>
      </c>
      <c r="AU455" s="17" t="s">
        <v>85</v>
      </c>
    </row>
    <row r="456" spans="2:51" s="12" customFormat="1" ht="12">
      <c r="B456" s="170"/>
      <c r="D456" s="171" t="s">
        <v>150</v>
      </c>
      <c r="E456" s="172" t="s">
        <v>1</v>
      </c>
      <c r="F456" s="173" t="s">
        <v>217</v>
      </c>
      <c r="H456" s="172" t="s">
        <v>1</v>
      </c>
      <c r="I456" s="174"/>
      <c r="L456" s="170"/>
      <c r="M456" s="175"/>
      <c r="N456" s="176"/>
      <c r="O456" s="176"/>
      <c r="P456" s="176"/>
      <c r="Q456" s="176"/>
      <c r="R456" s="176"/>
      <c r="S456" s="176"/>
      <c r="T456" s="177"/>
      <c r="AT456" s="172" t="s">
        <v>150</v>
      </c>
      <c r="AU456" s="172" t="s">
        <v>85</v>
      </c>
      <c r="AV456" s="12" t="s">
        <v>83</v>
      </c>
      <c r="AW456" s="12" t="s">
        <v>34</v>
      </c>
      <c r="AX456" s="12" t="s">
        <v>76</v>
      </c>
      <c r="AY456" s="172" t="s">
        <v>142</v>
      </c>
    </row>
    <row r="457" spans="2:51" s="13" customFormat="1" ht="12">
      <c r="B457" s="178"/>
      <c r="D457" s="171" t="s">
        <v>150</v>
      </c>
      <c r="E457" s="179" t="s">
        <v>1</v>
      </c>
      <c r="F457" s="180" t="s">
        <v>359</v>
      </c>
      <c r="H457" s="181">
        <v>569.24</v>
      </c>
      <c r="I457" s="182"/>
      <c r="L457" s="178"/>
      <c r="M457" s="183"/>
      <c r="N457" s="184"/>
      <c r="O457" s="184"/>
      <c r="P457" s="184"/>
      <c r="Q457" s="184"/>
      <c r="R457" s="184"/>
      <c r="S457" s="184"/>
      <c r="T457" s="185"/>
      <c r="AT457" s="179" t="s">
        <v>150</v>
      </c>
      <c r="AU457" s="179" t="s">
        <v>85</v>
      </c>
      <c r="AV457" s="13" t="s">
        <v>85</v>
      </c>
      <c r="AW457" s="13" t="s">
        <v>34</v>
      </c>
      <c r="AX457" s="13" t="s">
        <v>76</v>
      </c>
      <c r="AY457" s="179" t="s">
        <v>142</v>
      </c>
    </row>
    <row r="458" spans="2:51" s="12" customFormat="1" ht="12">
      <c r="B458" s="170"/>
      <c r="D458" s="171" t="s">
        <v>150</v>
      </c>
      <c r="E458" s="172" t="s">
        <v>1</v>
      </c>
      <c r="F458" s="173" t="s">
        <v>213</v>
      </c>
      <c r="H458" s="172" t="s">
        <v>1</v>
      </c>
      <c r="I458" s="174"/>
      <c r="L458" s="170"/>
      <c r="M458" s="175"/>
      <c r="N458" s="176"/>
      <c r="O458" s="176"/>
      <c r="P458" s="176"/>
      <c r="Q458" s="176"/>
      <c r="R458" s="176"/>
      <c r="S458" s="176"/>
      <c r="T458" s="177"/>
      <c r="AT458" s="172" t="s">
        <v>150</v>
      </c>
      <c r="AU458" s="172" t="s">
        <v>85</v>
      </c>
      <c r="AV458" s="12" t="s">
        <v>83</v>
      </c>
      <c r="AW458" s="12" t="s">
        <v>34</v>
      </c>
      <c r="AX458" s="12" t="s">
        <v>76</v>
      </c>
      <c r="AY458" s="172" t="s">
        <v>142</v>
      </c>
    </row>
    <row r="459" spans="2:51" s="13" customFormat="1" ht="12">
      <c r="B459" s="178"/>
      <c r="D459" s="171" t="s">
        <v>150</v>
      </c>
      <c r="E459" s="179" t="s">
        <v>1</v>
      </c>
      <c r="F459" s="180" t="s">
        <v>360</v>
      </c>
      <c r="H459" s="181">
        <v>1177.58</v>
      </c>
      <c r="I459" s="182"/>
      <c r="L459" s="178"/>
      <c r="M459" s="183"/>
      <c r="N459" s="184"/>
      <c r="O459" s="184"/>
      <c r="P459" s="184"/>
      <c r="Q459" s="184"/>
      <c r="R459" s="184"/>
      <c r="S459" s="184"/>
      <c r="T459" s="185"/>
      <c r="AT459" s="179" t="s">
        <v>150</v>
      </c>
      <c r="AU459" s="179" t="s">
        <v>85</v>
      </c>
      <c r="AV459" s="13" t="s">
        <v>85</v>
      </c>
      <c r="AW459" s="13" t="s">
        <v>34</v>
      </c>
      <c r="AX459" s="13" t="s">
        <v>76</v>
      </c>
      <c r="AY459" s="179" t="s">
        <v>142</v>
      </c>
    </row>
    <row r="460" spans="2:51" s="14" customFormat="1" ht="12">
      <c r="B460" s="186"/>
      <c r="D460" s="171" t="s">
        <v>150</v>
      </c>
      <c r="E460" s="187" t="s">
        <v>1</v>
      </c>
      <c r="F460" s="188" t="s">
        <v>157</v>
      </c>
      <c r="H460" s="189">
        <v>1746.82</v>
      </c>
      <c r="I460" s="190"/>
      <c r="L460" s="186"/>
      <c r="M460" s="191"/>
      <c r="N460" s="192"/>
      <c r="O460" s="192"/>
      <c r="P460" s="192"/>
      <c r="Q460" s="192"/>
      <c r="R460" s="192"/>
      <c r="S460" s="192"/>
      <c r="T460" s="193"/>
      <c r="AT460" s="187" t="s">
        <v>150</v>
      </c>
      <c r="AU460" s="187" t="s">
        <v>85</v>
      </c>
      <c r="AV460" s="14" t="s">
        <v>149</v>
      </c>
      <c r="AW460" s="14" t="s">
        <v>34</v>
      </c>
      <c r="AX460" s="14" t="s">
        <v>83</v>
      </c>
      <c r="AY460" s="187" t="s">
        <v>142</v>
      </c>
    </row>
    <row r="461" spans="2:65" s="1" customFormat="1" ht="16.5" customHeight="1">
      <c r="B461" s="156"/>
      <c r="C461" s="194" t="s">
        <v>564</v>
      </c>
      <c r="D461" s="194" t="s">
        <v>169</v>
      </c>
      <c r="E461" s="195" t="s">
        <v>565</v>
      </c>
      <c r="F461" s="196" t="s">
        <v>566</v>
      </c>
      <c r="G461" s="197" t="s">
        <v>148</v>
      </c>
      <c r="H461" s="198">
        <v>162</v>
      </c>
      <c r="I461" s="199"/>
      <c r="J461" s="200">
        <f>ROUND(I461*H461,2)</f>
        <v>0</v>
      </c>
      <c r="K461" s="196" t="s">
        <v>1</v>
      </c>
      <c r="L461" s="201"/>
      <c r="M461" s="202" t="s">
        <v>1</v>
      </c>
      <c r="N461" s="203" t="s">
        <v>41</v>
      </c>
      <c r="O461" s="55"/>
      <c r="P461" s="166">
        <f>O461*H461</f>
        <v>0</v>
      </c>
      <c r="Q461" s="166">
        <v>0</v>
      </c>
      <c r="R461" s="166">
        <f>Q461*H461</f>
        <v>0</v>
      </c>
      <c r="S461" s="166">
        <v>0</v>
      </c>
      <c r="T461" s="167">
        <f>S461*H461</f>
        <v>0</v>
      </c>
      <c r="AR461" s="168" t="s">
        <v>234</v>
      </c>
      <c r="AT461" s="168" t="s">
        <v>169</v>
      </c>
      <c r="AU461" s="168" t="s">
        <v>85</v>
      </c>
      <c r="AY461" s="17" t="s">
        <v>142</v>
      </c>
      <c r="BE461" s="169">
        <f>IF(N461="základní",J461,0)</f>
        <v>0</v>
      </c>
      <c r="BF461" s="169">
        <f>IF(N461="snížená",J461,0)</f>
        <v>0</v>
      </c>
      <c r="BG461" s="169">
        <f>IF(N461="zákl. přenesená",J461,0)</f>
        <v>0</v>
      </c>
      <c r="BH461" s="169">
        <f>IF(N461="sníž. přenesená",J461,0)</f>
        <v>0</v>
      </c>
      <c r="BI461" s="169">
        <f>IF(N461="nulová",J461,0)</f>
        <v>0</v>
      </c>
      <c r="BJ461" s="17" t="s">
        <v>83</v>
      </c>
      <c r="BK461" s="169">
        <f>ROUND(I461*H461,2)</f>
        <v>0</v>
      </c>
      <c r="BL461" s="17" t="s">
        <v>190</v>
      </c>
      <c r="BM461" s="168" t="s">
        <v>567</v>
      </c>
    </row>
    <row r="462" spans="2:47" s="1" customFormat="1" ht="19.5">
      <c r="B462" s="32"/>
      <c r="D462" s="171" t="s">
        <v>173</v>
      </c>
      <c r="F462" s="204" t="s">
        <v>563</v>
      </c>
      <c r="I462" s="96"/>
      <c r="L462" s="32"/>
      <c r="M462" s="205"/>
      <c r="N462" s="55"/>
      <c r="O462" s="55"/>
      <c r="P462" s="55"/>
      <c r="Q462" s="55"/>
      <c r="R462" s="55"/>
      <c r="S462" s="55"/>
      <c r="T462" s="56"/>
      <c r="AT462" s="17" t="s">
        <v>173</v>
      </c>
      <c r="AU462" s="17" t="s">
        <v>85</v>
      </c>
    </row>
    <row r="463" spans="2:51" s="12" customFormat="1" ht="12">
      <c r="B463" s="170"/>
      <c r="D463" s="171" t="s">
        <v>150</v>
      </c>
      <c r="E463" s="172" t="s">
        <v>1</v>
      </c>
      <c r="F463" s="173" t="s">
        <v>558</v>
      </c>
      <c r="H463" s="172" t="s">
        <v>1</v>
      </c>
      <c r="I463" s="174"/>
      <c r="L463" s="170"/>
      <c r="M463" s="175"/>
      <c r="N463" s="176"/>
      <c r="O463" s="176"/>
      <c r="P463" s="176"/>
      <c r="Q463" s="176"/>
      <c r="R463" s="176"/>
      <c r="S463" s="176"/>
      <c r="T463" s="177"/>
      <c r="AT463" s="172" t="s">
        <v>150</v>
      </c>
      <c r="AU463" s="172" t="s">
        <v>85</v>
      </c>
      <c r="AV463" s="12" t="s">
        <v>83</v>
      </c>
      <c r="AW463" s="12" t="s">
        <v>34</v>
      </c>
      <c r="AX463" s="12" t="s">
        <v>76</v>
      </c>
      <c r="AY463" s="172" t="s">
        <v>142</v>
      </c>
    </row>
    <row r="464" spans="2:51" s="13" customFormat="1" ht="12">
      <c r="B464" s="178"/>
      <c r="D464" s="171" t="s">
        <v>150</v>
      </c>
      <c r="E464" s="179" t="s">
        <v>1</v>
      </c>
      <c r="F464" s="180" t="s">
        <v>559</v>
      </c>
      <c r="H464" s="181">
        <v>162</v>
      </c>
      <c r="I464" s="182"/>
      <c r="L464" s="178"/>
      <c r="M464" s="183"/>
      <c r="N464" s="184"/>
      <c r="O464" s="184"/>
      <c r="P464" s="184"/>
      <c r="Q464" s="184"/>
      <c r="R464" s="184"/>
      <c r="S464" s="184"/>
      <c r="T464" s="185"/>
      <c r="AT464" s="179" t="s">
        <v>150</v>
      </c>
      <c r="AU464" s="179" t="s">
        <v>85</v>
      </c>
      <c r="AV464" s="13" t="s">
        <v>85</v>
      </c>
      <c r="AW464" s="13" t="s">
        <v>34</v>
      </c>
      <c r="AX464" s="13" t="s">
        <v>76</v>
      </c>
      <c r="AY464" s="179" t="s">
        <v>142</v>
      </c>
    </row>
    <row r="465" spans="2:51" s="14" customFormat="1" ht="12">
      <c r="B465" s="186"/>
      <c r="D465" s="171" t="s">
        <v>150</v>
      </c>
      <c r="E465" s="187" t="s">
        <v>1</v>
      </c>
      <c r="F465" s="188" t="s">
        <v>157</v>
      </c>
      <c r="H465" s="189">
        <v>162</v>
      </c>
      <c r="I465" s="190"/>
      <c r="L465" s="186"/>
      <c r="M465" s="191"/>
      <c r="N465" s="192"/>
      <c r="O465" s="192"/>
      <c r="P465" s="192"/>
      <c r="Q465" s="192"/>
      <c r="R465" s="192"/>
      <c r="S465" s="192"/>
      <c r="T465" s="193"/>
      <c r="AT465" s="187" t="s">
        <v>150</v>
      </c>
      <c r="AU465" s="187" t="s">
        <v>85</v>
      </c>
      <c r="AV465" s="14" t="s">
        <v>149</v>
      </c>
      <c r="AW465" s="14" t="s">
        <v>34</v>
      </c>
      <c r="AX465" s="14" t="s">
        <v>83</v>
      </c>
      <c r="AY465" s="187" t="s">
        <v>142</v>
      </c>
    </row>
    <row r="466" spans="2:65" s="1" customFormat="1" ht="16.5" customHeight="1">
      <c r="B466" s="156"/>
      <c r="C466" s="157" t="s">
        <v>341</v>
      </c>
      <c r="D466" s="157" t="s">
        <v>145</v>
      </c>
      <c r="E466" s="158" t="s">
        <v>568</v>
      </c>
      <c r="F466" s="159" t="s">
        <v>569</v>
      </c>
      <c r="G466" s="160" t="s">
        <v>570</v>
      </c>
      <c r="H466" s="161">
        <v>5</v>
      </c>
      <c r="I466" s="162"/>
      <c r="J466" s="163">
        <f>ROUND(I466*H466,2)</f>
        <v>0</v>
      </c>
      <c r="K466" s="159" t="s">
        <v>1</v>
      </c>
      <c r="L466" s="32"/>
      <c r="M466" s="164" t="s">
        <v>1</v>
      </c>
      <c r="N466" s="165" t="s">
        <v>41</v>
      </c>
      <c r="O466" s="55"/>
      <c r="P466" s="166">
        <f>O466*H466</f>
        <v>0</v>
      </c>
      <c r="Q466" s="166">
        <v>0</v>
      </c>
      <c r="R466" s="166">
        <f>Q466*H466</f>
        <v>0</v>
      </c>
      <c r="S466" s="166">
        <v>0</v>
      </c>
      <c r="T466" s="167">
        <f>S466*H466</f>
        <v>0</v>
      </c>
      <c r="AR466" s="168" t="s">
        <v>190</v>
      </c>
      <c r="AT466" s="168" t="s">
        <v>145</v>
      </c>
      <c r="AU466" s="168" t="s">
        <v>85</v>
      </c>
      <c r="AY466" s="17" t="s">
        <v>142</v>
      </c>
      <c r="BE466" s="169">
        <f>IF(N466="základní",J466,0)</f>
        <v>0</v>
      </c>
      <c r="BF466" s="169">
        <f>IF(N466="snížená",J466,0)</f>
        <v>0</v>
      </c>
      <c r="BG466" s="169">
        <f>IF(N466="zákl. přenesená",J466,0)</f>
        <v>0</v>
      </c>
      <c r="BH466" s="169">
        <f>IF(N466="sníž. přenesená",J466,0)</f>
        <v>0</v>
      </c>
      <c r="BI466" s="169">
        <f>IF(N466="nulová",J466,0)</f>
        <v>0</v>
      </c>
      <c r="BJ466" s="17" t="s">
        <v>83</v>
      </c>
      <c r="BK466" s="169">
        <f>ROUND(I466*H466,2)</f>
        <v>0</v>
      </c>
      <c r="BL466" s="17" t="s">
        <v>190</v>
      </c>
      <c r="BM466" s="168" t="s">
        <v>571</v>
      </c>
    </row>
    <row r="467" spans="2:65" s="1" customFormat="1" ht="16.5" customHeight="1">
      <c r="B467" s="156"/>
      <c r="C467" s="157" t="s">
        <v>572</v>
      </c>
      <c r="D467" s="157" t="s">
        <v>145</v>
      </c>
      <c r="E467" s="158" t="s">
        <v>573</v>
      </c>
      <c r="F467" s="159" t="s">
        <v>574</v>
      </c>
      <c r="G467" s="160" t="s">
        <v>570</v>
      </c>
      <c r="H467" s="161">
        <v>2</v>
      </c>
      <c r="I467" s="162"/>
      <c r="J467" s="163">
        <f>ROUND(I467*H467,2)</f>
        <v>0</v>
      </c>
      <c r="K467" s="159" t="s">
        <v>1</v>
      </c>
      <c r="L467" s="32"/>
      <c r="M467" s="164" t="s">
        <v>1</v>
      </c>
      <c r="N467" s="165" t="s">
        <v>41</v>
      </c>
      <c r="O467" s="55"/>
      <c r="P467" s="166">
        <f>O467*H467</f>
        <v>0</v>
      </c>
      <c r="Q467" s="166">
        <v>0</v>
      </c>
      <c r="R467" s="166">
        <f>Q467*H467</f>
        <v>0</v>
      </c>
      <c r="S467" s="166">
        <v>0</v>
      </c>
      <c r="T467" s="167">
        <f>S467*H467</f>
        <v>0</v>
      </c>
      <c r="AR467" s="168" t="s">
        <v>190</v>
      </c>
      <c r="AT467" s="168" t="s">
        <v>145</v>
      </c>
      <c r="AU467" s="168" t="s">
        <v>85</v>
      </c>
      <c r="AY467" s="17" t="s">
        <v>142</v>
      </c>
      <c r="BE467" s="169">
        <f>IF(N467="základní",J467,0)</f>
        <v>0</v>
      </c>
      <c r="BF467" s="169">
        <f>IF(N467="snížená",J467,0)</f>
        <v>0</v>
      </c>
      <c r="BG467" s="169">
        <f>IF(N467="zákl. přenesená",J467,0)</f>
        <v>0</v>
      </c>
      <c r="BH467" s="169">
        <f>IF(N467="sníž. přenesená",J467,0)</f>
        <v>0</v>
      </c>
      <c r="BI467" s="169">
        <f>IF(N467="nulová",J467,0)</f>
        <v>0</v>
      </c>
      <c r="BJ467" s="17" t="s">
        <v>83</v>
      </c>
      <c r="BK467" s="169">
        <f>ROUND(I467*H467,2)</f>
        <v>0</v>
      </c>
      <c r="BL467" s="17" t="s">
        <v>190</v>
      </c>
      <c r="BM467" s="168" t="s">
        <v>575</v>
      </c>
    </row>
    <row r="468" spans="2:65" s="1" customFormat="1" ht="16.5" customHeight="1">
      <c r="B468" s="156"/>
      <c r="C468" s="157" t="s">
        <v>344</v>
      </c>
      <c r="D468" s="157" t="s">
        <v>145</v>
      </c>
      <c r="E468" s="158" t="s">
        <v>576</v>
      </c>
      <c r="F468" s="159" t="s">
        <v>577</v>
      </c>
      <c r="G468" s="160" t="s">
        <v>570</v>
      </c>
      <c r="H468" s="161">
        <v>2</v>
      </c>
      <c r="I468" s="162"/>
      <c r="J468" s="163">
        <f>ROUND(I468*H468,2)</f>
        <v>0</v>
      </c>
      <c r="K468" s="159" t="s">
        <v>1</v>
      </c>
      <c r="L468" s="32"/>
      <c r="M468" s="164" t="s">
        <v>1</v>
      </c>
      <c r="N468" s="165" t="s">
        <v>41</v>
      </c>
      <c r="O468" s="55"/>
      <c r="P468" s="166">
        <f>O468*H468</f>
        <v>0</v>
      </c>
      <c r="Q468" s="166">
        <v>0</v>
      </c>
      <c r="R468" s="166">
        <f>Q468*H468</f>
        <v>0</v>
      </c>
      <c r="S468" s="166">
        <v>0</v>
      </c>
      <c r="T468" s="167">
        <f>S468*H468</f>
        <v>0</v>
      </c>
      <c r="AR468" s="168" t="s">
        <v>190</v>
      </c>
      <c r="AT468" s="168" t="s">
        <v>145</v>
      </c>
      <c r="AU468" s="168" t="s">
        <v>85</v>
      </c>
      <c r="AY468" s="17" t="s">
        <v>142</v>
      </c>
      <c r="BE468" s="169">
        <f>IF(N468="základní",J468,0)</f>
        <v>0</v>
      </c>
      <c r="BF468" s="169">
        <f>IF(N468="snížená",J468,0)</f>
        <v>0</v>
      </c>
      <c r="BG468" s="169">
        <f>IF(N468="zákl. přenesená",J468,0)</f>
        <v>0</v>
      </c>
      <c r="BH468" s="169">
        <f>IF(N468="sníž. přenesená",J468,0)</f>
        <v>0</v>
      </c>
      <c r="BI468" s="169">
        <f>IF(N468="nulová",J468,0)</f>
        <v>0</v>
      </c>
      <c r="BJ468" s="17" t="s">
        <v>83</v>
      </c>
      <c r="BK468" s="169">
        <f>ROUND(I468*H468,2)</f>
        <v>0</v>
      </c>
      <c r="BL468" s="17" t="s">
        <v>190</v>
      </c>
      <c r="BM468" s="168" t="s">
        <v>578</v>
      </c>
    </row>
    <row r="469" spans="2:65" s="1" customFormat="1" ht="16.5" customHeight="1">
      <c r="B469" s="156"/>
      <c r="C469" s="157" t="s">
        <v>579</v>
      </c>
      <c r="D469" s="157" t="s">
        <v>145</v>
      </c>
      <c r="E469" s="158" t="s">
        <v>580</v>
      </c>
      <c r="F469" s="159" t="s">
        <v>581</v>
      </c>
      <c r="G469" s="160" t="s">
        <v>570</v>
      </c>
      <c r="H469" s="161">
        <v>1</v>
      </c>
      <c r="I469" s="162"/>
      <c r="J469" s="163">
        <f>ROUND(I469*H469,2)</f>
        <v>0</v>
      </c>
      <c r="K469" s="159" t="s">
        <v>1</v>
      </c>
      <c r="L469" s="32"/>
      <c r="M469" s="164" t="s">
        <v>1</v>
      </c>
      <c r="N469" s="165" t="s">
        <v>41</v>
      </c>
      <c r="O469" s="55"/>
      <c r="P469" s="166">
        <f>O469*H469</f>
        <v>0</v>
      </c>
      <c r="Q469" s="166">
        <v>0</v>
      </c>
      <c r="R469" s="166">
        <f>Q469*H469</f>
        <v>0</v>
      </c>
      <c r="S469" s="166">
        <v>0</v>
      </c>
      <c r="T469" s="167">
        <f>S469*H469</f>
        <v>0</v>
      </c>
      <c r="AR469" s="168" t="s">
        <v>190</v>
      </c>
      <c r="AT469" s="168" t="s">
        <v>145</v>
      </c>
      <c r="AU469" s="168" t="s">
        <v>85</v>
      </c>
      <c r="AY469" s="17" t="s">
        <v>142</v>
      </c>
      <c r="BE469" s="169">
        <f>IF(N469="základní",J469,0)</f>
        <v>0</v>
      </c>
      <c r="BF469" s="169">
        <f>IF(N469="snížená",J469,0)</f>
        <v>0</v>
      </c>
      <c r="BG469" s="169">
        <f>IF(N469="zákl. přenesená",J469,0)</f>
        <v>0</v>
      </c>
      <c r="BH469" s="169">
        <f>IF(N469="sníž. přenesená",J469,0)</f>
        <v>0</v>
      </c>
      <c r="BI469" s="169">
        <f>IF(N469="nulová",J469,0)</f>
        <v>0</v>
      </c>
      <c r="BJ469" s="17" t="s">
        <v>83</v>
      </c>
      <c r="BK469" s="169">
        <f>ROUND(I469*H469,2)</f>
        <v>0</v>
      </c>
      <c r="BL469" s="17" t="s">
        <v>190</v>
      </c>
      <c r="BM469" s="168" t="s">
        <v>582</v>
      </c>
    </row>
    <row r="470" spans="2:65" s="1" customFormat="1" ht="24" customHeight="1">
      <c r="B470" s="156"/>
      <c r="C470" s="157" t="s">
        <v>348</v>
      </c>
      <c r="D470" s="157" t="s">
        <v>145</v>
      </c>
      <c r="E470" s="158" t="s">
        <v>583</v>
      </c>
      <c r="F470" s="159" t="s">
        <v>584</v>
      </c>
      <c r="G470" s="160" t="s">
        <v>272</v>
      </c>
      <c r="H470" s="214"/>
      <c r="I470" s="162"/>
      <c r="J470" s="163">
        <f>ROUND(I470*H470,2)</f>
        <v>0</v>
      </c>
      <c r="K470" s="159" t="s">
        <v>1</v>
      </c>
      <c r="L470" s="32"/>
      <c r="M470" s="164" t="s">
        <v>1</v>
      </c>
      <c r="N470" s="165" t="s">
        <v>41</v>
      </c>
      <c r="O470" s="55"/>
      <c r="P470" s="166">
        <f>O470*H470</f>
        <v>0</v>
      </c>
      <c r="Q470" s="166">
        <v>0</v>
      </c>
      <c r="R470" s="166">
        <f>Q470*H470</f>
        <v>0</v>
      </c>
      <c r="S470" s="166">
        <v>0</v>
      </c>
      <c r="T470" s="167">
        <f>S470*H470</f>
        <v>0</v>
      </c>
      <c r="AR470" s="168" t="s">
        <v>190</v>
      </c>
      <c r="AT470" s="168" t="s">
        <v>145</v>
      </c>
      <c r="AU470" s="168" t="s">
        <v>85</v>
      </c>
      <c r="AY470" s="17" t="s">
        <v>142</v>
      </c>
      <c r="BE470" s="169">
        <f>IF(N470="základní",J470,0)</f>
        <v>0</v>
      </c>
      <c r="BF470" s="169">
        <f>IF(N470="snížená",J470,0)</f>
        <v>0</v>
      </c>
      <c r="BG470" s="169">
        <f>IF(N470="zákl. přenesená",J470,0)</f>
        <v>0</v>
      </c>
      <c r="BH470" s="169">
        <f>IF(N470="sníž. přenesená",J470,0)</f>
        <v>0</v>
      </c>
      <c r="BI470" s="169">
        <f>IF(N470="nulová",J470,0)</f>
        <v>0</v>
      </c>
      <c r="BJ470" s="17" t="s">
        <v>83</v>
      </c>
      <c r="BK470" s="169">
        <f>ROUND(I470*H470,2)</f>
        <v>0</v>
      </c>
      <c r="BL470" s="17" t="s">
        <v>190</v>
      </c>
      <c r="BM470" s="168" t="s">
        <v>585</v>
      </c>
    </row>
    <row r="471" spans="2:63" s="11" customFormat="1" ht="22.9" customHeight="1">
      <c r="B471" s="143"/>
      <c r="D471" s="144" t="s">
        <v>75</v>
      </c>
      <c r="E471" s="154" t="s">
        <v>586</v>
      </c>
      <c r="F471" s="154" t="s">
        <v>587</v>
      </c>
      <c r="I471" s="146"/>
      <c r="J471" s="155">
        <f>BK471</f>
        <v>0</v>
      </c>
      <c r="L471" s="143"/>
      <c r="M471" s="148"/>
      <c r="N471" s="149"/>
      <c r="O471" s="149"/>
      <c r="P471" s="150">
        <f>SUM(P472:P475)</f>
        <v>0</v>
      </c>
      <c r="Q471" s="149"/>
      <c r="R471" s="150">
        <f>SUM(R472:R475)</f>
        <v>0</v>
      </c>
      <c r="S471" s="149"/>
      <c r="T471" s="151">
        <f>SUM(T472:T475)</f>
        <v>0</v>
      </c>
      <c r="AR471" s="144" t="s">
        <v>83</v>
      </c>
      <c r="AT471" s="152" t="s">
        <v>75</v>
      </c>
      <c r="AU471" s="152" t="s">
        <v>83</v>
      </c>
      <c r="AY471" s="144" t="s">
        <v>142</v>
      </c>
      <c r="BK471" s="153">
        <f>SUM(BK472:BK475)</f>
        <v>0</v>
      </c>
    </row>
    <row r="472" spans="2:65" s="1" customFormat="1" ht="16.5" customHeight="1">
      <c r="B472" s="156"/>
      <c r="C472" s="157" t="s">
        <v>588</v>
      </c>
      <c r="D472" s="157" t="s">
        <v>145</v>
      </c>
      <c r="E472" s="158" t="s">
        <v>589</v>
      </c>
      <c r="F472" s="159" t="s">
        <v>590</v>
      </c>
      <c r="G472" s="160" t="s">
        <v>570</v>
      </c>
      <c r="H472" s="161">
        <v>3</v>
      </c>
      <c r="I472" s="162"/>
      <c r="J472" s="163">
        <f>ROUND(I472*H472,2)</f>
        <v>0</v>
      </c>
      <c r="K472" s="159" t="s">
        <v>1</v>
      </c>
      <c r="L472" s="32"/>
      <c r="M472" s="164" t="s">
        <v>1</v>
      </c>
      <c r="N472" s="165" t="s">
        <v>41</v>
      </c>
      <c r="O472" s="55"/>
      <c r="P472" s="166">
        <f>O472*H472</f>
        <v>0</v>
      </c>
      <c r="Q472" s="166">
        <v>0</v>
      </c>
      <c r="R472" s="166">
        <f>Q472*H472</f>
        <v>0</v>
      </c>
      <c r="S472" s="166">
        <v>0</v>
      </c>
      <c r="T472" s="167">
        <f>S472*H472</f>
        <v>0</v>
      </c>
      <c r="AR472" s="168" t="s">
        <v>149</v>
      </c>
      <c r="AT472" s="168" t="s">
        <v>145</v>
      </c>
      <c r="AU472" s="168" t="s">
        <v>85</v>
      </c>
      <c r="AY472" s="17" t="s">
        <v>142</v>
      </c>
      <c r="BE472" s="169">
        <f>IF(N472="základní",J472,0)</f>
        <v>0</v>
      </c>
      <c r="BF472" s="169">
        <f>IF(N472="snížená",J472,0)</f>
        <v>0</v>
      </c>
      <c r="BG472" s="169">
        <f>IF(N472="zákl. přenesená",J472,0)</f>
        <v>0</v>
      </c>
      <c r="BH472" s="169">
        <f>IF(N472="sníž. přenesená",J472,0)</f>
        <v>0</v>
      </c>
      <c r="BI472" s="169">
        <f>IF(N472="nulová",J472,0)</f>
        <v>0</v>
      </c>
      <c r="BJ472" s="17" t="s">
        <v>83</v>
      </c>
      <c r="BK472" s="169">
        <f>ROUND(I472*H472,2)</f>
        <v>0</v>
      </c>
      <c r="BL472" s="17" t="s">
        <v>149</v>
      </c>
      <c r="BM472" s="168" t="s">
        <v>591</v>
      </c>
    </row>
    <row r="473" spans="2:65" s="1" customFormat="1" ht="16.5" customHeight="1">
      <c r="B473" s="156"/>
      <c r="C473" s="157" t="s">
        <v>358</v>
      </c>
      <c r="D473" s="157" t="s">
        <v>145</v>
      </c>
      <c r="E473" s="158" t="s">
        <v>592</v>
      </c>
      <c r="F473" s="159" t="s">
        <v>593</v>
      </c>
      <c r="G473" s="160" t="s">
        <v>594</v>
      </c>
      <c r="H473" s="161">
        <v>81</v>
      </c>
      <c r="I473" s="162"/>
      <c r="J473" s="163">
        <f>ROUND(I473*H473,2)</f>
        <v>0</v>
      </c>
      <c r="K473" s="159" t="s">
        <v>1</v>
      </c>
      <c r="L473" s="32"/>
      <c r="M473" s="164" t="s">
        <v>1</v>
      </c>
      <c r="N473" s="165" t="s">
        <v>41</v>
      </c>
      <c r="O473" s="55"/>
      <c r="P473" s="166">
        <f>O473*H473</f>
        <v>0</v>
      </c>
      <c r="Q473" s="166">
        <v>0</v>
      </c>
      <c r="R473" s="166">
        <f>Q473*H473</f>
        <v>0</v>
      </c>
      <c r="S473" s="166">
        <v>0</v>
      </c>
      <c r="T473" s="167">
        <f>S473*H473</f>
        <v>0</v>
      </c>
      <c r="AR473" s="168" t="s">
        <v>149</v>
      </c>
      <c r="AT473" s="168" t="s">
        <v>145</v>
      </c>
      <c r="AU473" s="168" t="s">
        <v>85</v>
      </c>
      <c r="AY473" s="17" t="s">
        <v>142</v>
      </c>
      <c r="BE473" s="169">
        <f>IF(N473="základní",J473,0)</f>
        <v>0</v>
      </c>
      <c r="BF473" s="169">
        <f>IF(N473="snížená",J473,0)</f>
        <v>0</v>
      </c>
      <c r="BG473" s="169">
        <f>IF(N473="zákl. přenesená",J473,0)</f>
        <v>0</v>
      </c>
      <c r="BH473" s="169">
        <f>IF(N473="sníž. přenesená",J473,0)</f>
        <v>0</v>
      </c>
      <c r="BI473" s="169">
        <f>IF(N473="nulová",J473,0)</f>
        <v>0</v>
      </c>
      <c r="BJ473" s="17" t="s">
        <v>83</v>
      </c>
      <c r="BK473" s="169">
        <f>ROUND(I473*H473,2)</f>
        <v>0</v>
      </c>
      <c r="BL473" s="17" t="s">
        <v>149</v>
      </c>
      <c r="BM473" s="168" t="s">
        <v>595</v>
      </c>
    </row>
    <row r="474" spans="2:65" s="1" customFormat="1" ht="16.5" customHeight="1">
      <c r="B474" s="156"/>
      <c r="C474" s="157" t="s">
        <v>596</v>
      </c>
      <c r="D474" s="157" t="s">
        <v>145</v>
      </c>
      <c r="E474" s="158" t="s">
        <v>597</v>
      </c>
      <c r="F474" s="159" t="s">
        <v>598</v>
      </c>
      <c r="G474" s="160" t="s">
        <v>594</v>
      </c>
      <c r="H474" s="161">
        <v>14</v>
      </c>
      <c r="I474" s="162"/>
      <c r="J474" s="163">
        <f>ROUND(I474*H474,2)</f>
        <v>0</v>
      </c>
      <c r="K474" s="159" t="s">
        <v>1</v>
      </c>
      <c r="L474" s="32"/>
      <c r="M474" s="164" t="s">
        <v>1</v>
      </c>
      <c r="N474" s="165" t="s">
        <v>41</v>
      </c>
      <c r="O474" s="55"/>
      <c r="P474" s="166">
        <f>O474*H474</f>
        <v>0</v>
      </c>
      <c r="Q474" s="166">
        <v>0</v>
      </c>
      <c r="R474" s="166">
        <f>Q474*H474</f>
        <v>0</v>
      </c>
      <c r="S474" s="166">
        <v>0</v>
      </c>
      <c r="T474" s="167">
        <f>S474*H474</f>
        <v>0</v>
      </c>
      <c r="AR474" s="168" t="s">
        <v>149</v>
      </c>
      <c r="AT474" s="168" t="s">
        <v>145</v>
      </c>
      <c r="AU474" s="168" t="s">
        <v>85</v>
      </c>
      <c r="AY474" s="17" t="s">
        <v>142</v>
      </c>
      <c r="BE474" s="169">
        <f>IF(N474="základní",J474,0)</f>
        <v>0</v>
      </c>
      <c r="BF474" s="169">
        <f>IF(N474="snížená",J474,0)</f>
        <v>0</v>
      </c>
      <c r="BG474" s="169">
        <f>IF(N474="zákl. přenesená",J474,0)</f>
        <v>0</v>
      </c>
      <c r="BH474" s="169">
        <f>IF(N474="sníž. přenesená",J474,0)</f>
        <v>0</v>
      </c>
      <c r="BI474" s="169">
        <f>IF(N474="nulová",J474,0)</f>
        <v>0</v>
      </c>
      <c r="BJ474" s="17" t="s">
        <v>83</v>
      </c>
      <c r="BK474" s="169">
        <f>ROUND(I474*H474,2)</f>
        <v>0</v>
      </c>
      <c r="BL474" s="17" t="s">
        <v>149</v>
      </c>
      <c r="BM474" s="168" t="s">
        <v>599</v>
      </c>
    </row>
    <row r="475" spans="2:65" s="1" customFormat="1" ht="24" customHeight="1">
      <c r="B475" s="156"/>
      <c r="C475" s="157" t="s">
        <v>363</v>
      </c>
      <c r="D475" s="157" t="s">
        <v>145</v>
      </c>
      <c r="E475" s="158" t="s">
        <v>600</v>
      </c>
      <c r="F475" s="159" t="s">
        <v>601</v>
      </c>
      <c r="G475" s="160" t="s">
        <v>272</v>
      </c>
      <c r="H475" s="214"/>
      <c r="I475" s="162"/>
      <c r="J475" s="163">
        <f>ROUND(I475*H475,2)</f>
        <v>0</v>
      </c>
      <c r="K475" s="159" t="s">
        <v>1</v>
      </c>
      <c r="L475" s="32"/>
      <c r="M475" s="215" t="s">
        <v>1</v>
      </c>
      <c r="N475" s="216" t="s">
        <v>41</v>
      </c>
      <c r="O475" s="217"/>
      <c r="P475" s="218">
        <f>O475*H475</f>
        <v>0</v>
      </c>
      <c r="Q475" s="218">
        <v>0</v>
      </c>
      <c r="R475" s="218">
        <f>Q475*H475</f>
        <v>0</v>
      </c>
      <c r="S475" s="218">
        <v>0</v>
      </c>
      <c r="T475" s="219">
        <f>S475*H475</f>
        <v>0</v>
      </c>
      <c r="AR475" s="168" t="s">
        <v>149</v>
      </c>
      <c r="AT475" s="168" t="s">
        <v>145</v>
      </c>
      <c r="AU475" s="168" t="s">
        <v>85</v>
      </c>
      <c r="AY475" s="17" t="s">
        <v>142</v>
      </c>
      <c r="BE475" s="169">
        <f>IF(N475="základní",J475,0)</f>
        <v>0</v>
      </c>
      <c r="BF475" s="169">
        <f>IF(N475="snížená",J475,0)</f>
        <v>0</v>
      </c>
      <c r="BG475" s="169">
        <f>IF(N475="zákl. přenesená",J475,0)</f>
        <v>0</v>
      </c>
      <c r="BH475" s="169">
        <f>IF(N475="sníž. přenesená",J475,0)</f>
        <v>0</v>
      </c>
      <c r="BI475" s="169">
        <f>IF(N475="nulová",J475,0)</f>
        <v>0</v>
      </c>
      <c r="BJ475" s="17" t="s">
        <v>83</v>
      </c>
      <c r="BK475" s="169">
        <f>ROUND(I475*H475,2)</f>
        <v>0</v>
      </c>
      <c r="BL475" s="17" t="s">
        <v>149</v>
      </c>
      <c r="BM475" s="168" t="s">
        <v>602</v>
      </c>
    </row>
    <row r="476" spans="2:12" s="1" customFormat="1" ht="6.95" customHeight="1">
      <c r="B476" s="44"/>
      <c r="C476" s="45"/>
      <c r="D476" s="45"/>
      <c r="E476" s="45"/>
      <c r="F476" s="45"/>
      <c r="G476" s="45"/>
      <c r="H476" s="45"/>
      <c r="I476" s="117"/>
      <c r="J476" s="45"/>
      <c r="K476" s="45"/>
      <c r="L476" s="32"/>
    </row>
  </sheetData>
  <autoFilter ref="C134:K475"/>
  <mergeCells count="12">
    <mergeCell ref="E127:H127"/>
    <mergeCell ref="L2:V2"/>
    <mergeCell ref="E85:H85"/>
    <mergeCell ref="E87:H87"/>
    <mergeCell ref="E89:H89"/>
    <mergeCell ref="E123:H123"/>
    <mergeCell ref="E125:H125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5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93</v>
      </c>
    </row>
    <row r="3" spans="2:46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ht="24.95" customHeight="1">
      <c r="B4" s="20"/>
      <c r="D4" s="21" t="s">
        <v>101</v>
      </c>
      <c r="L4" s="20"/>
      <c r="M4" s="9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65" t="str">
        <f>'Rekapitulace stavby'!K6</f>
        <v>Ocenášek - Snížení energ. náročnosti průmyslových hal</v>
      </c>
      <c r="F7" s="266"/>
      <c r="G7" s="266"/>
      <c r="H7" s="266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265" t="s">
        <v>103</v>
      </c>
      <c r="F9" s="264"/>
      <c r="G9" s="264"/>
      <c r="H9" s="264"/>
      <c r="I9" s="96"/>
      <c r="L9" s="32"/>
    </row>
    <row r="10" spans="2:12" s="1" customFormat="1" ht="12" customHeight="1">
      <c r="B10" s="32"/>
      <c r="D10" s="27" t="s">
        <v>104</v>
      </c>
      <c r="I10" s="96"/>
      <c r="L10" s="32"/>
    </row>
    <row r="11" spans="2:12" s="1" customFormat="1" ht="36.95" customHeight="1">
      <c r="B11" s="32"/>
      <c r="E11" s="249" t="s">
        <v>603</v>
      </c>
      <c r="F11" s="264"/>
      <c r="G11" s="264"/>
      <c r="H11" s="264"/>
      <c r="I11" s="96"/>
      <c r="L11" s="32"/>
    </row>
    <row r="12" spans="2:12" s="1" customFormat="1" ht="12">
      <c r="B12" s="32"/>
      <c r="I12" s="96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9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106</v>
      </c>
      <c r="I14" s="97" t="s">
        <v>22</v>
      </c>
      <c r="J14" s="52">
        <f>'Rekapitulace stavby'!AN8</f>
        <v>43521</v>
      </c>
      <c r="L14" s="32"/>
    </row>
    <row r="15" spans="2:12" s="1" customFormat="1" ht="10.9" customHeight="1">
      <c r="B15" s="32"/>
      <c r="I15" s="96"/>
      <c r="L15" s="32"/>
    </row>
    <row r="16" spans="2:12" s="1" customFormat="1" ht="12" customHeight="1">
      <c r="B16" s="32"/>
      <c r="D16" s="27" t="s">
        <v>23</v>
      </c>
      <c r="I16" s="97" t="s">
        <v>24</v>
      </c>
      <c r="J16" s="25" t="str">
        <f>IF('Rekapitulace stavby'!AN10="","",'Rekapitulace stavby'!AN10)</f>
        <v/>
      </c>
      <c r="L16" s="32"/>
    </row>
    <row r="17" spans="2:12" s="1" customFormat="1" ht="18" customHeight="1">
      <c r="B17" s="32"/>
      <c r="E17" s="25" t="str">
        <f>IF('Rekapitulace stavby'!E11="","",'Rekapitulace stavby'!E11)</f>
        <v>Ocenášek - Mikulka s.r.o.</v>
      </c>
      <c r="I17" s="97" t="s">
        <v>26</v>
      </c>
      <c r="J17" s="25" t="str">
        <f>IF('Rekapitulace stavby'!AN11="","",'Rekapitulace stavby'!AN11)</f>
        <v/>
      </c>
      <c r="L17" s="32"/>
    </row>
    <row r="18" spans="2:12" s="1" customFormat="1" ht="6.95" customHeight="1">
      <c r="B18" s="32"/>
      <c r="I18" s="96"/>
      <c r="L18" s="32"/>
    </row>
    <row r="19" spans="2:12" s="1" customFormat="1" ht="12" customHeight="1">
      <c r="B19" s="32"/>
      <c r="D19" s="27" t="s">
        <v>27</v>
      </c>
      <c r="I19" s="9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7" t="str">
        <f>'Rekapitulace stavby'!E14</f>
        <v>Vyplň údaj</v>
      </c>
      <c r="F20" s="252"/>
      <c r="G20" s="252"/>
      <c r="H20" s="252"/>
      <c r="I20" s="97" t="s">
        <v>26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6"/>
      <c r="L21" s="32"/>
    </row>
    <row r="22" spans="2:12" s="1" customFormat="1" ht="12" customHeight="1">
      <c r="B22" s="32"/>
      <c r="D22" s="27" t="s">
        <v>29</v>
      </c>
      <c r="I22" s="97" t="s">
        <v>24</v>
      </c>
      <c r="J22" s="25" t="str">
        <f>IF('Rekapitulace stavby'!AN16="","",'Rekapitulace stavby'!AN16)</f>
        <v>28326610</v>
      </c>
      <c r="L22" s="32"/>
    </row>
    <row r="23" spans="2:12" s="1" customFormat="1" ht="18" customHeight="1">
      <c r="B23" s="32"/>
      <c r="E23" s="25" t="str">
        <f>IF('Rekapitulace stavby'!E17="","",'Rekapitulace stavby'!E17)</f>
        <v>ARCHSTYL s.r.o</v>
      </c>
      <c r="I23" s="97" t="s">
        <v>26</v>
      </c>
      <c r="J23" s="25" t="str">
        <f>IF('Rekapitulace stavby'!AN17="","",'Rekapitulace stavby'!AN17)</f>
        <v/>
      </c>
      <c r="L23" s="32"/>
    </row>
    <row r="24" spans="2:12" s="1" customFormat="1" ht="6.95" customHeight="1">
      <c r="B24" s="32"/>
      <c r="I24" s="96"/>
      <c r="L24" s="32"/>
    </row>
    <row r="25" spans="2:12" s="1" customFormat="1" ht="12" customHeight="1">
      <c r="B25" s="32"/>
      <c r="D25" s="27" t="s">
        <v>33</v>
      </c>
      <c r="I25" s="97" t="s">
        <v>24</v>
      </c>
      <c r="J25" s="25" t="str">
        <f>IF('Rekapitulace stavby'!AN19="","",'Rekapitulace stavby'!AN19)</f>
        <v>28326610</v>
      </c>
      <c r="L25" s="32"/>
    </row>
    <row r="26" spans="2:12" s="1" customFormat="1" ht="18" customHeight="1">
      <c r="B26" s="32"/>
      <c r="E26" s="25" t="str">
        <f>IF('Rekapitulace stavby'!E20="","",'Rekapitulace stavby'!E20)</f>
        <v>ARCHSTYL s.r.o</v>
      </c>
      <c r="I26" s="97" t="s">
        <v>26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6"/>
      <c r="L27" s="32"/>
    </row>
    <row r="28" spans="2:12" s="1" customFormat="1" ht="12" customHeight="1">
      <c r="B28" s="32"/>
      <c r="D28" s="27" t="s">
        <v>35</v>
      </c>
      <c r="I28" s="96"/>
      <c r="L28" s="32"/>
    </row>
    <row r="29" spans="2:12" s="7" customFormat="1" ht="16.5" customHeight="1">
      <c r="B29" s="98"/>
      <c r="E29" s="256" t="s">
        <v>1</v>
      </c>
      <c r="F29" s="256"/>
      <c r="G29" s="256"/>
      <c r="H29" s="256"/>
      <c r="I29" s="99"/>
      <c r="L29" s="98"/>
    </row>
    <row r="30" spans="2:12" s="1" customFormat="1" ht="6.95" customHeight="1">
      <c r="B30" s="32"/>
      <c r="I30" s="96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0"/>
      <c r="J31" s="53"/>
      <c r="K31" s="53"/>
      <c r="L31" s="32"/>
    </row>
    <row r="32" spans="2:12" s="1" customFormat="1" ht="25.35" customHeight="1">
      <c r="B32" s="32"/>
      <c r="D32" s="101" t="s">
        <v>36</v>
      </c>
      <c r="I32" s="96"/>
      <c r="J32" s="66">
        <f>ROUND(J123,1)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0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102" t="s">
        <v>37</v>
      </c>
      <c r="J34" s="35" t="s">
        <v>39</v>
      </c>
      <c r="L34" s="32"/>
    </row>
    <row r="35" spans="2:12" s="1" customFormat="1" ht="14.45" customHeight="1">
      <c r="B35" s="32"/>
      <c r="D35" s="103" t="s">
        <v>40</v>
      </c>
      <c r="E35" s="27" t="s">
        <v>41</v>
      </c>
      <c r="F35" s="104">
        <f>ROUND((SUM(BE123:BE157)),1)</f>
        <v>0</v>
      </c>
      <c r="I35" s="105">
        <v>0.21</v>
      </c>
      <c r="J35" s="104">
        <f>ROUND(((SUM(BE123:BE157))*I35),1)</f>
        <v>0</v>
      </c>
      <c r="L35" s="32"/>
    </row>
    <row r="36" spans="2:12" s="1" customFormat="1" ht="14.45" customHeight="1">
      <c r="B36" s="32"/>
      <c r="E36" s="27" t="s">
        <v>42</v>
      </c>
      <c r="F36" s="104">
        <f>ROUND((SUM(BF123:BF157)),1)</f>
        <v>0</v>
      </c>
      <c r="I36" s="105">
        <v>0.15</v>
      </c>
      <c r="J36" s="104">
        <f>ROUND(((SUM(BF123:BF157))*I36),1)</f>
        <v>0</v>
      </c>
      <c r="L36" s="32"/>
    </row>
    <row r="37" spans="2:12" s="1" customFormat="1" ht="14.45" customHeight="1" hidden="1">
      <c r="B37" s="32"/>
      <c r="E37" s="27" t="s">
        <v>43</v>
      </c>
      <c r="F37" s="104">
        <f>ROUND((SUM(BG123:BG157)),1)</f>
        <v>0</v>
      </c>
      <c r="I37" s="105">
        <v>0.21</v>
      </c>
      <c r="J37" s="104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104">
        <f>ROUND((SUM(BH123:BH157)),1)</f>
        <v>0</v>
      </c>
      <c r="I38" s="105">
        <v>0.15</v>
      </c>
      <c r="J38" s="104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104">
        <f>ROUND((SUM(BI123:BI157)),1)</f>
        <v>0</v>
      </c>
      <c r="I39" s="105">
        <v>0</v>
      </c>
      <c r="J39" s="104">
        <f>0</f>
        <v>0</v>
      </c>
      <c r="L39" s="32"/>
    </row>
    <row r="40" spans="2:12" s="1" customFormat="1" ht="6.95" customHeight="1">
      <c r="B40" s="32"/>
      <c r="I40" s="96"/>
      <c r="L40" s="32"/>
    </row>
    <row r="41" spans="2:12" s="1" customFormat="1" ht="25.35" customHeight="1">
      <c r="B41" s="32"/>
      <c r="C41" s="106"/>
      <c r="D41" s="107" t="s">
        <v>46</v>
      </c>
      <c r="E41" s="57"/>
      <c r="F41" s="57"/>
      <c r="G41" s="108" t="s">
        <v>47</v>
      </c>
      <c r="H41" s="109" t="s">
        <v>48</v>
      </c>
      <c r="I41" s="110"/>
      <c r="J41" s="111">
        <f>SUM(J32:J39)</f>
        <v>0</v>
      </c>
      <c r="K41" s="112"/>
      <c r="L41" s="32"/>
    </row>
    <row r="42" spans="2:12" s="1" customFormat="1" ht="14.45" customHeight="1">
      <c r="B42" s="32"/>
      <c r="I42" s="96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13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14" t="s">
        <v>52</v>
      </c>
      <c r="G61" s="43" t="s">
        <v>51</v>
      </c>
      <c r="H61" s="34"/>
      <c r="I61" s="115"/>
      <c r="J61" s="116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13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14" t="s">
        <v>52</v>
      </c>
      <c r="G76" s="43" t="s">
        <v>51</v>
      </c>
      <c r="H76" s="34"/>
      <c r="I76" s="115"/>
      <c r="J76" s="11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2"/>
    </row>
    <row r="82" spans="2:12" s="1" customFormat="1" ht="24.95" customHeight="1" hidden="1">
      <c r="B82" s="32"/>
      <c r="C82" s="21" t="s">
        <v>107</v>
      </c>
      <c r="I82" s="96"/>
      <c r="L82" s="32"/>
    </row>
    <row r="83" spans="2:12" s="1" customFormat="1" ht="6.95" customHeight="1" hidden="1">
      <c r="B83" s="32"/>
      <c r="I83" s="96"/>
      <c r="L83" s="32"/>
    </row>
    <row r="84" spans="2:12" s="1" customFormat="1" ht="12" customHeight="1" hidden="1">
      <c r="B84" s="32"/>
      <c r="C84" s="27" t="s">
        <v>16</v>
      </c>
      <c r="I84" s="96"/>
      <c r="L84" s="32"/>
    </row>
    <row r="85" spans="2:12" s="1" customFormat="1" ht="16.5" customHeight="1" hidden="1">
      <c r="B85" s="32"/>
      <c r="E85" s="265" t="str">
        <f>E7</f>
        <v>Ocenášek - Snížení energ. náročnosti průmyslových hal</v>
      </c>
      <c r="F85" s="266"/>
      <c r="G85" s="266"/>
      <c r="H85" s="266"/>
      <c r="I85" s="96"/>
      <c r="L85" s="32"/>
    </row>
    <row r="86" spans="2:12" ht="12" customHeight="1" hidden="1">
      <c r="B86" s="20"/>
      <c r="C86" s="27" t="s">
        <v>102</v>
      </c>
      <c r="L86" s="20"/>
    </row>
    <row r="87" spans="2:12" s="1" customFormat="1" ht="16.5" customHeight="1" hidden="1">
      <c r="B87" s="32"/>
      <c r="E87" s="265" t="s">
        <v>103</v>
      </c>
      <c r="F87" s="264"/>
      <c r="G87" s="264"/>
      <c r="H87" s="264"/>
      <c r="I87" s="96"/>
      <c r="L87" s="32"/>
    </row>
    <row r="88" spans="2:12" s="1" customFormat="1" ht="12" customHeight="1" hidden="1">
      <c r="B88" s="32"/>
      <c r="C88" s="27" t="s">
        <v>104</v>
      </c>
      <c r="I88" s="96"/>
      <c r="L88" s="32"/>
    </row>
    <row r="89" spans="2:12" s="1" customFormat="1" ht="16.5" customHeight="1" hidden="1">
      <c r="B89" s="32"/>
      <c r="E89" s="249" t="str">
        <f>E11</f>
        <v>01.3 - Hromosvod</v>
      </c>
      <c r="F89" s="264"/>
      <c r="G89" s="264"/>
      <c r="H89" s="264"/>
      <c r="I89" s="96"/>
      <c r="L89" s="32"/>
    </row>
    <row r="90" spans="2:12" s="1" customFormat="1" ht="6.95" customHeight="1" hidden="1">
      <c r="B90" s="32"/>
      <c r="I90" s="96"/>
      <c r="L90" s="32"/>
    </row>
    <row r="91" spans="2:12" s="1" customFormat="1" ht="12" customHeight="1" hidden="1">
      <c r="B91" s="32"/>
      <c r="C91" s="27" t="s">
        <v>20</v>
      </c>
      <c r="F91" s="25" t="str">
        <f>F14</f>
        <v xml:space="preserve"> </v>
      </c>
      <c r="I91" s="97" t="s">
        <v>22</v>
      </c>
      <c r="J91" s="52">
        <f>IF(J14="","",J14)</f>
        <v>43521</v>
      </c>
      <c r="L91" s="32"/>
    </row>
    <row r="92" spans="2:12" s="1" customFormat="1" ht="6.95" customHeight="1" hidden="1">
      <c r="B92" s="32"/>
      <c r="I92" s="96"/>
      <c r="L92" s="32"/>
    </row>
    <row r="93" spans="2:12" s="1" customFormat="1" ht="15.2" customHeight="1" hidden="1">
      <c r="B93" s="32"/>
      <c r="C93" s="27" t="s">
        <v>23</v>
      </c>
      <c r="F93" s="25" t="str">
        <f>E17</f>
        <v>Ocenášek - Mikulka s.r.o.</v>
      </c>
      <c r="I93" s="97" t="s">
        <v>29</v>
      </c>
      <c r="J93" s="30" t="str">
        <f>E23</f>
        <v>ARCHSTYL s.r.o</v>
      </c>
      <c r="L93" s="32"/>
    </row>
    <row r="94" spans="2:12" s="1" customFormat="1" ht="15.2" customHeight="1" hidden="1">
      <c r="B94" s="32"/>
      <c r="C94" s="27" t="s">
        <v>27</v>
      </c>
      <c r="F94" s="25" t="str">
        <f>IF(E20="","",E20)</f>
        <v>Vyplň údaj</v>
      </c>
      <c r="I94" s="97" t="s">
        <v>33</v>
      </c>
      <c r="J94" s="30" t="str">
        <f>E26</f>
        <v>ARCHSTYL s.r.o</v>
      </c>
      <c r="L94" s="32"/>
    </row>
    <row r="95" spans="2:12" s="1" customFormat="1" ht="10.35" customHeight="1" hidden="1">
      <c r="B95" s="32"/>
      <c r="I95" s="96"/>
      <c r="L95" s="32"/>
    </row>
    <row r="96" spans="2:12" s="1" customFormat="1" ht="29.25" customHeight="1" hidden="1">
      <c r="B96" s="32"/>
      <c r="C96" s="119" t="s">
        <v>108</v>
      </c>
      <c r="D96" s="106"/>
      <c r="E96" s="106"/>
      <c r="F96" s="106"/>
      <c r="G96" s="106"/>
      <c r="H96" s="106"/>
      <c r="I96" s="120"/>
      <c r="J96" s="121" t="s">
        <v>109</v>
      </c>
      <c r="K96" s="106"/>
      <c r="L96" s="32"/>
    </row>
    <row r="97" spans="2:12" s="1" customFormat="1" ht="10.35" customHeight="1" hidden="1">
      <c r="B97" s="32"/>
      <c r="I97" s="96"/>
      <c r="L97" s="32"/>
    </row>
    <row r="98" spans="2:47" s="1" customFormat="1" ht="22.9" customHeight="1" hidden="1">
      <c r="B98" s="32"/>
      <c r="C98" s="122" t="s">
        <v>110</v>
      </c>
      <c r="I98" s="96"/>
      <c r="J98" s="66">
        <f>J123</f>
        <v>0</v>
      </c>
      <c r="L98" s="32"/>
      <c r="AU98" s="17" t="s">
        <v>111</v>
      </c>
    </row>
    <row r="99" spans="2:12" s="8" customFormat="1" ht="24.95" customHeight="1" hidden="1">
      <c r="B99" s="123"/>
      <c r="D99" s="124" t="s">
        <v>604</v>
      </c>
      <c r="E99" s="125"/>
      <c r="F99" s="125"/>
      <c r="G99" s="125"/>
      <c r="H99" s="125"/>
      <c r="I99" s="126"/>
      <c r="J99" s="127">
        <f>J124</f>
        <v>0</v>
      </c>
      <c r="L99" s="123"/>
    </row>
    <row r="100" spans="2:12" s="8" customFormat="1" ht="24.95" customHeight="1" hidden="1">
      <c r="B100" s="123"/>
      <c r="D100" s="124" t="s">
        <v>605</v>
      </c>
      <c r="E100" s="125"/>
      <c r="F100" s="125"/>
      <c r="G100" s="125"/>
      <c r="H100" s="125"/>
      <c r="I100" s="126"/>
      <c r="J100" s="127">
        <f>J150</f>
        <v>0</v>
      </c>
      <c r="L100" s="123"/>
    </row>
    <row r="101" spans="2:12" s="8" customFormat="1" ht="24.95" customHeight="1" hidden="1">
      <c r="B101" s="123"/>
      <c r="D101" s="124" t="s">
        <v>606</v>
      </c>
      <c r="E101" s="125"/>
      <c r="F101" s="125"/>
      <c r="G101" s="125"/>
      <c r="H101" s="125"/>
      <c r="I101" s="126"/>
      <c r="J101" s="127">
        <f>J154</f>
        <v>0</v>
      </c>
      <c r="L101" s="123"/>
    </row>
    <row r="102" spans="2:12" s="1" customFormat="1" ht="21.75" customHeight="1" hidden="1">
      <c r="B102" s="32"/>
      <c r="I102" s="96"/>
      <c r="L102" s="32"/>
    </row>
    <row r="103" spans="2:12" s="1" customFormat="1" ht="6.95" customHeight="1" hidden="1">
      <c r="B103" s="44"/>
      <c r="C103" s="45"/>
      <c r="D103" s="45"/>
      <c r="E103" s="45"/>
      <c r="F103" s="45"/>
      <c r="G103" s="45"/>
      <c r="H103" s="45"/>
      <c r="I103" s="117"/>
      <c r="J103" s="45"/>
      <c r="K103" s="45"/>
      <c r="L103" s="32"/>
    </row>
    <row r="104" ht="12" hidden="1"/>
    <row r="105" ht="12" hidden="1"/>
    <row r="106" ht="12" hidden="1"/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18"/>
      <c r="J107" s="47"/>
      <c r="K107" s="47"/>
      <c r="L107" s="32"/>
    </row>
    <row r="108" spans="2:12" s="1" customFormat="1" ht="24.95" customHeight="1">
      <c r="B108" s="32"/>
      <c r="C108" s="21" t="s">
        <v>127</v>
      </c>
      <c r="I108" s="96"/>
      <c r="L108" s="32"/>
    </row>
    <row r="109" spans="2:12" s="1" customFormat="1" ht="6.95" customHeight="1">
      <c r="B109" s="32"/>
      <c r="I109" s="96"/>
      <c r="L109" s="32"/>
    </row>
    <row r="110" spans="2:12" s="1" customFormat="1" ht="12" customHeight="1">
      <c r="B110" s="32"/>
      <c r="C110" s="27" t="s">
        <v>16</v>
      </c>
      <c r="I110" s="96"/>
      <c r="L110" s="32"/>
    </row>
    <row r="111" spans="2:12" s="1" customFormat="1" ht="16.5" customHeight="1">
      <c r="B111" s="32"/>
      <c r="E111" s="265" t="str">
        <f>E7</f>
        <v>Ocenášek - Snížení energ. náročnosti průmyslových hal</v>
      </c>
      <c r="F111" s="266"/>
      <c r="G111" s="266"/>
      <c r="H111" s="266"/>
      <c r="I111" s="96"/>
      <c r="L111" s="32"/>
    </row>
    <row r="112" spans="2:12" ht="12" customHeight="1">
      <c r="B112" s="20"/>
      <c r="C112" s="27" t="s">
        <v>102</v>
      </c>
      <c r="L112" s="20"/>
    </row>
    <row r="113" spans="2:12" s="1" customFormat="1" ht="16.5" customHeight="1">
      <c r="B113" s="32"/>
      <c r="E113" s="265" t="s">
        <v>103</v>
      </c>
      <c r="F113" s="264"/>
      <c r="G113" s="264"/>
      <c r="H113" s="264"/>
      <c r="I113" s="96"/>
      <c r="L113" s="32"/>
    </row>
    <row r="114" spans="2:12" s="1" customFormat="1" ht="12" customHeight="1">
      <c r="B114" s="32"/>
      <c r="C114" s="27" t="s">
        <v>104</v>
      </c>
      <c r="I114" s="96"/>
      <c r="L114" s="32"/>
    </row>
    <row r="115" spans="2:12" s="1" customFormat="1" ht="16.5" customHeight="1">
      <c r="B115" s="32"/>
      <c r="E115" s="249" t="str">
        <f>E11</f>
        <v>01.3 - Hromosvod</v>
      </c>
      <c r="F115" s="264"/>
      <c r="G115" s="264"/>
      <c r="H115" s="264"/>
      <c r="I115" s="96"/>
      <c r="L115" s="32"/>
    </row>
    <row r="116" spans="2:12" s="1" customFormat="1" ht="6.95" customHeight="1">
      <c r="B116" s="32"/>
      <c r="I116" s="96"/>
      <c r="L116" s="32"/>
    </row>
    <row r="117" spans="2:12" s="1" customFormat="1" ht="12" customHeight="1">
      <c r="B117" s="32"/>
      <c r="C117" s="27" t="s">
        <v>20</v>
      </c>
      <c r="F117" s="25" t="str">
        <f>F14</f>
        <v xml:space="preserve"> </v>
      </c>
      <c r="I117" s="97" t="s">
        <v>22</v>
      </c>
      <c r="J117" s="52">
        <f>IF(J14="","",J14)</f>
        <v>43521</v>
      </c>
      <c r="L117" s="32"/>
    </row>
    <row r="118" spans="2:12" s="1" customFormat="1" ht="6.95" customHeight="1">
      <c r="B118" s="32"/>
      <c r="I118" s="96"/>
      <c r="L118" s="32"/>
    </row>
    <row r="119" spans="2:12" s="1" customFormat="1" ht="15.2" customHeight="1">
      <c r="B119" s="32"/>
      <c r="C119" s="27" t="s">
        <v>23</v>
      </c>
      <c r="F119" s="25" t="str">
        <f>E17</f>
        <v>Ocenášek - Mikulka s.r.o.</v>
      </c>
      <c r="I119" s="97" t="s">
        <v>29</v>
      </c>
      <c r="J119" s="30" t="str">
        <f>E23</f>
        <v>ARCHSTYL s.r.o</v>
      </c>
      <c r="L119" s="32"/>
    </row>
    <row r="120" spans="2:12" s="1" customFormat="1" ht="15.2" customHeight="1">
      <c r="B120" s="32"/>
      <c r="C120" s="27" t="s">
        <v>27</v>
      </c>
      <c r="F120" s="25" t="str">
        <f>IF(E20="","",E20)</f>
        <v>Vyplň údaj</v>
      </c>
      <c r="I120" s="97" t="s">
        <v>33</v>
      </c>
      <c r="J120" s="30" t="str">
        <f>E26</f>
        <v>ARCHSTYL s.r.o</v>
      </c>
      <c r="L120" s="32"/>
    </row>
    <row r="121" spans="2:12" s="1" customFormat="1" ht="10.35" customHeight="1">
      <c r="B121" s="32"/>
      <c r="I121" s="96"/>
      <c r="L121" s="32"/>
    </row>
    <row r="122" spans="2:20" s="10" customFormat="1" ht="29.25" customHeight="1">
      <c r="B122" s="133"/>
      <c r="C122" s="134" t="s">
        <v>128</v>
      </c>
      <c r="D122" s="135" t="s">
        <v>61</v>
      </c>
      <c r="E122" s="135" t="s">
        <v>57</v>
      </c>
      <c r="F122" s="135" t="s">
        <v>58</v>
      </c>
      <c r="G122" s="135" t="s">
        <v>129</v>
      </c>
      <c r="H122" s="135" t="s">
        <v>130</v>
      </c>
      <c r="I122" s="136" t="s">
        <v>131</v>
      </c>
      <c r="J122" s="137" t="s">
        <v>109</v>
      </c>
      <c r="K122" s="138" t="s">
        <v>132</v>
      </c>
      <c r="L122" s="133"/>
      <c r="M122" s="59" t="s">
        <v>1</v>
      </c>
      <c r="N122" s="60" t="s">
        <v>40</v>
      </c>
      <c r="O122" s="60" t="s">
        <v>133</v>
      </c>
      <c r="P122" s="60" t="s">
        <v>134</v>
      </c>
      <c r="Q122" s="60" t="s">
        <v>135</v>
      </c>
      <c r="R122" s="60" t="s">
        <v>136</v>
      </c>
      <c r="S122" s="60" t="s">
        <v>137</v>
      </c>
      <c r="T122" s="61" t="s">
        <v>138</v>
      </c>
    </row>
    <row r="123" spans="2:63" s="1" customFormat="1" ht="22.9" customHeight="1">
      <c r="B123" s="32"/>
      <c r="C123" s="64" t="s">
        <v>139</v>
      </c>
      <c r="I123" s="96"/>
      <c r="J123" s="139">
        <f>BK123</f>
        <v>0</v>
      </c>
      <c r="L123" s="32"/>
      <c r="M123" s="62"/>
      <c r="N123" s="53"/>
      <c r="O123" s="53"/>
      <c r="P123" s="140">
        <f>P124+P150+P154</f>
        <v>0</v>
      </c>
      <c r="Q123" s="53"/>
      <c r="R123" s="140">
        <f>R124+R150+R154</f>
        <v>345181.572</v>
      </c>
      <c r="S123" s="53"/>
      <c r="T123" s="141">
        <f>T124+T150+T154</f>
        <v>124802.18</v>
      </c>
      <c r="AT123" s="17" t="s">
        <v>75</v>
      </c>
      <c r="AU123" s="17" t="s">
        <v>111</v>
      </c>
      <c r="BK123" s="142">
        <f>BK124+BK150+BK154</f>
        <v>0</v>
      </c>
    </row>
    <row r="124" spans="2:63" s="11" customFormat="1" ht="25.9" customHeight="1">
      <c r="B124" s="143"/>
      <c r="D124" s="144" t="s">
        <v>75</v>
      </c>
      <c r="E124" s="145" t="s">
        <v>607</v>
      </c>
      <c r="F124" s="145" t="s">
        <v>608</v>
      </c>
      <c r="I124" s="146"/>
      <c r="J124" s="147">
        <f>BK124</f>
        <v>0</v>
      </c>
      <c r="L124" s="143"/>
      <c r="M124" s="148"/>
      <c r="N124" s="149"/>
      <c r="O124" s="149"/>
      <c r="P124" s="150">
        <f>SUM(P125:P149)</f>
        <v>0</v>
      </c>
      <c r="Q124" s="149"/>
      <c r="R124" s="150">
        <f>SUM(R125:R149)</f>
        <v>344605.55199999997</v>
      </c>
      <c r="S124" s="149"/>
      <c r="T124" s="151">
        <f>SUM(T125:T149)</f>
        <v>76205.2</v>
      </c>
      <c r="AR124" s="144" t="s">
        <v>143</v>
      </c>
      <c r="AT124" s="152" t="s">
        <v>75</v>
      </c>
      <c r="AU124" s="152" t="s">
        <v>76</v>
      </c>
      <c r="AY124" s="144" t="s">
        <v>142</v>
      </c>
      <c r="BK124" s="153">
        <f>SUM(BK125:BK149)</f>
        <v>0</v>
      </c>
    </row>
    <row r="125" spans="2:65" s="1" customFormat="1" ht="16.5" customHeight="1">
      <c r="B125" s="156"/>
      <c r="C125" s="157" t="s">
        <v>83</v>
      </c>
      <c r="D125" s="157" t="s">
        <v>145</v>
      </c>
      <c r="E125" s="158" t="s">
        <v>609</v>
      </c>
      <c r="F125" s="159" t="s">
        <v>610</v>
      </c>
      <c r="G125" s="160" t="s">
        <v>335</v>
      </c>
      <c r="H125" s="161">
        <v>290</v>
      </c>
      <c r="I125" s="162"/>
      <c r="J125" s="163">
        <f aca="true" t="shared" si="0" ref="J125:J149">ROUND(I125*H125,2)</f>
        <v>0</v>
      </c>
      <c r="K125" s="159" t="s">
        <v>1</v>
      </c>
      <c r="L125" s="32"/>
      <c r="M125" s="164" t="s">
        <v>1</v>
      </c>
      <c r="N125" s="165" t="s">
        <v>41</v>
      </c>
      <c r="O125" s="55"/>
      <c r="P125" s="166">
        <f aca="true" t="shared" si="1" ref="P125:P149">O125*H125</f>
        <v>0</v>
      </c>
      <c r="Q125" s="166">
        <v>0</v>
      </c>
      <c r="R125" s="166">
        <f aca="true" t="shared" si="2" ref="R125:R149">Q125*H125</f>
        <v>0</v>
      </c>
      <c r="S125" s="166">
        <v>48.6</v>
      </c>
      <c r="T125" s="167">
        <f aca="true" t="shared" si="3" ref="T125:T149">S125*H125</f>
        <v>14094</v>
      </c>
      <c r="AR125" s="168" t="s">
        <v>307</v>
      </c>
      <c r="AT125" s="168" t="s">
        <v>145</v>
      </c>
      <c r="AU125" s="168" t="s">
        <v>83</v>
      </c>
      <c r="AY125" s="17" t="s">
        <v>142</v>
      </c>
      <c r="BE125" s="169">
        <f aca="true" t="shared" si="4" ref="BE125:BE149">IF(N125="základní",J125,0)</f>
        <v>0</v>
      </c>
      <c r="BF125" s="169">
        <f aca="true" t="shared" si="5" ref="BF125:BF149">IF(N125="snížená",J125,0)</f>
        <v>0</v>
      </c>
      <c r="BG125" s="169">
        <f aca="true" t="shared" si="6" ref="BG125:BG149">IF(N125="zákl. přenesená",J125,0)</f>
        <v>0</v>
      </c>
      <c r="BH125" s="169">
        <f aca="true" t="shared" si="7" ref="BH125:BH149">IF(N125="sníž. přenesená",J125,0)</f>
        <v>0</v>
      </c>
      <c r="BI125" s="169">
        <f aca="true" t="shared" si="8" ref="BI125:BI149">IF(N125="nulová",J125,0)</f>
        <v>0</v>
      </c>
      <c r="BJ125" s="17" t="s">
        <v>83</v>
      </c>
      <c r="BK125" s="169">
        <f aca="true" t="shared" si="9" ref="BK125:BK149">ROUND(I125*H125,2)</f>
        <v>0</v>
      </c>
      <c r="BL125" s="17" t="s">
        <v>307</v>
      </c>
      <c r="BM125" s="168" t="s">
        <v>85</v>
      </c>
    </row>
    <row r="126" spans="2:65" s="1" customFormat="1" ht="16.5" customHeight="1">
      <c r="B126" s="156"/>
      <c r="C126" s="157" t="s">
        <v>85</v>
      </c>
      <c r="D126" s="157" t="s">
        <v>145</v>
      </c>
      <c r="E126" s="158" t="s">
        <v>611</v>
      </c>
      <c r="F126" s="159" t="s">
        <v>612</v>
      </c>
      <c r="G126" s="160" t="s">
        <v>449</v>
      </c>
      <c r="H126" s="161">
        <v>292.32</v>
      </c>
      <c r="I126" s="162"/>
      <c r="J126" s="163">
        <f t="shared" si="0"/>
        <v>0</v>
      </c>
      <c r="K126" s="159" t="s">
        <v>1</v>
      </c>
      <c r="L126" s="32"/>
      <c r="M126" s="164" t="s">
        <v>1</v>
      </c>
      <c r="N126" s="165" t="s">
        <v>41</v>
      </c>
      <c r="O126" s="55"/>
      <c r="P126" s="166">
        <f t="shared" si="1"/>
        <v>0</v>
      </c>
      <c r="Q126" s="166">
        <v>29.2</v>
      </c>
      <c r="R126" s="166">
        <f t="shared" si="2"/>
        <v>8535.743999999999</v>
      </c>
      <c r="S126" s="166">
        <v>0</v>
      </c>
      <c r="T126" s="167">
        <f t="shared" si="3"/>
        <v>0</v>
      </c>
      <c r="AR126" s="168" t="s">
        <v>307</v>
      </c>
      <c r="AT126" s="168" t="s">
        <v>145</v>
      </c>
      <c r="AU126" s="168" t="s">
        <v>83</v>
      </c>
      <c r="AY126" s="17" t="s">
        <v>142</v>
      </c>
      <c r="BE126" s="169">
        <f t="shared" si="4"/>
        <v>0</v>
      </c>
      <c r="BF126" s="169">
        <f t="shared" si="5"/>
        <v>0</v>
      </c>
      <c r="BG126" s="169">
        <f t="shared" si="6"/>
        <v>0</v>
      </c>
      <c r="BH126" s="169">
        <f t="shared" si="7"/>
        <v>0</v>
      </c>
      <c r="BI126" s="169">
        <f t="shared" si="8"/>
        <v>0</v>
      </c>
      <c r="BJ126" s="17" t="s">
        <v>83</v>
      </c>
      <c r="BK126" s="169">
        <f t="shared" si="9"/>
        <v>0</v>
      </c>
      <c r="BL126" s="17" t="s">
        <v>307</v>
      </c>
      <c r="BM126" s="168" t="s">
        <v>149</v>
      </c>
    </row>
    <row r="127" spans="2:65" s="1" customFormat="1" ht="16.5" customHeight="1">
      <c r="B127" s="156"/>
      <c r="C127" s="157" t="s">
        <v>143</v>
      </c>
      <c r="D127" s="157" t="s">
        <v>145</v>
      </c>
      <c r="E127" s="158" t="s">
        <v>613</v>
      </c>
      <c r="F127" s="159" t="s">
        <v>614</v>
      </c>
      <c r="G127" s="160" t="s">
        <v>335</v>
      </c>
      <c r="H127" s="161">
        <v>40</v>
      </c>
      <c r="I127" s="162"/>
      <c r="J127" s="163">
        <f t="shared" si="0"/>
        <v>0</v>
      </c>
      <c r="K127" s="159" t="s">
        <v>1</v>
      </c>
      <c r="L127" s="32"/>
      <c r="M127" s="164" t="s">
        <v>1</v>
      </c>
      <c r="N127" s="165" t="s">
        <v>41</v>
      </c>
      <c r="O127" s="55"/>
      <c r="P127" s="166">
        <f t="shared" si="1"/>
        <v>0</v>
      </c>
      <c r="Q127" s="166">
        <v>0</v>
      </c>
      <c r="R127" s="166">
        <f t="shared" si="2"/>
        <v>0</v>
      </c>
      <c r="S127" s="166">
        <v>66.9</v>
      </c>
      <c r="T127" s="167">
        <f t="shared" si="3"/>
        <v>2676</v>
      </c>
      <c r="AR127" s="168" t="s">
        <v>307</v>
      </c>
      <c r="AT127" s="168" t="s">
        <v>145</v>
      </c>
      <c r="AU127" s="168" t="s">
        <v>83</v>
      </c>
      <c r="AY127" s="17" t="s">
        <v>142</v>
      </c>
      <c r="BE127" s="169">
        <f t="shared" si="4"/>
        <v>0</v>
      </c>
      <c r="BF127" s="169">
        <f t="shared" si="5"/>
        <v>0</v>
      </c>
      <c r="BG127" s="169">
        <f t="shared" si="6"/>
        <v>0</v>
      </c>
      <c r="BH127" s="169">
        <f t="shared" si="7"/>
        <v>0</v>
      </c>
      <c r="BI127" s="169">
        <f t="shared" si="8"/>
        <v>0</v>
      </c>
      <c r="BJ127" s="17" t="s">
        <v>83</v>
      </c>
      <c r="BK127" s="169">
        <f t="shared" si="9"/>
        <v>0</v>
      </c>
      <c r="BL127" s="17" t="s">
        <v>307</v>
      </c>
      <c r="BM127" s="168" t="s">
        <v>158</v>
      </c>
    </row>
    <row r="128" spans="2:65" s="1" customFormat="1" ht="16.5" customHeight="1">
      <c r="B128" s="156"/>
      <c r="C128" s="157" t="s">
        <v>149</v>
      </c>
      <c r="D128" s="157" t="s">
        <v>145</v>
      </c>
      <c r="E128" s="158" t="s">
        <v>615</v>
      </c>
      <c r="F128" s="159" t="s">
        <v>616</v>
      </c>
      <c r="G128" s="160" t="s">
        <v>449</v>
      </c>
      <c r="H128" s="161">
        <v>26.04</v>
      </c>
      <c r="I128" s="162"/>
      <c r="J128" s="163">
        <f t="shared" si="0"/>
        <v>0</v>
      </c>
      <c r="K128" s="159" t="s">
        <v>1</v>
      </c>
      <c r="L128" s="32"/>
      <c r="M128" s="164" t="s">
        <v>1</v>
      </c>
      <c r="N128" s="165" t="s">
        <v>41</v>
      </c>
      <c r="O128" s="55"/>
      <c r="P128" s="166">
        <f t="shared" si="1"/>
        <v>0</v>
      </c>
      <c r="Q128" s="166">
        <v>30.2</v>
      </c>
      <c r="R128" s="166">
        <f t="shared" si="2"/>
        <v>786.4079999999999</v>
      </c>
      <c r="S128" s="166">
        <v>0</v>
      </c>
      <c r="T128" s="167">
        <f t="shared" si="3"/>
        <v>0</v>
      </c>
      <c r="AR128" s="168" t="s">
        <v>307</v>
      </c>
      <c r="AT128" s="168" t="s">
        <v>145</v>
      </c>
      <c r="AU128" s="168" t="s">
        <v>83</v>
      </c>
      <c r="AY128" s="17" t="s">
        <v>142</v>
      </c>
      <c r="BE128" s="169">
        <f t="shared" si="4"/>
        <v>0</v>
      </c>
      <c r="BF128" s="169">
        <f t="shared" si="5"/>
        <v>0</v>
      </c>
      <c r="BG128" s="169">
        <f t="shared" si="6"/>
        <v>0</v>
      </c>
      <c r="BH128" s="169">
        <f t="shared" si="7"/>
        <v>0</v>
      </c>
      <c r="BI128" s="169">
        <f t="shared" si="8"/>
        <v>0</v>
      </c>
      <c r="BJ128" s="17" t="s">
        <v>83</v>
      </c>
      <c r="BK128" s="169">
        <f t="shared" si="9"/>
        <v>0</v>
      </c>
      <c r="BL128" s="17" t="s">
        <v>307</v>
      </c>
      <c r="BM128" s="168" t="s">
        <v>172</v>
      </c>
    </row>
    <row r="129" spans="2:65" s="1" customFormat="1" ht="16.5" customHeight="1">
      <c r="B129" s="156"/>
      <c r="C129" s="157" t="s">
        <v>178</v>
      </c>
      <c r="D129" s="157" t="s">
        <v>145</v>
      </c>
      <c r="E129" s="158" t="s">
        <v>617</v>
      </c>
      <c r="F129" s="159" t="s">
        <v>618</v>
      </c>
      <c r="G129" s="160" t="s">
        <v>335</v>
      </c>
      <c r="H129" s="161">
        <v>200</v>
      </c>
      <c r="I129" s="162"/>
      <c r="J129" s="163">
        <f t="shared" si="0"/>
        <v>0</v>
      </c>
      <c r="K129" s="159" t="s">
        <v>1</v>
      </c>
      <c r="L129" s="32"/>
      <c r="M129" s="164" t="s">
        <v>1</v>
      </c>
      <c r="N129" s="165" t="s">
        <v>41</v>
      </c>
      <c r="O129" s="55"/>
      <c r="P129" s="166">
        <f t="shared" si="1"/>
        <v>0</v>
      </c>
      <c r="Q129" s="166">
        <v>0</v>
      </c>
      <c r="R129" s="166">
        <f t="shared" si="2"/>
        <v>0</v>
      </c>
      <c r="S129" s="166">
        <v>100.5</v>
      </c>
      <c r="T129" s="167">
        <f t="shared" si="3"/>
        <v>20100</v>
      </c>
      <c r="AR129" s="168" t="s">
        <v>307</v>
      </c>
      <c r="AT129" s="168" t="s">
        <v>145</v>
      </c>
      <c r="AU129" s="168" t="s">
        <v>83</v>
      </c>
      <c r="AY129" s="17" t="s">
        <v>142</v>
      </c>
      <c r="BE129" s="169">
        <f t="shared" si="4"/>
        <v>0</v>
      </c>
      <c r="BF129" s="169">
        <f t="shared" si="5"/>
        <v>0</v>
      </c>
      <c r="BG129" s="169">
        <f t="shared" si="6"/>
        <v>0</v>
      </c>
      <c r="BH129" s="169">
        <f t="shared" si="7"/>
        <v>0</v>
      </c>
      <c r="BI129" s="169">
        <f t="shared" si="8"/>
        <v>0</v>
      </c>
      <c r="BJ129" s="17" t="s">
        <v>83</v>
      </c>
      <c r="BK129" s="169">
        <f t="shared" si="9"/>
        <v>0</v>
      </c>
      <c r="BL129" s="17" t="s">
        <v>307</v>
      </c>
      <c r="BM129" s="168" t="s">
        <v>177</v>
      </c>
    </row>
    <row r="130" spans="2:65" s="1" customFormat="1" ht="16.5" customHeight="1">
      <c r="B130" s="156"/>
      <c r="C130" s="157" t="s">
        <v>158</v>
      </c>
      <c r="D130" s="157" t="s">
        <v>145</v>
      </c>
      <c r="E130" s="158" t="s">
        <v>619</v>
      </c>
      <c r="F130" s="159" t="s">
        <v>620</v>
      </c>
      <c r="G130" s="160" t="s">
        <v>335</v>
      </c>
      <c r="H130" s="161">
        <v>200</v>
      </c>
      <c r="I130" s="162"/>
      <c r="J130" s="163">
        <f t="shared" si="0"/>
        <v>0</v>
      </c>
      <c r="K130" s="159" t="s">
        <v>1</v>
      </c>
      <c r="L130" s="32"/>
      <c r="M130" s="164" t="s">
        <v>1</v>
      </c>
      <c r="N130" s="165" t="s">
        <v>41</v>
      </c>
      <c r="O130" s="55"/>
      <c r="P130" s="166">
        <f t="shared" si="1"/>
        <v>0</v>
      </c>
      <c r="Q130" s="166">
        <v>797.6</v>
      </c>
      <c r="R130" s="166">
        <f t="shared" si="2"/>
        <v>159520</v>
      </c>
      <c r="S130" s="166">
        <v>0</v>
      </c>
      <c r="T130" s="167">
        <f t="shared" si="3"/>
        <v>0</v>
      </c>
      <c r="AR130" s="168" t="s">
        <v>307</v>
      </c>
      <c r="AT130" s="168" t="s">
        <v>145</v>
      </c>
      <c r="AU130" s="168" t="s">
        <v>83</v>
      </c>
      <c r="AY130" s="17" t="s">
        <v>142</v>
      </c>
      <c r="BE130" s="169">
        <f t="shared" si="4"/>
        <v>0</v>
      </c>
      <c r="BF130" s="169">
        <f t="shared" si="5"/>
        <v>0</v>
      </c>
      <c r="BG130" s="169">
        <f t="shared" si="6"/>
        <v>0</v>
      </c>
      <c r="BH130" s="169">
        <f t="shared" si="7"/>
        <v>0</v>
      </c>
      <c r="BI130" s="169">
        <f t="shared" si="8"/>
        <v>0</v>
      </c>
      <c r="BJ130" s="17" t="s">
        <v>83</v>
      </c>
      <c r="BK130" s="169">
        <f t="shared" si="9"/>
        <v>0</v>
      </c>
      <c r="BL130" s="17" t="s">
        <v>307</v>
      </c>
      <c r="BM130" s="168" t="s">
        <v>182</v>
      </c>
    </row>
    <row r="131" spans="2:65" s="1" customFormat="1" ht="16.5" customHeight="1">
      <c r="B131" s="156"/>
      <c r="C131" s="157" t="s">
        <v>187</v>
      </c>
      <c r="D131" s="157" t="s">
        <v>145</v>
      </c>
      <c r="E131" s="158" t="s">
        <v>621</v>
      </c>
      <c r="F131" s="159" t="s">
        <v>622</v>
      </c>
      <c r="G131" s="160" t="s">
        <v>203</v>
      </c>
      <c r="H131" s="161">
        <v>190</v>
      </c>
      <c r="I131" s="162"/>
      <c r="J131" s="163">
        <f t="shared" si="0"/>
        <v>0</v>
      </c>
      <c r="K131" s="159" t="s">
        <v>1</v>
      </c>
      <c r="L131" s="32"/>
      <c r="M131" s="164" t="s">
        <v>1</v>
      </c>
      <c r="N131" s="165" t="s">
        <v>41</v>
      </c>
      <c r="O131" s="55"/>
      <c r="P131" s="166">
        <f t="shared" si="1"/>
        <v>0</v>
      </c>
      <c r="Q131" s="166">
        <v>0</v>
      </c>
      <c r="R131" s="166">
        <f t="shared" si="2"/>
        <v>0</v>
      </c>
      <c r="S131" s="166">
        <v>72.6</v>
      </c>
      <c r="T131" s="167">
        <f t="shared" si="3"/>
        <v>13793.999999999998</v>
      </c>
      <c r="AR131" s="168" t="s">
        <v>307</v>
      </c>
      <c r="AT131" s="168" t="s">
        <v>145</v>
      </c>
      <c r="AU131" s="168" t="s">
        <v>83</v>
      </c>
      <c r="AY131" s="17" t="s">
        <v>142</v>
      </c>
      <c r="BE131" s="169">
        <f t="shared" si="4"/>
        <v>0</v>
      </c>
      <c r="BF131" s="169">
        <f t="shared" si="5"/>
        <v>0</v>
      </c>
      <c r="BG131" s="169">
        <f t="shared" si="6"/>
        <v>0</v>
      </c>
      <c r="BH131" s="169">
        <f t="shared" si="7"/>
        <v>0</v>
      </c>
      <c r="BI131" s="169">
        <f t="shared" si="8"/>
        <v>0</v>
      </c>
      <c r="BJ131" s="17" t="s">
        <v>83</v>
      </c>
      <c r="BK131" s="169">
        <f t="shared" si="9"/>
        <v>0</v>
      </c>
      <c r="BL131" s="17" t="s">
        <v>307</v>
      </c>
      <c r="BM131" s="168" t="s">
        <v>186</v>
      </c>
    </row>
    <row r="132" spans="2:65" s="1" customFormat="1" ht="16.5" customHeight="1">
      <c r="B132" s="156"/>
      <c r="C132" s="157" t="s">
        <v>172</v>
      </c>
      <c r="D132" s="157" t="s">
        <v>145</v>
      </c>
      <c r="E132" s="158" t="s">
        <v>623</v>
      </c>
      <c r="F132" s="159" t="s">
        <v>624</v>
      </c>
      <c r="G132" s="160" t="s">
        <v>203</v>
      </c>
      <c r="H132" s="161">
        <v>190</v>
      </c>
      <c r="I132" s="162"/>
      <c r="J132" s="163">
        <f t="shared" si="0"/>
        <v>0</v>
      </c>
      <c r="K132" s="159" t="s">
        <v>1</v>
      </c>
      <c r="L132" s="32"/>
      <c r="M132" s="164" t="s">
        <v>1</v>
      </c>
      <c r="N132" s="165" t="s">
        <v>41</v>
      </c>
      <c r="O132" s="55"/>
      <c r="P132" s="166">
        <f t="shared" si="1"/>
        <v>0</v>
      </c>
      <c r="Q132" s="166">
        <v>93.6</v>
      </c>
      <c r="R132" s="166">
        <f t="shared" si="2"/>
        <v>17784</v>
      </c>
      <c r="S132" s="166">
        <v>0</v>
      </c>
      <c r="T132" s="167">
        <f t="shared" si="3"/>
        <v>0</v>
      </c>
      <c r="AR132" s="168" t="s">
        <v>307</v>
      </c>
      <c r="AT132" s="168" t="s">
        <v>145</v>
      </c>
      <c r="AU132" s="168" t="s">
        <v>83</v>
      </c>
      <c r="AY132" s="17" t="s">
        <v>142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83</v>
      </c>
      <c r="BK132" s="169">
        <f t="shared" si="9"/>
        <v>0</v>
      </c>
      <c r="BL132" s="17" t="s">
        <v>307</v>
      </c>
      <c r="BM132" s="168" t="s">
        <v>190</v>
      </c>
    </row>
    <row r="133" spans="2:65" s="1" customFormat="1" ht="16.5" customHeight="1">
      <c r="B133" s="156"/>
      <c r="C133" s="157" t="s">
        <v>196</v>
      </c>
      <c r="D133" s="157" t="s">
        <v>145</v>
      </c>
      <c r="E133" s="158" t="s">
        <v>625</v>
      </c>
      <c r="F133" s="159" t="s">
        <v>626</v>
      </c>
      <c r="G133" s="160" t="s">
        <v>203</v>
      </c>
      <c r="H133" s="161">
        <v>11</v>
      </c>
      <c r="I133" s="162"/>
      <c r="J133" s="163">
        <f t="shared" si="0"/>
        <v>0</v>
      </c>
      <c r="K133" s="159" t="s">
        <v>1</v>
      </c>
      <c r="L133" s="32"/>
      <c r="M133" s="164" t="s">
        <v>1</v>
      </c>
      <c r="N133" s="165" t="s">
        <v>41</v>
      </c>
      <c r="O133" s="55"/>
      <c r="P133" s="166">
        <f t="shared" si="1"/>
        <v>0</v>
      </c>
      <c r="Q133" s="166">
        <v>0</v>
      </c>
      <c r="R133" s="166">
        <f t="shared" si="2"/>
        <v>0</v>
      </c>
      <c r="S133" s="166">
        <v>181.5</v>
      </c>
      <c r="T133" s="167">
        <f t="shared" si="3"/>
        <v>1996.5</v>
      </c>
      <c r="AR133" s="168" t="s">
        <v>307</v>
      </c>
      <c r="AT133" s="168" t="s">
        <v>145</v>
      </c>
      <c r="AU133" s="168" t="s">
        <v>83</v>
      </c>
      <c r="AY133" s="17" t="s">
        <v>142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83</v>
      </c>
      <c r="BK133" s="169">
        <f t="shared" si="9"/>
        <v>0</v>
      </c>
      <c r="BL133" s="17" t="s">
        <v>307</v>
      </c>
      <c r="BM133" s="168" t="s">
        <v>194</v>
      </c>
    </row>
    <row r="134" spans="2:65" s="1" customFormat="1" ht="16.5" customHeight="1">
      <c r="B134" s="156"/>
      <c r="C134" s="157" t="s">
        <v>177</v>
      </c>
      <c r="D134" s="157" t="s">
        <v>145</v>
      </c>
      <c r="E134" s="158" t="s">
        <v>627</v>
      </c>
      <c r="F134" s="159" t="s">
        <v>628</v>
      </c>
      <c r="G134" s="160" t="s">
        <v>203</v>
      </c>
      <c r="H134" s="161">
        <v>11</v>
      </c>
      <c r="I134" s="162"/>
      <c r="J134" s="163">
        <f t="shared" si="0"/>
        <v>0</v>
      </c>
      <c r="K134" s="159" t="s">
        <v>1</v>
      </c>
      <c r="L134" s="32"/>
      <c r="M134" s="164" t="s">
        <v>1</v>
      </c>
      <c r="N134" s="165" t="s">
        <v>41</v>
      </c>
      <c r="O134" s="55"/>
      <c r="P134" s="166">
        <f t="shared" si="1"/>
        <v>0</v>
      </c>
      <c r="Q134" s="166">
        <v>8635.6</v>
      </c>
      <c r="R134" s="166">
        <f t="shared" si="2"/>
        <v>94991.6</v>
      </c>
      <c r="S134" s="166">
        <v>0</v>
      </c>
      <c r="T134" s="167">
        <f t="shared" si="3"/>
        <v>0</v>
      </c>
      <c r="AR134" s="168" t="s">
        <v>307</v>
      </c>
      <c r="AT134" s="168" t="s">
        <v>145</v>
      </c>
      <c r="AU134" s="168" t="s">
        <v>83</v>
      </c>
      <c r="AY134" s="17" t="s">
        <v>142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83</v>
      </c>
      <c r="BK134" s="169">
        <f t="shared" si="9"/>
        <v>0</v>
      </c>
      <c r="BL134" s="17" t="s">
        <v>307</v>
      </c>
      <c r="BM134" s="168" t="s">
        <v>199</v>
      </c>
    </row>
    <row r="135" spans="2:65" s="1" customFormat="1" ht="16.5" customHeight="1">
      <c r="B135" s="156"/>
      <c r="C135" s="157" t="s">
        <v>205</v>
      </c>
      <c r="D135" s="157" t="s">
        <v>145</v>
      </c>
      <c r="E135" s="158" t="s">
        <v>629</v>
      </c>
      <c r="F135" s="159" t="s">
        <v>630</v>
      </c>
      <c r="G135" s="160" t="s">
        <v>203</v>
      </c>
      <c r="H135" s="161">
        <v>22</v>
      </c>
      <c r="I135" s="162"/>
      <c r="J135" s="163">
        <f t="shared" si="0"/>
        <v>0</v>
      </c>
      <c r="K135" s="159" t="s">
        <v>1</v>
      </c>
      <c r="L135" s="32"/>
      <c r="M135" s="164" t="s">
        <v>1</v>
      </c>
      <c r="N135" s="165" t="s">
        <v>41</v>
      </c>
      <c r="O135" s="55"/>
      <c r="P135" s="166">
        <f t="shared" si="1"/>
        <v>0</v>
      </c>
      <c r="Q135" s="166">
        <v>423.1</v>
      </c>
      <c r="R135" s="166">
        <f t="shared" si="2"/>
        <v>9308.2</v>
      </c>
      <c r="S135" s="166">
        <v>0</v>
      </c>
      <c r="T135" s="167">
        <f t="shared" si="3"/>
        <v>0</v>
      </c>
      <c r="AR135" s="168" t="s">
        <v>307</v>
      </c>
      <c r="AT135" s="168" t="s">
        <v>145</v>
      </c>
      <c r="AU135" s="168" t="s">
        <v>83</v>
      </c>
      <c r="AY135" s="17" t="s">
        <v>142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83</v>
      </c>
      <c r="BK135" s="169">
        <f t="shared" si="9"/>
        <v>0</v>
      </c>
      <c r="BL135" s="17" t="s">
        <v>307</v>
      </c>
      <c r="BM135" s="168" t="s">
        <v>204</v>
      </c>
    </row>
    <row r="136" spans="2:65" s="1" customFormat="1" ht="24" customHeight="1">
      <c r="B136" s="156"/>
      <c r="C136" s="157" t="s">
        <v>182</v>
      </c>
      <c r="D136" s="157" t="s">
        <v>145</v>
      </c>
      <c r="E136" s="158" t="s">
        <v>631</v>
      </c>
      <c r="F136" s="159" t="s">
        <v>632</v>
      </c>
      <c r="G136" s="160" t="s">
        <v>203</v>
      </c>
      <c r="H136" s="161">
        <v>1</v>
      </c>
      <c r="I136" s="162"/>
      <c r="J136" s="163">
        <f t="shared" si="0"/>
        <v>0</v>
      </c>
      <c r="K136" s="159" t="s">
        <v>1</v>
      </c>
      <c r="L136" s="32"/>
      <c r="M136" s="164" t="s">
        <v>1</v>
      </c>
      <c r="N136" s="165" t="s">
        <v>41</v>
      </c>
      <c r="O136" s="55"/>
      <c r="P136" s="166">
        <f t="shared" si="1"/>
        <v>0</v>
      </c>
      <c r="Q136" s="166">
        <v>18536.7</v>
      </c>
      <c r="R136" s="166">
        <f t="shared" si="2"/>
        <v>18536.7</v>
      </c>
      <c r="S136" s="166">
        <v>0</v>
      </c>
      <c r="T136" s="167">
        <f t="shared" si="3"/>
        <v>0</v>
      </c>
      <c r="AR136" s="168" t="s">
        <v>307</v>
      </c>
      <c r="AT136" s="168" t="s">
        <v>145</v>
      </c>
      <c r="AU136" s="168" t="s">
        <v>83</v>
      </c>
      <c r="AY136" s="17" t="s">
        <v>142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83</v>
      </c>
      <c r="BK136" s="169">
        <f t="shared" si="9"/>
        <v>0</v>
      </c>
      <c r="BL136" s="17" t="s">
        <v>307</v>
      </c>
      <c r="BM136" s="168" t="s">
        <v>208</v>
      </c>
    </row>
    <row r="137" spans="2:65" s="1" customFormat="1" ht="16.5" customHeight="1">
      <c r="B137" s="156"/>
      <c r="C137" s="157" t="s">
        <v>223</v>
      </c>
      <c r="D137" s="157" t="s">
        <v>145</v>
      </c>
      <c r="E137" s="158" t="s">
        <v>633</v>
      </c>
      <c r="F137" s="159" t="s">
        <v>634</v>
      </c>
      <c r="G137" s="160" t="s">
        <v>203</v>
      </c>
      <c r="H137" s="161">
        <v>3</v>
      </c>
      <c r="I137" s="162"/>
      <c r="J137" s="163">
        <f t="shared" si="0"/>
        <v>0</v>
      </c>
      <c r="K137" s="159" t="s">
        <v>1</v>
      </c>
      <c r="L137" s="32"/>
      <c r="M137" s="164" t="s">
        <v>1</v>
      </c>
      <c r="N137" s="165" t="s">
        <v>41</v>
      </c>
      <c r="O137" s="55"/>
      <c r="P137" s="166">
        <f t="shared" si="1"/>
        <v>0</v>
      </c>
      <c r="Q137" s="166">
        <v>234.1</v>
      </c>
      <c r="R137" s="166">
        <f t="shared" si="2"/>
        <v>702.3</v>
      </c>
      <c r="S137" s="166">
        <v>0</v>
      </c>
      <c r="T137" s="167">
        <f t="shared" si="3"/>
        <v>0</v>
      </c>
      <c r="AR137" s="168" t="s">
        <v>307</v>
      </c>
      <c r="AT137" s="168" t="s">
        <v>145</v>
      </c>
      <c r="AU137" s="168" t="s">
        <v>83</v>
      </c>
      <c r="AY137" s="17" t="s">
        <v>142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83</v>
      </c>
      <c r="BK137" s="169">
        <f t="shared" si="9"/>
        <v>0</v>
      </c>
      <c r="BL137" s="17" t="s">
        <v>307</v>
      </c>
      <c r="BM137" s="168" t="s">
        <v>212</v>
      </c>
    </row>
    <row r="138" spans="2:65" s="1" customFormat="1" ht="16.5" customHeight="1">
      <c r="B138" s="156"/>
      <c r="C138" s="157" t="s">
        <v>186</v>
      </c>
      <c r="D138" s="157" t="s">
        <v>145</v>
      </c>
      <c r="E138" s="158" t="s">
        <v>635</v>
      </c>
      <c r="F138" s="159" t="s">
        <v>636</v>
      </c>
      <c r="G138" s="160" t="s">
        <v>335</v>
      </c>
      <c r="H138" s="161">
        <v>220</v>
      </c>
      <c r="I138" s="162"/>
      <c r="J138" s="163">
        <f t="shared" si="0"/>
        <v>0</v>
      </c>
      <c r="K138" s="159" t="s">
        <v>1</v>
      </c>
      <c r="L138" s="32"/>
      <c r="M138" s="164" t="s">
        <v>1</v>
      </c>
      <c r="N138" s="165" t="s">
        <v>41</v>
      </c>
      <c r="O138" s="55"/>
      <c r="P138" s="166">
        <f t="shared" si="1"/>
        <v>0</v>
      </c>
      <c r="Q138" s="166">
        <v>0</v>
      </c>
      <c r="R138" s="166">
        <f t="shared" si="2"/>
        <v>0</v>
      </c>
      <c r="S138" s="166">
        <v>33.8</v>
      </c>
      <c r="T138" s="167">
        <f t="shared" si="3"/>
        <v>7435.999999999999</v>
      </c>
      <c r="AR138" s="168" t="s">
        <v>307</v>
      </c>
      <c r="AT138" s="168" t="s">
        <v>145</v>
      </c>
      <c r="AU138" s="168" t="s">
        <v>83</v>
      </c>
      <c r="AY138" s="17" t="s">
        <v>142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83</v>
      </c>
      <c r="BK138" s="169">
        <f t="shared" si="9"/>
        <v>0</v>
      </c>
      <c r="BL138" s="17" t="s">
        <v>307</v>
      </c>
      <c r="BM138" s="168" t="s">
        <v>226</v>
      </c>
    </row>
    <row r="139" spans="2:65" s="1" customFormat="1" ht="16.5" customHeight="1">
      <c r="B139" s="156"/>
      <c r="C139" s="157" t="s">
        <v>8</v>
      </c>
      <c r="D139" s="157" t="s">
        <v>145</v>
      </c>
      <c r="E139" s="158" t="s">
        <v>637</v>
      </c>
      <c r="F139" s="159" t="s">
        <v>638</v>
      </c>
      <c r="G139" s="160" t="s">
        <v>335</v>
      </c>
      <c r="H139" s="161">
        <v>220</v>
      </c>
      <c r="I139" s="162"/>
      <c r="J139" s="163">
        <f t="shared" si="0"/>
        <v>0</v>
      </c>
      <c r="K139" s="159" t="s">
        <v>1</v>
      </c>
      <c r="L139" s="32"/>
      <c r="M139" s="164" t="s">
        <v>1</v>
      </c>
      <c r="N139" s="165" t="s">
        <v>41</v>
      </c>
      <c r="O139" s="55"/>
      <c r="P139" s="166">
        <f t="shared" si="1"/>
        <v>0</v>
      </c>
      <c r="Q139" s="166">
        <v>11.8</v>
      </c>
      <c r="R139" s="166">
        <f t="shared" si="2"/>
        <v>2596</v>
      </c>
      <c r="S139" s="166">
        <v>0</v>
      </c>
      <c r="T139" s="167">
        <f t="shared" si="3"/>
        <v>0</v>
      </c>
      <c r="AR139" s="168" t="s">
        <v>307</v>
      </c>
      <c r="AT139" s="168" t="s">
        <v>145</v>
      </c>
      <c r="AU139" s="168" t="s">
        <v>83</v>
      </c>
      <c r="AY139" s="17" t="s">
        <v>142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83</v>
      </c>
      <c r="BK139" s="169">
        <f t="shared" si="9"/>
        <v>0</v>
      </c>
      <c r="BL139" s="17" t="s">
        <v>307</v>
      </c>
      <c r="BM139" s="168" t="s">
        <v>229</v>
      </c>
    </row>
    <row r="140" spans="2:65" s="1" customFormat="1" ht="16.5" customHeight="1">
      <c r="B140" s="156"/>
      <c r="C140" s="157" t="s">
        <v>190</v>
      </c>
      <c r="D140" s="157" t="s">
        <v>145</v>
      </c>
      <c r="E140" s="158" t="s">
        <v>639</v>
      </c>
      <c r="F140" s="159" t="s">
        <v>640</v>
      </c>
      <c r="G140" s="160" t="s">
        <v>335</v>
      </c>
      <c r="H140" s="161">
        <v>150</v>
      </c>
      <c r="I140" s="162"/>
      <c r="J140" s="163">
        <f t="shared" si="0"/>
        <v>0</v>
      </c>
      <c r="K140" s="159" t="s">
        <v>1</v>
      </c>
      <c r="L140" s="32"/>
      <c r="M140" s="164" t="s">
        <v>1</v>
      </c>
      <c r="N140" s="165" t="s">
        <v>41</v>
      </c>
      <c r="O140" s="55"/>
      <c r="P140" s="166">
        <f t="shared" si="1"/>
        <v>0</v>
      </c>
      <c r="Q140" s="166">
        <v>0</v>
      </c>
      <c r="R140" s="166">
        <f t="shared" si="2"/>
        <v>0</v>
      </c>
      <c r="S140" s="166">
        <v>33.8</v>
      </c>
      <c r="T140" s="167">
        <f t="shared" si="3"/>
        <v>5070</v>
      </c>
      <c r="AR140" s="168" t="s">
        <v>307</v>
      </c>
      <c r="AT140" s="168" t="s">
        <v>145</v>
      </c>
      <c r="AU140" s="168" t="s">
        <v>83</v>
      </c>
      <c r="AY140" s="17" t="s">
        <v>142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83</v>
      </c>
      <c r="BK140" s="169">
        <f t="shared" si="9"/>
        <v>0</v>
      </c>
      <c r="BL140" s="17" t="s">
        <v>307</v>
      </c>
      <c r="BM140" s="168" t="s">
        <v>234</v>
      </c>
    </row>
    <row r="141" spans="2:65" s="1" customFormat="1" ht="16.5" customHeight="1">
      <c r="B141" s="156"/>
      <c r="C141" s="157" t="s">
        <v>241</v>
      </c>
      <c r="D141" s="157" t="s">
        <v>145</v>
      </c>
      <c r="E141" s="158" t="s">
        <v>641</v>
      </c>
      <c r="F141" s="159" t="s">
        <v>642</v>
      </c>
      <c r="G141" s="160" t="s">
        <v>335</v>
      </c>
      <c r="H141" s="161">
        <v>150</v>
      </c>
      <c r="I141" s="162"/>
      <c r="J141" s="163">
        <f t="shared" si="0"/>
        <v>0</v>
      </c>
      <c r="K141" s="159" t="s">
        <v>1</v>
      </c>
      <c r="L141" s="32"/>
      <c r="M141" s="164" t="s">
        <v>1</v>
      </c>
      <c r="N141" s="165" t="s">
        <v>41</v>
      </c>
      <c r="O141" s="55"/>
      <c r="P141" s="166">
        <f t="shared" si="1"/>
        <v>0</v>
      </c>
      <c r="Q141" s="166">
        <v>64.4</v>
      </c>
      <c r="R141" s="166">
        <f t="shared" si="2"/>
        <v>9660</v>
      </c>
      <c r="S141" s="166">
        <v>0</v>
      </c>
      <c r="T141" s="167">
        <f t="shared" si="3"/>
        <v>0</v>
      </c>
      <c r="AR141" s="168" t="s">
        <v>307</v>
      </c>
      <c r="AT141" s="168" t="s">
        <v>145</v>
      </c>
      <c r="AU141" s="168" t="s">
        <v>83</v>
      </c>
      <c r="AY141" s="17" t="s">
        <v>142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83</v>
      </c>
      <c r="BK141" s="169">
        <f t="shared" si="9"/>
        <v>0</v>
      </c>
      <c r="BL141" s="17" t="s">
        <v>307</v>
      </c>
      <c r="BM141" s="168" t="s">
        <v>238</v>
      </c>
    </row>
    <row r="142" spans="2:65" s="1" customFormat="1" ht="16.5" customHeight="1">
      <c r="B142" s="156"/>
      <c r="C142" s="157" t="s">
        <v>194</v>
      </c>
      <c r="D142" s="157" t="s">
        <v>145</v>
      </c>
      <c r="E142" s="158" t="s">
        <v>643</v>
      </c>
      <c r="F142" s="159" t="s">
        <v>644</v>
      </c>
      <c r="G142" s="160" t="s">
        <v>203</v>
      </c>
      <c r="H142" s="161">
        <v>1</v>
      </c>
      <c r="I142" s="162"/>
      <c r="J142" s="163">
        <f t="shared" si="0"/>
        <v>0</v>
      </c>
      <c r="K142" s="159" t="s">
        <v>1</v>
      </c>
      <c r="L142" s="32"/>
      <c r="M142" s="164" t="s">
        <v>1</v>
      </c>
      <c r="N142" s="165" t="s">
        <v>41</v>
      </c>
      <c r="O142" s="55"/>
      <c r="P142" s="166">
        <f t="shared" si="1"/>
        <v>0</v>
      </c>
      <c r="Q142" s="166">
        <v>5000</v>
      </c>
      <c r="R142" s="166">
        <f t="shared" si="2"/>
        <v>5000</v>
      </c>
      <c r="S142" s="166">
        <v>0</v>
      </c>
      <c r="T142" s="167">
        <f t="shared" si="3"/>
        <v>0</v>
      </c>
      <c r="AR142" s="168" t="s">
        <v>307</v>
      </c>
      <c r="AT142" s="168" t="s">
        <v>145</v>
      </c>
      <c r="AU142" s="168" t="s">
        <v>83</v>
      </c>
      <c r="AY142" s="17" t="s">
        <v>142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83</v>
      </c>
      <c r="BK142" s="169">
        <f t="shared" si="9"/>
        <v>0</v>
      </c>
      <c r="BL142" s="17" t="s">
        <v>307</v>
      </c>
      <c r="BM142" s="168" t="s">
        <v>244</v>
      </c>
    </row>
    <row r="143" spans="2:65" s="1" customFormat="1" ht="16.5" customHeight="1">
      <c r="B143" s="156"/>
      <c r="C143" s="157" t="s">
        <v>252</v>
      </c>
      <c r="D143" s="157" t="s">
        <v>145</v>
      </c>
      <c r="E143" s="158" t="s">
        <v>645</v>
      </c>
      <c r="F143" s="159" t="s">
        <v>646</v>
      </c>
      <c r="G143" s="160" t="s">
        <v>203</v>
      </c>
      <c r="H143" s="161">
        <v>11</v>
      </c>
      <c r="I143" s="162"/>
      <c r="J143" s="163">
        <f t="shared" si="0"/>
        <v>0</v>
      </c>
      <c r="K143" s="159" t="s">
        <v>1</v>
      </c>
      <c r="L143" s="32"/>
      <c r="M143" s="164" t="s">
        <v>1</v>
      </c>
      <c r="N143" s="165" t="s">
        <v>41</v>
      </c>
      <c r="O143" s="55"/>
      <c r="P143" s="166">
        <f t="shared" si="1"/>
        <v>0</v>
      </c>
      <c r="Q143" s="166">
        <v>0</v>
      </c>
      <c r="R143" s="166">
        <f t="shared" si="2"/>
        <v>0</v>
      </c>
      <c r="S143" s="166">
        <v>120</v>
      </c>
      <c r="T143" s="167">
        <f t="shared" si="3"/>
        <v>1320</v>
      </c>
      <c r="AR143" s="168" t="s">
        <v>307</v>
      </c>
      <c r="AT143" s="168" t="s">
        <v>145</v>
      </c>
      <c r="AU143" s="168" t="s">
        <v>83</v>
      </c>
      <c r="AY143" s="17" t="s">
        <v>142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83</v>
      </c>
      <c r="BK143" s="169">
        <f t="shared" si="9"/>
        <v>0</v>
      </c>
      <c r="BL143" s="17" t="s">
        <v>307</v>
      </c>
      <c r="BM143" s="168" t="s">
        <v>251</v>
      </c>
    </row>
    <row r="144" spans="2:65" s="1" customFormat="1" ht="24" customHeight="1">
      <c r="B144" s="156"/>
      <c r="C144" s="157" t="s">
        <v>199</v>
      </c>
      <c r="D144" s="157" t="s">
        <v>145</v>
      </c>
      <c r="E144" s="158" t="s">
        <v>647</v>
      </c>
      <c r="F144" s="159" t="s">
        <v>648</v>
      </c>
      <c r="G144" s="160" t="s">
        <v>203</v>
      </c>
      <c r="H144" s="161">
        <v>24</v>
      </c>
      <c r="I144" s="162"/>
      <c r="J144" s="163">
        <f t="shared" si="0"/>
        <v>0</v>
      </c>
      <c r="K144" s="159" t="s">
        <v>1</v>
      </c>
      <c r="L144" s="32"/>
      <c r="M144" s="164" t="s">
        <v>1</v>
      </c>
      <c r="N144" s="165" t="s">
        <v>41</v>
      </c>
      <c r="O144" s="55"/>
      <c r="P144" s="166">
        <f t="shared" si="1"/>
        <v>0</v>
      </c>
      <c r="Q144" s="166">
        <v>0</v>
      </c>
      <c r="R144" s="166">
        <f t="shared" si="2"/>
        <v>0</v>
      </c>
      <c r="S144" s="166">
        <v>121</v>
      </c>
      <c r="T144" s="167">
        <f t="shared" si="3"/>
        <v>2904</v>
      </c>
      <c r="AR144" s="168" t="s">
        <v>307</v>
      </c>
      <c r="AT144" s="168" t="s">
        <v>145</v>
      </c>
      <c r="AU144" s="168" t="s">
        <v>83</v>
      </c>
      <c r="AY144" s="17" t="s">
        <v>142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83</v>
      </c>
      <c r="BK144" s="169">
        <f t="shared" si="9"/>
        <v>0</v>
      </c>
      <c r="BL144" s="17" t="s">
        <v>307</v>
      </c>
      <c r="BM144" s="168" t="s">
        <v>255</v>
      </c>
    </row>
    <row r="145" spans="2:65" s="1" customFormat="1" ht="24" customHeight="1">
      <c r="B145" s="156"/>
      <c r="C145" s="157" t="s">
        <v>7</v>
      </c>
      <c r="D145" s="157" t="s">
        <v>145</v>
      </c>
      <c r="E145" s="158" t="s">
        <v>649</v>
      </c>
      <c r="F145" s="159" t="s">
        <v>650</v>
      </c>
      <c r="G145" s="160" t="s">
        <v>203</v>
      </c>
      <c r="H145" s="161">
        <v>20</v>
      </c>
      <c r="I145" s="162"/>
      <c r="J145" s="163">
        <f t="shared" si="0"/>
        <v>0</v>
      </c>
      <c r="K145" s="159" t="s">
        <v>1</v>
      </c>
      <c r="L145" s="32"/>
      <c r="M145" s="164" t="s">
        <v>1</v>
      </c>
      <c r="N145" s="165" t="s">
        <v>41</v>
      </c>
      <c r="O145" s="55"/>
      <c r="P145" s="166">
        <f t="shared" si="1"/>
        <v>0</v>
      </c>
      <c r="Q145" s="166">
        <v>19.6</v>
      </c>
      <c r="R145" s="166">
        <f t="shared" si="2"/>
        <v>392</v>
      </c>
      <c r="S145" s="166">
        <v>131.4</v>
      </c>
      <c r="T145" s="167">
        <f t="shared" si="3"/>
        <v>2628</v>
      </c>
      <c r="AR145" s="168" t="s">
        <v>307</v>
      </c>
      <c r="AT145" s="168" t="s">
        <v>145</v>
      </c>
      <c r="AU145" s="168" t="s">
        <v>83</v>
      </c>
      <c r="AY145" s="17" t="s">
        <v>142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83</v>
      </c>
      <c r="BK145" s="169">
        <f t="shared" si="9"/>
        <v>0</v>
      </c>
      <c r="BL145" s="17" t="s">
        <v>307</v>
      </c>
      <c r="BM145" s="168" t="s">
        <v>259</v>
      </c>
    </row>
    <row r="146" spans="2:65" s="1" customFormat="1" ht="16.5" customHeight="1">
      <c r="B146" s="156"/>
      <c r="C146" s="157" t="s">
        <v>204</v>
      </c>
      <c r="D146" s="157" t="s">
        <v>145</v>
      </c>
      <c r="E146" s="158" t="s">
        <v>651</v>
      </c>
      <c r="F146" s="159" t="s">
        <v>652</v>
      </c>
      <c r="G146" s="160" t="s">
        <v>203</v>
      </c>
      <c r="H146" s="161">
        <v>12</v>
      </c>
      <c r="I146" s="162"/>
      <c r="J146" s="163">
        <f t="shared" si="0"/>
        <v>0</v>
      </c>
      <c r="K146" s="159" t="s">
        <v>1</v>
      </c>
      <c r="L146" s="32"/>
      <c r="M146" s="164" t="s">
        <v>1</v>
      </c>
      <c r="N146" s="165" t="s">
        <v>41</v>
      </c>
      <c r="O146" s="55"/>
      <c r="P146" s="166">
        <f t="shared" si="1"/>
        <v>0</v>
      </c>
      <c r="Q146" s="166">
        <v>0</v>
      </c>
      <c r="R146" s="166">
        <f t="shared" si="2"/>
        <v>0</v>
      </c>
      <c r="S146" s="166">
        <v>331</v>
      </c>
      <c r="T146" s="167">
        <f t="shared" si="3"/>
        <v>3972</v>
      </c>
      <c r="AR146" s="168" t="s">
        <v>307</v>
      </c>
      <c r="AT146" s="168" t="s">
        <v>145</v>
      </c>
      <c r="AU146" s="168" t="s">
        <v>83</v>
      </c>
      <c r="AY146" s="17" t="s">
        <v>142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83</v>
      </c>
      <c r="BK146" s="169">
        <f t="shared" si="9"/>
        <v>0</v>
      </c>
      <c r="BL146" s="17" t="s">
        <v>307</v>
      </c>
      <c r="BM146" s="168" t="s">
        <v>262</v>
      </c>
    </row>
    <row r="147" spans="2:65" s="1" customFormat="1" ht="16.5" customHeight="1">
      <c r="B147" s="156"/>
      <c r="C147" s="157" t="s">
        <v>266</v>
      </c>
      <c r="D147" s="157" t="s">
        <v>145</v>
      </c>
      <c r="E147" s="158" t="s">
        <v>653</v>
      </c>
      <c r="F147" s="159" t="s">
        <v>654</v>
      </c>
      <c r="G147" s="160" t="s">
        <v>203</v>
      </c>
      <c r="H147" s="161">
        <v>12</v>
      </c>
      <c r="I147" s="162"/>
      <c r="J147" s="163">
        <f t="shared" si="0"/>
        <v>0</v>
      </c>
      <c r="K147" s="159" t="s">
        <v>1</v>
      </c>
      <c r="L147" s="32"/>
      <c r="M147" s="164" t="s">
        <v>1</v>
      </c>
      <c r="N147" s="165" t="s">
        <v>41</v>
      </c>
      <c r="O147" s="55"/>
      <c r="P147" s="166">
        <f t="shared" si="1"/>
        <v>0</v>
      </c>
      <c r="Q147" s="166">
        <v>1343.9</v>
      </c>
      <c r="R147" s="166">
        <f t="shared" si="2"/>
        <v>16126.800000000001</v>
      </c>
      <c r="S147" s="166">
        <v>0</v>
      </c>
      <c r="T147" s="167">
        <f t="shared" si="3"/>
        <v>0</v>
      </c>
      <c r="AR147" s="168" t="s">
        <v>307</v>
      </c>
      <c r="AT147" s="168" t="s">
        <v>145</v>
      </c>
      <c r="AU147" s="168" t="s">
        <v>83</v>
      </c>
      <c r="AY147" s="17" t="s">
        <v>142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83</v>
      </c>
      <c r="BK147" s="169">
        <f t="shared" si="9"/>
        <v>0</v>
      </c>
      <c r="BL147" s="17" t="s">
        <v>307</v>
      </c>
      <c r="BM147" s="168" t="s">
        <v>265</v>
      </c>
    </row>
    <row r="148" spans="2:65" s="1" customFormat="1" ht="16.5" customHeight="1">
      <c r="B148" s="156"/>
      <c r="C148" s="157" t="s">
        <v>208</v>
      </c>
      <c r="D148" s="157" t="s">
        <v>145</v>
      </c>
      <c r="E148" s="158" t="s">
        <v>655</v>
      </c>
      <c r="F148" s="159" t="s">
        <v>656</v>
      </c>
      <c r="G148" s="160" t="s">
        <v>203</v>
      </c>
      <c r="H148" s="161">
        <v>2</v>
      </c>
      <c r="I148" s="162"/>
      <c r="J148" s="163">
        <f t="shared" si="0"/>
        <v>0</v>
      </c>
      <c r="K148" s="159" t="s">
        <v>1</v>
      </c>
      <c r="L148" s="32"/>
      <c r="M148" s="164" t="s">
        <v>1</v>
      </c>
      <c r="N148" s="165" t="s">
        <v>41</v>
      </c>
      <c r="O148" s="55"/>
      <c r="P148" s="166">
        <f t="shared" si="1"/>
        <v>0</v>
      </c>
      <c r="Q148" s="166">
        <v>0</v>
      </c>
      <c r="R148" s="166">
        <f t="shared" si="2"/>
        <v>0</v>
      </c>
      <c r="S148" s="166">
        <v>107.35</v>
      </c>
      <c r="T148" s="167">
        <f t="shared" si="3"/>
        <v>214.7</v>
      </c>
      <c r="AR148" s="168" t="s">
        <v>307</v>
      </c>
      <c r="AT148" s="168" t="s">
        <v>145</v>
      </c>
      <c r="AU148" s="168" t="s">
        <v>83</v>
      </c>
      <c r="AY148" s="17" t="s">
        <v>142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83</v>
      </c>
      <c r="BK148" s="169">
        <f t="shared" si="9"/>
        <v>0</v>
      </c>
      <c r="BL148" s="17" t="s">
        <v>307</v>
      </c>
      <c r="BM148" s="168" t="s">
        <v>269</v>
      </c>
    </row>
    <row r="149" spans="2:65" s="1" customFormat="1" ht="16.5" customHeight="1">
      <c r="B149" s="156"/>
      <c r="C149" s="157" t="s">
        <v>276</v>
      </c>
      <c r="D149" s="157" t="s">
        <v>145</v>
      </c>
      <c r="E149" s="158" t="s">
        <v>657</v>
      </c>
      <c r="F149" s="159" t="s">
        <v>658</v>
      </c>
      <c r="G149" s="160" t="s">
        <v>203</v>
      </c>
      <c r="H149" s="161">
        <v>2</v>
      </c>
      <c r="I149" s="162"/>
      <c r="J149" s="163">
        <f t="shared" si="0"/>
        <v>0</v>
      </c>
      <c r="K149" s="159" t="s">
        <v>1</v>
      </c>
      <c r="L149" s="32"/>
      <c r="M149" s="164" t="s">
        <v>1</v>
      </c>
      <c r="N149" s="165" t="s">
        <v>41</v>
      </c>
      <c r="O149" s="55"/>
      <c r="P149" s="166">
        <f t="shared" si="1"/>
        <v>0</v>
      </c>
      <c r="Q149" s="166">
        <v>332.9</v>
      </c>
      <c r="R149" s="166">
        <f t="shared" si="2"/>
        <v>665.8</v>
      </c>
      <c r="S149" s="166">
        <v>0</v>
      </c>
      <c r="T149" s="167">
        <f t="shared" si="3"/>
        <v>0</v>
      </c>
      <c r="AR149" s="168" t="s">
        <v>307</v>
      </c>
      <c r="AT149" s="168" t="s">
        <v>145</v>
      </c>
      <c r="AU149" s="168" t="s">
        <v>83</v>
      </c>
      <c r="AY149" s="17" t="s">
        <v>142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83</v>
      </c>
      <c r="BK149" s="169">
        <f t="shared" si="9"/>
        <v>0</v>
      </c>
      <c r="BL149" s="17" t="s">
        <v>307</v>
      </c>
      <c r="BM149" s="168" t="s">
        <v>273</v>
      </c>
    </row>
    <row r="150" spans="2:63" s="11" customFormat="1" ht="25.9" customHeight="1">
      <c r="B150" s="143"/>
      <c r="D150" s="144" t="s">
        <v>75</v>
      </c>
      <c r="E150" s="145" t="s">
        <v>659</v>
      </c>
      <c r="F150" s="145" t="s">
        <v>660</v>
      </c>
      <c r="I150" s="146"/>
      <c r="J150" s="147">
        <f>BK150</f>
        <v>0</v>
      </c>
      <c r="L150" s="143"/>
      <c r="M150" s="148"/>
      <c r="N150" s="149"/>
      <c r="O150" s="149"/>
      <c r="P150" s="150">
        <f>SUM(P151:P153)</f>
        <v>0</v>
      </c>
      <c r="Q150" s="149"/>
      <c r="R150" s="150">
        <f>SUM(R151:R153)</f>
        <v>576.02</v>
      </c>
      <c r="S150" s="149"/>
      <c r="T150" s="151">
        <f>SUM(T151:T153)</f>
        <v>37851.979999999996</v>
      </c>
      <c r="AR150" s="144" t="s">
        <v>143</v>
      </c>
      <c r="AT150" s="152" t="s">
        <v>75</v>
      </c>
      <c r="AU150" s="152" t="s">
        <v>76</v>
      </c>
      <c r="AY150" s="144" t="s">
        <v>142</v>
      </c>
      <c r="BK150" s="153">
        <f>SUM(BK151:BK153)</f>
        <v>0</v>
      </c>
    </row>
    <row r="151" spans="2:65" s="1" customFormat="1" ht="16.5" customHeight="1">
      <c r="B151" s="156"/>
      <c r="C151" s="157" t="s">
        <v>212</v>
      </c>
      <c r="D151" s="157" t="s">
        <v>145</v>
      </c>
      <c r="E151" s="158" t="s">
        <v>661</v>
      </c>
      <c r="F151" s="159" t="s">
        <v>662</v>
      </c>
      <c r="G151" s="160" t="s">
        <v>663</v>
      </c>
      <c r="H151" s="161">
        <v>1</v>
      </c>
      <c r="I151" s="162"/>
      <c r="J151" s="163">
        <f>ROUND(I151*H151,2)</f>
        <v>0</v>
      </c>
      <c r="K151" s="159" t="s">
        <v>1</v>
      </c>
      <c r="L151" s="32"/>
      <c r="M151" s="164" t="s">
        <v>1</v>
      </c>
      <c r="N151" s="165" t="s">
        <v>41</v>
      </c>
      <c r="O151" s="55"/>
      <c r="P151" s="166">
        <f>O151*H151</f>
        <v>0</v>
      </c>
      <c r="Q151" s="166">
        <v>576.02</v>
      </c>
      <c r="R151" s="166">
        <f>Q151*H151</f>
        <v>576.02</v>
      </c>
      <c r="S151" s="166">
        <v>1543.98</v>
      </c>
      <c r="T151" s="167">
        <f>S151*H151</f>
        <v>1543.98</v>
      </c>
      <c r="AR151" s="168" t="s">
        <v>307</v>
      </c>
      <c r="AT151" s="168" t="s">
        <v>145</v>
      </c>
      <c r="AU151" s="168" t="s">
        <v>83</v>
      </c>
      <c r="AY151" s="17" t="s">
        <v>142</v>
      </c>
      <c r="BE151" s="169">
        <f>IF(N151="základní",J151,0)</f>
        <v>0</v>
      </c>
      <c r="BF151" s="169">
        <f>IF(N151="snížená",J151,0)</f>
        <v>0</v>
      </c>
      <c r="BG151" s="169">
        <f>IF(N151="zákl. přenesená",J151,0)</f>
        <v>0</v>
      </c>
      <c r="BH151" s="169">
        <f>IF(N151="sníž. přenesená",J151,0)</f>
        <v>0</v>
      </c>
      <c r="BI151" s="169">
        <f>IF(N151="nulová",J151,0)</f>
        <v>0</v>
      </c>
      <c r="BJ151" s="17" t="s">
        <v>83</v>
      </c>
      <c r="BK151" s="169">
        <f>ROUND(I151*H151,2)</f>
        <v>0</v>
      </c>
      <c r="BL151" s="17" t="s">
        <v>307</v>
      </c>
      <c r="BM151" s="168" t="s">
        <v>279</v>
      </c>
    </row>
    <row r="152" spans="2:65" s="1" customFormat="1" ht="16.5" customHeight="1">
      <c r="B152" s="156"/>
      <c r="C152" s="157" t="s">
        <v>285</v>
      </c>
      <c r="D152" s="157" t="s">
        <v>145</v>
      </c>
      <c r="E152" s="158" t="s">
        <v>664</v>
      </c>
      <c r="F152" s="159" t="s">
        <v>665</v>
      </c>
      <c r="G152" s="160" t="s">
        <v>335</v>
      </c>
      <c r="H152" s="161">
        <v>290</v>
      </c>
      <c r="I152" s="162"/>
      <c r="J152" s="163">
        <f>ROUND(I152*H152,2)</f>
        <v>0</v>
      </c>
      <c r="K152" s="159" t="s">
        <v>1</v>
      </c>
      <c r="L152" s="32"/>
      <c r="M152" s="164" t="s">
        <v>1</v>
      </c>
      <c r="N152" s="165" t="s">
        <v>41</v>
      </c>
      <c r="O152" s="55"/>
      <c r="P152" s="166">
        <f>O152*H152</f>
        <v>0</v>
      </c>
      <c r="Q152" s="166">
        <v>0</v>
      </c>
      <c r="R152" s="166">
        <f>Q152*H152</f>
        <v>0</v>
      </c>
      <c r="S152" s="166">
        <v>99.5</v>
      </c>
      <c r="T152" s="167">
        <f>S152*H152</f>
        <v>28855</v>
      </c>
      <c r="AR152" s="168" t="s">
        <v>307</v>
      </c>
      <c r="AT152" s="168" t="s">
        <v>145</v>
      </c>
      <c r="AU152" s="168" t="s">
        <v>83</v>
      </c>
      <c r="AY152" s="17" t="s">
        <v>142</v>
      </c>
      <c r="BE152" s="169">
        <f>IF(N152="základní",J152,0)</f>
        <v>0</v>
      </c>
      <c r="BF152" s="169">
        <f>IF(N152="snížená",J152,0)</f>
        <v>0</v>
      </c>
      <c r="BG152" s="169">
        <f>IF(N152="zákl. přenesená",J152,0)</f>
        <v>0</v>
      </c>
      <c r="BH152" s="169">
        <f>IF(N152="sníž. přenesená",J152,0)</f>
        <v>0</v>
      </c>
      <c r="BI152" s="169">
        <f>IF(N152="nulová",J152,0)</f>
        <v>0</v>
      </c>
      <c r="BJ152" s="17" t="s">
        <v>83</v>
      </c>
      <c r="BK152" s="169">
        <f>ROUND(I152*H152,2)</f>
        <v>0</v>
      </c>
      <c r="BL152" s="17" t="s">
        <v>307</v>
      </c>
      <c r="BM152" s="168" t="s">
        <v>283</v>
      </c>
    </row>
    <row r="153" spans="2:65" s="1" customFormat="1" ht="16.5" customHeight="1">
      <c r="B153" s="156"/>
      <c r="C153" s="157" t="s">
        <v>226</v>
      </c>
      <c r="D153" s="157" t="s">
        <v>145</v>
      </c>
      <c r="E153" s="158" t="s">
        <v>666</v>
      </c>
      <c r="F153" s="159" t="s">
        <v>667</v>
      </c>
      <c r="G153" s="160" t="s">
        <v>335</v>
      </c>
      <c r="H153" s="161">
        <v>290</v>
      </c>
      <c r="I153" s="162"/>
      <c r="J153" s="163">
        <f>ROUND(I153*H153,2)</f>
        <v>0</v>
      </c>
      <c r="K153" s="159" t="s">
        <v>1</v>
      </c>
      <c r="L153" s="32"/>
      <c r="M153" s="164" t="s">
        <v>1</v>
      </c>
      <c r="N153" s="165" t="s">
        <v>41</v>
      </c>
      <c r="O153" s="55"/>
      <c r="P153" s="166">
        <f>O153*H153</f>
        <v>0</v>
      </c>
      <c r="Q153" s="166">
        <v>0</v>
      </c>
      <c r="R153" s="166">
        <f>Q153*H153</f>
        <v>0</v>
      </c>
      <c r="S153" s="166">
        <v>25.7</v>
      </c>
      <c r="T153" s="167">
        <f>S153*H153</f>
        <v>7453</v>
      </c>
      <c r="AR153" s="168" t="s">
        <v>307</v>
      </c>
      <c r="AT153" s="168" t="s">
        <v>145</v>
      </c>
      <c r="AU153" s="168" t="s">
        <v>83</v>
      </c>
      <c r="AY153" s="17" t="s">
        <v>142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83</v>
      </c>
      <c r="BK153" s="169">
        <f>ROUND(I153*H153,2)</f>
        <v>0</v>
      </c>
      <c r="BL153" s="17" t="s">
        <v>307</v>
      </c>
      <c r="BM153" s="168" t="s">
        <v>288</v>
      </c>
    </row>
    <row r="154" spans="2:63" s="11" customFormat="1" ht="25.9" customHeight="1">
      <c r="B154" s="143"/>
      <c r="D154" s="144" t="s">
        <v>75</v>
      </c>
      <c r="E154" s="145" t="s">
        <v>668</v>
      </c>
      <c r="F154" s="145" t="s">
        <v>669</v>
      </c>
      <c r="I154" s="146"/>
      <c r="J154" s="147">
        <f>BK154</f>
        <v>0</v>
      </c>
      <c r="L154" s="143"/>
      <c r="M154" s="148"/>
      <c r="N154" s="149"/>
      <c r="O154" s="149"/>
      <c r="P154" s="150">
        <f>SUM(P155:P157)</f>
        <v>0</v>
      </c>
      <c r="Q154" s="149"/>
      <c r="R154" s="150">
        <f>SUM(R155:R157)</f>
        <v>0</v>
      </c>
      <c r="S154" s="149"/>
      <c r="T154" s="151">
        <f>SUM(T155:T157)</f>
        <v>10745</v>
      </c>
      <c r="AR154" s="144" t="s">
        <v>143</v>
      </c>
      <c r="AT154" s="152" t="s">
        <v>75</v>
      </c>
      <c r="AU154" s="152" t="s">
        <v>76</v>
      </c>
      <c r="AY154" s="144" t="s">
        <v>142</v>
      </c>
      <c r="BK154" s="153">
        <f>SUM(BK155:BK157)</f>
        <v>0</v>
      </c>
    </row>
    <row r="155" spans="2:65" s="1" customFormat="1" ht="16.5" customHeight="1">
      <c r="B155" s="156"/>
      <c r="C155" s="157" t="s">
        <v>295</v>
      </c>
      <c r="D155" s="157" t="s">
        <v>145</v>
      </c>
      <c r="E155" s="158" t="s">
        <v>670</v>
      </c>
      <c r="F155" s="159" t="s">
        <v>671</v>
      </c>
      <c r="G155" s="160" t="s">
        <v>672</v>
      </c>
      <c r="H155" s="161">
        <v>20</v>
      </c>
      <c r="I155" s="162"/>
      <c r="J155" s="163">
        <f>ROUND(I155*H155,2)</f>
        <v>0</v>
      </c>
      <c r="K155" s="159" t="s">
        <v>1</v>
      </c>
      <c r="L155" s="32"/>
      <c r="M155" s="164" t="s">
        <v>1</v>
      </c>
      <c r="N155" s="165" t="s">
        <v>41</v>
      </c>
      <c r="O155" s="55"/>
      <c r="P155" s="166">
        <f>O155*H155</f>
        <v>0</v>
      </c>
      <c r="Q155" s="166">
        <v>0</v>
      </c>
      <c r="R155" s="166">
        <f>Q155*H155</f>
        <v>0</v>
      </c>
      <c r="S155" s="166">
        <v>300</v>
      </c>
      <c r="T155" s="167">
        <f>S155*H155</f>
        <v>6000</v>
      </c>
      <c r="AR155" s="168" t="s">
        <v>307</v>
      </c>
      <c r="AT155" s="168" t="s">
        <v>145</v>
      </c>
      <c r="AU155" s="168" t="s">
        <v>83</v>
      </c>
      <c r="AY155" s="17" t="s">
        <v>142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7" t="s">
        <v>83</v>
      </c>
      <c r="BK155" s="169">
        <f>ROUND(I155*H155,2)</f>
        <v>0</v>
      </c>
      <c r="BL155" s="17" t="s">
        <v>307</v>
      </c>
      <c r="BM155" s="168" t="s">
        <v>292</v>
      </c>
    </row>
    <row r="156" spans="2:65" s="1" customFormat="1" ht="16.5" customHeight="1">
      <c r="B156" s="156"/>
      <c r="C156" s="157" t="s">
        <v>229</v>
      </c>
      <c r="D156" s="157" t="s">
        <v>145</v>
      </c>
      <c r="E156" s="158" t="s">
        <v>673</v>
      </c>
      <c r="F156" s="159" t="s">
        <v>674</v>
      </c>
      <c r="G156" s="160" t="s">
        <v>672</v>
      </c>
      <c r="H156" s="161">
        <v>8</v>
      </c>
      <c r="I156" s="162"/>
      <c r="J156" s="163">
        <f>ROUND(I156*H156,2)</f>
        <v>0</v>
      </c>
      <c r="K156" s="159" t="s">
        <v>1</v>
      </c>
      <c r="L156" s="32"/>
      <c r="M156" s="164" t="s">
        <v>1</v>
      </c>
      <c r="N156" s="165" t="s">
        <v>41</v>
      </c>
      <c r="O156" s="55"/>
      <c r="P156" s="166">
        <f>O156*H156</f>
        <v>0</v>
      </c>
      <c r="Q156" s="166">
        <v>0</v>
      </c>
      <c r="R156" s="166">
        <f>Q156*H156</f>
        <v>0</v>
      </c>
      <c r="S156" s="166">
        <v>280</v>
      </c>
      <c r="T156" s="167">
        <f>S156*H156</f>
        <v>2240</v>
      </c>
      <c r="AR156" s="168" t="s">
        <v>307</v>
      </c>
      <c r="AT156" s="168" t="s">
        <v>145</v>
      </c>
      <c r="AU156" s="168" t="s">
        <v>83</v>
      </c>
      <c r="AY156" s="17" t="s">
        <v>142</v>
      </c>
      <c r="BE156" s="169">
        <f>IF(N156="základní",J156,0)</f>
        <v>0</v>
      </c>
      <c r="BF156" s="169">
        <f>IF(N156="snížená",J156,0)</f>
        <v>0</v>
      </c>
      <c r="BG156" s="169">
        <f>IF(N156="zákl. přenesená",J156,0)</f>
        <v>0</v>
      </c>
      <c r="BH156" s="169">
        <f>IF(N156="sníž. přenesená",J156,0)</f>
        <v>0</v>
      </c>
      <c r="BI156" s="169">
        <f>IF(N156="nulová",J156,0)</f>
        <v>0</v>
      </c>
      <c r="BJ156" s="17" t="s">
        <v>83</v>
      </c>
      <c r="BK156" s="169">
        <f>ROUND(I156*H156,2)</f>
        <v>0</v>
      </c>
      <c r="BL156" s="17" t="s">
        <v>307</v>
      </c>
      <c r="BM156" s="168" t="s">
        <v>298</v>
      </c>
    </row>
    <row r="157" spans="2:65" s="1" customFormat="1" ht="16.5" customHeight="1">
      <c r="B157" s="156"/>
      <c r="C157" s="157" t="s">
        <v>304</v>
      </c>
      <c r="D157" s="157" t="s">
        <v>145</v>
      </c>
      <c r="E157" s="158" t="s">
        <v>675</v>
      </c>
      <c r="F157" s="159" t="s">
        <v>676</v>
      </c>
      <c r="G157" s="160" t="s">
        <v>570</v>
      </c>
      <c r="H157" s="161">
        <v>1</v>
      </c>
      <c r="I157" s="162"/>
      <c r="J157" s="163">
        <f>ROUND(I157*H157,2)</f>
        <v>0</v>
      </c>
      <c r="K157" s="159" t="s">
        <v>1</v>
      </c>
      <c r="L157" s="32"/>
      <c r="M157" s="215" t="s">
        <v>1</v>
      </c>
      <c r="N157" s="216" t="s">
        <v>41</v>
      </c>
      <c r="O157" s="217"/>
      <c r="P157" s="218">
        <f>O157*H157</f>
        <v>0</v>
      </c>
      <c r="Q157" s="218">
        <v>0</v>
      </c>
      <c r="R157" s="218">
        <f>Q157*H157</f>
        <v>0</v>
      </c>
      <c r="S157" s="218">
        <v>2505</v>
      </c>
      <c r="T157" s="219">
        <f>S157*H157</f>
        <v>2505</v>
      </c>
      <c r="AR157" s="168" t="s">
        <v>307</v>
      </c>
      <c r="AT157" s="168" t="s">
        <v>145</v>
      </c>
      <c r="AU157" s="168" t="s">
        <v>83</v>
      </c>
      <c r="AY157" s="17" t="s">
        <v>142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7" t="s">
        <v>83</v>
      </c>
      <c r="BK157" s="169">
        <f>ROUND(I157*H157,2)</f>
        <v>0</v>
      </c>
      <c r="BL157" s="17" t="s">
        <v>307</v>
      </c>
      <c r="BM157" s="168" t="s">
        <v>301</v>
      </c>
    </row>
    <row r="158" spans="2:12" s="1" customFormat="1" ht="6.95" customHeight="1">
      <c r="B158" s="44"/>
      <c r="C158" s="45"/>
      <c r="D158" s="45"/>
      <c r="E158" s="45"/>
      <c r="F158" s="45"/>
      <c r="G158" s="45"/>
      <c r="H158" s="45"/>
      <c r="I158" s="117"/>
      <c r="J158" s="45"/>
      <c r="K158" s="45"/>
      <c r="L158" s="32"/>
    </row>
  </sheetData>
  <autoFilter ref="C122:K157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482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ht="24.95" customHeight="1">
      <c r="B4" s="20"/>
      <c r="D4" s="21" t="s">
        <v>101</v>
      </c>
      <c r="L4" s="20"/>
      <c r="M4" s="9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65" t="str">
        <f>'Rekapitulace stavby'!K6</f>
        <v>Ocenášek - Snížení energ. náročnosti průmyslových hal</v>
      </c>
      <c r="F7" s="266"/>
      <c r="G7" s="266"/>
      <c r="H7" s="266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265" t="s">
        <v>677</v>
      </c>
      <c r="F9" s="264"/>
      <c r="G9" s="264"/>
      <c r="H9" s="264"/>
      <c r="I9" s="96"/>
      <c r="L9" s="32"/>
    </row>
    <row r="10" spans="2:12" s="1" customFormat="1" ht="12" customHeight="1">
      <c r="B10" s="32"/>
      <c r="D10" s="27" t="s">
        <v>104</v>
      </c>
      <c r="I10" s="96"/>
      <c r="L10" s="32"/>
    </row>
    <row r="11" spans="2:12" s="1" customFormat="1" ht="36.95" customHeight="1">
      <c r="B11" s="32"/>
      <c r="E11" s="249" t="s">
        <v>678</v>
      </c>
      <c r="F11" s="264"/>
      <c r="G11" s="264"/>
      <c r="H11" s="264"/>
      <c r="I11" s="96"/>
      <c r="L11" s="32"/>
    </row>
    <row r="12" spans="2:12" s="1" customFormat="1" ht="12">
      <c r="B12" s="32"/>
      <c r="I12" s="96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9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106</v>
      </c>
      <c r="I14" s="97" t="s">
        <v>22</v>
      </c>
      <c r="J14" s="52">
        <f>'Rekapitulace stavby'!AN8</f>
        <v>43521</v>
      </c>
      <c r="L14" s="32"/>
    </row>
    <row r="15" spans="2:12" s="1" customFormat="1" ht="10.9" customHeight="1">
      <c r="B15" s="32"/>
      <c r="I15" s="96"/>
      <c r="L15" s="32"/>
    </row>
    <row r="16" spans="2:12" s="1" customFormat="1" ht="12" customHeight="1">
      <c r="B16" s="32"/>
      <c r="D16" s="27" t="s">
        <v>23</v>
      </c>
      <c r="I16" s="97" t="s">
        <v>24</v>
      </c>
      <c r="J16" s="25" t="str">
        <f>IF('Rekapitulace stavby'!AN10="","",'Rekapitulace stavby'!AN10)</f>
        <v/>
      </c>
      <c r="L16" s="32"/>
    </row>
    <row r="17" spans="2:12" s="1" customFormat="1" ht="18" customHeight="1">
      <c r="B17" s="32"/>
      <c r="E17" s="25" t="str">
        <f>IF('Rekapitulace stavby'!E11="","",'Rekapitulace stavby'!E11)</f>
        <v>Ocenášek - Mikulka s.r.o.</v>
      </c>
      <c r="I17" s="97" t="s">
        <v>26</v>
      </c>
      <c r="J17" s="25" t="str">
        <f>IF('Rekapitulace stavby'!AN11="","",'Rekapitulace stavby'!AN11)</f>
        <v/>
      </c>
      <c r="L17" s="32"/>
    </row>
    <row r="18" spans="2:12" s="1" customFormat="1" ht="6.95" customHeight="1">
      <c r="B18" s="32"/>
      <c r="I18" s="96"/>
      <c r="L18" s="32"/>
    </row>
    <row r="19" spans="2:12" s="1" customFormat="1" ht="12" customHeight="1">
      <c r="B19" s="32"/>
      <c r="D19" s="27" t="s">
        <v>27</v>
      </c>
      <c r="I19" s="9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7" t="str">
        <f>'Rekapitulace stavby'!E14</f>
        <v>Vyplň údaj</v>
      </c>
      <c r="F20" s="252"/>
      <c r="G20" s="252"/>
      <c r="H20" s="252"/>
      <c r="I20" s="97" t="s">
        <v>26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6"/>
      <c r="L21" s="32"/>
    </row>
    <row r="22" spans="2:12" s="1" customFormat="1" ht="12" customHeight="1">
      <c r="B22" s="32"/>
      <c r="D22" s="27" t="s">
        <v>29</v>
      </c>
      <c r="I22" s="97" t="s">
        <v>24</v>
      </c>
      <c r="J22" s="25" t="str">
        <f>IF('Rekapitulace stavby'!AN16="","",'Rekapitulace stavby'!AN16)</f>
        <v>28326610</v>
      </c>
      <c r="L22" s="32"/>
    </row>
    <row r="23" spans="2:12" s="1" customFormat="1" ht="18" customHeight="1">
      <c r="B23" s="32"/>
      <c r="E23" s="25" t="str">
        <f>IF('Rekapitulace stavby'!E17="","",'Rekapitulace stavby'!E17)</f>
        <v>ARCHSTYL s.r.o</v>
      </c>
      <c r="I23" s="97" t="s">
        <v>26</v>
      </c>
      <c r="J23" s="25" t="str">
        <f>IF('Rekapitulace stavby'!AN17="","",'Rekapitulace stavby'!AN17)</f>
        <v/>
      </c>
      <c r="L23" s="32"/>
    </row>
    <row r="24" spans="2:12" s="1" customFormat="1" ht="6.95" customHeight="1">
      <c r="B24" s="32"/>
      <c r="I24" s="96"/>
      <c r="L24" s="32"/>
    </row>
    <row r="25" spans="2:12" s="1" customFormat="1" ht="12" customHeight="1">
      <c r="B25" s="32"/>
      <c r="D25" s="27" t="s">
        <v>33</v>
      </c>
      <c r="I25" s="97" t="s">
        <v>24</v>
      </c>
      <c r="J25" s="25" t="str">
        <f>IF('Rekapitulace stavby'!AN19="","",'Rekapitulace stavby'!AN19)</f>
        <v>28326610</v>
      </c>
      <c r="L25" s="32"/>
    </row>
    <row r="26" spans="2:12" s="1" customFormat="1" ht="18" customHeight="1">
      <c r="B26" s="32"/>
      <c r="E26" s="25" t="str">
        <f>IF('Rekapitulace stavby'!E20="","",'Rekapitulace stavby'!E20)</f>
        <v>ARCHSTYL s.r.o</v>
      </c>
      <c r="I26" s="97" t="s">
        <v>26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6"/>
      <c r="L27" s="32"/>
    </row>
    <row r="28" spans="2:12" s="1" customFormat="1" ht="12" customHeight="1">
      <c r="B28" s="32"/>
      <c r="D28" s="27" t="s">
        <v>35</v>
      </c>
      <c r="I28" s="96"/>
      <c r="L28" s="32"/>
    </row>
    <row r="29" spans="2:12" s="7" customFormat="1" ht="16.5" customHeight="1">
      <c r="B29" s="98"/>
      <c r="E29" s="256" t="s">
        <v>1</v>
      </c>
      <c r="F29" s="256"/>
      <c r="G29" s="256"/>
      <c r="H29" s="256"/>
      <c r="I29" s="99"/>
      <c r="L29" s="98"/>
    </row>
    <row r="30" spans="2:12" s="1" customFormat="1" ht="6.95" customHeight="1">
      <c r="B30" s="32"/>
      <c r="I30" s="96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0"/>
      <c r="J31" s="53"/>
      <c r="K31" s="53"/>
      <c r="L31" s="32"/>
    </row>
    <row r="32" spans="2:12" s="1" customFormat="1" ht="25.35" customHeight="1">
      <c r="B32" s="32"/>
      <c r="D32" s="101" t="s">
        <v>36</v>
      </c>
      <c r="I32" s="96"/>
      <c r="J32" s="66">
        <f>ROUND(J132,1)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0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102" t="s">
        <v>37</v>
      </c>
      <c r="J34" s="35" t="s">
        <v>39</v>
      </c>
      <c r="L34" s="32"/>
    </row>
    <row r="35" spans="2:12" s="1" customFormat="1" ht="14.45" customHeight="1">
      <c r="B35" s="32"/>
      <c r="D35" s="103" t="s">
        <v>40</v>
      </c>
      <c r="E35" s="27" t="s">
        <v>41</v>
      </c>
      <c r="F35" s="104">
        <f>ROUND((SUM(BE132:BE481)),1)</f>
        <v>0</v>
      </c>
      <c r="I35" s="105">
        <v>0.21</v>
      </c>
      <c r="J35" s="104">
        <f>ROUND(((SUM(BE132:BE481))*I35),1)</f>
        <v>0</v>
      </c>
      <c r="L35" s="32"/>
    </row>
    <row r="36" spans="2:12" s="1" customFormat="1" ht="14.45" customHeight="1">
      <c r="B36" s="32"/>
      <c r="E36" s="27" t="s">
        <v>42</v>
      </c>
      <c r="F36" s="104">
        <f>ROUND((SUM(BF132:BF481)),1)</f>
        <v>0</v>
      </c>
      <c r="I36" s="105">
        <v>0.15</v>
      </c>
      <c r="J36" s="104">
        <f>ROUND(((SUM(BF132:BF481))*I36),1)</f>
        <v>0</v>
      </c>
      <c r="L36" s="32"/>
    </row>
    <row r="37" spans="2:12" s="1" customFormat="1" ht="14.45" customHeight="1" hidden="1">
      <c r="B37" s="32"/>
      <c r="E37" s="27" t="s">
        <v>43</v>
      </c>
      <c r="F37" s="104">
        <f>ROUND((SUM(BG132:BG481)),1)</f>
        <v>0</v>
      </c>
      <c r="I37" s="105">
        <v>0.21</v>
      </c>
      <c r="J37" s="104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104">
        <f>ROUND((SUM(BH132:BH481)),1)</f>
        <v>0</v>
      </c>
      <c r="I38" s="105">
        <v>0.15</v>
      </c>
      <c r="J38" s="104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104">
        <f>ROUND((SUM(BI132:BI481)),1)</f>
        <v>0</v>
      </c>
      <c r="I39" s="105">
        <v>0</v>
      </c>
      <c r="J39" s="104">
        <f>0</f>
        <v>0</v>
      </c>
      <c r="L39" s="32"/>
    </row>
    <row r="40" spans="2:12" s="1" customFormat="1" ht="6.95" customHeight="1">
      <c r="B40" s="32"/>
      <c r="I40" s="96"/>
      <c r="L40" s="32"/>
    </row>
    <row r="41" spans="2:12" s="1" customFormat="1" ht="25.35" customHeight="1">
      <c r="B41" s="32"/>
      <c r="C41" s="106"/>
      <c r="D41" s="107" t="s">
        <v>46</v>
      </c>
      <c r="E41" s="57"/>
      <c r="F41" s="57"/>
      <c r="G41" s="108" t="s">
        <v>47</v>
      </c>
      <c r="H41" s="109" t="s">
        <v>48</v>
      </c>
      <c r="I41" s="110"/>
      <c r="J41" s="111">
        <f>SUM(J32:J39)</f>
        <v>0</v>
      </c>
      <c r="K41" s="112"/>
      <c r="L41" s="32"/>
    </row>
    <row r="42" spans="2:12" s="1" customFormat="1" ht="14.45" customHeight="1">
      <c r="B42" s="32"/>
      <c r="I42" s="96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13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14" t="s">
        <v>52</v>
      </c>
      <c r="G61" s="43" t="s">
        <v>51</v>
      </c>
      <c r="H61" s="34"/>
      <c r="I61" s="115"/>
      <c r="J61" s="116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13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14" t="s">
        <v>52</v>
      </c>
      <c r="G76" s="43" t="s">
        <v>51</v>
      </c>
      <c r="H76" s="34"/>
      <c r="I76" s="115"/>
      <c r="J76" s="11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2"/>
    </row>
    <row r="82" spans="2:12" s="1" customFormat="1" ht="24.95" customHeight="1" hidden="1">
      <c r="B82" s="32"/>
      <c r="C82" s="21" t="s">
        <v>107</v>
      </c>
      <c r="I82" s="96"/>
      <c r="L82" s="32"/>
    </row>
    <row r="83" spans="2:12" s="1" customFormat="1" ht="6.95" customHeight="1" hidden="1">
      <c r="B83" s="32"/>
      <c r="I83" s="96"/>
      <c r="L83" s="32"/>
    </row>
    <row r="84" spans="2:12" s="1" customFormat="1" ht="12" customHeight="1" hidden="1">
      <c r="B84" s="32"/>
      <c r="C84" s="27" t="s">
        <v>16</v>
      </c>
      <c r="I84" s="96"/>
      <c r="L84" s="32"/>
    </row>
    <row r="85" spans="2:12" s="1" customFormat="1" ht="16.5" customHeight="1" hidden="1">
      <c r="B85" s="32"/>
      <c r="E85" s="265" t="str">
        <f>E7</f>
        <v>Ocenášek - Snížení energ. náročnosti průmyslových hal</v>
      </c>
      <c r="F85" s="266"/>
      <c r="G85" s="266"/>
      <c r="H85" s="266"/>
      <c r="I85" s="96"/>
      <c r="L85" s="32"/>
    </row>
    <row r="86" spans="2:12" ht="12" customHeight="1" hidden="1">
      <c r="B86" s="20"/>
      <c r="C86" s="27" t="s">
        <v>102</v>
      </c>
      <c r="L86" s="20"/>
    </row>
    <row r="87" spans="2:12" s="1" customFormat="1" ht="16.5" customHeight="1" hidden="1">
      <c r="B87" s="32"/>
      <c r="E87" s="265" t="s">
        <v>677</v>
      </c>
      <c r="F87" s="264"/>
      <c r="G87" s="264"/>
      <c r="H87" s="264"/>
      <c r="I87" s="96"/>
      <c r="L87" s="32"/>
    </row>
    <row r="88" spans="2:12" s="1" customFormat="1" ht="12" customHeight="1" hidden="1">
      <c r="B88" s="32"/>
      <c r="C88" s="27" t="s">
        <v>104</v>
      </c>
      <c r="I88" s="96"/>
      <c r="L88" s="32"/>
    </row>
    <row r="89" spans="2:12" s="1" customFormat="1" ht="16.5" customHeight="1" hidden="1">
      <c r="B89" s="32"/>
      <c r="E89" s="249" t="str">
        <f>E11</f>
        <v>02.1 - Stavební a konstrukční část</v>
      </c>
      <c r="F89" s="264"/>
      <c r="G89" s="264"/>
      <c r="H89" s="264"/>
      <c r="I89" s="96"/>
      <c r="L89" s="32"/>
    </row>
    <row r="90" spans="2:12" s="1" customFormat="1" ht="6.95" customHeight="1" hidden="1">
      <c r="B90" s="32"/>
      <c r="I90" s="96"/>
      <c r="L90" s="32"/>
    </row>
    <row r="91" spans="2:12" s="1" customFormat="1" ht="12" customHeight="1" hidden="1">
      <c r="B91" s="32"/>
      <c r="C91" s="27" t="s">
        <v>20</v>
      </c>
      <c r="F91" s="25" t="str">
        <f>F14</f>
        <v xml:space="preserve"> </v>
      </c>
      <c r="I91" s="97" t="s">
        <v>22</v>
      </c>
      <c r="J91" s="52">
        <f>IF(J14="","",J14)</f>
        <v>43521</v>
      </c>
      <c r="L91" s="32"/>
    </row>
    <row r="92" spans="2:12" s="1" customFormat="1" ht="6.95" customHeight="1" hidden="1">
      <c r="B92" s="32"/>
      <c r="I92" s="96"/>
      <c r="L92" s="32"/>
    </row>
    <row r="93" spans="2:12" s="1" customFormat="1" ht="15.2" customHeight="1" hidden="1">
      <c r="B93" s="32"/>
      <c r="C93" s="27" t="s">
        <v>23</v>
      </c>
      <c r="F93" s="25" t="str">
        <f>E17</f>
        <v>Ocenášek - Mikulka s.r.o.</v>
      </c>
      <c r="I93" s="97" t="s">
        <v>29</v>
      </c>
      <c r="J93" s="30" t="str">
        <f>E23</f>
        <v>ARCHSTYL s.r.o</v>
      </c>
      <c r="L93" s="32"/>
    </row>
    <row r="94" spans="2:12" s="1" customFormat="1" ht="15.2" customHeight="1" hidden="1">
      <c r="B94" s="32"/>
      <c r="C94" s="27" t="s">
        <v>27</v>
      </c>
      <c r="F94" s="25" t="str">
        <f>IF(E20="","",E20)</f>
        <v>Vyplň údaj</v>
      </c>
      <c r="I94" s="97" t="s">
        <v>33</v>
      </c>
      <c r="J94" s="30" t="str">
        <f>E26</f>
        <v>ARCHSTYL s.r.o</v>
      </c>
      <c r="L94" s="32"/>
    </row>
    <row r="95" spans="2:12" s="1" customFormat="1" ht="10.35" customHeight="1" hidden="1">
      <c r="B95" s="32"/>
      <c r="I95" s="96"/>
      <c r="L95" s="32"/>
    </row>
    <row r="96" spans="2:12" s="1" customFormat="1" ht="29.25" customHeight="1" hidden="1">
      <c r="B96" s="32"/>
      <c r="C96" s="119" t="s">
        <v>108</v>
      </c>
      <c r="D96" s="106"/>
      <c r="E96" s="106"/>
      <c r="F96" s="106"/>
      <c r="G96" s="106"/>
      <c r="H96" s="106"/>
      <c r="I96" s="120"/>
      <c r="J96" s="121" t="s">
        <v>109</v>
      </c>
      <c r="K96" s="106"/>
      <c r="L96" s="32"/>
    </row>
    <row r="97" spans="2:12" s="1" customFormat="1" ht="10.35" customHeight="1" hidden="1">
      <c r="B97" s="32"/>
      <c r="I97" s="96"/>
      <c r="L97" s="32"/>
    </row>
    <row r="98" spans="2:47" s="1" customFormat="1" ht="22.9" customHeight="1" hidden="1">
      <c r="B98" s="32"/>
      <c r="C98" s="122" t="s">
        <v>110</v>
      </c>
      <c r="I98" s="96"/>
      <c r="J98" s="66">
        <f>J132</f>
        <v>0</v>
      </c>
      <c r="L98" s="32"/>
      <c r="AU98" s="17" t="s">
        <v>111</v>
      </c>
    </row>
    <row r="99" spans="2:12" s="8" customFormat="1" ht="24.95" customHeight="1" hidden="1">
      <c r="B99" s="123"/>
      <c r="D99" s="124" t="s">
        <v>112</v>
      </c>
      <c r="E99" s="125"/>
      <c r="F99" s="125"/>
      <c r="G99" s="125"/>
      <c r="H99" s="125"/>
      <c r="I99" s="126"/>
      <c r="J99" s="127">
        <f>J133</f>
        <v>0</v>
      </c>
      <c r="L99" s="123"/>
    </row>
    <row r="100" spans="2:12" s="9" customFormat="1" ht="19.9" customHeight="1" hidden="1">
      <c r="B100" s="128"/>
      <c r="D100" s="129" t="s">
        <v>113</v>
      </c>
      <c r="E100" s="130"/>
      <c r="F100" s="130"/>
      <c r="G100" s="130"/>
      <c r="H100" s="130"/>
      <c r="I100" s="131"/>
      <c r="J100" s="132">
        <f>J134</f>
        <v>0</v>
      </c>
      <c r="L100" s="128"/>
    </row>
    <row r="101" spans="2:12" s="9" customFormat="1" ht="19.9" customHeight="1" hidden="1">
      <c r="B101" s="128"/>
      <c r="D101" s="129" t="s">
        <v>114</v>
      </c>
      <c r="E101" s="130"/>
      <c r="F101" s="130"/>
      <c r="G101" s="130"/>
      <c r="H101" s="130"/>
      <c r="I101" s="131"/>
      <c r="J101" s="132">
        <f>J135</f>
        <v>0</v>
      </c>
      <c r="L101" s="128"/>
    </row>
    <row r="102" spans="2:12" s="9" customFormat="1" ht="19.9" customHeight="1" hidden="1">
      <c r="B102" s="128"/>
      <c r="D102" s="129" t="s">
        <v>115</v>
      </c>
      <c r="E102" s="130"/>
      <c r="F102" s="130"/>
      <c r="G102" s="130"/>
      <c r="H102" s="130"/>
      <c r="I102" s="131"/>
      <c r="J102" s="132">
        <f>J259</f>
        <v>0</v>
      </c>
      <c r="L102" s="128"/>
    </row>
    <row r="103" spans="2:12" s="9" customFormat="1" ht="19.9" customHeight="1" hidden="1">
      <c r="B103" s="128"/>
      <c r="D103" s="129" t="s">
        <v>116</v>
      </c>
      <c r="E103" s="130"/>
      <c r="F103" s="130"/>
      <c r="G103" s="130"/>
      <c r="H103" s="130"/>
      <c r="I103" s="131"/>
      <c r="J103" s="132">
        <f>J262</f>
        <v>0</v>
      </c>
      <c r="L103" s="128"/>
    </row>
    <row r="104" spans="2:12" s="9" customFormat="1" ht="19.9" customHeight="1" hidden="1">
      <c r="B104" s="128"/>
      <c r="D104" s="129" t="s">
        <v>117</v>
      </c>
      <c r="E104" s="130"/>
      <c r="F104" s="130"/>
      <c r="G104" s="130"/>
      <c r="H104" s="130"/>
      <c r="I104" s="131"/>
      <c r="J104" s="132">
        <f>J301</f>
        <v>0</v>
      </c>
      <c r="L104" s="128"/>
    </row>
    <row r="105" spans="2:12" s="9" customFormat="1" ht="19.9" customHeight="1" hidden="1">
      <c r="B105" s="128"/>
      <c r="D105" s="129" t="s">
        <v>118</v>
      </c>
      <c r="E105" s="130"/>
      <c r="F105" s="130"/>
      <c r="G105" s="130"/>
      <c r="H105" s="130"/>
      <c r="I105" s="131"/>
      <c r="J105" s="132">
        <f>J348</f>
        <v>0</v>
      </c>
      <c r="L105" s="128"/>
    </row>
    <row r="106" spans="2:12" s="8" customFormat="1" ht="24.95" customHeight="1" hidden="1">
      <c r="B106" s="123"/>
      <c r="D106" s="124" t="s">
        <v>119</v>
      </c>
      <c r="E106" s="125"/>
      <c r="F106" s="125"/>
      <c r="G106" s="125"/>
      <c r="H106" s="125"/>
      <c r="I106" s="126"/>
      <c r="J106" s="127">
        <f>J350</f>
        <v>0</v>
      </c>
      <c r="L106" s="123"/>
    </row>
    <row r="107" spans="2:12" s="9" customFormat="1" ht="19.9" customHeight="1" hidden="1">
      <c r="B107" s="128"/>
      <c r="D107" s="129" t="s">
        <v>122</v>
      </c>
      <c r="E107" s="130"/>
      <c r="F107" s="130"/>
      <c r="G107" s="130"/>
      <c r="H107" s="130"/>
      <c r="I107" s="131"/>
      <c r="J107" s="132">
        <f>J351</f>
        <v>0</v>
      </c>
      <c r="L107" s="128"/>
    </row>
    <row r="108" spans="2:12" s="9" customFormat="1" ht="19.9" customHeight="1" hidden="1">
      <c r="B108" s="128"/>
      <c r="D108" s="129" t="s">
        <v>124</v>
      </c>
      <c r="E108" s="130"/>
      <c r="F108" s="130"/>
      <c r="G108" s="130"/>
      <c r="H108" s="130"/>
      <c r="I108" s="131"/>
      <c r="J108" s="132">
        <f>J353</f>
        <v>0</v>
      </c>
      <c r="L108" s="128"/>
    </row>
    <row r="109" spans="2:12" s="9" customFormat="1" ht="19.9" customHeight="1" hidden="1">
      <c r="B109" s="128"/>
      <c r="D109" s="129" t="s">
        <v>125</v>
      </c>
      <c r="E109" s="130"/>
      <c r="F109" s="130"/>
      <c r="G109" s="130"/>
      <c r="H109" s="130"/>
      <c r="I109" s="131"/>
      <c r="J109" s="132">
        <f>J377</f>
        <v>0</v>
      </c>
      <c r="L109" s="128"/>
    </row>
    <row r="110" spans="2:12" s="9" customFormat="1" ht="19.9" customHeight="1" hidden="1">
      <c r="B110" s="128"/>
      <c r="D110" s="129" t="s">
        <v>126</v>
      </c>
      <c r="E110" s="130"/>
      <c r="F110" s="130"/>
      <c r="G110" s="130"/>
      <c r="H110" s="130"/>
      <c r="I110" s="131"/>
      <c r="J110" s="132">
        <f>J472</f>
        <v>0</v>
      </c>
      <c r="L110" s="128"/>
    </row>
    <row r="111" spans="2:12" s="1" customFormat="1" ht="21.75" customHeight="1" hidden="1">
      <c r="B111" s="32"/>
      <c r="I111" s="96"/>
      <c r="L111" s="32"/>
    </row>
    <row r="112" spans="2:12" s="1" customFormat="1" ht="6.95" customHeight="1" hidden="1">
      <c r="B112" s="44"/>
      <c r="C112" s="45"/>
      <c r="D112" s="45"/>
      <c r="E112" s="45"/>
      <c r="F112" s="45"/>
      <c r="G112" s="45"/>
      <c r="H112" s="45"/>
      <c r="I112" s="117"/>
      <c r="J112" s="45"/>
      <c r="K112" s="45"/>
      <c r="L112" s="32"/>
    </row>
    <row r="113" ht="12" hidden="1"/>
    <row r="114" ht="12" hidden="1"/>
    <row r="115" ht="12" hidden="1"/>
    <row r="116" spans="2:12" s="1" customFormat="1" ht="6.95" customHeight="1">
      <c r="B116" s="46"/>
      <c r="C116" s="47"/>
      <c r="D116" s="47"/>
      <c r="E116" s="47"/>
      <c r="F116" s="47"/>
      <c r="G116" s="47"/>
      <c r="H116" s="47"/>
      <c r="I116" s="118"/>
      <c r="J116" s="47"/>
      <c r="K116" s="47"/>
      <c r="L116" s="32"/>
    </row>
    <row r="117" spans="2:12" s="1" customFormat="1" ht="24.95" customHeight="1">
      <c r="B117" s="32"/>
      <c r="C117" s="21" t="s">
        <v>127</v>
      </c>
      <c r="I117" s="96"/>
      <c r="L117" s="32"/>
    </row>
    <row r="118" spans="2:12" s="1" customFormat="1" ht="6.95" customHeight="1">
      <c r="B118" s="32"/>
      <c r="I118" s="96"/>
      <c r="L118" s="32"/>
    </row>
    <row r="119" spans="2:12" s="1" customFormat="1" ht="12" customHeight="1">
      <c r="B119" s="32"/>
      <c r="C119" s="27" t="s">
        <v>16</v>
      </c>
      <c r="I119" s="96"/>
      <c r="L119" s="32"/>
    </row>
    <row r="120" spans="2:12" s="1" customFormat="1" ht="16.5" customHeight="1">
      <c r="B120" s="32"/>
      <c r="E120" s="265" t="str">
        <f>E7</f>
        <v>Ocenášek - Snížení energ. náročnosti průmyslových hal</v>
      </c>
      <c r="F120" s="266"/>
      <c r="G120" s="266"/>
      <c r="H120" s="266"/>
      <c r="I120" s="96"/>
      <c r="L120" s="32"/>
    </row>
    <row r="121" spans="2:12" ht="12" customHeight="1">
      <c r="B121" s="20"/>
      <c r="C121" s="27" t="s">
        <v>102</v>
      </c>
      <c r="L121" s="20"/>
    </row>
    <row r="122" spans="2:12" s="1" customFormat="1" ht="16.5" customHeight="1">
      <c r="B122" s="32"/>
      <c r="E122" s="265" t="s">
        <v>677</v>
      </c>
      <c r="F122" s="264"/>
      <c r="G122" s="264"/>
      <c r="H122" s="264"/>
      <c r="I122" s="96"/>
      <c r="L122" s="32"/>
    </row>
    <row r="123" spans="2:12" s="1" customFormat="1" ht="12" customHeight="1">
      <c r="B123" s="32"/>
      <c r="C123" s="27" t="s">
        <v>104</v>
      </c>
      <c r="I123" s="96"/>
      <c r="L123" s="32"/>
    </row>
    <row r="124" spans="2:12" s="1" customFormat="1" ht="16.5" customHeight="1">
      <c r="B124" s="32"/>
      <c r="E124" s="249" t="str">
        <f>E11</f>
        <v>02.1 - Stavební a konstrukční část</v>
      </c>
      <c r="F124" s="264"/>
      <c r="G124" s="264"/>
      <c r="H124" s="264"/>
      <c r="I124" s="96"/>
      <c r="L124" s="32"/>
    </row>
    <row r="125" spans="2:12" s="1" customFormat="1" ht="6.95" customHeight="1">
      <c r="B125" s="32"/>
      <c r="I125" s="96"/>
      <c r="L125" s="32"/>
    </row>
    <row r="126" spans="2:12" s="1" customFormat="1" ht="12" customHeight="1">
      <c r="B126" s="32"/>
      <c r="C126" s="27" t="s">
        <v>20</v>
      </c>
      <c r="F126" s="25" t="str">
        <f>F14</f>
        <v xml:space="preserve"> </v>
      </c>
      <c r="I126" s="97" t="s">
        <v>22</v>
      </c>
      <c r="J126" s="52">
        <f>IF(J14="","",J14)</f>
        <v>43521</v>
      </c>
      <c r="L126" s="32"/>
    </row>
    <row r="127" spans="2:12" s="1" customFormat="1" ht="6.95" customHeight="1">
      <c r="B127" s="32"/>
      <c r="I127" s="96"/>
      <c r="L127" s="32"/>
    </row>
    <row r="128" spans="2:12" s="1" customFormat="1" ht="15.2" customHeight="1">
      <c r="B128" s="32"/>
      <c r="C128" s="27" t="s">
        <v>23</v>
      </c>
      <c r="F128" s="25" t="str">
        <f>E17</f>
        <v>Ocenášek - Mikulka s.r.o.</v>
      </c>
      <c r="I128" s="97" t="s">
        <v>29</v>
      </c>
      <c r="J128" s="30" t="str">
        <f>E23</f>
        <v>ARCHSTYL s.r.o</v>
      </c>
      <c r="L128" s="32"/>
    </row>
    <row r="129" spans="2:12" s="1" customFormat="1" ht="15.2" customHeight="1">
      <c r="B129" s="32"/>
      <c r="C129" s="27" t="s">
        <v>27</v>
      </c>
      <c r="F129" s="25" t="str">
        <f>IF(E20="","",E20)</f>
        <v>Vyplň údaj</v>
      </c>
      <c r="I129" s="97" t="s">
        <v>33</v>
      </c>
      <c r="J129" s="30" t="str">
        <f>E26</f>
        <v>ARCHSTYL s.r.o</v>
      </c>
      <c r="L129" s="32"/>
    </row>
    <row r="130" spans="2:12" s="1" customFormat="1" ht="10.35" customHeight="1">
      <c r="B130" s="32"/>
      <c r="I130" s="96"/>
      <c r="L130" s="32"/>
    </row>
    <row r="131" spans="2:20" s="10" customFormat="1" ht="29.25" customHeight="1">
      <c r="B131" s="133"/>
      <c r="C131" s="134" t="s">
        <v>128</v>
      </c>
      <c r="D131" s="135" t="s">
        <v>61</v>
      </c>
      <c r="E131" s="135" t="s">
        <v>57</v>
      </c>
      <c r="F131" s="135" t="s">
        <v>58</v>
      </c>
      <c r="G131" s="135" t="s">
        <v>129</v>
      </c>
      <c r="H131" s="135" t="s">
        <v>130</v>
      </c>
      <c r="I131" s="136" t="s">
        <v>131</v>
      </c>
      <c r="J131" s="137" t="s">
        <v>109</v>
      </c>
      <c r="K131" s="138" t="s">
        <v>132</v>
      </c>
      <c r="L131" s="133"/>
      <c r="M131" s="59" t="s">
        <v>1</v>
      </c>
      <c r="N131" s="60" t="s">
        <v>40</v>
      </c>
      <c r="O131" s="60" t="s">
        <v>133</v>
      </c>
      <c r="P131" s="60" t="s">
        <v>134</v>
      </c>
      <c r="Q131" s="60" t="s">
        <v>135</v>
      </c>
      <c r="R131" s="60" t="s">
        <v>136</v>
      </c>
      <c r="S131" s="60" t="s">
        <v>137</v>
      </c>
      <c r="T131" s="61" t="s">
        <v>138</v>
      </c>
    </row>
    <row r="132" spans="2:63" s="1" customFormat="1" ht="22.9" customHeight="1">
      <c r="B132" s="32"/>
      <c r="C132" s="64" t="s">
        <v>139</v>
      </c>
      <c r="I132" s="96"/>
      <c r="J132" s="139">
        <f>BK132</f>
        <v>0</v>
      </c>
      <c r="L132" s="32"/>
      <c r="M132" s="62"/>
      <c r="N132" s="53"/>
      <c r="O132" s="53"/>
      <c r="P132" s="140">
        <f>P133+P350</f>
        <v>0</v>
      </c>
      <c r="Q132" s="53"/>
      <c r="R132" s="140">
        <f>R133+R350</f>
        <v>19.157738639999998</v>
      </c>
      <c r="S132" s="53"/>
      <c r="T132" s="141">
        <f>T133+T350</f>
        <v>28.95948286</v>
      </c>
      <c r="AT132" s="17" t="s">
        <v>75</v>
      </c>
      <c r="AU132" s="17" t="s">
        <v>111</v>
      </c>
      <c r="BK132" s="142">
        <f>BK133+BK350</f>
        <v>0</v>
      </c>
    </row>
    <row r="133" spans="2:63" s="11" customFormat="1" ht="25.9" customHeight="1">
      <c r="B133" s="143"/>
      <c r="D133" s="144" t="s">
        <v>75</v>
      </c>
      <c r="E133" s="145" t="s">
        <v>140</v>
      </c>
      <c r="F133" s="145" t="s">
        <v>141</v>
      </c>
      <c r="I133" s="146"/>
      <c r="J133" s="147">
        <f>BK133</f>
        <v>0</v>
      </c>
      <c r="L133" s="143"/>
      <c r="M133" s="148"/>
      <c r="N133" s="149"/>
      <c r="O133" s="149"/>
      <c r="P133" s="150">
        <f>P134+P135+P259+P262+P301+P348</f>
        <v>0</v>
      </c>
      <c r="Q133" s="149"/>
      <c r="R133" s="150">
        <f>R134+R135+R259+R262+R301+R348</f>
        <v>18.733986639999998</v>
      </c>
      <c r="S133" s="149"/>
      <c r="T133" s="151">
        <f>T134+T135+T259+T262+T301+T348</f>
        <v>10.62198</v>
      </c>
      <c r="AR133" s="144" t="s">
        <v>83</v>
      </c>
      <c r="AT133" s="152" t="s">
        <v>75</v>
      </c>
      <c r="AU133" s="152" t="s">
        <v>76</v>
      </c>
      <c r="AY133" s="144" t="s">
        <v>142</v>
      </c>
      <c r="BK133" s="153">
        <f>BK134+BK135+BK259+BK262+BK301+BK348</f>
        <v>0</v>
      </c>
    </row>
    <row r="134" spans="2:63" s="11" customFormat="1" ht="22.9" customHeight="1">
      <c r="B134" s="143"/>
      <c r="D134" s="144" t="s">
        <v>75</v>
      </c>
      <c r="E134" s="154" t="s">
        <v>143</v>
      </c>
      <c r="F134" s="154" t="s">
        <v>144</v>
      </c>
      <c r="I134" s="146"/>
      <c r="J134" s="155">
        <f>BK134</f>
        <v>0</v>
      </c>
      <c r="L134" s="143"/>
      <c r="M134" s="148"/>
      <c r="N134" s="149"/>
      <c r="O134" s="149"/>
      <c r="P134" s="150">
        <v>0</v>
      </c>
      <c r="Q134" s="149"/>
      <c r="R134" s="150">
        <v>0</v>
      </c>
      <c r="S134" s="149"/>
      <c r="T134" s="151">
        <v>0</v>
      </c>
      <c r="AR134" s="144" t="s">
        <v>83</v>
      </c>
      <c r="AT134" s="152" t="s">
        <v>75</v>
      </c>
      <c r="AU134" s="152" t="s">
        <v>83</v>
      </c>
      <c r="AY134" s="144" t="s">
        <v>142</v>
      </c>
      <c r="BK134" s="153">
        <v>0</v>
      </c>
    </row>
    <row r="135" spans="2:63" s="11" customFormat="1" ht="22.9" customHeight="1">
      <c r="B135" s="143"/>
      <c r="D135" s="144" t="s">
        <v>75</v>
      </c>
      <c r="E135" s="154" t="s">
        <v>158</v>
      </c>
      <c r="F135" s="154" t="s">
        <v>159</v>
      </c>
      <c r="I135" s="146"/>
      <c r="J135" s="155">
        <f>BK135</f>
        <v>0</v>
      </c>
      <c r="L135" s="143"/>
      <c r="M135" s="148"/>
      <c r="N135" s="149"/>
      <c r="O135" s="149"/>
      <c r="P135" s="150">
        <f>SUM(P136:P258)</f>
        <v>0</v>
      </c>
      <c r="Q135" s="149"/>
      <c r="R135" s="150">
        <f>SUM(R136:R258)</f>
        <v>18.529986639999997</v>
      </c>
      <c r="S135" s="149"/>
      <c r="T135" s="151">
        <f>SUM(T136:T258)</f>
        <v>0</v>
      </c>
      <c r="AR135" s="144" t="s">
        <v>83</v>
      </c>
      <c r="AT135" s="152" t="s">
        <v>75</v>
      </c>
      <c r="AU135" s="152" t="s">
        <v>83</v>
      </c>
      <c r="AY135" s="144" t="s">
        <v>142</v>
      </c>
      <c r="BK135" s="153">
        <f>SUM(BK136:BK258)</f>
        <v>0</v>
      </c>
    </row>
    <row r="136" spans="2:65" s="1" customFormat="1" ht="24" customHeight="1">
      <c r="B136" s="156"/>
      <c r="C136" s="157" t="s">
        <v>83</v>
      </c>
      <c r="D136" s="157" t="s">
        <v>145</v>
      </c>
      <c r="E136" s="158" t="s">
        <v>679</v>
      </c>
      <c r="F136" s="159" t="s">
        <v>680</v>
      </c>
      <c r="G136" s="160" t="s">
        <v>148</v>
      </c>
      <c r="H136" s="161">
        <v>144.09</v>
      </c>
      <c r="I136" s="162"/>
      <c r="J136" s="163">
        <f>ROUND(I136*H136,2)</f>
        <v>0</v>
      </c>
      <c r="K136" s="159" t="s">
        <v>1</v>
      </c>
      <c r="L136" s="32"/>
      <c r="M136" s="164" t="s">
        <v>1</v>
      </c>
      <c r="N136" s="165" t="s">
        <v>41</v>
      </c>
      <c r="O136" s="55"/>
      <c r="P136" s="166">
        <f>O136*H136</f>
        <v>0</v>
      </c>
      <c r="Q136" s="166">
        <v>0</v>
      </c>
      <c r="R136" s="166">
        <f>Q136*H136</f>
        <v>0</v>
      </c>
      <c r="S136" s="166">
        <v>0</v>
      </c>
      <c r="T136" s="167">
        <f>S136*H136</f>
        <v>0</v>
      </c>
      <c r="AR136" s="168" t="s">
        <v>149</v>
      </c>
      <c r="AT136" s="168" t="s">
        <v>145</v>
      </c>
      <c r="AU136" s="168" t="s">
        <v>85</v>
      </c>
      <c r="AY136" s="17" t="s">
        <v>142</v>
      </c>
      <c r="BE136" s="169">
        <f>IF(N136="základní",J136,0)</f>
        <v>0</v>
      </c>
      <c r="BF136" s="169">
        <f>IF(N136="snížená",J136,0)</f>
        <v>0</v>
      </c>
      <c r="BG136" s="169">
        <f>IF(N136="zákl. přenesená",J136,0)</f>
        <v>0</v>
      </c>
      <c r="BH136" s="169">
        <f>IF(N136="sníž. přenesená",J136,0)</f>
        <v>0</v>
      </c>
      <c r="BI136" s="169">
        <f>IF(N136="nulová",J136,0)</f>
        <v>0</v>
      </c>
      <c r="BJ136" s="17" t="s">
        <v>83</v>
      </c>
      <c r="BK136" s="169">
        <f>ROUND(I136*H136,2)</f>
        <v>0</v>
      </c>
      <c r="BL136" s="17" t="s">
        <v>149</v>
      </c>
      <c r="BM136" s="168" t="s">
        <v>85</v>
      </c>
    </row>
    <row r="137" spans="2:51" s="12" customFormat="1" ht="12">
      <c r="B137" s="170"/>
      <c r="D137" s="171" t="s">
        <v>150</v>
      </c>
      <c r="E137" s="172" t="s">
        <v>1</v>
      </c>
      <c r="F137" s="173" t="s">
        <v>681</v>
      </c>
      <c r="H137" s="172" t="s">
        <v>1</v>
      </c>
      <c r="I137" s="174"/>
      <c r="L137" s="170"/>
      <c r="M137" s="175"/>
      <c r="N137" s="176"/>
      <c r="O137" s="176"/>
      <c r="P137" s="176"/>
      <c r="Q137" s="176"/>
      <c r="R137" s="176"/>
      <c r="S137" s="176"/>
      <c r="T137" s="177"/>
      <c r="AT137" s="172" t="s">
        <v>150</v>
      </c>
      <c r="AU137" s="172" t="s">
        <v>85</v>
      </c>
      <c r="AV137" s="12" t="s">
        <v>83</v>
      </c>
      <c r="AW137" s="12" t="s">
        <v>34</v>
      </c>
      <c r="AX137" s="12" t="s">
        <v>76</v>
      </c>
      <c r="AY137" s="172" t="s">
        <v>142</v>
      </c>
    </row>
    <row r="138" spans="2:51" s="13" customFormat="1" ht="12">
      <c r="B138" s="178"/>
      <c r="D138" s="171" t="s">
        <v>150</v>
      </c>
      <c r="E138" s="179" t="s">
        <v>1</v>
      </c>
      <c r="F138" s="180" t="s">
        <v>682</v>
      </c>
      <c r="H138" s="181">
        <v>3.69</v>
      </c>
      <c r="I138" s="182"/>
      <c r="L138" s="178"/>
      <c r="M138" s="183"/>
      <c r="N138" s="184"/>
      <c r="O138" s="184"/>
      <c r="P138" s="184"/>
      <c r="Q138" s="184"/>
      <c r="R138" s="184"/>
      <c r="S138" s="184"/>
      <c r="T138" s="185"/>
      <c r="AT138" s="179" t="s">
        <v>150</v>
      </c>
      <c r="AU138" s="179" t="s">
        <v>85</v>
      </c>
      <c r="AV138" s="13" t="s">
        <v>85</v>
      </c>
      <c r="AW138" s="13" t="s">
        <v>34</v>
      </c>
      <c r="AX138" s="13" t="s">
        <v>76</v>
      </c>
      <c r="AY138" s="179" t="s">
        <v>142</v>
      </c>
    </row>
    <row r="139" spans="2:51" s="13" customFormat="1" ht="12">
      <c r="B139" s="178"/>
      <c r="D139" s="171" t="s">
        <v>150</v>
      </c>
      <c r="E139" s="179" t="s">
        <v>1</v>
      </c>
      <c r="F139" s="180" t="s">
        <v>683</v>
      </c>
      <c r="H139" s="181">
        <v>0.6050000000000001</v>
      </c>
      <c r="I139" s="182"/>
      <c r="L139" s="178"/>
      <c r="M139" s="183"/>
      <c r="N139" s="184"/>
      <c r="O139" s="184"/>
      <c r="P139" s="184"/>
      <c r="Q139" s="184"/>
      <c r="R139" s="184"/>
      <c r="S139" s="184"/>
      <c r="T139" s="185"/>
      <c r="AT139" s="179" t="s">
        <v>150</v>
      </c>
      <c r="AU139" s="179" t="s">
        <v>85</v>
      </c>
      <c r="AV139" s="13" t="s">
        <v>85</v>
      </c>
      <c r="AW139" s="13" t="s">
        <v>34</v>
      </c>
      <c r="AX139" s="13" t="s">
        <v>76</v>
      </c>
      <c r="AY139" s="179" t="s">
        <v>142</v>
      </c>
    </row>
    <row r="140" spans="2:51" s="13" customFormat="1" ht="12">
      <c r="B140" s="178"/>
      <c r="D140" s="171" t="s">
        <v>150</v>
      </c>
      <c r="E140" s="179" t="s">
        <v>1</v>
      </c>
      <c r="F140" s="180" t="s">
        <v>684</v>
      </c>
      <c r="H140" s="181">
        <v>20.7</v>
      </c>
      <c r="I140" s="182"/>
      <c r="L140" s="178"/>
      <c r="M140" s="183"/>
      <c r="N140" s="184"/>
      <c r="O140" s="184"/>
      <c r="P140" s="184"/>
      <c r="Q140" s="184"/>
      <c r="R140" s="184"/>
      <c r="S140" s="184"/>
      <c r="T140" s="185"/>
      <c r="AT140" s="179" t="s">
        <v>150</v>
      </c>
      <c r="AU140" s="179" t="s">
        <v>85</v>
      </c>
      <c r="AV140" s="13" t="s">
        <v>85</v>
      </c>
      <c r="AW140" s="13" t="s">
        <v>34</v>
      </c>
      <c r="AX140" s="13" t="s">
        <v>76</v>
      </c>
      <c r="AY140" s="179" t="s">
        <v>142</v>
      </c>
    </row>
    <row r="141" spans="2:51" s="13" customFormat="1" ht="12">
      <c r="B141" s="178"/>
      <c r="D141" s="171" t="s">
        <v>150</v>
      </c>
      <c r="E141" s="179" t="s">
        <v>1</v>
      </c>
      <c r="F141" s="180" t="s">
        <v>685</v>
      </c>
      <c r="H141" s="181">
        <v>1.8900000000000001</v>
      </c>
      <c r="I141" s="182"/>
      <c r="L141" s="178"/>
      <c r="M141" s="183"/>
      <c r="N141" s="184"/>
      <c r="O141" s="184"/>
      <c r="P141" s="184"/>
      <c r="Q141" s="184"/>
      <c r="R141" s="184"/>
      <c r="S141" s="184"/>
      <c r="T141" s="185"/>
      <c r="AT141" s="179" t="s">
        <v>150</v>
      </c>
      <c r="AU141" s="179" t="s">
        <v>85</v>
      </c>
      <c r="AV141" s="13" t="s">
        <v>85</v>
      </c>
      <c r="AW141" s="13" t="s">
        <v>34</v>
      </c>
      <c r="AX141" s="13" t="s">
        <v>76</v>
      </c>
      <c r="AY141" s="179" t="s">
        <v>142</v>
      </c>
    </row>
    <row r="142" spans="2:51" s="13" customFormat="1" ht="12">
      <c r="B142" s="178"/>
      <c r="D142" s="171" t="s">
        <v>150</v>
      </c>
      <c r="E142" s="179" t="s">
        <v>1</v>
      </c>
      <c r="F142" s="180" t="s">
        <v>686</v>
      </c>
      <c r="H142" s="181">
        <v>36.125</v>
      </c>
      <c r="I142" s="182"/>
      <c r="L142" s="178"/>
      <c r="M142" s="183"/>
      <c r="N142" s="184"/>
      <c r="O142" s="184"/>
      <c r="P142" s="184"/>
      <c r="Q142" s="184"/>
      <c r="R142" s="184"/>
      <c r="S142" s="184"/>
      <c r="T142" s="185"/>
      <c r="AT142" s="179" t="s">
        <v>150</v>
      </c>
      <c r="AU142" s="179" t="s">
        <v>85</v>
      </c>
      <c r="AV142" s="13" t="s">
        <v>85</v>
      </c>
      <c r="AW142" s="13" t="s">
        <v>34</v>
      </c>
      <c r="AX142" s="13" t="s">
        <v>76</v>
      </c>
      <c r="AY142" s="179" t="s">
        <v>142</v>
      </c>
    </row>
    <row r="143" spans="2:51" s="13" customFormat="1" ht="12">
      <c r="B143" s="178"/>
      <c r="D143" s="171" t="s">
        <v>150</v>
      </c>
      <c r="E143" s="179" t="s">
        <v>1</v>
      </c>
      <c r="F143" s="180" t="s">
        <v>687</v>
      </c>
      <c r="H143" s="181">
        <v>5.404999999999999</v>
      </c>
      <c r="I143" s="182"/>
      <c r="L143" s="178"/>
      <c r="M143" s="183"/>
      <c r="N143" s="184"/>
      <c r="O143" s="184"/>
      <c r="P143" s="184"/>
      <c r="Q143" s="184"/>
      <c r="R143" s="184"/>
      <c r="S143" s="184"/>
      <c r="T143" s="185"/>
      <c r="AT143" s="179" t="s">
        <v>150</v>
      </c>
      <c r="AU143" s="179" t="s">
        <v>85</v>
      </c>
      <c r="AV143" s="13" t="s">
        <v>85</v>
      </c>
      <c r="AW143" s="13" t="s">
        <v>34</v>
      </c>
      <c r="AX143" s="13" t="s">
        <v>76</v>
      </c>
      <c r="AY143" s="179" t="s">
        <v>142</v>
      </c>
    </row>
    <row r="144" spans="2:51" s="13" customFormat="1" ht="12">
      <c r="B144" s="178"/>
      <c r="D144" s="171" t="s">
        <v>150</v>
      </c>
      <c r="E144" s="179" t="s">
        <v>1</v>
      </c>
      <c r="F144" s="180" t="s">
        <v>688</v>
      </c>
      <c r="H144" s="181">
        <v>2.7</v>
      </c>
      <c r="I144" s="182"/>
      <c r="L144" s="178"/>
      <c r="M144" s="183"/>
      <c r="N144" s="184"/>
      <c r="O144" s="184"/>
      <c r="P144" s="184"/>
      <c r="Q144" s="184"/>
      <c r="R144" s="184"/>
      <c r="S144" s="184"/>
      <c r="T144" s="185"/>
      <c r="AT144" s="179" t="s">
        <v>150</v>
      </c>
      <c r="AU144" s="179" t="s">
        <v>85</v>
      </c>
      <c r="AV144" s="13" t="s">
        <v>85</v>
      </c>
      <c r="AW144" s="13" t="s">
        <v>34</v>
      </c>
      <c r="AX144" s="13" t="s">
        <v>76</v>
      </c>
      <c r="AY144" s="179" t="s">
        <v>142</v>
      </c>
    </row>
    <row r="145" spans="2:51" s="13" customFormat="1" ht="12">
      <c r="B145" s="178"/>
      <c r="D145" s="171" t="s">
        <v>150</v>
      </c>
      <c r="E145" s="179" t="s">
        <v>1</v>
      </c>
      <c r="F145" s="180" t="s">
        <v>689</v>
      </c>
      <c r="H145" s="181">
        <v>3.6399999999999997</v>
      </c>
      <c r="I145" s="182"/>
      <c r="L145" s="178"/>
      <c r="M145" s="183"/>
      <c r="N145" s="184"/>
      <c r="O145" s="184"/>
      <c r="P145" s="184"/>
      <c r="Q145" s="184"/>
      <c r="R145" s="184"/>
      <c r="S145" s="184"/>
      <c r="T145" s="185"/>
      <c r="AT145" s="179" t="s">
        <v>150</v>
      </c>
      <c r="AU145" s="179" t="s">
        <v>85</v>
      </c>
      <c r="AV145" s="13" t="s">
        <v>85</v>
      </c>
      <c r="AW145" s="13" t="s">
        <v>34</v>
      </c>
      <c r="AX145" s="13" t="s">
        <v>76</v>
      </c>
      <c r="AY145" s="179" t="s">
        <v>142</v>
      </c>
    </row>
    <row r="146" spans="2:51" s="13" customFormat="1" ht="12">
      <c r="B146" s="178"/>
      <c r="D146" s="171" t="s">
        <v>150</v>
      </c>
      <c r="E146" s="179" t="s">
        <v>1</v>
      </c>
      <c r="F146" s="180" t="s">
        <v>690</v>
      </c>
      <c r="H146" s="181">
        <v>1.265</v>
      </c>
      <c r="I146" s="182"/>
      <c r="L146" s="178"/>
      <c r="M146" s="183"/>
      <c r="N146" s="184"/>
      <c r="O146" s="184"/>
      <c r="P146" s="184"/>
      <c r="Q146" s="184"/>
      <c r="R146" s="184"/>
      <c r="S146" s="184"/>
      <c r="T146" s="185"/>
      <c r="AT146" s="179" t="s">
        <v>150</v>
      </c>
      <c r="AU146" s="179" t="s">
        <v>85</v>
      </c>
      <c r="AV146" s="13" t="s">
        <v>85</v>
      </c>
      <c r="AW146" s="13" t="s">
        <v>34</v>
      </c>
      <c r="AX146" s="13" t="s">
        <v>76</v>
      </c>
      <c r="AY146" s="179" t="s">
        <v>142</v>
      </c>
    </row>
    <row r="147" spans="2:51" s="13" customFormat="1" ht="12">
      <c r="B147" s="178"/>
      <c r="D147" s="171" t="s">
        <v>150</v>
      </c>
      <c r="E147" s="179" t="s">
        <v>1</v>
      </c>
      <c r="F147" s="180" t="s">
        <v>691</v>
      </c>
      <c r="H147" s="181">
        <v>1.2100000000000002</v>
      </c>
      <c r="I147" s="182"/>
      <c r="L147" s="178"/>
      <c r="M147" s="183"/>
      <c r="N147" s="184"/>
      <c r="O147" s="184"/>
      <c r="P147" s="184"/>
      <c r="Q147" s="184"/>
      <c r="R147" s="184"/>
      <c r="S147" s="184"/>
      <c r="T147" s="185"/>
      <c r="AT147" s="179" t="s">
        <v>150</v>
      </c>
      <c r="AU147" s="179" t="s">
        <v>85</v>
      </c>
      <c r="AV147" s="13" t="s">
        <v>85</v>
      </c>
      <c r="AW147" s="13" t="s">
        <v>34</v>
      </c>
      <c r="AX147" s="13" t="s">
        <v>76</v>
      </c>
      <c r="AY147" s="179" t="s">
        <v>142</v>
      </c>
    </row>
    <row r="148" spans="2:51" s="15" customFormat="1" ht="12">
      <c r="B148" s="206"/>
      <c r="D148" s="171" t="s">
        <v>150</v>
      </c>
      <c r="E148" s="207" t="s">
        <v>1</v>
      </c>
      <c r="F148" s="208" t="s">
        <v>216</v>
      </c>
      <c r="H148" s="209">
        <v>77.22999999999999</v>
      </c>
      <c r="I148" s="210"/>
      <c r="L148" s="206"/>
      <c r="M148" s="211"/>
      <c r="N148" s="212"/>
      <c r="O148" s="212"/>
      <c r="P148" s="212"/>
      <c r="Q148" s="212"/>
      <c r="R148" s="212"/>
      <c r="S148" s="212"/>
      <c r="T148" s="213"/>
      <c r="AT148" s="207" t="s">
        <v>150</v>
      </c>
      <c r="AU148" s="207" t="s">
        <v>85</v>
      </c>
      <c r="AV148" s="15" t="s">
        <v>143</v>
      </c>
      <c r="AW148" s="15" t="s">
        <v>34</v>
      </c>
      <c r="AX148" s="15" t="s">
        <v>76</v>
      </c>
      <c r="AY148" s="207" t="s">
        <v>142</v>
      </c>
    </row>
    <row r="149" spans="2:51" s="12" customFormat="1" ht="12">
      <c r="B149" s="170"/>
      <c r="D149" s="171" t="s">
        <v>150</v>
      </c>
      <c r="E149" s="172" t="s">
        <v>1</v>
      </c>
      <c r="F149" s="173" t="s">
        <v>692</v>
      </c>
      <c r="H149" s="172" t="s">
        <v>1</v>
      </c>
      <c r="I149" s="174"/>
      <c r="L149" s="170"/>
      <c r="M149" s="175"/>
      <c r="N149" s="176"/>
      <c r="O149" s="176"/>
      <c r="P149" s="176"/>
      <c r="Q149" s="176"/>
      <c r="R149" s="176"/>
      <c r="S149" s="176"/>
      <c r="T149" s="177"/>
      <c r="AT149" s="172" t="s">
        <v>150</v>
      </c>
      <c r="AU149" s="172" t="s">
        <v>85</v>
      </c>
      <c r="AV149" s="12" t="s">
        <v>83</v>
      </c>
      <c r="AW149" s="12" t="s">
        <v>34</v>
      </c>
      <c r="AX149" s="12" t="s">
        <v>76</v>
      </c>
      <c r="AY149" s="172" t="s">
        <v>142</v>
      </c>
    </row>
    <row r="150" spans="2:51" s="13" customFormat="1" ht="12">
      <c r="B150" s="178"/>
      <c r="D150" s="171" t="s">
        <v>150</v>
      </c>
      <c r="E150" s="179" t="s">
        <v>1</v>
      </c>
      <c r="F150" s="180" t="s">
        <v>693</v>
      </c>
      <c r="H150" s="181">
        <v>3.9674999999999994</v>
      </c>
      <c r="I150" s="182"/>
      <c r="L150" s="178"/>
      <c r="M150" s="183"/>
      <c r="N150" s="184"/>
      <c r="O150" s="184"/>
      <c r="P150" s="184"/>
      <c r="Q150" s="184"/>
      <c r="R150" s="184"/>
      <c r="S150" s="184"/>
      <c r="T150" s="185"/>
      <c r="AT150" s="179" t="s">
        <v>150</v>
      </c>
      <c r="AU150" s="179" t="s">
        <v>85</v>
      </c>
      <c r="AV150" s="13" t="s">
        <v>85</v>
      </c>
      <c r="AW150" s="13" t="s">
        <v>34</v>
      </c>
      <c r="AX150" s="13" t="s">
        <v>76</v>
      </c>
      <c r="AY150" s="179" t="s">
        <v>142</v>
      </c>
    </row>
    <row r="151" spans="2:51" s="13" customFormat="1" ht="12">
      <c r="B151" s="178"/>
      <c r="D151" s="171" t="s">
        <v>150</v>
      </c>
      <c r="E151" s="179" t="s">
        <v>1</v>
      </c>
      <c r="F151" s="180" t="s">
        <v>694</v>
      </c>
      <c r="H151" s="181">
        <v>4.2875000000000005</v>
      </c>
      <c r="I151" s="182"/>
      <c r="L151" s="178"/>
      <c r="M151" s="183"/>
      <c r="N151" s="184"/>
      <c r="O151" s="184"/>
      <c r="P151" s="184"/>
      <c r="Q151" s="184"/>
      <c r="R151" s="184"/>
      <c r="S151" s="184"/>
      <c r="T151" s="185"/>
      <c r="AT151" s="179" t="s">
        <v>150</v>
      </c>
      <c r="AU151" s="179" t="s">
        <v>85</v>
      </c>
      <c r="AV151" s="13" t="s">
        <v>85</v>
      </c>
      <c r="AW151" s="13" t="s">
        <v>34</v>
      </c>
      <c r="AX151" s="13" t="s">
        <v>76</v>
      </c>
      <c r="AY151" s="179" t="s">
        <v>142</v>
      </c>
    </row>
    <row r="152" spans="2:51" s="13" customFormat="1" ht="12">
      <c r="B152" s="178"/>
      <c r="D152" s="171" t="s">
        <v>150</v>
      </c>
      <c r="E152" s="179" t="s">
        <v>1</v>
      </c>
      <c r="F152" s="180" t="s">
        <v>695</v>
      </c>
      <c r="H152" s="181">
        <v>2.53</v>
      </c>
      <c r="I152" s="182"/>
      <c r="L152" s="178"/>
      <c r="M152" s="183"/>
      <c r="N152" s="184"/>
      <c r="O152" s="184"/>
      <c r="P152" s="184"/>
      <c r="Q152" s="184"/>
      <c r="R152" s="184"/>
      <c r="S152" s="184"/>
      <c r="T152" s="185"/>
      <c r="AT152" s="179" t="s">
        <v>150</v>
      </c>
      <c r="AU152" s="179" t="s">
        <v>85</v>
      </c>
      <c r="AV152" s="13" t="s">
        <v>85</v>
      </c>
      <c r="AW152" s="13" t="s">
        <v>34</v>
      </c>
      <c r="AX152" s="13" t="s">
        <v>76</v>
      </c>
      <c r="AY152" s="179" t="s">
        <v>142</v>
      </c>
    </row>
    <row r="153" spans="2:51" s="13" customFormat="1" ht="12">
      <c r="B153" s="178"/>
      <c r="D153" s="171" t="s">
        <v>150</v>
      </c>
      <c r="E153" s="179" t="s">
        <v>1</v>
      </c>
      <c r="F153" s="180" t="s">
        <v>696</v>
      </c>
      <c r="H153" s="181">
        <v>4.165</v>
      </c>
      <c r="I153" s="182"/>
      <c r="L153" s="178"/>
      <c r="M153" s="183"/>
      <c r="N153" s="184"/>
      <c r="O153" s="184"/>
      <c r="P153" s="184"/>
      <c r="Q153" s="184"/>
      <c r="R153" s="184"/>
      <c r="S153" s="184"/>
      <c r="T153" s="185"/>
      <c r="AT153" s="179" t="s">
        <v>150</v>
      </c>
      <c r="AU153" s="179" t="s">
        <v>85</v>
      </c>
      <c r="AV153" s="13" t="s">
        <v>85</v>
      </c>
      <c r="AW153" s="13" t="s">
        <v>34</v>
      </c>
      <c r="AX153" s="13" t="s">
        <v>76</v>
      </c>
      <c r="AY153" s="179" t="s">
        <v>142</v>
      </c>
    </row>
    <row r="154" spans="2:51" s="13" customFormat="1" ht="12">
      <c r="B154" s="178"/>
      <c r="D154" s="171" t="s">
        <v>150</v>
      </c>
      <c r="E154" s="179" t="s">
        <v>1</v>
      </c>
      <c r="F154" s="180" t="s">
        <v>697</v>
      </c>
      <c r="H154" s="181">
        <v>7.83</v>
      </c>
      <c r="I154" s="182"/>
      <c r="L154" s="178"/>
      <c r="M154" s="183"/>
      <c r="N154" s="184"/>
      <c r="O154" s="184"/>
      <c r="P154" s="184"/>
      <c r="Q154" s="184"/>
      <c r="R154" s="184"/>
      <c r="S154" s="184"/>
      <c r="T154" s="185"/>
      <c r="AT154" s="179" t="s">
        <v>150</v>
      </c>
      <c r="AU154" s="179" t="s">
        <v>85</v>
      </c>
      <c r="AV154" s="13" t="s">
        <v>85</v>
      </c>
      <c r="AW154" s="13" t="s">
        <v>34</v>
      </c>
      <c r="AX154" s="13" t="s">
        <v>76</v>
      </c>
      <c r="AY154" s="179" t="s">
        <v>142</v>
      </c>
    </row>
    <row r="155" spans="2:51" s="15" customFormat="1" ht="12">
      <c r="B155" s="206"/>
      <c r="D155" s="171" t="s">
        <v>150</v>
      </c>
      <c r="E155" s="207" t="s">
        <v>1</v>
      </c>
      <c r="F155" s="208" t="s">
        <v>216</v>
      </c>
      <c r="H155" s="209">
        <v>22.78</v>
      </c>
      <c r="I155" s="210"/>
      <c r="L155" s="206"/>
      <c r="M155" s="211"/>
      <c r="N155" s="212"/>
      <c r="O155" s="212"/>
      <c r="P155" s="212"/>
      <c r="Q155" s="212"/>
      <c r="R155" s="212"/>
      <c r="S155" s="212"/>
      <c r="T155" s="213"/>
      <c r="AT155" s="207" t="s">
        <v>150</v>
      </c>
      <c r="AU155" s="207" t="s">
        <v>85</v>
      </c>
      <c r="AV155" s="15" t="s">
        <v>143</v>
      </c>
      <c r="AW155" s="15" t="s">
        <v>34</v>
      </c>
      <c r="AX155" s="15" t="s">
        <v>76</v>
      </c>
      <c r="AY155" s="207" t="s">
        <v>142</v>
      </c>
    </row>
    <row r="156" spans="2:51" s="12" customFormat="1" ht="12">
      <c r="B156" s="170"/>
      <c r="D156" s="171" t="s">
        <v>150</v>
      </c>
      <c r="E156" s="172" t="s">
        <v>1</v>
      </c>
      <c r="F156" s="173" t="s">
        <v>698</v>
      </c>
      <c r="H156" s="172" t="s">
        <v>1</v>
      </c>
      <c r="I156" s="174"/>
      <c r="L156" s="170"/>
      <c r="M156" s="175"/>
      <c r="N156" s="176"/>
      <c r="O156" s="176"/>
      <c r="P156" s="176"/>
      <c r="Q156" s="176"/>
      <c r="R156" s="176"/>
      <c r="S156" s="176"/>
      <c r="T156" s="177"/>
      <c r="AT156" s="172" t="s">
        <v>150</v>
      </c>
      <c r="AU156" s="172" t="s">
        <v>85</v>
      </c>
      <c r="AV156" s="12" t="s">
        <v>83</v>
      </c>
      <c r="AW156" s="12" t="s">
        <v>34</v>
      </c>
      <c r="AX156" s="12" t="s">
        <v>76</v>
      </c>
      <c r="AY156" s="172" t="s">
        <v>142</v>
      </c>
    </row>
    <row r="157" spans="2:51" s="13" customFormat="1" ht="12">
      <c r="B157" s="178"/>
      <c r="D157" s="171" t="s">
        <v>150</v>
      </c>
      <c r="E157" s="179" t="s">
        <v>1</v>
      </c>
      <c r="F157" s="180" t="s">
        <v>699</v>
      </c>
      <c r="H157" s="181">
        <v>5.64</v>
      </c>
      <c r="I157" s="182"/>
      <c r="L157" s="178"/>
      <c r="M157" s="183"/>
      <c r="N157" s="184"/>
      <c r="O157" s="184"/>
      <c r="P157" s="184"/>
      <c r="Q157" s="184"/>
      <c r="R157" s="184"/>
      <c r="S157" s="184"/>
      <c r="T157" s="185"/>
      <c r="AT157" s="179" t="s">
        <v>150</v>
      </c>
      <c r="AU157" s="179" t="s">
        <v>85</v>
      </c>
      <c r="AV157" s="13" t="s">
        <v>85</v>
      </c>
      <c r="AW157" s="13" t="s">
        <v>34</v>
      </c>
      <c r="AX157" s="13" t="s">
        <v>76</v>
      </c>
      <c r="AY157" s="179" t="s">
        <v>142</v>
      </c>
    </row>
    <row r="158" spans="2:51" s="13" customFormat="1" ht="12">
      <c r="B158" s="178"/>
      <c r="D158" s="171" t="s">
        <v>150</v>
      </c>
      <c r="E158" s="179" t="s">
        <v>1</v>
      </c>
      <c r="F158" s="180" t="s">
        <v>700</v>
      </c>
      <c r="H158" s="181">
        <v>21</v>
      </c>
      <c r="I158" s="182"/>
      <c r="L158" s="178"/>
      <c r="M158" s="183"/>
      <c r="N158" s="184"/>
      <c r="O158" s="184"/>
      <c r="P158" s="184"/>
      <c r="Q158" s="184"/>
      <c r="R158" s="184"/>
      <c r="S158" s="184"/>
      <c r="T158" s="185"/>
      <c r="AT158" s="179" t="s">
        <v>150</v>
      </c>
      <c r="AU158" s="179" t="s">
        <v>85</v>
      </c>
      <c r="AV158" s="13" t="s">
        <v>85</v>
      </c>
      <c r="AW158" s="13" t="s">
        <v>34</v>
      </c>
      <c r="AX158" s="13" t="s">
        <v>76</v>
      </c>
      <c r="AY158" s="179" t="s">
        <v>142</v>
      </c>
    </row>
    <row r="159" spans="2:51" s="13" customFormat="1" ht="12">
      <c r="B159" s="178"/>
      <c r="D159" s="171" t="s">
        <v>150</v>
      </c>
      <c r="E159" s="179" t="s">
        <v>1</v>
      </c>
      <c r="F159" s="180" t="s">
        <v>701</v>
      </c>
      <c r="H159" s="181">
        <v>6.3</v>
      </c>
      <c r="I159" s="182"/>
      <c r="L159" s="178"/>
      <c r="M159" s="183"/>
      <c r="N159" s="184"/>
      <c r="O159" s="184"/>
      <c r="P159" s="184"/>
      <c r="Q159" s="184"/>
      <c r="R159" s="184"/>
      <c r="S159" s="184"/>
      <c r="T159" s="185"/>
      <c r="AT159" s="179" t="s">
        <v>150</v>
      </c>
      <c r="AU159" s="179" t="s">
        <v>85</v>
      </c>
      <c r="AV159" s="13" t="s">
        <v>85</v>
      </c>
      <c r="AW159" s="13" t="s">
        <v>34</v>
      </c>
      <c r="AX159" s="13" t="s">
        <v>76</v>
      </c>
      <c r="AY159" s="179" t="s">
        <v>142</v>
      </c>
    </row>
    <row r="160" spans="2:51" s="15" customFormat="1" ht="12">
      <c r="B160" s="206"/>
      <c r="D160" s="171" t="s">
        <v>150</v>
      </c>
      <c r="E160" s="207" t="s">
        <v>1</v>
      </c>
      <c r="F160" s="208" t="s">
        <v>216</v>
      </c>
      <c r="H160" s="209">
        <v>32.94</v>
      </c>
      <c r="I160" s="210"/>
      <c r="L160" s="206"/>
      <c r="M160" s="211"/>
      <c r="N160" s="212"/>
      <c r="O160" s="212"/>
      <c r="P160" s="212"/>
      <c r="Q160" s="212"/>
      <c r="R160" s="212"/>
      <c r="S160" s="212"/>
      <c r="T160" s="213"/>
      <c r="AT160" s="207" t="s">
        <v>150</v>
      </c>
      <c r="AU160" s="207" t="s">
        <v>85</v>
      </c>
      <c r="AV160" s="15" t="s">
        <v>143</v>
      </c>
      <c r="AW160" s="15" t="s">
        <v>34</v>
      </c>
      <c r="AX160" s="15" t="s">
        <v>76</v>
      </c>
      <c r="AY160" s="207" t="s">
        <v>142</v>
      </c>
    </row>
    <row r="161" spans="2:51" s="12" customFormat="1" ht="12">
      <c r="B161" s="170"/>
      <c r="D161" s="171" t="s">
        <v>150</v>
      </c>
      <c r="E161" s="172" t="s">
        <v>1</v>
      </c>
      <c r="F161" s="173" t="s">
        <v>702</v>
      </c>
      <c r="H161" s="172" t="s">
        <v>1</v>
      </c>
      <c r="I161" s="174"/>
      <c r="L161" s="170"/>
      <c r="M161" s="175"/>
      <c r="N161" s="176"/>
      <c r="O161" s="176"/>
      <c r="P161" s="176"/>
      <c r="Q161" s="176"/>
      <c r="R161" s="176"/>
      <c r="S161" s="176"/>
      <c r="T161" s="177"/>
      <c r="AT161" s="172" t="s">
        <v>150</v>
      </c>
      <c r="AU161" s="172" t="s">
        <v>85</v>
      </c>
      <c r="AV161" s="12" t="s">
        <v>83</v>
      </c>
      <c r="AW161" s="12" t="s">
        <v>34</v>
      </c>
      <c r="AX161" s="12" t="s">
        <v>76</v>
      </c>
      <c r="AY161" s="172" t="s">
        <v>142</v>
      </c>
    </row>
    <row r="162" spans="2:51" s="13" customFormat="1" ht="12">
      <c r="B162" s="178"/>
      <c r="D162" s="171" t="s">
        <v>150</v>
      </c>
      <c r="E162" s="179" t="s">
        <v>1</v>
      </c>
      <c r="F162" s="180" t="s">
        <v>701</v>
      </c>
      <c r="H162" s="181">
        <v>6.3</v>
      </c>
      <c r="I162" s="182"/>
      <c r="L162" s="178"/>
      <c r="M162" s="183"/>
      <c r="N162" s="184"/>
      <c r="O162" s="184"/>
      <c r="P162" s="184"/>
      <c r="Q162" s="184"/>
      <c r="R162" s="184"/>
      <c r="S162" s="184"/>
      <c r="T162" s="185"/>
      <c r="AT162" s="179" t="s">
        <v>150</v>
      </c>
      <c r="AU162" s="179" t="s">
        <v>85</v>
      </c>
      <c r="AV162" s="13" t="s">
        <v>85</v>
      </c>
      <c r="AW162" s="13" t="s">
        <v>34</v>
      </c>
      <c r="AX162" s="13" t="s">
        <v>76</v>
      </c>
      <c r="AY162" s="179" t="s">
        <v>142</v>
      </c>
    </row>
    <row r="163" spans="2:51" s="13" customFormat="1" ht="12">
      <c r="B163" s="178"/>
      <c r="D163" s="171" t="s">
        <v>150</v>
      </c>
      <c r="E163" s="179" t="s">
        <v>1</v>
      </c>
      <c r="F163" s="180" t="s">
        <v>703</v>
      </c>
      <c r="H163" s="181">
        <v>4.840000000000001</v>
      </c>
      <c r="I163" s="182"/>
      <c r="L163" s="178"/>
      <c r="M163" s="183"/>
      <c r="N163" s="184"/>
      <c r="O163" s="184"/>
      <c r="P163" s="184"/>
      <c r="Q163" s="184"/>
      <c r="R163" s="184"/>
      <c r="S163" s="184"/>
      <c r="T163" s="185"/>
      <c r="AT163" s="179" t="s">
        <v>150</v>
      </c>
      <c r="AU163" s="179" t="s">
        <v>85</v>
      </c>
      <c r="AV163" s="13" t="s">
        <v>85</v>
      </c>
      <c r="AW163" s="13" t="s">
        <v>34</v>
      </c>
      <c r="AX163" s="13" t="s">
        <v>76</v>
      </c>
      <c r="AY163" s="179" t="s">
        <v>142</v>
      </c>
    </row>
    <row r="164" spans="2:51" s="15" customFormat="1" ht="12">
      <c r="B164" s="206"/>
      <c r="D164" s="171" t="s">
        <v>150</v>
      </c>
      <c r="E164" s="207" t="s">
        <v>1</v>
      </c>
      <c r="F164" s="208" t="s">
        <v>216</v>
      </c>
      <c r="H164" s="209">
        <v>11.14</v>
      </c>
      <c r="I164" s="210"/>
      <c r="L164" s="206"/>
      <c r="M164" s="211"/>
      <c r="N164" s="212"/>
      <c r="O164" s="212"/>
      <c r="P164" s="212"/>
      <c r="Q164" s="212"/>
      <c r="R164" s="212"/>
      <c r="S164" s="212"/>
      <c r="T164" s="213"/>
      <c r="AT164" s="207" t="s">
        <v>150</v>
      </c>
      <c r="AU164" s="207" t="s">
        <v>85</v>
      </c>
      <c r="AV164" s="15" t="s">
        <v>143</v>
      </c>
      <c r="AW164" s="15" t="s">
        <v>34</v>
      </c>
      <c r="AX164" s="15" t="s">
        <v>76</v>
      </c>
      <c r="AY164" s="207" t="s">
        <v>142</v>
      </c>
    </row>
    <row r="165" spans="2:51" s="14" customFormat="1" ht="12">
      <c r="B165" s="186"/>
      <c r="D165" s="171" t="s">
        <v>150</v>
      </c>
      <c r="E165" s="187" t="s">
        <v>1</v>
      </c>
      <c r="F165" s="188" t="s">
        <v>157</v>
      </c>
      <c r="H165" s="189">
        <v>144.09</v>
      </c>
      <c r="I165" s="190"/>
      <c r="L165" s="186"/>
      <c r="M165" s="191"/>
      <c r="N165" s="192"/>
      <c r="O165" s="192"/>
      <c r="P165" s="192"/>
      <c r="Q165" s="192"/>
      <c r="R165" s="192"/>
      <c r="S165" s="192"/>
      <c r="T165" s="193"/>
      <c r="AT165" s="187" t="s">
        <v>150</v>
      </c>
      <c r="AU165" s="187" t="s">
        <v>85</v>
      </c>
      <c r="AV165" s="14" t="s">
        <v>149</v>
      </c>
      <c r="AW165" s="14" t="s">
        <v>34</v>
      </c>
      <c r="AX165" s="14" t="s">
        <v>83</v>
      </c>
      <c r="AY165" s="187" t="s">
        <v>142</v>
      </c>
    </row>
    <row r="166" spans="2:65" s="1" customFormat="1" ht="16.5" customHeight="1">
      <c r="B166" s="156"/>
      <c r="C166" s="157" t="s">
        <v>85</v>
      </c>
      <c r="D166" s="157" t="s">
        <v>145</v>
      </c>
      <c r="E166" s="158" t="s">
        <v>704</v>
      </c>
      <c r="F166" s="159" t="s">
        <v>705</v>
      </c>
      <c r="G166" s="160" t="s">
        <v>148</v>
      </c>
      <c r="H166" s="161">
        <v>655.11</v>
      </c>
      <c r="I166" s="162"/>
      <c r="J166" s="163">
        <f>ROUND(I166*H166,2)</f>
        <v>0</v>
      </c>
      <c r="K166" s="159" t="s">
        <v>1</v>
      </c>
      <c r="L166" s="32"/>
      <c r="M166" s="164" t="s">
        <v>1</v>
      </c>
      <c r="N166" s="165" t="s">
        <v>41</v>
      </c>
      <c r="O166" s="55"/>
      <c r="P166" s="166">
        <f>O166*H166</f>
        <v>0</v>
      </c>
      <c r="Q166" s="166">
        <v>0.00546</v>
      </c>
      <c r="R166" s="166">
        <f>Q166*H166</f>
        <v>3.5769005999999997</v>
      </c>
      <c r="S166" s="166">
        <v>0</v>
      </c>
      <c r="T166" s="167">
        <f>S166*H166</f>
        <v>0</v>
      </c>
      <c r="AR166" s="168" t="s">
        <v>149</v>
      </c>
      <c r="AT166" s="168" t="s">
        <v>145</v>
      </c>
      <c r="AU166" s="168" t="s">
        <v>85</v>
      </c>
      <c r="AY166" s="17" t="s">
        <v>142</v>
      </c>
      <c r="BE166" s="169">
        <f>IF(N166="základní",J166,0)</f>
        <v>0</v>
      </c>
      <c r="BF166" s="169">
        <f>IF(N166="snížená",J166,0)</f>
        <v>0</v>
      </c>
      <c r="BG166" s="169">
        <f>IF(N166="zákl. přenesená",J166,0)</f>
        <v>0</v>
      </c>
      <c r="BH166" s="169">
        <f>IF(N166="sníž. přenesená",J166,0)</f>
        <v>0</v>
      </c>
      <c r="BI166" s="169">
        <f>IF(N166="nulová",J166,0)</f>
        <v>0</v>
      </c>
      <c r="BJ166" s="17" t="s">
        <v>83</v>
      </c>
      <c r="BK166" s="169">
        <f>ROUND(I166*H166,2)</f>
        <v>0</v>
      </c>
      <c r="BL166" s="17" t="s">
        <v>149</v>
      </c>
      <c r="BM166" s="168" t="s">
        <v>149</v>
      </c>
    </row>
    <row r="167" spans="2:65" s="1" customFormat="1" ht="24" customHeight="1">
      <c r="B167" s="156"/>
      <c r="C167" s="157" t="s">
        <v>143</v>
      </c>
      <c r="D167" s="157" t="s">
        <v>145</v>
      </c>
      <c r="E167" s="158" t="s">
        <v>706</v>
      </c>
      <c r="F167" s="159" t="s">
        <v>707</v>
      </c>
      <c r="G167" s="160" t="s">
        <v>148</v>
      </c>
      <c r="H167" s="161">
        <v>655.11</v>
      </c>
      <c r="I167" s="162"/>
      <c r="J167" s="163">
        <f>ROUND(I167*H167,2)</f>
        <v>0</v>
      </c>
      <c r="K167" s="159" t="s">
        <v>1</v>
      </c>
      <c r="L167" s="32"/>
      <c r="M167" s="164" t="s">
        <v>1</v>
      </c>
      <c r="N167" s="165" t="s">
        <v>41</v>
      </c>
      <c r="O167" s="55"/>
      <c r="P167" s="166">
        <f>O167*H167</f>
        <v>0</v>
      </c>
      <c r="Q167" s="166">
        <v>0.0079</v>
      </c>
      <c r="R167" s="166">
        <f>Q167*H167</f>
        <v>5.175369000000001</v>
      </c>
      <c r="S167" s="166">
        <v>0</v>
      </c>
      <c r="T167" s="167">
        <f>S167*H167</f>
        <v>0</v>
      </c>
      <c r="AR167" s="168" t="s">
        <v>149</v>
      </c>
      <c r="AT167" s="168" t="s">
        <v>145</v>
      </c>
      <c r="AU167" s="168" t="s">
        <v>85</v>
      </c>
      <c r="AY167" s="17" t="s">
        <v>142</v>
      </c>
      <c r="BE167" s="169">
        <f>IF(N167="základní",J167,0)</f>
        <v>0</v>
      </c>
      <c r="BF167" s="169">
        <f>IF(N167="snížená",J167,0)</f>
        <v>0</v>
      </c>
      <c r="BG167" s="169">
        <f>IF(N167="zákl. přenesená",J167,0)</f>
        <v>0</v>
      </c>
      <c r="BH167" s="169">
        <f>IF(N167="sníž. přenesená",J167,0)</f>
        <v>0</v>
      </c>
      <c r="BI167" s="169">
        <f>IF(N167="nulová",J167,0)</f>
        <v>0</v>
      </c>
      <c r="BJ167" s="17" t="s">
        <v>83</v>
      </c>
      <c r="BK167" s="169">
        <f>ROUND(I167*H167,2)</f>
        <v>0</v>
      </c>
      <c r="BL167" s="17" t="s">
        <v>149</v>
      </c>
      <c r="BM167" s="168" t="s">
        <v>158</v>
      </c>
    </row>
    <row r="168" spans="2:65" s="1" customFormat="1" ht="24" customHeight="1">
      <c r="B168" s="156"/>
      <c r="C168" s="157" t="s">
        <v>149</v>
      </c>
      <c r="D168" s="157" t="s">
        <v>145</v>
      </c>
      <c r="E168" s="158" t="s">
        <v>160</v>
      </c>
      <c r="F168" s="159" t="s">
        <v>161</v>
      </c>
      <c r="G168" s="160" t="s">
        <v>148</v>
      </c>
      <c r="H168" s="161">
        <v>655.11</v>
      </c>
      <c r="I168" s="162"/>
      <c r="J168" s="163">
        <f>ROUND(I168*H168,2)</f>
        <v>0</v>
      </c>
      <c r="K168" s="159" t="s">
        <v>1</v>
      </c>
      <c r="L168" s="32"/>
      <c r="M168" s="164" t="s">
        <v>1</v>
      </c>
      <c r="N168" s="165" t="s">
        <v>41</v>
      </c>
      <c r="O168" s="55"/>
      <c r="P168" s="166">
        <f>O168*H168</f>
        <v>0</v>
      </c>
      <c r="Q168" s="166">
        <v>0.0085</v>
      </c>
      <c r="R168" s="166">
        <f>Q168*H168</f>
        <v>5.568435000000001</v>
      </c>
      <c r="S168" s="166">
        <v>0</v>
      </c>
      <c r="T168" s="167">
        <f>S168*H168</f>
        <v>0</v>
      </c>
      <c r="AR168" s="168" t="s">
        <v>149</v>
      </c>
      <c r="AT168" s="168" t="s">
        <v>145</v>
      </c>
      <c r="AU168" s="168" t="s">
        <v>85</v>
      </c>
      <c r="AY168" s="17" t="s">
        <v>142</v>
      </c>
      <c r="BE168" s="169">
        <f>IF(N168="základní",J168,0)</f>
        <v>0</v>
      </c>
      <c r="BF168" s="169">
        <f>IF(N168="snížená",J168,0)</f>
        <v>0</v>
      </c>
      <c r="BG168" s="169">
        <f>IF(N168="zákl. přenesená",J168,0)</f>
        <v>0</v>
      </c>
      <c r="BH168" s="169">
        <f>IF(N168="sníž. přenesená",J168,0)</f>
        <v>0</v>
      </c>
      <c r="BI168" s="169">
        <f>IF(N168="nulová",J168,0)</f>
        <v>0</v>
      </c>
      <c r="BJ168" s="17" t="s">
        <v>83</v>
      </c>
      <c r="BK168" s="169">
        <f>ROUND(I168*H168,2)</f>
        <v>0</v>
      </c>
      <c r="BL168" s="17" t="s">
        <v>149</v>
      </c>
      <c r="BM168" s="168" t="s">
        <v>172</v>
      </c>
    </row>
    <row r="169" spans="2:51" s="12" customFormat="1" ht="12">
      <c r="B169" s="170"/>
      <c r="D169" s="171" t="s">
        <v>150</v>
      </c>
      <c r="E169" s="172" t="s">
        <v>1</v>
      </c>
      <c r="F169" s="173" t="s">
        <v>681</v>
      </c>
      <c r="H169" s="172" t="s">
        <v>1</v>
      </c>
      <c r="I169" s="174"/>
      <c r="L169" s="170"/>
      <c r="M169" s="175"/>
      <c r="N169" s="176"/>
      <c r="O169" s="176"/>
      <c r="P169" s="176"/>
      <c r="Q169" s="176"/>
      <c r="R169" s="176"/>
      <c r="S169" s="176"/>
      <c r="T169" s="177"/>
      <c r="AT169" s="172" t="s">
        <v>150</v>
      </c>
      <c r="AU169" s="172" t="s">
        <v>85</v>
      </c>
      <c r="AV169" s="12" t="s">
        <v>83</v>
      </c>
      <c r="AW169" s="12" t="s">
        <v>34</v>
      </c>
      <c r="AX169" s="12" t="s">
        <v>76</v>
      </c>
      <c r="AY169" s="172" t="s">
        <v>142</v>
      </c>
    </row>
    <row r="170" spans="2:51" s="13" customFormat="1" ht="12">
      <c r="B170" s="178"/>
      <c r="D170" s="171" t="s">
        <v>150</v>
      </c>
      <c r="E170" s="179" t="s">
        <v>1</v>
      </c>
      <c r="F170" s="180" t="s">
        <v>708</v>
      </c>
      <c r="H170" s="181">
        <v>35.72</v>
      </c>
      <c r="I170" s="182"/>
      <c r="L170" s="178"/>
      <c r="M170" s="183"/>
      <c r="N170" s="184"/>
      <c r="O170" s="184"/>
      <c r="P170" s="184"/>
      <c r="Q170" s="184"/>
      <c r="R170" s="184"/>
      <c r="S170" s="184"/>
      <c r="T170" s="185"/>
      <c r="AT170" s="179" t="s">
        <v>150</v>
      </c>
      <c r="AU170" s="179" t="s">
        <v>85</v>
      </c>
      <c r="AV170" s="13" t="s">
        <v>85</v>
      </c>
      <c r="AW170" s="13" t="s">
        <v>34</v>
      </c>
      <c r="AX170" s="13" t="s">
        <v>76</v>
      </c>
      <c r="AY170" s="179" t="s">
        <v>142</v>
      </c>
    </row>
    <row r="171" spans="2:51" s="13" customFormat="1" ht="12">
      <c r="B171" s="178"/>
      <c r="D171" s="171" t="s">
        <v>150</v>
      </c>
      <c r="E171" s="179" t="s">
        <v>1</v>
      </c>
      <c r="F171" s="180" t="s">
        <v>709</v>
      </c>
      <c r="H171" s="181">
        <v>41.400000000000006</v>
      </c>
      <c r="I171" s="182"/>
      <c r="L171" s="178"/>
      <c r="M171" s="183"/>
      <c r="N171" s="184"/>
      <c r="O171" s="184"/>
      <c r="P171" s="184"/>
      <c r="Q171" s="184"/>
      <c r="R171" s="184"/>
      <c r="S171" s="184"/>
      <c r="T171" s="185"/>
      <c r="AT171" s="179" t="s">
        <v>150</v>
      </c>
      <c r="AU171" s="179" t="s">
        <v>85</v>
      </c>
      <c r="AV171" s="13" t="s">
        <v>85</v>
      </c>
      <c r="AW171" s="13" t="s">
        <v>34</v>
      </c>
      <c r="AX171" s="13" t="s">
        <v>76</v>
      </c>
      <c r="AY171" s="179" t="s">
        <v>142</v>
      </c>
    </row>
    <row r="172" spans="2:51" s="13" customFormat="1" ht="12">
      <c r="B172" s="178"/>
      <c r="D172" s="171" t="s">
        <v>150</v>
      </c>
      <c r="E172" s="179" t="s">
        <v>1</v>
      </c>
      <c r="F172" s="180" t="s">
        <v>710</v>
      </c>
      <c r="H172" s="181">
        <v>128.15</v>
      </c>
      <c r="I172" s="182"/>
      <c r="L172" s="178"/>
      <c r="M172" s="183"/>
      <c r="N172" s="184"/>
      <c r="O172" s="184"/>
      <c r="P172" s="184"/>
      <c r="Q172" s="184"/>
      <c r="R172" s="184"/>
      <c r="S172" s="184"/>
      <c r="T172" s="185"/>
      <c r="AT172" s="179" t="s">
        <v>150</v>
      </c>
      <c r="AU172" s="179" t="s">
        <v>85</v>
      </c>
      <c r="AV172" s="13" t="s">
        <v>85</v>
      </c>
      <c r="AW172" s="13" t="s">
        <v>34</v>
      </c>
      <c r="AX172" s="13" t="s">
        <v>76</v>
      </c>
      <c r="AY172" s="179" t="s">
        <v>142</v>
      </c>
    </row>
    <row r="173" spans="2:51" s="13" customFormat="1" ht="12">
      <c r="B173" s="178"/>
      <c r="D173" s="171" t="s">
        <v>150</v>
      </c>
      <c r="E173" s="179" t="s">
        <v>1</v>
      </c>
      <c r="F173" s="180" t="s">
        <v>711</v>
      </c>
      <c r="H173" s="181">
        <v>39.440000000000005</v>
      </c>
      <c r="I173" s="182"/>
      <c r="L173" s="178"/>
      <c r="M173" s="183"/>
      <c r="N173" s="184"/>
      <c r="O173" s="184"/>
      <c r="P173" s="184"/>
      <c r="Q173" s="184"/>
      <c r="R173" s="184"/>
      <c r="S173" s="184"/>
      <c r="T173" s="185"/>
      <c r="AT173" s="179" t="s">
        <v>150</v>
      </c>
      <c r="AU173" s="179" t="s">
        <v>85</v>
      </c>
      <c r="AV173" s="13" t="s">
        <v>85</v>
      </c>
      <c r="AW173" s="13" t="s">
        <v>34</v>
      </c>
      <c r="AX173" s="13" t="s">
        <v>76</v>
      </c>
      <c r="AY173" s="179" t="s">
        <v>142</v>
      </c>
    </row>
    <row r="174" spans="2:51" s="13" customFormat="1" ht="12">
      <c r="B174" s="178"/>
      <c r="D174" s="171" t="s">
        <v>150</v>
      </c>
      <c r="E174" s="179" t="s">
        <v>1</v>
      </c>
      <c r="F174" s="180" t="s">
        <v>712</v>
      </c>
      <c r="H174" s="181">
        <v>-3.69</v>
      </c>
      <c r="I174" s="182"/>
      <c r="L174" s="178"/>
      <c r="M174" s="183"/>
      <c r="N174" s="184"/>
      <c r="O174" s="184"/>
      <c r="P174" s="184"/>
      <c r="Q174" s="184"/>
      <c r="R174" s="184"/>
      <c r="S174" s="184"/>
      <c r="T174" s="185"/>
      <c r="AT174" s="179" t="s">
        <v>150</v>
      </c>
      <c r="AU174" s="179" t="s">
        <v>85</v>
      </c>
      <c r="AV174" s="13" t="s">
        <v>85</v>
      </c>
      <c r="AW174" s="13" t="s">
        <v>34</v>
      </c>
      <c r="AX174" s="13" t="s">
        <v>76</v>
      </c>
      <c r="AY174" s="179" t="s">
        <v>142</v>
      </c>
    </row>
    <row r="175" spans="2:51" s="13" customFormat="1" ht="12">
      <c r="B175" s="178"/>
      <c r="D175" s="171" t="s">
        <v>150</v>
      </c>
      <c r="E175" s="179" t="s">
        <v>1</v>
      </c>
      <c r="F175" s="180" t="s">
        <v>713</v>
      </c>
      <c r="H175" s="181">
        <v>-0.6050000000000001</v>
      </c>
      <c r="I175" s="182"/>
      <c r="L175" s="178"/>
      <c r="M175" s="183"/>
      <c r="N175" s="184"/>
      <c r="O175" s="184"/>
      <c r="P175" s="184"/>
      <c r="Q175" s="184"/>
      <c r="R175" s="184"/>
      <c r="S175" s="184"/>
      <c r="T175" s="185"/>
      <c r="AT175" s="179" t="s">
        <v>150</v>
      </c>
      <c r="AU175" s="179" t="s">
        <v>85</v>
      </c>
      <c r="AV175" s="13" t="s">
        <v>85</v>
      </c>
      <c r="AW175" s="13" t="s">
        <v>34</v>
      </c>
      <c r="AX175" s="13" t="s">
        <v>76</v>
      </c>
      <c r="AY175" s="179" t="s">
        <v>142</v>
      </c>
    </row>
    <row r="176" spans="2:51" s="13" customFormat="1" ht="12">
      <c r="B176" s="178"/>
      <c r="D176" s="171" t="s">
        <v>150</v>
      </c>
      <c r="E176" s="179" t="s">
        <v>1</v>
      </c>
      <c r="F176" s="180" t="s">
        <v>714</v>
      </c>
      <c r="H176" s="181">
        <v>-20.7</v>
      </c>
      <c r="I176" s="182"/>
      <c r="L176" s="178"/>
      <c r="M176" s="183"/>
      <c r="N176" s="184"/>
      <c r="O176" s="184"/>
      <c r="P176" s="184"/>
      <c r="Q176" s="184"/>
      <c r="R176" s="184"/>
      <c r="S176" s="184"/>
      <c r="T176" s="185"/>
      <c r="AT176" s="179" t="s">
        <v>150</v>
      </c>
      <c r="AU176" s="179" t="s">
        <v>85</v>
      </c>
      <c r="AV176" s="13" t="s">
        <v>85</v>
      </c>
      <c r="AW176" s="13" t="s">
        <v>34</v>
      </c>
      <c r="AX176" s="13" t="s">
        <v>76</v>
      </c>
      <c r="AY176" s="179" t="s">
        <v>142</v>
      </c>
    </row>
    <row r="177" spans="2:51" s="13" customFormat="1" ht="12">
      <c r="B177" s="178"/>
      <c r="D177" s="171" t="s">
        <v>150</v>
      </c>
      <c r="E177" s="179" t="s">
        <v>1</v>
      </c>
      <c r="F177" s="180" t="s">
        <v>715</v>
      </c>
      <c r="H177" s="181">
        <v>-1.8900000000000001</v>
      </c>
      <c r="I177" s="182"/>
      <c r="L177" s="178"/>
      <c r="M177" s="183"/>
      <c r="N177" s="184"/>
      <c r="O177" s="184"/>
      <c r="P177" s="184"/>
      <c r="Q177" s="184"/>
      <c r="R177" s="184"/>
      <c r="S177" s="184"/>
      <c r="T177" s="185"/>
      <c r="AT177" s="179" t="s">
        <v>150</v>
      </c>
      <c r="AU177" s="179" t="s">
        <v>85</v>
      </c>
      <c r="AV177" s="13" t="s">
        <v>85</v>
      </c>
      <c r="AW177" s="13" t="s">
        <v>34</v>
      </c>
      <c r="AX177" s="13" t="s">
        <v>76</v>
      </c>
      <c r="AY177" s="179" t="s">
        <v>142</v>
      </c>
    </row>
    <row r="178" spans="2:51" s="13" customFormat="1" ht="12">
      <c r="B178" s="178"/>
      <c r="D178" s="171" t="s">
        <v>150</v>
      </c>
      <c r="E178" s="179" t="s">
        <v>1</v>
      </c>
      <c r="F178" s="180" t="s">
        <v>716</v>
      </c>
      <c r="H178" s="181">
        <v>-36.125</v>
      </c>
      <c r="I178" s="182"/>
      <c r="L178" s="178"/>
      <c r="M178" s="183"/>
      <c r="N178" s="184"/>
      <c r="O178" s="184"/>
      <c r="P178" s="184"/>
      <c r="Q178" s="184"/>
      <c r="R178" s="184"/>
      <c r="S178" s="184"/>
      <c r="T178" s="185"/>
      <c r="AT178" s="179" t="s">
        <v>150</v>
      </c>
      <c r="AU178" s="179" t="s">
        <v>85</v>
      </c>
      <c r="AV178" s="13" t="s">
        <v>85</v>
      </c>
      <c r="AW178" s="13" t="s">
        <v>34</v>
      </c>
      <c r="AX178" s="13" t="s">
        <v>76</v>
      </c>
      <c r="AY178" s="179" t="s">
        <v>142</v>
      </c>
    </row>
    <row r="179" spans="2:51" s="13" customFormat="1" ht="12">
      <c r="B179" s="178"/>
      <c r="D179" s="171" t="s">
        <v>150</v>
      </c>
      <c r="E179" s="179" t="s">
        <v>1</v>
      </c>
      <c r="F179" s="180" t="s">
        <v>717</v>
      </c>
      <c r="H179" s="181">
        <v>-5.404999999999999</v>
      </c>
      <c r="I179" s="182"/>
      <c r="L179" s="178"/>
      <c r="M179" s="183"/>
      <c r="N179" s="184"/>
      <c r="O179" s="184"/>
      <c r="P179" s="184"/>
      <c r="Q179" s="184"/>
      <c r="R179" s="184"/>
      <c r="S179" s="184"/>
      <c r="T179" s="185"/>
      <c r="AT179" s="179" t="s">
        <v>150</v>
      </c>
      <c r="AU179" s="179" t="s">
        <v>85</v>
      </c>
      <c r="AV179" s="13" t="s">
        <v>85</v>
      </c>
      <c r="AW179" s="13" t="s">
        <v>34</v>
      </c>
      <c r="AX179" s="13" t="s">
        <v>76</v>
      </c>
      <c r="AY179" s="179" t="s">
        <v>142</v>
      </c>
    </row>
    <row r="180" spans="2:51" s="13" customFormat="1" ht="12">
      <c r="B180" s="178"/>
      <c r="D180" s="171" t="s">
        <v>150</v>
      </c>
      <c r="E180" s="179" t="s">
        <v>1</v>
      </c>
      <c r="F180" s="180" t="s">
        <v>718</v>
      </c>
      <c r="H180" s="181">
        <v>-2.7</v>
      </c>
      <c r="I180" s="182"/>
      <c r="L180" s="178"/>
      <c r="M180" s="183"/>
      <c r="N180" s="184"/>
      <c r="O180" s="184"/>
      <c r="P180" s="184"/>
      <c r="Q180" s="184"/>
      <c r="R180" s="184"/>
      <c r="S180" s="184"/>
      <c r="T180" s="185"/>
      <c r="AT180" s="179" t="s">
        <v>150</v>
      </c>
      <c r="AU180" s="179" t="s">
        <v>85</v>
      </c>
      <c r="AV180" s="13" t="s">
        <v>85</v>
      </c>
      <c r="AW180" s="13" t="s">
        <v>34</v>
      </c>
      <c r="AX180" s="13" t="s">
        <v>76</v>
      </c>
      <c r="AY180" s="179" t="s">
        <v>142</v>
      </c>
    </row>
    <row r="181" spans="2:51" s="13" customFormat="1" ht="12">
      <c r="B181" s="178"/>
      <c r="D181" s="171" t="s">
        <v>150</v>
      </c>
      <c r="E181" s="179" t="s">
        <v>1</v>
      </c>
      <c r="F181" s="180" t="s">
        <v>719</v>
      </c>
      <c r="H181" s="181">
        <v>-3.6399999999999997</v>
      </c>
      <c r="I181" s="182"/>
      <c r="L181" s="178"/>
      <c r="M181" s="183"/>
      <c r="N181" s="184"/>
      <c r="O181" s="184"/>
      <c r="P181" s="184"/>
      <c r="Q181" s="184"/>
      <c r="R181" s="184"/>
      <c r="S181" s="184"/>
      <c r="T181" s="185"/>
      <c r="AT181" s="179" t="s">
        <v>150</v>
      </c>
      <c r="AU181" s="179" t="s">
        <v>85</v>
      </c>
      <c r="AV181" s="13" t="s">
        <v>85</v>
      </c>
      <c r="AW181" s="13" t="s">
        <v>34</v>
      </c>
      <c r="AX181" s="13" t="s">
        <v>76</v>
      </c>
      <c r="AY181" s="179" t="s">
        <v>142</v>
      </c>
    </row>
    <row r="182" spans="2:51" s="13" customFormat="1" ht="12">
      <c r="B182" s="178"/>
      <c r="D182" s="171" t="s">
        <v>150</v>
      </c>
      <c r="E182" s="179" t="s">
        <v>1</v>
      </c>
      <c r="F182" s="180" t="s">
        <v>720</v>
      </c>
      <c r="H182" s="181">
        <v>-1.265</v>
      </c>
      <c r="I182" s="182"/>
      <c r="L182" s="178"/>
      <c r="M182" s="183"/>
      <c r="N182" s="184"/>
      <c r="O182" s="184"/>
      <c r="P182" s="184"/>
      <c r="Q182" s="184"/>
      <c r="R182" s="184"/>
      <c r="S182" s="184"/>
      <c r="T182" s="185"/>
      <c r="AT182" s="179" t="s">
        <v>150</v>
      </c>
      <c r="AU182" s="179" t="s">
        <v>85</v>
      </c>
      <c r="AV182" s="13" t="s">
        <v>85</v>
      </c>
      <c r="AW182" s="13" t="s">
        <v>34</v>
      </c>
      <c r="AX182" s="13" t="s">
        <v>76</v>
      </c>
      <c r="AY182" s="179" t="s">
        <v>142</v>
      </c>
    </row>
    <row r="183" spans="2:51" s="13" customFormat="1" ht="12">
      <c r="B183" s="178"/>
      <c r="D183" s="171" t="s">
        <v>150</v>
      </c>
      <c r="E183" s="179" t="s">
        <v>1</v>
      </c>
      <c r="F183" s="180" t="s">
        <v>721</v>
      </c>
      <c r="H183" s="181">
        <v>-1.2100000000000002</v>
      </c>
      <c r="I183" s="182"/>
      <c r="L183" s="178"/>
      <c r="M183" s="183"/>
      <c r="N183" s="184"/>
      <c r="O183" s="184"/>
      <c r="P183" s="184"/>
      <c r="Q183" s="184"/>
      <c r="R183" s="184"/>
      <c r="S183" s="184"/>
      <c r="T183" s="185"/>
      <c r="AT183" s="179" t="s">
        <v>150</v>
      </c>
      <c r="AU183" s="179" t="s">
        <v>85</v>
      </c>
      <c r="AV183" s="13" t="s">
        <v>85</v>
      </c>
      <c r="AW183" s="13" t="s">
        <v>34</v>
      </c>
      <c r="AX183" s="13" t="s">
        <v>76</v>
      </c>
      <c r="AY183" s="179" t="s">
        <v>142</v>
      </c>
    </row>
    <row r="184" spans="2:51" s="15" customFormat="1" ht="12">
      <c r="B184" s="206"/>
      <c r="D184" s="171" t="s">
        <v>150</v>
      </c>
      <c r="E184" s="207" t="s">
        <v>1</v>
      </c>
      <c r="F184" s="208" t="s">
        <v>216</v>
      </c>
      <c r="H184" s="209">
        <v>167.48000000000008</v>
      </c>
      <c r="I184" s="210"/>
      <c r="L184" s="206"/>
      <c r="M184" s="211"/>
      <c r="N184" s="212"/>
      <c r="O184" s="212"/>
      <c r="P184" s="212"/>
      <c r="Q184" s="212"/>
      <c r="R184" s="212"/>
      <c r="S184" s="212"/>
      <c r="T184" s="213"/>
      <c r="AT184" s="207" t="s">
        <v>150</v>
      </c>
      <c r="AU184" s="207" t="s">
        <v>85</v>
      </c>
      <c r="AV184" s="15" t="s">
        <v>143</v>
      </c>
      <c r="AW184" s="15" t="s">
        <v>34</v>
      </c>
      <c r="AX184" s="15" t="s">
        <v>76</v>
      </c>
      <c r="AY184" s="207" t="s">
        <v>142</v>
      </c>
    </row>
    <row r="185" spans="2:51" s="12" customFormat="1" ht="12">
      <c r="B185" s="170"/>
      <c r="D185" s="171" t="s">
        <v>150</v>
      </c>
      <c r="E185" s="172" t="s">
        <v>1</v>
      </c>
      <c r="F185" s="173" t="s">
        <v>692</v>
      </c>
      <c r="H185" s="172" t="s">
        <v>1</v>
      </c>
      <c r="I185" s="174"/>
      <c r="L185" s="170"/>
      <c r="M185" s="175"/>
      <c r="N185" s="176"/>
      <c r="O185" s="176"/>
      <c r="P185" s="176"/>
      <c r="Q185" s="176"/>
      <c r="R185" s="176"/>
      <c r="S185" s="176"/>
      <c r="T185" s="177"/>
      <c r="AT185" s="172" t="s">
        <v>150</v>
      </c>
      <c r="AU185" s="172" t="s">
        <v>85</v>
      </c>
      <c r="AV185" s="12" t="s">
        <v>83</v>
      </c>
      <c r="AW185" s="12" t="s">
        <v>34</v>
      </c>
      <c r="AX185" s="12" t="s">
        <v>76</v>
      </c>
      <c r="AY185" s="172" t="s">
        <v>142</v>
      </c>
    </row>
    <row r="186" spans="2:51" s="13" customFormat="1" ht="12">
      <c r="B186" s="178"/>
      <c r="D186" s="171" t="s">
        <v>150</v>
      </c>
      <c r="E186" s="179" t="s">
        <v>1</v>
      </c>
      <c r="F186" s="180" t="s">
        <v>722</v>
      </c>
      <c r="H186" s="181">
        <v>87</v>
      </c>
      <c r="I186" s="182"/>
      <c r="L186" s="178"/>
      <c r="M186" s="183"/>
      <c r="N186" s="184"/>
      <c r="O186" s="184"/>
      <c r="P186" s="184"/>
      <c r="Q186" s="184"/>
      <c r="R186" s="184"/>
      <c r="S186" s="184"/>
      <c r="T186" s="185"/>
      <c r="AT186" s="179" t="s">
        <v>150</v>
      </c>
      <c r="AU186" s="179" t="s">
        <v>85</v>
      </c>
      <c r="AV186" s="13" t="s">
        <v>85</v>
      </c>
      <c r="AW186" s="13" t="s">
        <v>34</v>
      </c>
      <c r="AX186" s="13" t="s">
        <v>76</v>
      </c>
      <c r="AY186" s="179" t="s">
        <v>142</v>
      </c>
    </row>
    <row r="187" spans="2:51" s="13" customFormat="1" ht="12">
      <c r="B187" s="178"/>
      <c r="D187" s="171" t="s">
        <v>150</v>
      </c>
      <c r="E187" s="179" t="s">
        <v>1</v>
      </c>
      <c r="F187" s="180" t="s">
        <v>723</v>
      </c>
      <c r="H187" s="181">
        <v>41.182</v>
      </c>
      <c r="I187" s="182"/>
      <c r="L187" s="178"/>
      <c r="M187" s="183"/>
      <c r="N187" s="184"/>
      <c r="O187" s="184"/>
      <c r="P187" s="184"/>
      <c r="Q187" s="184"/>
      <c r="R187" s="184"/>
      <c r="S187" s="184"/>
      <c r="T187" s="185"/>
      <c r="AT187" s="179" t="s">
        <v>150</v>
      </c>
      <c r="AU187" s="179" t="s">
        <v>85</v>
      </c>
      <c r="AV187" s="13" t="s">
        <v>85</v>
      </c>
      <c r="AW187" s="13" t="s">
        <v>34</v>
      </c>
      <c r="AX187" s="13" t="s">
        <v>76</v>
      </c>
      <c r="AY187" s="179" t="s">
        <v>142</v>
      </c>
    </row>
    <row r="188" spans="2:51" s="13" customFormat="1" ht="12">
      <c r="B188" s="178"/>
      <c r="D188" s="171" t="s">
        <v>150</v>
      </c>
      <c r="E188" s="179" t="s">
        <v>1</v>
      </c>
      <c r="F188" s="180" t="s">
        <v>724</v>
      </c>
      <c r="H188" s="181">
        <v>-3.9674999999999994</v>
      </c>
      <c r="I188" s="182"/>
      <c r="L188" s="178"/>
      <c r="M188" s="183"/>
      <c r="N188" s="184"/>
      <c r="O188" s="184"/>
      <c r="P188" s="184"/>
      <c r="Q188" s="184"/>
      <c r="R188" s="184"/>
      <c r="S188" s="184"/>
      <c r="T188" s="185"/>
      <c r="AT188" s="179" t="s">
        <v>150</v>
      </c>
      <c r="AU188" s="179" t="s">
        <v>85</v>
      </c>
      <c r="AV188" s="13" t="s">
        <v>85</v>
      </c>
      <c r="AW188" s="13" t="s">
        <v>34</v>
      </c>
      <c r="AX188" s="13" t="s">
        <v>76</v>
      </c>
      <c r="AY188" s="179" t="s">
        <v>142</v>
      </c>
    </row>
    <row r="189" spans="2:51" s="13" customFormat="1" ht="12">
      <c r="B189" s="178"/>
      <c r="D189" s="171" t="s">
        <v>150</v>
      </c>
      <c r="E189" s="179" t="s">
        <v>1</v>
      </c>
      <c r="F189" s="180" t="s">
        <v>725</v>
      </c>
      <c r="H189" s="181">
        <v>-4.2875000000000005</v>
      </c>
      <c r="I189" s="182"/>
      <c r="L189" s="178"/>
      <c r="M189" s="183"/>
      <c r="N189" s="184"/>
      <c r="O189" s="184"/>
      <c r="P189" s="184"/>
      <c r="Q189" s="184"/>
      <c r="R189" s="184"/>
      <c r="S189" s="184"/>
      <c r="T189" s="185"/>
      <c r="AT189" s="179" t="s">
        <v>150</v>
      </c>
      <c r="AU189" s="179" t="s">
        <v>85</v>
      </c>
      <c r="AV189" s="13" t="s">
        <v>85</v>
      </c>
      <c r="AW189" s="13" t="s">
        <v>34</v>
      </c>
      <c r="AX189" s="13" t="s">
        <v>76</v>
      </c>
      <c r="AY189" s="179" t="s">
        <v>142</v>
      </c>
    </row>
    <row r="190" spans="2:51" s="13" customFormat="1" ht="12">
      <c r="B190" s="178"/>
      <c r="D190" s="171" t="s">
        <v>150</v>
      </c>
      <c r="E190" s="179" t="s">
        <v>1</v>
      </c>
      <c r="F190" s="180" t="s">
        <v>726</v>
      </c>
      <c r="H190" s="181">
        <v>-2.53</v>
      </c>
      <c r="I190" s="182"/>
      <c r="L190" s="178"/>
      <c r="M190" s="183"/>
      <c r="N190" s="184"/>
      <c r="O190" s="184"/>
      <c r="P190" s="184"/>
      <c r="Q190" s="184"/>
      <c r="R190" s="184"/>
      <c r="S190" s="184"/>
      <c r="T190" s="185"/>
      <c r="AT190" s="179" t="s">
        <v>150</v>
      </c>
      <c r="AU190" s="179" t="s">
        <v>85</v>
      </c>
      <c r="AV190" s="13" t="s">
        <v>85</v>
      </c>
      <c r="AW190" s="13" t="s">
        <v>34</v>
      </c>
      <c r="AX190" s="13" t="s">
        <v>76</v>
      </c>
      <c r="AY190" s="179" t="s">
        <v>142</v>
      </c>
    </row>
    <row r="191" spans="2:51" s="13" customFormat="1" ht="12">
      <c r="B191" s="178"/>
      <c r="D191" s="171" t="s">
        <v>150</v>
      </c>
      <c r="E191" s="179" t="s">
        <v>1</v>
      </c>
      <c r="F191" s="180" t="s">
        <v>727</v>
      </c>
      <c r="H191" s="181">
        <v>-4.165</v>
      </c>
      <c r="I191" s="182"/>
      <c r="L191" s="178"/>
      <c r="M191" s="183"/>
      <c r="N191" s="184"/>
      <c r="O191" s="184"/>
      <c r="P191" s="184"/>
      <c r="Q191" s="184"/>
      <c r="R191" s="184"/>
      <c r="S191" s="184"/>
      <c r="T191" s="185"/>
      <c r="AT191" s="179" t="s">
        <v>150</v>
      </c>
      <c r="AU191" s="179" t="s">
        <v>85</v>
      </c>
      <c r="AV191" s="13" t="s">
        <v>85</v>
      </c>
      <c r="AW191" s="13" t="s">
        <v>34</v>
      </c>
      <c r="AX191" s="13" t="s">
        <v>76</v>
      </c>
      <c r="AY191" s="179" t="s">
        <v>142</v>
      </c>
    </row>
    <row r="192" spans="2:51" s="13" customFormat="1" ht="12">
      <c r="B192" s="178"/>
      <c r="D192" s="171" t="s">
        <v>150</v>
      </c>
      <c r="E192" s="179" t="s">
        <v>1</v>
      </c>
      <c r="F192" s="180" t="s">
        <v>728</v>
      </c>
      <c r="H192" s="181">
        <v>-7.83</v>
      </c>
      <c r="I192" s="182"/>
      <c r="L192" s="178"/>
      <c r="M192" s="183"/>
      <c r="N192" s="184"/>
      <c r="O192" s="184"/>
      <c r="P192" s="184"/>
      <c r="Q192" s="184"/>
      <c r="R192" s="184"/>
      <c r="S192" s="184"/>
      <c r="T192" s="185"/>
      <c r="AT192" s="179" t="s">
        <v>150</v>
      </c>
      <c r="AU192" s="179" t="s">
        <v>85</v>
      </c>
      <c r="AV192" s="13" t="s">
        <v>85</v>
      </c>
      <c r="AW192" s="13" t="s">
        <v>34</v>
      </c>
      <c r="AX192" s="13" t="s">
        <v>76</v>
      </c>
      <c r="AY192" s="179" t="s">
        <v>142</v>
      </c>
    </row>
    <row r="193" spans="2:51" s="15" customFormat="1" ht="12">
      <c r="B193" s="206"/>
      <c r="D193" s="171" t="s">
        <v>150</v>
      </c>
      <c r="E193" s="207" t="s">
        <v>1</v>
      </c>
      <c r="F193" s="208" t="s">
        <v>216</v>
      </c>
      <c r="H193" s="209">
        <v>105.40200000000002</v>
      </c>
      <c r="I193" s="210"/>
      <c r="L193" s="206"/>
      <c r="M193" s="211"/>
      <c r="N193" s="212"/>
      <c r="O193" s="212"/>
      <c r="P193" s="212"/>
      <c r="Q193" s="212"/>
      <c r="R193" s="212"/>
      <c r="S193" s="212"/>
      <c r="T193" s="213"/>
      <c r="AT193" s="207" t="s">
        <v>150</v>
      </c>
      <c r="AU193" s="207" t="s">
        <v>85</v>
      </c>
      <c r="AV193" s="15" t="s">
        <v>143</v>
      </c>
      <c r="AW193" s="15" t="s">
        <v>34</v>
      </c>
      <c r="AX193" s="15" t="s">
        <v>76</v>
      </c>
      <c r="AY193" s="207" t="s">
        <v>142</v>
      </c>
    </row>
    <row r="194" spans="2:51" s="12" customFormat="1" ht="12">
      <c r="B194" s="170"/>
      <c r="D194" s="171" t="s">
        <v>150</v>
      </c>
      <c r="E194" s="172" t="s">
        <v>1</v>
      </c>
      <c r="F194" s="173" t="s">
        <v>698</v>
      </c>
      <c r="H194" s="172" t="s">
        <v>1</v>
      </c>
      <c r="I194" s="174"/>
      <c r="L194" s="170"/>
      <c r="M194" s="175"/>
      <c r="N194" s="176"/>
      <c r="O194" s="176"/>
      <c r="P194" s="176"/>
      <c r="Q194" s="176"/>
      <c r="R194" s="176"/>
      <c r="S194" s="176"/>
      <c r="T194" s="177"/>
      <c r="AT194" s="172" t="s">
        <v>150</v>
      </c>
      <c r="AU194" s="172" t="s">
        <v>85</v>
      </c>
      <c r="AV194" s="12" t="s">
        <v>83</v>
      </c>
      <c r="AW194" s="12" t="s">
        <v>34</v>
      </c>
      <c r="AX194" s="12" t="s">
        <v>76</v>
      </c>
      <c r="AY194" s="172" t="s">
        <v>142</v>
      </c>
    </row>
    <row r="195" spans="2:51" s="13" customFormat="1" ht="12">
      <c r="B195" s="178"/>
      <c r="D195" s="171" t="s">
        <v>150</v>
      </c>
      <c r="E195" s="179" t="s">
        <v>1</v>
      </c>
      <c r="F195" s="180" t="s">
        <v>729</v>
      </c>
      <c r="H195" s="181">
        <v>55.662600000000005</v>
      </c>
      <c r="I195" s="182"/>
      <c r="L195" s="178"/>
      <c r="M195" s="183"/>
      <c r="N195" s="184"/>
      <c r="O195" s="184"/>
      <c r="P195" s="184"/>
      <c r="Q195" s="184"/>
      <c r="R195" s="184"/>
      <c r="S195" s="184"/>
      <c r="T195" s="185"/>
      <c r="AT195" s="179" t="s">
        <v>150</v>
      </c>
      <c r="AU195" s="179" t="s">
        <v>85</v>
      </c>
      <c r="AV195" s="13" t="s">
        <v>85</v>
      </c>
      <c r="AW195" s="13" t="s">
        <v>34</v>
      </c>
      <c r="AX195" s="13" t="s">
        <v>76</v>
      </c>
      <c r="AY195" s="179" t="s">
        <v>142</v>
      </c>
    </row>
    <row r="196" spans="2:51" s="13" customFormat="1" ht="12">
      <c r="B196" s="178"/>
      <c r="D196" s="171" t="s">
        <v>150</v>
      </c>
      <c r="E196" s="179" t="s">
        <v>1</v>
      </c>
      <c r="F196" s="180" t="s">
        <v>730</v>
      </c>
      <c r="H196" s="181">
        <v>109.07925</v>
      </c>
      <c r="I196" s="182"/>
      <c r="L196" s="178"/>
      <c r="M196" s="183"/>
      <c r="N196" s="184"/>
      <c r="O196" s="184"/>
      <c r="P196" s="184"/>
      <c r="Q196" s="184"/>
      <c r="R196" s="184"/>
      <c r="S196" s="184"/>
      <c r="T196" s="185"/>
      <c r="AT196" s="179" t="s">
        <v>150</v>
      </c>
      <c r="AU196" s="179" t="s">
        <v>85</v>
      </c>
      <c r="AV196" s="13" t="s">
        <v>85</v>
      </c>
      <c r="AW196" s="13" t="s">
        <v>34</v>
      </c>
      <c r="AX196" s="13" t="s">
        <v>76</v>
      </c>
      <c r="AY196" s="179" t="s">
        <v>142</v>
      </c>
    </row>
    <row r="197" spans="2:51" s="13" customFormat="1" ht="12">
      <c r="B197" s="178"/>
      <c r="D197" s="171" t="s">
        <v>150</v>
      </c>
      <c r="E197" s="179" t="s">
        <v>1</v>
      </c>
      <c r="F197" s="180" t="s">
        <v>731</v>
      </c>
      <c r="H197" s="181">
        <v>48.412000000000006</v>
      </c>
      <c r="I197" s="182"/>
      <c r="L197" s="178"/>
      <c r="M197" s="183"/>
      <c r="N197" s="184"/>
      <c r="O197" s="184"/>
      <c r="P197" s="184"/>
      <c r="Q197" s="184"/>
      <c r="R197" s="184"/>
      <c r="S197" s="184"/>
      <c r="T197" s="185"/>
      <c r="AT197" s="179" t="s">
        <v>150</v>
      </c>
      <c r="AU197" s="179" t="s">
        <v>85</v>
      </c>
      <c r="AV197" s="13" t="s">
        <v>85</v>
      </c>
      <c r="AW197" s="13" t="s">
        <v>34</v>
      </c>
      <c r="AX197" s="13" t="s">
        <v>76</v>
      </c>
      <c r="AY197" s="179" t="s">
        <v>142</v>
      </c>
    </row>
    <row r="198" spans="2:51" s="13" customFormat="1" ht="12">
      <c r="B198" s="178"/>
      <c r="D198" s="171" t="s">
        <v>150</v>
      </c>
      <c r="E198" s="179" t="s">
        <v>1</v>
      </c>
      <c r="F198" s="180" t="s">
        <v>732</v>
      </c>
      <c r="H198" s="181">
        <v>-5.64</v>
      </c>
      <c r="I198" s="182"/>
      <c r="L198" s="178"/>
      <c r="M198" s="183"/>
      <c r="N198" s="184"/>
      <c r="O198" s="184"/>
      <c r="P198" s="184"/>
      <c r="Q198" s="184"/>
      <c r="R198" s="184"/>
      <c r="S198" s="184"/>
      <c r="T198" s="185"/>
      <c r="AT198" s="179" t="s">
        <v>150</v>
      </c>
      <c r="AU198" s="179" t="s">
        <v>85</v>
      </c>
      <c r="AV198" s="13" t="s">
        <v>85</v>
      </c>
      <c r="AW198" s="13" t="s">
        <v>34</v>
      </c>
      <c r="AX198" s="13" t="s">
        <v>76</v>
      </c>
      <c r="AY198" s="179" t="s">
        <v>142</v>
      </c>
    </row>
    <row r="199" spans="2:51" s="13" customFormat="1" ht="12">
      <c r="B199" s="178"/>
      <c r="D199" s="171" t="s">
        <v>150</v>
      </c>
      <c r="E199" s="179" t="s">
        <v>1</v>
      </c>
      <c r="F199" s="180" t="s">
        <v>733</v>
      </c>
      <c r="H199" s="181">
        <v>-21</v>
      </c>
      <c r="I199" s="182"/>
      <c r="L199" s="178"/>
      <c r="M199" s="183"/>
      <c r="N199" s="184"/>
      <c r="O199" s="184"/>
      <c r="P199" s="184"/>
      <c r="Q199" s="184"/>
      <c r="R199" s="184"/>
      <c r="S199" s="184"/>
      <c r="T199" s="185"/>
      <c r="AT199" s="179" t="s">
        <v>150</v>
      </c>
      <c r="AU199" s="179" t="s">
        <v>85</v>
      </c>
      <c r="AV199" s="13" t="s">
        <v>85</v>
      </c>
      <c r="AW199" s="13" t="s">
        <v>34</v>
      </c>
      <c r="AX199" s="13" t="s">
        <v>76</v>
      </c>
      <c r="AY199" s="179" t="s">
        <v>142</v>
      </c>
    </row>
    <row r="200" spans="2:51" s="13" customFormat="1" ht="12">
      <c r="B200" s="178"/>
      <c r="D200" s="171" t="s">
        <v>150</v>
      </c>
      <c r="E200" s="179" t="s">
        <v>1</v>
      </c>
      <c r="F200" s="180" t="s">
        <v>734</v>
      </c>
      <c r="H200" s="181">
        <v>-6.3</v>
      </c>
      <c r="I200" s="182"/>
      <c r="L200" s="178"/>
      <c r="M200" s="183"/>
      <c r="N200" s="184"/>
      <c r="O200" s="184"/>
      <c r="P200" s="184"/>
      <c r="Q200" s="184"/>
      <c r="R200" s="184"/>
      <c r="S200" s="184"/>
      <c r="T200" s="185"/>
      <c r="AT200" s="179" t="s">
        <v>150</v>
      </c>
      <c r="AU200" s="179" t="s">
        <v>85</v>
      </c>
      <c r="AV200" s="13" t="s">
        <v>85</v>
      </c>
      <c r="AW200" s="13" t="s">
        <v>34</v>
      </c>
      <c r="AX200" s="13" t="s">
        <v>76</v>
      </c>
      <c r="AY200" s="179" t="s">
        <v>142</v>
      </c>
    </row>
    <row r="201" spans="2:51" s="15" customFormat="1" ht="12">
      <c r="B201" s="206"/>
      <c r="D201" s="171" t="s">
        <v>150</v>
      </c>
      <c r="E201" s="207" t="s">
        <v>1</v>
      </c>
      <c r="F201" s="208" t="s">
        <v>216</v>
      </c>
      <c r="H201" s="209">
        <v>180.21385</v>
      </c>
      <c r="I201" s="210"/>
      <c r="L201" s="206"/>
      <c r="M201" s="211"/>
      <c r="N201" s="212"/>
      <c r="O201" s="212"/>
      <c r="P201" s="212"/>
      <c r="Q201" s="212"/>
      <c r="R201" s="212"/>
      <c r="S201" s="212"/>
      <c r="T201" s="213"/>
      <c r="AT201" s="207" t="s">
        <v>150</v>
      </c>
      <c r="AU201" s="207" t="s">
        <v>85</v>
      </c>
      <c r="AV201" s="15" t="s">
        <v>143</v>
      </c>
      <c r="AW201" s="15" t="s">
        <v>34</v>
      </c>
      <c r="AX201" s="15" t="s">
        <v>76</v>
      </c>
      <c r="AY201" s="207" t="s">
        <v>142</v>
      </c>
    </row>
    <row r="202" spans="2:51" s="12" customFormat="1" ht="12">
      <c r="B202" s="170"/>
      <c r="D202" s="171" t="s">
        <v>150</v>
      </c>
      <c r="E202" s="172" t="s">
        <v>1</v>
      </c>
      <c r="F202" s="173" t="s">
        <v>702</v>
      </c>
      <c r="H202" s="172" t="s">
        <v>1</v>
      </c>
      <c r="I202" s="174"/>
      <c r="L202" s="170"/>
      <c r="M202" s="175"/>
      <c r="N202" s="176"/>
      <c r="O202" s="176"/>
      <c r="P202" s="176"/>
      <c r="Q202" s="176"/>
      <c r="R202" s="176"/>
      <c r="S202" s="176"/>
      <c r="T202" s="177"/>
      <c r="AT202" s="172" t="s">
        <v>150</v>
      </c>
      <c r="AU202" s="172" t="s">
        <v>85</v>
      </c>
      <c r="AV202" s="12" t="s">
        <v>83</v>
      </c>
      <c r="AW202" s="12" t="s">
        <v>34</v>
      </c>
      <c r="AX202" s="12" t="s">
        <v>76</v>
      </c>
      <c r="AY202" s="172" t="s">
        <v>142</v>
      </c>
    </row>
    <row r="203" spans="2:51" s="13" customFormat="1" ht="12">
      <c r="B203" s="178"/>
      <c r="D203" s="171" t="s">
        <v>150</v>
      </c>
      <c r="E203" s="179" t="s">
        <v>1</v>
      </c>
      <c r="F203" s="180" t="s">
        <v>731</v>
      </c>
      <c r="H203" s="181">
        <v>48.412000000000006</v>
      </c>
      <c r="I203" s="182"/>
      <c r="L203" s="178"/>
      <c r="M203" s="183"/>
      <c r="N203" s="184"/>
      <c r="O203" s="184"/>
      <c r="P203" s="184"/>
      <c r="Q203" s="184"/>
      <c r="R203" s="184"/>
      <c r="S203" s="184"/>
      <c r="T203" s="185"/>
      <c r="AT203" s="179" t="s">
        <v>150</v>
      </c>
      <c r="AU203" s="179" t="s">
        <v>85</v>
      </c>
      <c r="AV203" s="13" t="s">
        <v>85</v>
      </c>
      <c r="AW203" s="13" t="s">
        <v>34</v>
      </c>
      <c r="AX203" s="13" t="s">
        <v>76</v>
      </c>
      <c r="AY203" s="179" t="s">
        <v>142</v>
      </c>
    </row>
    <row r="204" spans="2:51" s="13" customFormat="1" ht="12">
      <c r="B204" s="178"/>
      <c r="D204" s="171" t="s">
        <v>150</v>
      </c>
      <c r="E204" s="179" t="s">
        <v>1</v>
      </c>
      <c r="F204" s="180" t="s">
        <v>730</v>
      </c>
      <c r="H204" s="181">
        <v>109.07925</v>
      </c>
      <c r="I204" s="182"/>
      <c r="L204" s="178"/>
      <c r="M204" s="183"/>
      <c r="N204" s="184"/>
      <c r="O204" s="184"/>
      <c r="P204" s="184"/>
      <c r="Q204" s="184"/>
      <c r="R204" s="184"/>
      <c r="S204" s="184"/>
      <c r="T204" s="185"/>
      <c r="AT204" s="179" t="s">
        <v>150</v>
      </c>
      <c r="AU204" s="179" t="s">
        <v>85</v>
      </c>
      <c r="AV204" s="13" t="s">
        <v>85</v>
      </c>
      <c r="AW204" s="13" t="s">
        <v>34</v>
      </c>
      <c r="AX204" s="13" t="s">
        <v>76</v>
      </c>
      <c r="AY204" s="179" t="s">
        <v>142</v>
      </c>
    </row>
    <row r="205" spans="2:51" s="13" customFormat="1" ht="12">
      <c r="B205" s="178"/>
      <c r="D205" s="171" t="s">
        <v>150</v>
      </c>
      <c r="E205" s="179" t="s">
        <v>1</v>
      </c>
      <c r="F205" s="180" t="s">
        <v>729</v>
      </c>
      <c r="H205" s="181">
        <v>55.662600000000005</v>
      </c>
      <c r="I205" s="182"/>
      <c r="L205" s="178"/>
      <c r="M205" s="183"/>
      <c r="N205" s="184"/>
      <c r="O205" s="184"/>
      <c r="P205" s="184"/>
      <c r="Q205" s="184"/>
      <c r="R205" s="184"/>
      <c r="S205" s="184"/>
      <c r="T205" s="185"/>
      <c r="AT205" s="179" t="s">
        <v>150</v>
      </c>
      <c r="AU205" s="179" t="s">
        <v>85</v>
      </c>
      <c r="AV205" s="13" t="s">
        <v>85</v>
      </c>
      <c r="AW205" s="13" t="s">
        <v>34</v>
      </c>
      <c r="AX205" s="13" t="s">
        <v>76</v>
      </c>
      <c r="AY205" s="179" t="s">
        <v>142</v>
      </c>
    </row>
    <row r="206" spans="2:51" s="13" customFormat="1" ht="12">
      <c r="B206" s="178"/>
      <c r="D206" s="171" t="s">
        <v>150</v>
      </c>
      <c r="E206" s="179" t="s">
        <v>1</v>
      </c>
      <c r="F206" s="180" t="s">
        <v>734</v>
      </c>
      <c r="H206" s="181">
        <v>-6.3</v>
      </c>
      <c r="I206" s="182"/>
      <c r="L206" s="178"/>
      <c r="M206" s="183"/>
      <c r="N206" s="184"/>
      <c r="O206" s="184"/>
      <c r="P206" s="184"/>
      <c r="Q206" s="184"/>
      <c r="R206" s="184"/>
      <c r="S206" s="184"/>
      <c r="T206" s="185"/>
      <c r="AT206" s="179" t="s">
        <v>150</v>
      </c>
      <c r="AU206" s="179" t="s">
        <v>85</v>
      </c>
      <c r="AV206" s="13" t="s">
        <v>85</v>
      </c>
      <c r="AW206" s="13" t="s">
        <v>34</v>
      </c>
      <c r="AX206" s="13" t="s">
        <v>76</v>
      </c>
      <c r="AY206" s="179" t="s">
        <v>142</v>
      </c>
    </row>
    <row r="207" spans="2:51" s="13" customFormat="1" ht="12">
      <c r="B207" s="178"/>
      <c r="D207" s="171" t="s">
        <v>150</v>
      </c>
      <c r="E207" s="179" t="s">
        <v>1</v>
      </c>
      <c r="F207" s="180" t="s">
        <v>735</v>
      </c>
      <c r="H207" s="181">
        <v>-4.840000000000001</v>
      </c>
      <c r="I207" s="182"/>
      <c r="L207" s="178"/>
      <c r="M207" s="183"/>
      <c r="N207" s="184"/>
      <c r="O207" s="184"/>
      <c r="P207" s="184"/>
      <c r="Q207" s="184"/>
      <c r="R207" s="184"/>
      <c r="S207" s="184"/>
      <c r="T207" s="185"/>
      <c r="AT207" s="179" t="s">
        <v>150</v>
      </c>
      <c r="AU207" s="179" t="s">
        <v>85</v>
      </c>
      <c r="AV207" s="13" t="s">
        <v>85</v>
      </c>
      <c r="AW207" s="13" t="s">
        <v>34</v>
      </c>
      <c r="AX207" s="13" t="s">
        <v>76</v>
      </c>
      <c r="AY207" s="179" t="s">
        <v>142</v>
      </c>
    </row>
    <row r="208" spans="2:51" s="15" customFormat="1" ht="12">
      <c r="B208" s="206"/>
      <c r="D208" s="171" t="s">
        <v>150</v>
      </c>
      <c r="E208" s="207" t="s">
        <v>1</v>
      </c>
      <c r="F208" s="208" t="s">
        <v>216</v>
      </c>
      <c r="H208" s="209">
        <v>202.01385</v>
      </c>
      <c r="I208" s="210"/>
      <c r="L208" s="206"/>
      <c r="M208" s="211"/>
      <c r="N208" s="212"/>
      <c r="O208" s="212"/>
      <c r="P208" s="212"/>
      <c r="Q208" s="212"/>
      <c r="R208" s="212"/>
      <c r="S208" s="212"/>
      <c r="T208" s="213"/>
      <c r="AT208" s="207" t="s">
        <v>150</v>
      </c>
      <c r="AU208" s="207" t="s">
        <v>85</v>
      </c>
      <c r="AV208" s="15" t="s">
        <v>143</v>
      </c>
      <c r="AW208" s="15" t="s">
        <v>34</v>
      </c>
      <c r="AX208" s="15" t="s">
        <v>76</v>
      </c>
      <c r="AY208" s="207" t="s">
        <v>142</v>
      </c>
    </row>
    <row r="209" spans="2:51" s="14" customFormat="1" ht="12">
      <c r="B209" s="186"/>
      <c r="D209" s="171" t="s">
        <v>150</v>
      </c>
      <c r="E209" s="187" t="s">
        <v>1</v>
      </c>
      <c r="F209" s="188" t="s">
        <v>157</v>
      </c>
      <c r="H209" s="189">
        <v>655.1097000000001</v>
      </c>
      <c r="I209" s="190"/>
      <c r="L209" s="186"/>
      <c r="M209" s="191"/>
      <c r="N209" s="192"/>
      <c r="O209" s="192"/>
      <c r="P209" s="192"/>
      <c r="Q209" s="192"/>
      <c r="R209" s="192"/>
      <c r="S209" s="192"/>
      <c r="T209" s="193"/>
      <c r="AT209" s="187" t="s">
        <v>150</v>
      </c>
      <c r="AU209" s="187" t="s">
        <v>85</v>
      </c>
      <c r="AV209" s="14" t="s">
        <v>149</v>
      </c>
      <c r="AW209" s="14" t="s">
        <v>34</v>
      </c>
      <c r="AX209" s="14" t="s">
        <v>83</v>
      </c>
      <c r="AY209" s="187" t="s">
        <v>142</v>
      </c>
    </row>
    <row r="210" spans="2:65" s="1" customFormat="1" ht="24" customHeight="1">
      <c r="B210" s="156"/>
      <c r="C210" s="194" t="s">
        <v>330</v>
      </c>
      <c r="D210" s="194" t="s">
        <v>169</v>
      </c>
      <c r="E210" s="195" t="s">
        <v>170</v>
      </c>
      <c r="F210" s="196" t="s">
        <v>736</v>
      </c>
      <c r="G210" s="197" t="s">
        <v>148</v>
      </c>
      <c r="H210" s="198">
        <v>65.368</v>
      </c>
      <c r="I210" s="199"/>
      <c r="J210" s="200">
        <f>ROUND(I210*H210,2)</f>
        <v>0</v>
      </c>
      <c r="K210" s="196" t="s">
        <v>1</v>
      </c>
      <c r="L210" s="201"/>
      <c r="M210" s="202" t="s">
        <v>1</v>
      </c>
      <c r="N210" s="203" t="s">
        <v>41</v>
      </c>
      <c r="O210" s="55"/>
      <c r="P210" s="166">
        <f>O210*H210</f>
        <v>0</v>
      </c>
      <c r="Q210" s="166">
        <v>0.0042</v>
      </c>
      <c r="R210" s="166">
        <f>Q210*H210</f>
        <v>0.27454559999999995</v>
      </c>
      <c r="S210" s="166">
        <v>0</v>
      </c>
      <c r="T210" s="167">
        <f>S210*H210</f>
        <v>0</v>
      </c>
      <c r="AR210" s="168" t="s">
        <v>172</v>
      </c>
      <c r="AT210" s="168" t="s">
        <v>169</v>
      </c>
      <c r="AU210" s="168" t="s">
        <v>85</v>
      </c>
      <c r="AY210" s="17" t="s">
        <v>142</v>
      </c>
      <c r="BE210" s="169">
        <f>IF(N210="základní",J210,0)</f>
        <v>0</v>
      </c>
      <c r="BF210" s="169">
        <f>IF(N210="snížená",J210,0)</f>
        <v>0</v>
      </c>
      <c r="BG210" s="169">
        <f>IF(N210="zákl. přenesená",J210,0)</f>
        <v>0</v>
      </c>
      <c r="BH210" s="169">
        <f>IF(N210="sníž. přenesená",J210,0)</f>
        <v>0</v>
      </c>
      <c r="BI210" s="169">
        <f>IF(N210="nulová",J210,0)</f>
        <v>0</v>
      </c>
      <c r="BJ210" s="17" t="s">
        <v>83</v>
      </c>
      <c r="BK210" s="169">
        <f>ROUND(I210*H210,2)</f>
        <v>0</v>
      </c>
      <c r="BL210" s="17" t="s">
        <v>149</v>
      </c>
      <c r="BM210" s="168" t="s">
        <v>177</v>
      </c>
    </row>
    <row r="211" spans="2:47" s="1" customFormat="1" ht="19.5">
      <c r="B211" s="32"/>
      <c r="D211" s="171" t="s">
        <v>173</v>
      </c>
      <c r="F211" s="204" t="s">
        <v>174</v>
      </c>
      <c r="I211" s="96"/>
      <c r="L211" s="32"/>
      <c r="M211" s="205"/>
      <c r="N211" s="55"/>
      <c r="O211" s="55"/>
      <c r="P211" s="55"/>
      <c r="Q211" s="55"/>
      <c r="R211" s="55"/>
      <c r="S211" s="55"/>
      <c r="T211" s="56"/>
      <c r="AT211" s="17" t="s">
        <v>173</v>
      </c>
      <c r="AU211" s="17" t="s">
        <v>85</v>
      </c>
    </row>
    <row r="212" spans="2:65" s="1" customFormat="1" ht="24" customHeight="1">
      <c r="B212" s="156"/>
      <c r="C212" s="194" t="s">
        <v>158</v>
      </c>
      <c r="D212" s="194" t="s">
        <v>169</v>
      </c>
      <c r="E212" s="195" t="s">
        <v>737</v>
      </c>
      <c r="F212" s="196" t="s">
        <v>738</v>
      </c>
      <c r="G212" s="197" t="s">
        <v>148</v>
      </c>
      <c r="H212" s="198">
        <v>620.575</v>
      </c>
      <c r="I212" s="199"/>
      <c r="J212" s="200">
        <f>ROUND(I212*H212,2)</f>
        <v>0</v>
      </c>
      <c r="K212" s="196" t="s">
        <v>1</v>
      </c>
      <c r="L212" s="201"/>
      <c r="M212" s="202" t="s">
        <v>1</v>
      </c>
      <c r="N212" s="203" t="s">
        <v>41</v>
      </c>
      <c r="O212" s="55"/>
      <c r="P212" s="166">
        <f>O212*H212</f>
        <v>0</v>
      </c>
      <c r="Q212" s="166">
        <v>0.00238</v>
      </c>
      <c r="R212" s="166">
        <f>Q212*H212</f>
        <v>1.4769685000000001</v>
      </c>
      <c r="S212" s="166">
        <v>0</v>
      </c>
      <c r="T212" s="167">
        <f>S212*H212</f>
        <v>0</v>
      </c>
      <c r="AR212" s="168" t="s">
        <v>172</v>
      </c>
      <c r="AT212" s="168" t="s">
        <v>169</v>
      </c>
      <c r="AU212" s="168" t="s">
        <v>85</v>
      </c>
      <c r="AY212" s="17" t="s">
        <v>142</v>
      </c>
      <c r="BE212" s="169">
        <f>IF(N212="základní",J212,0)</f>
        <v>0</v>
      </c>
      <c r="BF212" s="169">
        <f>IF(N212="snížená",J212,0)</f>
        <v>0</v>
      </c>
      <c r="BG212" s="169">
        <f>IF(N212="zákl. přenesená",J212,0)</f>
        <v>0</v>
      </c>
      <c r="BH212" s="169">
        <f>IF(N212="sníž. přenesená",J212,0)</f>
        <v>0</v>
      </c>
      <c r="BI212" s="169">
        <f>IF(N212="nulová",J212,0)</f>
        <v>0</v>
      </c>
      <c r="BJ212" s="17" t="s">
        <v>83</v>
      </c>
      <c r="BK212" s="169">
        <f>ROUND(I212*H212,2)</f>
        <v>0</v>
      </c>
      <c r="BL212" s="17" t="s">
        <v>149</v>
      </c>
      <c r="BM212" s="168" t="s">
        <v>182</v>
      </c>
    </row>
    <row r="213" spans="2:47" s="1" customFormat="1" ht="19.5">
      <c r="B213" s="32"/>
      <c r="D213" s="171" t="s">
        <v>173</v>
      </c>
      <c r="F213" s="204" t="s">
        <v>739</v>
      </c>
      <c r="I213" s="96"/>
      <c r="L213" s="32"/>
      <c r="M213" s="205"/>
      <c r="N213" s="55"/>
      <c r="O213" s="55"/>
      <c r="P213" s="55"/>
      <c r="Q213" s="55"/>
      <c r="R213" s="55"/>
      <c r="S213" s="55"/>
      <c r="T213" s="56"/>
      <c r="AT213" s="17" t="s">
        <v>173</v>
      </c>
      <c r="AU213" s="17" t="s">
        <v>85</v>
      </c>
    </row>
    <row r="214" spans="2:65" s="1" customFormat="1" ht="24" customHeight="1">
      <c r="B214" s="156"/>
      <c r="C214" s="157" t="s">
        <v>187</v>
      </c>
      <c r="D214" s="157" t="s">
        <v>145</v>
      </c>
      <c r="E214" s="158" t="s">
        <v>740</v>
      </c>
      <c r="F214" s="159" t="s">
        <v>741</v>
      </c>
      <c r="G214" s="160" t="s">
        <v>335</v>
      </c>
      <c r="H214" s="161">
        <v>208.3</v>
      </c>
      <c r="I214" s="162"/>
      <c r="J214" s="163">
        <f>ROUND(I214*H214,2)</f>
        <v>0</v>
      </c>
      <c r="K214" s="159" t="s">
        <v>1</v>
      </c>
      <c r="L214" s="32"/>
      <c r="M214" s="164" t="s">
        <v>1</v>
      </c>
      <c r="N214" s="165" t="s">
        <v>41</v>
      </c>
      <c r="O214" s="55"/>
      <c r="P214" s="166">
        <f>O214*H214</f>
        <v>0</v>
      </c>
      <c r="Q214" s="166">
        <v>0.00168</v>
      </c>
      <c r="R214" s="166">
        <f>Q214*H214</f>
        <v>0.34994400000000003</v>
      </c>
      <c r="S214" s="166">
        <v>0</v>
      </c>
      <c r="T214" s="167">
        <f>S214*H214</f>
        <v>0</v>
      </c>
      <c r="AR214" s="168" t="s">
        <v>149</v>
      </c>
      <c r="AT214" s="168" t="s">
        <v>145</v>
      </c>
      <c r="AU214" s="168" t="s">
        <v>85</v>
      </c>
      <c r="AY214" s="17" t="s">
        <v>142</v>
      </c>
      <c r="BE214" s="169">
        <f>IF(N214="základní",J214,0)</f>
        <v>0</v>
      </c>
      <c r="BF214" s="169">
        <f>IF(N214="snížená",J214,0)</f>
        <v>0</v>
      </c>
      <c r="BG214" s="169">
        <f>IF(N214="zákl. přenesená",J214,0)</f>
        <v>0</v>
      </c>
      <c r="BH214" s="169">
        <f>IF(N214="sníž. přenesená",J214,0)</f>
        <v>0</v>
      </c>
      <c r="BI214" s="169">
        <f>IF(N214="nulová",J214,0)</f>
        <v>0</v>
      </c>
      <c r="BJ214" s="17" t="s">
        <v>83</v>
      </c>
      <c r="BK214" s="169">
        <f>ROUND(I214*H214,2)</f>
        <v>0</v>
      </c>
      <c r="BL214" s="17" t="s">
        <v>149</v>
      </c>
      <c r="BM214" s="168" t="s">
        <v>186</v>
      </c>
    </row>
    <row r="215" spans="2:51" s="12" customFormat="1" ht="12">
      <c r="B215" s="170"/>
      <c r="D215" s="171" t="s">
        <v>150</v>
      </c>
      <c r="E215" s="172" t="s">
        <v>1</v>
      </c>
      <c r="F215" s="173" t="s">
        <v>681</v>
      </c>
      <c r="H215" s="172" t="s">
        <v>1</v>
      </c>
      <c r="I215" s="174"/>
      <c r="L215" s="170"/>
      <c r="M215" s="175"/>
      <c r="N215" s="176"/>
      <c r="O215" s="176"/>
      <c r="P215" s="176"/>
      <c r="Q215" s="176"/>
      <c r="R215" s="176"/>
      <c r="S215" s="176"/>
      <c r="T215" s="177"/>
      <c r="AT215" s="172" t="s">
        <v>150</v>
      </c>
      <c r="AU215" s="172" t="s">
        <v>85</v>
      </c>
      <c r="AV215" s="12" t="s">
        <v>83</v>
      </c>
      <c r="AW215" s="12" t="s">
        <v>34</v>
      </c>
      <c r="AX215" s="12" t="s">
        <v>76</v>
      </c>
      <c r="AY215" s="172" t="s">
        <v>142</v>
      </c>
    </row>
    <row r="216" spans="2:51" s="13" customFormat="1" ht="12">
      <c r="B216" s="178"/>
      <c r="D216" s="171" t="s">
        <v>150</v>
      </c>
      <c r="E216" s="179" t="s">
        <v>1</v>
      </c>
      <c r="F216" s="180" t="s">
        <v>742</v>
      </c>
      <c r="H216" s="181">
        <v>10</v>
      </c>
      <c r="I216" s="182"/>
      <c r="L216" s="178"/>
      <c r="M216" s="183"/>
      <c r="N216" s="184"/>
      <c r="O216" s="184"/>
      <c r="P216" s="184"/>
      <c r="Q216" s="184"/>
      <c r="R216" s="184"/>
      <c r="S216" s="184"/>
      <c r="T216" s="185"/>
      <c r="AT216" s="179" t="s">
        <v>150</v>
      </c>
      <c r="AU216" s="179" t="s">
        <v>85</v>
      </c>
      <c r="AV216" s="13" t="s">
        <v>85</v>
      </c>
      <c r="AW216" s="13" t="s">
        <v>34</v>
      </c>
      <c r="AX216" s="13" t="s">
        <v>76</v>
      </c>
      <c r="AY216" s="179" t="s">
        <v>142</v>
      </c>
    </row>
    <row r="217" spans="2:51" s="13" customFormat="1" ht="12">
      <c r="B217" s="178"/>
      <c r="D217" s="171" t="s">
        <v>150</v>
      </c>
      <c r="E217" s="179" t="s">
        <v>1</v>
      </c>
      <c r="F217" s="180" t="s">
        <v>743</v>
      </c>
      <c r="H217" s="181">
        <v>3.3000000000000003</v>
      </c>
      <c r="I217" s="182"/>
      <c r="L217" s="178"/>
      <c r="M217" s="183"/>
      <c r="N217" s="184"/>
      <c r="O217" s="184"/>
      <c r="P217" s="184"/>
      <c r="Q217" s="184"/>
      <c r="R217" s="184"/>
      <c r="S217" s="184"/>
      <c r="T217" s="185"/>
      <c r="AT217" s="179" t="s">
        <v>150</v>
      </c>
      <c r="AU217" s="179" t="s">
        <v>85</v>
      </c>
      <c r="AV217" s="13" t="s">
        <v>85</v>
      </c>
      <c r="AW217" s="13" t="s">
        <v>34</v>
      </c>
      <c r="AX217" s="13" t="s">
        <v>76</v>
      </c>
      <c r="AY217" s="179" t="s">
        <v>142</v>
      </c>
    </row>
    <row r="218" spans="2:51" s="13" customFormat="1" ht="12">
      <c r="B218" s="178"/>
      <c r="D218" s="171" t="s">
        <v>150</v>
      </c>
      <c r="E218" s="179" t="s">
        <v>1</v>
      </c>
      <c r="F218" s="180" t="s">
        <v>744</v>
      </c>
      <c r="H218" s="181">
        <v>13.6</v>
      </c>
      <c r="I218" s="182"/>
      <c r="L218" s="178"/>
      <c r="M218" s="183"/>
      <c r="N218" s="184"/>
      <c r="O218" s="184"/>
      <c r="P218" s="184"/>
      <c r="Q218" s="184"/>
      <c r="R218" s="184"/>
      <c r="S218" s="184"/>
      <c r="T218" s="185"/>
      <c r="AT218" s="179" t="s">
        <v>150</v>
      </c>
      <c r="AU218" s="179" t="s">
        <v>85</v>
      </c>
      <c r="AV218" s="13" t="s">
        <v>85</v>
      </c>
      <c r="AW218" s="13" t="s">
        <v>34</v>
      </c>
      <c r="AX218" s="13" t="s">
        <v>76</v>
      </c>
      <c r="AY218" s="179" t="s">
        <v>142</v>
      </c>
    </row>
    <row r="219" spans="2:51" s="13" customFormat="1" ht="12">
      <c r="B219" s="178"/>
      <c r="D219" s="171" t="s">
        <v>150</v>
      </c>
      <c r="E219" s="179" t="s">
        <v>1</v>
      </c>
      <c r="F219" s="180" t="s">
        <v>745</v>
      </c>
      <c r="H219" s="181">
        <v>5.1000000000000005</v>
      </c>
      <c r="I219" s="182"/>
      <c r="L219" s="178"/>
      <c r="M219" s="183"/>
      <c r="N219" s="184"/>
      <c r="O219" s="184"/>
      <c r="P219" s="184"/>
      <c r="Q219" s="184"/>
      <c r="R219" s="184"/>
      <c r="S219" s="184"/>
      <c r="T219" s="185"/>
      <c r="AT219" s="179" t="s">
        <v>150</v>
      </c>
      <c r="AU219" s="179" t="s">
        <v>85</v>
      </c>
      <c r="AV219" s="13" t="s">
        <v>85</v>
      </c>
      <c r="AW219" s="13" t="s">
        <v>34</v>
      </c>
      <c r="AX219" s="13" t="s">
        <v>76</v>
      </c>
      <c r="AY219" s="179" t="s">
        <v>142</v>
      </c>
    </row>
    <row r="220" spans="2:51" s="13" customFormat="1" ht="12">
      <c r="B220" s="178"/>
      <c r="D220" s="171" t="s">
        <v>150</v>
      </c>
      <c r="E220" s="179" t="s">
        <v>1</v>
      </c>
      <c r="F220" s="180" t="s">
        <v>746</v>
      </c>
      <c r="H220" s="181">
        <v>25.5</v>
      </c>
      <c r="I220" s="182"/>
      <c r="L220" s="178"/>
      <c r="M220" s="183"/>
      <c r="N220" s="184"/>
      <c r="O220" s="184"/>
      <c r="P220" s="184"/>
      <c r="Q220" s="184"/>
      <c r="R220" s="184"/>
      <c r="S220" s="184"/>
      <c r="T220" s="185"/>
      <c r="AT220" s="179" t="s">
        <v>150</v>
      </c>
      <c r="AU220" s="179" t="s">
        <v>85</v>
      </c>
      <c r="AV220" s="13" t="s">
        <v>85</v>
      </c>
      <c r="AW220" s="13" t="s">
        <v>34</v>
      </c>
      <c r="AX220" s="13" t="s">
        <v>76</v>
      </c>
      <c r="AY220" s="179" t="s">
        <v>142</v>
      </c>
    </row>
    <row r="221" spans="2:51" s="13" customFormat="1" ht="12">
      <c r="B221" s="178"/>
      <c r="D221" s="171" t="s">
        <v>150</v>
      </c>
      <c r="E221" s="179" t="s">
        <v>1</v>
      </c>
      <c r="F221" s="180" t="s">
        <v>747</v>
      </c>
      <c r="H221" s="181">
        <v>7</v>
      </c>
      <c r="I221" s="182"/>
      <c r="L221" s="178"/>
      <c r="M221" s="183"/>
      <c r="N221" s="184"/>
      <c r="O221" s="184"/>
      <c r="P221" s="184"/>
      <c r="Q221" s="184"/>
      <c r="R221" s="184"/>
      <c r="S221" s="184"/>
      <c r="T221" s="185"/>
      <c r="AT221" s="179" t="s">
        <v>150</v>
      </c>
      <c r="AU221" s="179" t="s">
        <v>85</v>
      </c>
      <c r="AV221" s="13" t="s">
        <v>85</v>
      </c>
      <c r="AW221" s="13" t="s">
        <v>34</v>
      </c>
      <c r="AX221" s="13" t="s">
        <v>76</v>
      </c>
      <c r="AY221" s="179" t="s">
        <v>142</v>
      </c>
    </row>
    <row r="222" spans="2:51" s="13" customFormat="1" ht="12">
      <c r="B222" s="178"/>
      <c r="D222" s="171" t="s">
        <v>150</v>
      </c>
      <c r="E222" s="179" t="s">
        <v>1</v>
      </c>
      <c r="F222" s="180" t="s">
        <v>748</v>
      </c>
      <c r="H222" s="181">
        <v>4.8</v>
      </c>
      <c r="I222" s="182"/>
      <c r="L222" s="178"/>
      <c r="M222" s="183"/>
      <c r="N222" s="184"/>
      <c r="O222" s="184"/>
      <c r="P222" s="184"/>
      <c r="Q222" s="184"/>
      <c r="R222" s="184"/>
      <c r="S222" s="184"/>
      <c r="T222" s="185"/>
      <c r="AT222" s="179" t="s">
        <v>150</v>
      </c>
      <c r="AU222" s="179" t="s">
        <v>85</v>
      </c>
      <c r="AV222" s="13" t="s">
        <v>85</v>
      </c>
      <c r="AW222" s="13" t="s">
        <v>34</v>
      </c>
      <c r="AX222" s="13" t="s">
        <v>76</v>
      </c>
      <c r="AY222" s="179" t="s">
        <v>142</v>
      </c>
    </row>
    <row r="223" spans="2:51" s="13" customFormat="1" ht="12">
      <c r="B223" s="178"/>
      <c r="D223" s="171" t="s">
        <v>150</v>
      </c>
      <c r="E223" s="179" t="s">
        <v>1</v>
      </c>
      <c r="F223" s="180" t="s">
        <v>749</v>
      </c>
      <c r="H223" s="181">
        <v>6.6</v>
      </c>
      <c r="I223" s="182"/>
      <c r="L223" s="178"/>
      <c r="M223" s="183"/>
      <c r="N223" s="184"/>
      <c r="O223" s="184"/>
      <c r="P223" s="184"/>
      <c r="Q223" s="184"/>
      <c r="R223" s="184"/>
      <c r="S223" s="184"/>
      <c r="T223" s="185"/>
      <c r="AT223" s="179" t="s">
        <v>150</v>
      </c>
      <c r="AU223" s="179" t="s">
        <v>85</v>
      </c>
      <c r="AV223" s="13" t="s">
        <v>85</v>
      </c>
      <c r="AW223" s="13" t="s">
        <v>34</v>
      </c>
      <c r="AX223" s="13" t="s">
        <v>76</v>
      </c>
      <c r="AY223" s="179" t="s">
        <v>142</v>
      </c>
    </row>
    <row r="224" spans="2:51" s="13" customFormat="1" ht="12">
      <c r="B224" s="178"/>
      <c r="D224" s="171" t="s">
        <v>150</v>
      </c>
      <c r="E224" s="179" t="s">
        <v>1</v>
      </c>
      <c r="F224" s="180" t="s">
        <v>750</v>
      </c>
      <c r="H224" s="181">
        <v>3.35</v>
      </c>
      <c r="I224" s="182"/>
      <c r="L224" s="178"/>
      <c r="M224" s="183"/>
      <c r="N224" s="184"/>
      <c r="O224" s="184"/>
      <c r="P224" s="184"/>
      <c r="Q224" s="184"/>
      <c r="R224" s="184"/>
      <c r="S224" s="184"/>
      <c r="T224" s="185"/>
      <c r="AT224" s="179" t="s">
        <v>150</v>
      </c>
      <c r="AU224" s="179" t="s">
        <v>85</v>
      </c>
      <c r="AV224" s="13" t="s">
        <v>85</v>
      </c>
      <c r="AW224" s="13" t="s">
        <v>34</v>
      </c>
      <c r="AX224" s="13" t="s">
        <v>76</v>
      </c>
      <c r="AY224" s="179" t="s">
        <v>142</v>
      </c>
    </row>
    <row r="225" spans="2:51" s="13" customFormat="1" ht="12">
      <c r="B225" s="178"/>
      <c r="D225" s="171" t="s">
        <v>150</v>
      </c>
      <c r="E225" s="179" t="s">
        <v>1</v>
      </c>
      <c r="F225" s="180" t="s">
        <v>751</v>
      </c>
      <c r="H225" s="181">
        <v>5.5</v>
      </c>
      <c r="I225" s="182"/>
      <c r="L225" s="178"/>
      <c r="M225" s="183"/>
      <c r="N225" s="184"/>
      <c r="O225" s="184"/>
      <c r="P225" s="184"/>
      <c r="Q225" s="184"/>
      <c r="R225" s="184"/>
      <c r="S225" s="184"/>
      <c r="T225" s="185"/>
      <c r="AT225" s="179" t="s">
        <v>150</v>
      </c>
      <c r="AU225" s="179" t="s">
        <v>85</v>
      </c>
      <c r="AV225" s="13" t="s">
        <v>85</v>
      </c>
      <c r="AW225" s="13" t="s">
        <v>34</v>
      </c>
      <c r="AX225" s="13" t="s">
        <v>76</v>
      </c>
      <c r="AY225" s="179" t="s">
        <v>142</v>
      </c>
    </row>
    <row r="226" spans="2:51" s="15" customFormat="1" ht="12">
      <c r="B226" s="206"/>
      <c r="D226" s="171" t="s">
        <v>150</v>
      </c>
      <c r="E226" s="207" t="s">
        <v>1</v>
      </c>
      <c r="F226" s="208" t="s">
        <v>216</v>
      </c>
      <c r="H226" s="209">
        <v>84.74999999999999</v>
      </c>
      <c r="I226" s="210"/>
      <c r="L226" s="206"/>
      <c r="M226" s="211"/>
      <c r="N226" s="212"/>
      <c r="O226" s="212"/>
      <c r="P226" s="212"/>
      <c r="Q226" s="212"/>
      <c r="R226" s="212"/>
      <c r="S226" s="212"/>
      <c r="T226" s="213"/>
      <c r="AT226" s="207" t="s">
        <v>150</v>
      </c>
      <c r="AU226" s="207" t="s">
        <v>85</v>
      </c>
      <c r="AV226" s="15" t="s">
        <v>143</v>
      </c>
      <c r="AW226" s="15" t="s">
        <v>34</v>
      </c>
      <c r="AX226" s="15" t="s">
        <v>76</v>
      </c>
      <c r="AY226" s="207" t="s">
        <v>142</v>
      </c>
    </row>
    <row r="227" spans="2:51" s="12" customFormat="1" ht="12">
      <c r="B227" s="170"/>
      <c r="D227" s="171" t="s">
        <v>150</v>
      </c>
      <c r="E227" s="172" t="s">
        <v>1</v>
      </c>
      <c r="F227" s="173" t="s">
        <v>692</v>
      </c>
      <c r="H227" s="172" t="s">
        <v>1</v>
      </c>
      <c r="I227" s="174"/>
      <c r="L227" s="170"/>
      <c r="M227" s="175"/>
      <c r="N227" s="176"/>
      <c r="O227" s="176"/>
      <c r="P227" s="176"/>
      <c r="Q227" s="176"/>
      <c r="R227" s="176"/>
      <c r="S227" s="176"/>
      <c r="T227" s="177"/>
      <c r="AT227" s="172" t="s">
        <v>150</v>
      </c>
      <c r="AU227" s="172" t="s">
        <v>85</v>
      </c>
      <c r="AV227" s="12" t="s">
        <v>83</v>
      </c>
      <c r="AW227" s="12" t="s">
        <v>34</v>
      </c>
      <c r="AX227" s="12" t="s">
        <v>76</v>
      </c>
      <c r="AY227" s="172" t="s">
        <v>142</v>
      </c>
    </row>
    <row r="228" spans="2:51" s="13" customFormat="1" ht="12">
      <c r="B228" s="178"/>
      <c r="D228" s="171" t="s">
        <v>150</v>
      </c>
      <c r="E228" s="179" t="s">
        <v>1</v>
      </c>
      <c r="F228" s="180" t="s">
        <v>752</v>
      </c>
      <c r="H228" s="181">
        <v>10.35</v>
      </c>
      <c r="I228" s="182"/>
      <c r="L228" s="178"/>
      <c r="M228" s="183"/>
      <c r="N228" s="184"/>
      <c r="O228" s="184"/>
      <c r="P228" s="184"/>
      <c r="Q228" s="184"/>
      <c r="R228" s="184"/>
      <c r="S228" s="184"/>
      <c r="T228" s="185"/>
      <c r="AT228" s="179" t="s">
        <v>150</v>
      </c>
      <c r="AU228" s="179" t="s">
        <v>85</v>
      </c>
      <c r="AV228" s="13" t="s">
        <v>85</v>
      </c>
      <c r="AW228" s="13" t="s">
        <v>34</v>
      </c>
      <c r="AX228" s="13" t="s">
        <v>76</v>
      </c>
      <c r="AY228" s="179" t="s">
        <v>142</v>
      </c>
    </row>
    <row r="229" spans="2:51" s="13" customFormat="1" ht="12">
      <c r="B229" s="178"/>
      <c r="D229" s="171" t="s">
        <v>150</v>
      </c>
      <c r="E229" s="179" t="s">
        <v>1</v>
      </c>
      <c r="F229" s="180" t="s">
        <v>753</v>
      </c>
      <c r="H229" s="181">
        <v>6.65</v>
      </c>
      <c r="I229" s="182"/>
      <c r="L229" s="178"/>
      <c r="M229" s="183"/>
      <c r="N229" s="184"/>
      <c r="O229" s="184"/>
      <c r="P229" s="184"/>
      <c r="Q229" s="184"/>
      <c r="R229" s="184"/>
      <c r="S229" s="184"/>
      <c r="T229" s="185"/>
      <c r="AT229" s="179" t="s">
        <v>150</v>
      </c>
      <c r="AU229" s="179" t="s">
        <v>85</v>
      </c>
      <c r="AV229" s="13" t="s">
        <v>85</v>
      </c>
      <c r="AW229" s="13" t="s">
        <v>34</v>
      </c>
      <c r="AX229" s="13" t="s">
        <v>76</v>
      </c>
      <c r="AY229" s="179" t="s">
        <v>142</v>
      </c>
    </row>
    <row r="230" spans="2:51" s="13" customFormat="1" ht="12">
      <c r="B230" s="178"/>
      <c r="D230" s="171" t="s">
        <v>150</v>
      </c>
      <c r="E230" s="179" t="s">
        <v>1</v>
      </c>
      <c r="F230" s="180" t="s">
        <v>754</v>
      </c>
      <c r="H230" s="181">
        <v>11.399999999999999</v>
      </c>
      <c r="I230" s="182"/>
      <c r="L230" s="178"/>
      <c r="M230" s="183"/>
      <c r="N230" s="184"/>
      <c r="O230" s="184"/>
      <c r="P230" s="184"/>
      <c r="Q230" s="184"/>
      <c r="R230" s="184"/>
      <c r="S230" s="184"/>
      <c r="T230" s="185"/>
      <c r="AT230" s="179" t="s">
        <v>150</v>
      </c>
      <c r="AU230" s="179" t="s">
        <v>85</v>
      </c>
      <c r="AV230" s="13" t="s">
        <v>85</v>
      </c>
      <c r="AW230" s="13" t="s">
        <v>34</v>
      </c>
      <c r="AX230" s="13" t="s">
        <v>76</v>
      </c>
      <c r="AY230" s="179" t="s">
        <v>142</v>
      </c>
    </row>
    <row r="231" spans="2:51" s="13" customFormat="1" ht="12">
      <c r="B231" s="178"/>
      <c r="D231" s="171" t="s">
        <v>150</v>
      </c>
      <c r="E231" s="179" t="s">
        <v>1</v>
      </c>
      <c r="F231" s="180" t="s">
        <v>755</v>
      </c>
      <c r="H231" s="181">
        <v>6.6000000000000005</v>
      </c>
      <c r="I231" s="182"/>
      <c r="L231" s="178"/>
      <c r="M231" s="183"/>
      <c r="N231" s="184"/>
      <c r="O231" s="184"/>
      <c r="P231" s="184"/>
      <c r="Q231" s="184"/>
      <c r="R231" s="184"/>
      <c r="S231" s="184"/>
      <c r="T231" s="185"/>
      <c r="AT231" s="179" t="s">
        <v>150</v>
      </c>
      <c r="AU231" s="179" t="s">
        <v>85</v>
      </c>
      <c r="AV231" s="13" t="s">
        <v>85</v>
      </c>
      <c r="AW231" s="13" t="s">
        <v>34</v>
      </c>
      <c r="AX231" s="13" t="s">
        <v>76</v>
      </c>
      <c r="AY231" s="179" t="s">
        <v>142</v>
      </c>
    </row>
    <row r="232" spans="2:51" s="13" customFormat="1" ht="12">
      <c r="B232" s="178"/>
      <c r="D232" s="171" t="s">
        <v>150</v>
      </c>
      <c r="E232" s="179" t="s">
        <v>1</v>
      </c>
      <c r="F232" s="180" t="s">
        <v>756</v>
      </c>
      <c r="H232" s="181">
        <v>14.100000000000001</v>
      </c>
      <c r="I232" s="182"/>
      <c r="L232" s="178"/>
      <c r="M232" s="183"/>
      <c r="N232" s="184"/>
      <c r="O232" s="184"/>
      <c r="P232" s="184"/>
      <c r="Q232" s="184"/>
      <c r="R232" s="184"/>
      <c r="S232" s="184"/>
      <c r="T232" s="185"/>
      <c r="AT232" s="179" t="s">
        <v>150</v>
      </c>
      <c r="AU232" s="179" t="s">
        <v>85</v>
      </c>
      <c r="AV232" s="13" t="s">
        <v>85</v>
      </c>
      <c r="AW232" s="13" t="s">
        <v>34</v>
      </c>
      <c r="AX232" s="13" t="s">
        <v>76</v>
      </c>
      <c r="AY232" s="179" t="s">
        <v>142</v>
      </c>
    </row>
    <row r="233" spans="2:51" s="15" customFormat="1" ht="12">
      <c r="B233" s="206"/>
      <c r="D233" s="171" t="s">
        <v>150</v>
      </c>
      <c r="E233" s="207" t="s">
        <v>1</v>
      </c>
      <c r="F233" s="208" t="s">
        <v>216</v>
      </c>
      <c r="H233" s="209">
        <v>49.1</v>
      </c>
      <c r="I233" s="210"/>
      <c r="L233" s="206"/>
      <c r="M233" s="211"/>
      <c r="N233" s="212"/>
      <c r="O233" s="212"/>
      <c r="P233" s="212"/>
      <c r="Q233" s="212"/>
      <c r="R233" s="212"/>
      <c r="S233" s="212"/>
      <c r="T233" s="213"/>
      <c r="AT233" s="207" t="s">
        <v>150</v>
      </c>
      <c r="AU233" s="207" t="s">
        <v>85</v>
      </c>
      <c r="AV233" s="15" t="s">
        <v>143</v>
      </c>
      <c r="AW233" s="15" t="s">
        <v>34</v>
      </c>
      <c r="AX233" s="15" t="s">
        <v>76</v>
      </c>
      <c r="AY233" s="207" t="s">
        <v>142</v>
      </c>
    </row>
    <row r="234" spans="2:51" s="12" customFormat="1" ht="12">
      <c r="B234" s="170"/>
      <c r="D234" s="171" t="s">
        <v>150</v>
      </c>
      <c r="E234" s="172" t="s">
        <v>1</v>
      </c>
      <c r="F234" s="173" t="s">
        <v>698</v>
      </c>
      <c r="H234" s="172" t="s">
        <v>1</v>
      </c>
      <c r="I234" s="174"/>
      <c r="L234" s="170"/>
      <c r="M234" s="175"/>
      <c r="N234" s="176"/>
      <c r="O234" s="176"/>
      <c r="P234" s="176"/>
      <c r="Q234" s="176"/>
      <c r="R234" s="176"/>
      <c r="S234" s="176"/>
      <c r="T234" s="177"/>
      <c r="AT234" s="172" t="s">
        <v>150</v>
      </c>
      <c r="AU234" s="172" t="s">
        <v>85</v>
      </c>
      <c r="AV234" s="12" t="s">
        <v>83</v>
      </c>
      <c r="AW234" s="12" t="s">
        <v>34</v>
      </c>
      <c r="AX234" s="12" t="s">
        <v>76</v>
      </c>
      <c r="AY234" s="172" t="s">
        <v>142</v>
      </c>
    </row>
    <row r="235" spans="2:51" s="13" customFormat="1" ht="12">
      <c r="B235" s="178"/>
      <c r="D235" s="171" t="s">
        <v>150</v>
      </c>
      <c r="E235" s="179" t="s">
        <v>1</v>
      </c>
      <c r="F235" s="180" t="s">
        <v>757</v>
      </c>
      <c r="H235" s="181">
        <v>7.1</v>
      </c>
      <c r="I235" s="182"/>
      <c r="L235" s="178"/>
      <c r="M235" s="183"/>
      <c r="N235" s="184"/>
      <c r="O235" s="184"/>
      <c r="P235" s="184"/>
      <c r="Q235" s="184"/>
      <c r="R235" s="184"/>
      <c r="S235" s="184"/>
      <c r="T235" s="185"/>
      <c r="AT235" s="179" t="s">
        <v>150</v>
      </c>
      <c r="AU235" s="179" t="s">
        <v>85</v>
      </c>
      <c r="AV235" s="13" t="s">
        <v>85</v>
      </c>
      <c r="AW235" s="13" t="s">
        <v>34</v>
      </c>
      <c r="AX235" s="13" t="s">
        <v>76</v>
      </c>
      <c r="AY235" s="179" t="s">
        <v>142</v>
      </c>
    </row>
    <row r="236" spans="2:51" s="13" customFormat="1" ht="12">
      <c r="B236" s="178"/>
      <c r="D236" s="171" t="s">
        <v>150</v>
      </c>
      <c r="E236" s="179" t="s">
        <v>1</v>
      </c>
      <c r="F236" s="180" t="s">
        <v>758</v>
      </c>
      <c r="H236" s="181">
        <v>32.75</v>
      </c>
      <c r="I236" s="182"/>
      <c r="L236" s="178"/>
      <c r="M236" s="183"/>
      <c r="N236" s="184"/>
      <c r="O236" s="184"/>
      <c r="P236" s="184"/>
      <c r="Q236" s="184"/>
      <c r="R236" s="184"/>
      <c r="S236" s="184"/>
      <c r="T236" s="185"/>
      <c r="AT236" s="179" t="s">
        <v>150</v>
      </c>
      <c r="AU236" s="179" t="s">
        <v>85</v>
      </c>
      <c r="AV236" s="13" t="s">
        <v>85</v>
      </c>
      <c r="AW236" s="13" t="s">
        <v>34</v>
      </c>
      <c r="AX236" s="13" t="s">
        <v>76</v>
      </c>
      <c r="AY236" s="179" t="s">
        <v>142</v>
      </c>
    </row>
    <row r="237" spans="2:51" s="13" customFormat="1" ht="12">
      <c r="B237" s="178"/>
      <c r="D237" s="171" t="s">
        <v>150</v>
      </c>
      <c r="E237" s="179" t="s">
        <v>1</v>
      </c>
      <c r="F237" s="180" t="s">
        <v>759</v>
      </c>
      <c r="H237" s="181">
        <v>10.7</v>
      </c>
      <c r="I237" s="182"/>
      <c r="L237" s="178"/>
      <c r="M237" s="183"/>
      <c r="N237" s="184"/>
      <c r="O237" s="184"/>
      <c r="P237" s="184"/>
      <c r="Q237" s="184"/>
      <c r="R237" s="184"/>
      <c r="S237" s="184"/>
      <c r="T237" s="185"/>
      <c r="AT237" s="179" t="s">
        <v>150</v>
      </c>
      <c r="AU237" s="179" t="s">
        <v>85</v>
      </c>
      <c r="AV237" s="13" t="s">
        <v>85</v>
      </c>
      <c r="AW237" s="13" t="s">
        <v>34</v>
      </c>
      <c r="AX237" s="13" t="s">
        <v>76</v>
      </c>
      <c r="AY237" s="179" t="s">
        <v>142</v>
      </c>
    </row>
    <row r="238" spans="2:51" s="15" customFormat="1" ht="12">
      <c r="B238" s="206"/>
      <c r="D238" s="171" t="s">
        <v>150</v>
      </c>
      <c r="E238" s="207" t="s">
        <v>1</v>
      </c>
      <c r="F238" s="208" t="s">
        <v>216</v>
      </c>
      <c r="H238" s="209">
        <v>50.55</v>
      </c>
      <c r="I238" s="210"/>
      <c r="L238" s="206"/>
      <c r="M238" s="211"/>
      <c r="N238" s="212"/>
      <c r="O238" s="212"/>
      <c r="P238" s="212"/>
      <c r="Q238" s="212"/>
      <c r="R238" s="212"/>
      <c r="S238" s="212"/>
      <c r="T238" s="213"/>
      <c r="AT238" s="207" t="s">
        <v>150</v>
      </c>
      <c r="AU238" s="207" t="s">
        <v>85</v>
      </c>
      <c r="AV238" s="15" t="s">
        <v>143</v>
      </c>
      <c r="AW238" s="15" t="s">
        <v>34</v>
      </c>
      <c r="AX238" s="15" t="s">
        <v>76</v>
      </c>
      <c r="AY238" s="207" t="s">
        <v>142</v>
      </c>
    </row>
    <row r="239" spans="2:51" s="12" customFormat="1" ht="12">
      <c r="B239" s="170"/>
      <c r="D239" s="171" t="s">
        <v>150</v>
      </c>
      <c r="E239" s="172" t="s">
        <v>1</v>
      </c>
      <c r="F239" s="173" t="s">
        <v>702</v>
      </c>
      <c r="H239" s="172" t="s">
        <v>1</v>
      </c>
      <c r="I239" s="174"/>
      <c r="L239" s="170"/>
      <c r="M239" s="175"/>
      <c r="N239" s="176"/>
      <c r="O239" s="176"/>
      <c r="P239" s="176"/>
      <c r="Q239" s="176"/>
      <c r="R239" s="176"/>
      <c r="S239" s="176"/>
      <c r="T239" s="177"/>
      <c r="AT239" s="172" t="s">
        <v>150</v>
      </c>
      <c r="AU239" s="172" t="s">
        <v>85</v>
      </c>
      <c r="AV239" s="12" t="s">
        <v>83</v>
      </c>
      <c r="AW239" s="12" t="s">
        <v>34</v>
      </c>
      <c r="AX239" s="12" t="s">
        <v>76</v>
      </c>
      <c r="AY239" s="172" t="s">
        <v>142</v>
      </c>
    </row>
    <row r="240" spans="2:51" s="13" customFormat="1" ht="12">
      <c r="B240" s="178"/>
      <c r="D240" s="171" t="s">
        <v>150</v>
      </c>
      <c r="E240" s="179" t="s">
        <v>1</v>
      </c>
      <c r="F240" s="180" t="s">
        <v>759</v>
      </c>
      <c r="H240" s="181">
        <v>10.7</v>
      </c>
      <c r="I240" s="182"/>
      <c r="L240" s="178"/>
      <c r="M240" s="183"/>
      <c r="N240" s="184"/>
      <c r="O240" s="184"/>
      <c r="P240" s="184"/>
      <c r="Q240" s="184"/>
      <c r="R240" s="184"/>
      <c r="S240" s="184"/>
      <c r="T240" s="185"/>
      <c r="AT240" s="179" t="s">
        <v>150</v>
      </c>
      <c r="AU240" s="179" t="s">
        <v>85</v>
      </c>
      <c r="AV240" s="13" t="s">
        <v>85</v>
      </c>
      <c r="AW240" s="13" t="s">
        <v>34</v>
      </c>
      <c r="AX240" s="13" t="s">
        <v>76</v>
      </c>
      <c r="AY240" s="179" t="s">
        <v>142</v>
      </c>
    </row>
    <row r="241" spans="2:51" s="13" customFormat="1" ht="12">
      <c r="B241" s="178"/>
      <c r="D241" s="171" t="s">
        <v>150</v>
      </c>
      <c r="E241" s="179" t="s">
        <v>1</v>
      </c>
      <c r="F241" s="180" t="s">
        <v>760</v>
      </c>
      <c r="H241" s="181">
        <v>13.200000000000001</v>
      </c>
      <c r="I241" s="182"/>
      <c r="L241" s="178"/>
      <c r="M241" s="183"/>
      <c r="N241" s="184"/>
      <c r="O241" s="184"/>
      <c r="P241" s="184"/>
      <c r="Q241" s="184"/>
      <c r="R241" s="184"/>
      <c r="S241" s="184"/>
      <c r="T241" s="185"/>
      <c r="AT241" s="179" t="s">
        <v>150</v>
      </c>
      <c r="AU241" s="179" t="s">
        <v>85</v>
      </c>
      <c r="AV241" s="13" t="s">
        <v>85</v>
      </c>
      <c r="AW241" s="13" t="s">
        <v>34</v>
      </c>
      <c r="AX241" s="13" t="s">
        <v>76</v>
      </c>
      <c r="AY241" s="179" t="s">
        <v>142</v>
      </c>
    </row>
    <row r="242" spans="2:51" s="15" customFormat="1" ht="12">
      <c r="B242" s="206"/>
      <c r="D242" s="171" t="s">
        <v>150</v>
      </c>
      <c r="E242" s="207" t="s">
        <v>1</v>
      </c>
      <c r="F242" s="208" t="s">
        <v>216</v>
      </c>
      <c r="H242" s="209">
        <v>23.9</v>
      </c>
      <c r="I242" s="210"/>
      <c r="L242" s="206"/>
      <c r="M242" s="211"/>
      <c r="N242" s="212"/>
      <c r="O242" s="212"/>
      <c r="P242" s="212"/>
      <c r="Q242" s="212"/>
      <c r="R242" s="212"/>
      <c r="S242" s="212"/>
      <c r="T242" s="213"/>
      <c r="AT242" s="207" t="s">
        <v>150</v>
      </c>
      <c r="AU242" s="207" t="s">
        <v>85</v>
      </c>
      <c r="AV242" s="15" t="s">
        <v>143</v>
      </c>
      <c r="AW242" s="15" t="s">
        <v>34</v>
      </c>
      <c r="AX242" s="15" t="s">
        <v>76</v>
      </c>
      <c r="AY242" s="207" t="s">
        <v>142</v>
      </c>
    </row>
    <row r="243" spans="2:51" s="14" customFormat="1" ht="12">
      <c r="B243" s="186"/>
      <c r="D243" s="171" t="s">
        <v>150</v>
      </c>
      <c r="E243" s="187" t="s">
        <v>1</v>
      </c>
      <c r="F243" s="188" t="s">
        <v>157</v>
      </c>
      <c r="H243" s="189">
        <v>208.29999999999993</v>
      </c>
      <c r="I243" s="190"/>
      <c r="L243" s="186"/>
      <c r="M243" s="191"/>
      <c r="N243" s="192"/>
      <c r="O243" s="192"/>
      <c r="P243" s="192"/>
      <c r="Q243" s="192"/>
      <c r="R243" s="192"/>
      <c r="S243" s="192"/>
      <c r="T243" s="193"/>
      <c r="AT243" s="187" t="s">
        <v>150</v>
      </c>
      <c r="AU243" s="187" t="s">
        <v>85</v>
      </c>
      <c r="AV243" s="14" t="s">
        <v>149</v>
      </c>
      <c r="AW243" s="14" t="s">
        <v>34</v>
      </c>
      <c r="AX243" s="14" t="s">
        <v>83</v>
      </c>
      <c r="AY243" s="187" t="s">
        <v>142</v>
      </c>
    </row>
    <row r="244" spans="2:65" s="1" customFormat="1" ht="24" customHeight="1">
      <c r="B244" s="156"/>
      <c r="C244" s="194" t="s">
        <v>172</v>
      </c>
      <c r="D244" s="194" t="s">
        <v>169</v>
      </c>
      <c r="E244" s="195" t="s">
        <v>761</v>
      </c>
      <c r="F244" s="196" t="s">
        <v>762</v>
      </c>
      <c r="G244" s="197" t="s">
        <v>148</v>
      </c>
      <c r="H244" s="198">
        <v>65.615</v>
      </c>
      <c r="I244" s="199"/>
      <c r="J244" s="200">
        <f>ROUND(I244*H244,2)</f>
        <v>0</v>
      </c>
      <c r="K244" s="196" t="s">
        <v>1</v>
      </c>
      <c r="L244" s="201"/>
      <c r="M244" s="202" t="s">
        <v>1</v>
      </c>
      <c r="N244" s="203" t="s">
        <v>41</v>
      </c>
      <c r="O244" s="55"/>
      <c r="P244" s="166">
        <f>O244*H244</f>
        <v>0</v>
      </c>
      <c r="Q244" s="166">
        <v>0.00068</v>
      </c>
      <c r="R244" s="166">
        <f>Q244*H244</f>
        <v>0.0446182</v>
      </c>
      <c r="S244" s="166">
        <v>0</v>
      </c>
      <c r="T244" s="167">
        <f>S244*H244</f>
        <v>0</v>
      </c>
      <c r="AR244" s="168" t="s">
        <v>172</v>
      </c>
      <c r="AT244" s="168" t="s">
        <v>169</v>
      </c>
      <c r="AU244" s="168" t="s">
        <v>85</v>
      </c>
      <c r="AY244" s="17" t="s">
        <v>142</v>
      </c>
      <c r="BE244" s="169">
        <f>IF(N244="základní",J244,0)</f>
        <v>0</v>
      </c>
      <c r="BF244" s="169">
        <f>IF(N244="snížená",J244,0)</f>
        <v>0</v>
      </c>
      <c r="BG244" s="169">
        <f>IF(N244="zákl. přenesená",J244,0)</f>
        <v>0</v>
      </c>
      <c r="BH244" s="169">
        <f>IF(N244="sníž. přenesená",J244,0)</f>
        <v>0</v>
      </c>
      <c r="BI244" s="169">
        <f>IF(N244="nulová",J244,0)</f>
        <v>0</v>
      </c>
      <c r="BJ244" s="17" t="s">
        <v>83</v>
      </c>
      <c r="BK244" s="169">
        <f>ROUND(I244*H244,2)</f>
        <v>0</v>
      </c>
      <c r="BL244" s="17" t="s">
        <v>149</v>
      </c>
      <c r="BM244" s="168" t="s">
        <v>190</v>
      </c>
    </row>
    <row r="245" spans="2:47" s="1" customFormat="1" ht="19.5">
      <c r="B245" s="32"/>
      <c r="D245" s="171" t="s">
        <v>173</v>
      </c>
      <c r="F245" s="204" t="s">
        <v>739</v>
      </c>
      <c r="I245" s="96"/>
      <c r="L245" s="32"/>
      <c r="M245" s="205"/>
      <c r="N245" s="55"/>
      <c r="O245" s="55"/>
      <c r="P245" s="55"/>
      <c r="Q245" s="55"/>
      <c r="R245" s="55"/>
      <c r="S245" s="55"/>
      <c r="T245" s="56"/>
      <c r="AT245" s="17" t="s">
        <v>173</v>
      </c>
      <c r="AU245" s="17" t="s">
        <v>85</v>
      </c>
    </row>
    <row r="246" spans="2:65" s="1" customFormat="1" ht="16.5" customHeight="1">
      <c r="B246" s="156"/>
      <c r="C246" s="157" t="s">
        <v>196</v>
      </c>
      <c r="D246" s="157" t="s">
        <v>145</v>
      </c>
      <c r="E246" s="158" t="s">
        <v>763</v>
      </c>
      <c r="F246" s="159" t="s">
        <v>764</v>
      </c>
      <c r="G246" s="160" t="s">
        <v>335</v>
      </c>
      <c r="H246" s="161">
        <v>106.81</v>
      </c>
      <c r="I246" s="162"/>
      <c r="J246" s="163">
        <f>ROUND(I246*H246,2)</f>
        <v>0</v>
      </c>
      <c r="K246" s="159" t="s">
        <v>1</v>
      </c>
      <c r="L246" s="32"/>
      <c r="M246" s="164" t="s">
        <v>1</v>
      </c>
      <c r="N246" s="165" t="s">
        <v>41</v>
      </c>
      <c r="O246" s="55"/>
      <c r="P246" s="166">
        <f>O246*H246</f>
        <v>0</v>
      </c>
      <c r="Q246" s="166">
        <v>6E-05</v>
      </c>
      <c r="R246" s="166">
        <f>Q246*H246</f>
        <v>0.0064086</v>
      </c>
      <c r="S246" s="166">
        <v>0</v>
      </c>
      <c r="T246" s="167">
        <f>S246*H246</f>
        <v>0</v>
      </c>
      <c r="AR246" s="168" t="s">
        <v>149</v>
      </c>
      <c r="AT246" s="168" t="s">
        <v>145</v>
      </c>
      <c r="AU246" s="168" t="s">
        <v>85</v>
      </c>
      <c r="AY246" s="17" t="s">
        <v>142</v>
      </c>
      <c r="BE246" s="169">
        <f>IF(N246="základní",J246,0)</f>
        <v>0</v>
      </c>
      <c r="BF246" s="169">
        <f>IF(N246="snížená",J246,0)</f>
        <v>0</v>
      </c>
      <c r="BG246" s="169">
        <f>IF(N246="zákl. přenesená",J246,0)</f>
        <v>0</v>
      </c>
      <c r="BH246" s="169">
        <f>IF(N246="sníž. přenesená",J246,0)</f>
        <v>0</v>
      </c>
      <c r="BI246" s="169">
        <f>IF(N246="nulová",J246,0)</f>
        <v>0</v>
      </c>
      <c r="BJ246" s="17" t="s">
        <v>83</v>
      </c>
      <c r="BK246" s="169">
        <f>ROUND(I246*H246,2)</f>
        <v>0</v>
      </c>
      <c r="BL246" s="17" t="s">
        <v>149</v>
      </c>
      <c r="BM246" s="168" t="s">
        <v>194</v>
      </c>
    </row>
    <row r="247" spans="2:51" s="12" customFormat="1" ht="12">
      <c r="B247" s="170"/>
      <c r="D247" s="171" t="s">
        <v>150</v>
      </c>
      <c r="E247" s="172" t="s">
        <v>1</v>
      </c>
      <c r="F247" s="173" t="s">
        <v>765</v>
      </c>
      <c r="H247" s="172" t="s">
        <v>1</v>
      </c>
      <c r="I247" s="174"/>
      <c r="L247" s="170"/>
      <c r="M247" s="175"/>
      <c r="N247" s="176"/>
      <c r="O247" s="176"/>
      <c r="P247" s="176"/>
      <c r="Q247" s="176"/>
      <c r="R247" s="176"/>
      <c r="S247" s="176"/>
      <c r="T247" s="177"/>
      <c r="AT247" s="172" t="s">
        <v>150</v>
      </c>
      <c r="AU247" s="172" t="s">
        <v>85</v>
      </c>
      <c r="AV247" s="12" t="s">
        <v>83</v>
      </c>
      <c r="AW247" s="12" t="s">
        <v>34</v>
      </c>
      <c r="AX247" s="12" t="s">
        <v>76</v>
      </c>
      <c r="AY247" s="172" t="s">
        <v>142</v>
      </c>
    </row>
    <row r="248" spans="2:51" s="13" customFormat="1" ht="33.75">
      <c r="B248" s="178"/>
      <c r="D248" s="171" t="s">
        <v>150</v>
      </c>
      <c r="E248" s="179" t="s">
        <v>1</v>
      </c>
      <c r="F248" s="180" t="s">
        <v>766</v>
      </c>
      <c r="H248" s="181">
        <v>133.57</v>
      </c>
      <c r="I248" s="182"/>
      <c r="L248" s="178"/>
      <c r="M248" s="183"/>
      <c r="N248" s="184"/>
      <c r="O248" s="184"/>
      <c r="P248" s="184"/>
      <c r="Q248" s="184"/>
      <c r="R248" s="184"/>
      <c r="S248" s="184"/>
      <c r="T248" s="185"/>
      <c r="AT248" s="179" t="s">
        <v>150</v>
      </c>
      <c r="AU248" s="179" t="s">
        <v>85</v>
      </c>
      <c r="AV248" s="13" t="s">
        <v>85</v>
      </c>
      <c r="AW248" s="13" t="s">
        <v>34</v>
      </c>
      <c r="AX248" s="13" t="s">
        <v>76</v>
      </c>
      <c r="AY248" s="179" t="s">
        <v>142</v>
      </c>
    </row>
    <row r="249" spans="2:51" s="13" customFormat="1" ht="12">
      <c r="B249" s="178"/>
      <c r="D249" s="171" t="s">
        <v>150</v>
      </c>
      <c r="E249" s="179" t="s">
        <v>1</v>
      </c>
      <c r="F249" s="180" t="s">
        <v>767</v>
      </c>
      <c r="H249" s="181">
        <v>-26.759999999999998</v>
      </c>
      <c r="I249" s="182"/>
      <c r="L249" s="178"/>
      <c r="M249" s="183"/>
      <c r="N249" s="184"/>
      <c r="O249" s="184"/>
      <c r="P249" s="184"/>
      <c r="Q249" s="184"/>
      <c r="R249" s="184"/>
      <c r="S249" s="184"/>
      <c r="T249" s="185"/>
      <c r="AT249" s="179" t="s">
        <v>150</v>
      </c>
      <c r="AU249" s="179" t="s">
        <v>85</v>
      </c>
      <c r="AV249" s="13" t="s">
        <v>85</v>
      </c>
      <c r="AW249" s="13" t="s">
        <v>34</v>
      </c>
      <c r="AX249" s="13" t="s">
        <v>76</v>
      </c>
      <c r="AY249" s="179" t="s">
        <v>142</v>
      </c>
    </row>
    <row r="250" spans="2:51" s="14" customFormat="1" ht="12">
      <c r="B250" s="186"/>
      <c r="D250" s="171" t="s">
        <v>150</v>
      </c>
      <c r="E250" s="187" t="s">
        <v>1</v>
      </c>
      <c r="F250" s="188" t="s">
        <v>157</v>
      </c>
      <c r="H250" s="189">
        <v>106.81</v>
      </c>
      <c r="I250" s="190"/>
      <c r="L250" s="186"/>
      <c r="M250" s="191"/>
      <c r="N250" s="192"/>
      <c r="O250" s="192"/>
      <c r="P250" s="192"/>
      <c r="Q250" s="192"/>
      <c r="R250" s="192"/>
      <c r="S250" s="192"/>
      <c r="T250" s="193"/>
      <c r="AT250" s="187" t="s">
        <v>150</v>
      </c>
      <c r="AU250" s="187" t="s">
        <v>85</v>
      </c>
      <c r="AV250" s="14" t="s">
        <v>149</v>
      </c>
      <c r="AW250" s="14" t="s">
        <v>34</v>
      </c>
      <c r="AX250" s="14" t="s">
        <v>83</v>
      </c>
      <c r="AY250" s="187" t="s">
        <v>142</v>
      </c>
    </row>
    <row r="251" spans="2:65" s="1" customFormat="1" ht="24" customHeight="1">
      <c r="B251" s="156"/>
      <c r="C251" s="194" t="s">
        <v>177</v>
      </c>
      <c r="D251" s="194" t="s">
        <v>169</v>
      </c>
      <c r="E251" s="195" t="s">
        <v>768</v>
      </c>
      <c r="F251" s="196" t="s">
        <v>769</v>
      </c>
      <c r="G251" s="197" t="s">
        <v>335</v>
      </c>
      <c r="H251" s="198">
        <v>112.151</v>
      </c>
      <c r="I251" s="199"/>
      <c r="J251" s="200">
        <f>ROUND(I251*H251,2)</f>
        <v>0</v>
      </c>
      <c r="K251" s="196" t="s">
        <v>1</v>
      </c>
      <c r="L251" s="201"/>
      <c r="M251" s="202" t="s">
        <v>1</v>
      </c>
      <c r="N251" s="203" t="s">
        <v>41</v>
      </c>
      <c r="O251" s="55"/>
      <c r="P251" s="166">
        <f>O251*H251</f>
        <v>0</v>
      </c>
      <c r="Q251" s="166">
        <v>0.0005</v>
      </c>
      <c r="R251" s="166">
        <f>Q251*H251</f>
        <v>0.0560755</v>
      </c>
      <c r="S251" s="166">
        <v>0</v>
      </c>
      <c r="T251" s="167">
        <f>S251*H251</f>
        <v>0</v>
      </c>
      <c r="AR251" s="168" t="s">
        <v>172</v>
      </c>
      <c r="AT251" s="168" t="s">
        <v>169</v>
      </c>
      <c r="AU251" s="168" t="s">
        <v>85</v>
      </c>
      <c r="AY251" s="17" t="s">
        <v>142</v>
      </c>
      <c r="BE251" s="169">
        <f>IF(N251="základní",J251,0)</f>
        <v>0</v>
      </c>
      <c r="BF251" s="169">
        <f>IF(N251="snížená",J251,0)</f>
        <v>0</v>
      </c>
      <c r="BG251" s="169">
        <f>IF(N251="zákl. přenesená",J251,0)</f>
        <v>0</v>
      </c>
      <c r="BH251" s="169">
        <f>IF(N251="sníž. přenesená",J251,0)</f>
        <v>0</v>
      </c>
      <c r="BI251" s="169">
        <f>IF(N251="nulová",J251,0)</f>
        <v>0</v>
      </c>
      <c r="BJ251" s="17" t="s">
        <v>83</v>
      </c>
      <c r="BK251" s="169">
        <f>ROUND(I251*H251,2)</f>
        <v>0</v>
      </c>
      <c r="BL251" s="17" t="s">
        <v>149</v>
      </c>
      <c r="BM251" s="168" t="s">
        <v>199</v>
      </c>
    </row>
    <row r="252" spans="2:65" s="1" customFormat="1" ht="16.5" customHeight="1">
      <c r="B252" s="156"/>
      <c r="C252" s="157" t="s">
        <v>205</v>
      </c>
      <c r="D252" s="157" t="s">
        <v>145</v>
      </c>
      <c r="E252" s="158" t="s">
        <v>770</v>
      </c>
      <c r="F252" s="159" t="s">
        <v>771</v>
      </c>
      <c r="G252" s="160" t="s">
        <v>335</v>
      </c>
      <c r="H252" s="161">
        <v>208.3</v>
      </c>
      <c r="I252" s="162"/>
      <c r="J252" s="163">
        <f>ROUND(I252*H252,2)</f>
        <v>0</v>
      </c>
      <c r="K252" s="159" t="s">
        <v>1</v>
      </c>
      <c r="L252" s="32"/>
      <c r="M252" s="164" t="s">
        <v>1</v>
      </c>
      <c r="N252" s="165" t="s">
        <v>41</v>
      </c>
      <c r="O252" s="55"/>
      <c r="P252" s="166">
        <f>O252*H252</f>
        <v>0</v>
      </c>
      <c r="Q252" s="166">
        <v>0.00025</v>
      </c>
      <c r="R252" s="166">
        <f>Q252*H252</f>
        <v>0.052075</v>
      </c>
      <c r="S252" s="166">
        <v>0</v>
      </c>
      <c r="T252" s="167">
        <f>S252*H252</f>
        <v>0</v>
      </c>
      <c r="AR252" s="168" t="s">
        <v>149</v>
      </c>
      <c r="AT252" s="168" t="s">
        <v>145</v>
      </c>
      <c r="AU252" s="168" t="s">
        <v>85</v>
      </c>
      <c r="AY252" s="17" t="s">
        <v>142</v>
      </c>
      <c r="BE252" s="169">
        <f>IF(N252="základní",J252,0)</f>
        <v>0</v>
      </c>
      <c r="BF252" s="169">
        <f>IF(N252="snížená",J252,0)</f>
        <v>0</v>
      </c>
      <c r="BG252" s="169">
        <f>IF(N252="zákl. přenesená",J252,0)</f>
        <v>0</v>
      </c>
      <c r="BH252" s="169">
        <f>IF(N252="sníž. přenesená",J252,0)</f>
        <v>0</v>
      </c>
      <c r="BI252" s="169">
        <f>IF(N252="nulová",J252,0)</f>
        <v>0</v>
      </c>
      <c r="BJ252" s="17" t="s">
        <v>83</v>
      </c>
      <c r="BK252" s="169">
        <f>ROUND(I252*H252,2)</f>
        <v>0</v>
      </c>
      <c r="BL252" s="17" t="s">
        <v>149</v>
      </c>
      <c r="BM252" s="168" t="s">
        <v>204</v>
      </c>
    </row>
    <row r="253" spans="2:65" s="1" customFormat="1" ht="16.5" customHeight="1">
      <c r="B253" s="156"/>
      <c r="C253" s="194" t="s">
        <v>182</v>
      </c>
      <c r="D253" s="194" t="s">
        <v>169</v>
      </c>
      <c r="E253" s="195" t="s">
        <v>772</v>
      </c>
      <c r="F253" s="196" t="s">
        <v>773</v>
      </c>
      <c r="G253" s="197" t="s">
        <v>335</v>
      </c>
      <c r="H253" s="198">
        <v>212.466</v>
      </c>
      <c r="I253" s="199"/>
      <c r="J253" s="200">
        <f>ROUND(I253*H253,2)</f>
        <v>0</v>
      </c>
      <c r="K253" s="196" t="s">
        <v>1</v>
      </c>
      <c r="L253" s="201"/>
      <c r="M253" s="202" t="s">
        <v>1</v>
      </c>
      <c r="N253" s="203" t="s">
        <v>41</v>
      </c>
      <c r="O253" s="55"/>
      <c r="P253" s="166">
        <f>O253*H253</f>
        <v>0</v>
      </c>
      <c r="Q253" s="166">
        <v>4E-05</v>
      </c>
      <c r="R253" s="166">
        <f>Q253*H253</f>
        <v>0.008498640000000002</v>
      </c>
      <c r="S253" s="166">
        <v>0</v>
      </c>
      <c r="T253" s="167">
        <f>S253*H253</f>
        <v>0</v>
      </c>
      <c r="AR253" s="168" t="s">
        <v>172</v>
      </c>
      <c r="AT253" s="168" t="s">
        <v>169</v>
      </c>
      <c r="AU253" s="168" t="s">
        <v>85</v>
      </c>
      <c r="AY253" s="17" t="s">
        <v>142</v>
      </c>
      <c r="BE253" s="169">
        <f>IF(N253="základní",J253,0)</f>
        <v>0</v>
      </c>
      <c r="BF253" s="169">
        <f>IF(N253="snížená",J253,0)</f>
        <v>0</v>
      </c>
      <c r="BG253" s="169">
        <f>IF(N253="zákl. přenesená",J253,0)</f>
        <v>0</v>
      </c>
      <c r="BH253" s="169">
        <f>IF(N253="sníž. přenesená",J253,0)</f>
        <v>0</v>
      </c>
      <c r="BI253" s="169">
        <f>IF(N253="nulová",J253,0)</f>
        <v>0</v>
      </c>
      <c r="BJ253" s="17" t="s">
        <v>83</v>
      </c>
      <c r="BK253" s="169">
        <f>ROUND(I253*H253,2)</f>
        <v>0</v>
      </c>
      <c r="BL253" s="17" t="s">
        <v>149</v>
      </c>
      <c r="BM253" s="168" t="s">
        <v>208</v>
      </c>
    </row>
    <row r="254" spans="2:47" s="1" customFormat="1" ht="19.5">
      <c r="B254" s="32"/>
      <c r="D254" s="171" t="s">
        <v>173</v>
      </c>
      <c r="F254" s="204" t="s">
        <v>774</v>
      </c>
      <c r="I254" s="96"/>
      <c r="L254" s="32"/>
      <c r="M254" s="205"/>
      <c r="N254" s="55"/>
      <c r="O254" s="55"/>
      <c r="P254" s="55"/>
      <c r="Q254" s="55"/>
      <c r="R254" s="55"/>
      <c r="S254" s="55"/>
      <c r="T254" s="56"/>
      <c r="AT254" s="17" t="s">
        <v>173</v>
      </c>
      <c r="AU254" s="17" t="s">
        <v>85</v>
      </c>
    </row>
    <row r="255" spans="2:65" s="1" customFormat="1" ht="24" customHeight="1">
      <c r="B255" s="156"/>
      <c r="C255" s="157" t="s">
        <v>554</v>
      </c>
      <c r="D255" s="157" t="s">
        <v>145</v>
      </c>
      <c r="E255" s="158" t="s">
        <v>175</v>
      </c>
      <c r="F255" s="159" t="s">
        <v>176</v>
      </c>
      <c r="G255" s="160" t="s">
        <v>148</v>
      </c>
      <c r="H255" s="161">
        <v>717.6</v>
      </c>
      <c r="I255" s="162"/>
      <c r="J255" s="163">
        <f>ROUND(I255*H255,2)</f>
        <v>0</v>
      </c>
      <c r="K255" s="159" t="s">
        <v>1</v>
      </c>
      <c r="L255" s="32"/>
      <c r="M255" s="164" t="s">
        <v>1</v>
      </c>
      <c r="N255" s="165" t="s">
        <v>41</v>
      </c>
      <c r="O255" s="55"/>
      <c r="P255" s="166">
        <f>O255*H255</f>
        <v>0</v>
      </c>
      <c r="Q255" s="166">
        <v>0.00268</v>
      </c>
      <c r="R255" s="166">
        <f>Q255*H255</f>
        <v>1.9231680000000002</v>
      </c>
      <c r="S255" s="166">
        <v>0</v>
      </c>
      <c r="T255" s="167">
        <f>S255*H255</f>
        <v>0</v>
      </c>
      <c r="AR255" s="168" t="s">
        <v>149</v>
      </c>
      <c r="AT255" s="168" t="s">
        <v>145</v>
      </c>
      <c r="AU255" s="168" t="s">
        <v>85</v>
      </c>
      <c r="AY255" s="17" t="s">
        <v>142</v>
      </c>
      <c r="BE255" s="169">
        <f>IF(N255="základní",J255,0)</f>
        <v>0</v>
      </c>
      <c r="BF255" s="169">
        <f>IF(N255="snížená",J255,0)</f>
        <v>0</v>
      </c>
      <c r="BG255" s="169">
        <f>IF(N255="zákl. přenesená",J255,0)</f>
        <v>0</v>
      </c>
      <c r="BH255" s="169">
        <f>IF(N255="sníž. přenesená",J255,0)</f>
        <v>0</v>
      </c>
      <c r="BI255" s="169">
        <f>IF(N255="nulová",J255,0)</f>
        <v>0</v>
      </c>
      <c r="BJ255" s="17" t="s">
        <v>83</v>
      </c>
      <c r="BK255" s="169">
        <f>ROUND(I255*H255,2)</f>
        <v>0</v>
      </c>
      <c r="BL255" s="17" t="s">
        <v>149</v>
      </c>
      <c r="BM255" s="168" t="s">
        <v>212</v>
      </c>
    </row>
    <row r="256" spans="2:51" s="13" customFormat="1" ht="12">
      <c r="B256" s="178"/>
      <c r="D256" s="171" t="s">
        <v>150</v>
      </c>
      <c r="E256" s="179" t="s">
        <v>1</v>
      </c>
      <c r="F256" s="180" t="s">
        <v>775</v>
      </c>
      <c r="H256" s="181">
        <v>717.6</v>
      </c>
      <c r="I256" s="182"/>
      <c r="L256" s="178"/>
      <c r="M256" s="183"/>
      <c r="N256" s="184"/>
      <c r="O256" s="184"/>
      <c r="P256" s="184"/>
      <c r="Q256" s="184"/>
      <c r="R256" s="184"/>
      <c r="S256" s="184"/>
      <c r="T256" s="185"/>
      <c r="AT256" s="179" t="s">
        <v>150</v>
      </c>
      <c r="AU256" s="179" t="s">
        <v>85</v>
      </c>
      <c r="AV256" s="13" t="s">
        <v>85</v>
      </c>
      <c r="AW256" s="13" t="s">
        <v>34</v>
      </c>
      <c r="AX256" s="13" t="s">
        <v>76</v>
      </c>
      <c r="AY256" s="179" t="s">
        <v>142</v>
      </c>
    </row>
    <row r="257" spans="2:51" s="14" customFormat="1" ht="12">
      <c r="B257" s="186"/>
      <c r="D257" s="171" t="s">
        <v>150</v>
      </c>
      <c r="E257" s="187" t="s">
        <v>1</v>
      </c>
      <c r="F257" s="188" t="s">
        <v>157</v>
      </c>
      <c r="H257" s="189">
        <v>717.6</v>
      </c>
      <c r="I257" s="190"/>
      <c r="L257" s="186"/>
      <c r="M257" s="191"/>
      <c r="N257" s="192"/>
      <c r="O257" s="192"/>
      <c r="P257" s="192"/>
      <c r="Q257" s="192"/>
      <c r="R257" s="192"/>
      <c r="S257" s="192"/>
      <c r="T257" s="193"/>
      <c r="AT257" s="187" t="s">
        <v>150</v>
      </c>
      <c r="AU257" s="187" t="s">
        <v>85</v>
      </c>
      <c r="AV257" s="14" t="s">
        <v>149</v>
      </c>
      <c r="AW257" s="14" t="s">
        <v>34</v>
      </c>
      <c r="AX257" s="14" t="s">
        <v>83</v>
      </c>
      <c r="AY257" s="187" t="s">
        <v>142</v>
      </c>
    </row>
    <row r="258" spans="2:65" s="1" customFormat="1" ht="24" customHeight="1">
      <c r="B258" s="156"/>
      <c r="C258" s="157" t="s">
        <v>186</v>
      </c>
      <c r="D258" s="157" t="s">
        <v>145</v>
      </c>
      <c r="E258" s="158" t="s">
        <v>776</v>
      </c>
      <c r="F258" s="159" t="s">
        <v>777</v>
      </c>
      <c r="G258" s="160" t="s">
        <v>203</v>
      </c>
      <c r="H258" s="161">
        <v>1</v>
      </c>
      <c r="I258" s="162"/>
      <c r="J258" s="163">
        <f>ROUND(I258*H258,2)</f>
        <v>0</v>
      </c>
      <c r="K258" s="159" t="s">
        <v>1</v>
      </c>
      <c r="L258" s="32"/>
      <c r="M258" s="164" t="s">
        <v>1</v>
      </c>
      <c r="N258" s="165" t="s">
        <v>41</v>
      </c>
      <c r="O258" s="55"/>
      <c r="P258" s="166">
        <f>O258*H258</f>
        <v>0</v>
      </c>
      <c r="Q258" s="166">
        <v>0.01698</v>
      </c>
      <c r="R258" s="166">
        <f>Q258*H258</f>
        <v>0.01698</v>
      </c>
      <c r="S258" s="166">
        <v>0</v>
      </c>
      <c r="T258" s="167">
        <f>S258*H258</f>
        <v>0</v>
      </c>
      <c r="AR258" s="168" t="s">
        <v>149</v>
      </c>
      <c r="AT258" s="168" t="s">
        <v>145</v>
      </c>
      <c r="AU258" s="168" t="s">
        <v>85</v>
      </c>
      <c r="AY258" s="17" t="s">
        <v>142</v>
      </c>
      <c r="BE258" s="169">
        <f>IF(N258="základní",J258,0)</f>
        <v>0</v>
      </c>
      <c r="BF258" s="169">
        <f>IF(N258="snížená",J258,0)</f>
        <v>0</v>
      </c>
      <c r="BG258" s="169">
        <f>IF(N258="zákl. přenesená",J258,0)</f>
        <v>0</v>
      </c>
      <c r="BH258" s="169">
        <f>IF(N258="sníž. přenesená",J258,0)</f>
        <v>0</v>
      </c>
      <c r="BI258" s="169">
        <f>IF(N258="nulová",J258,0)</f>
        <v>0</v>
      </c>
      <c r="BJ258" s="17" t="s">
        <v>83</v>
      </c>
      <c r="BK258" s="169">
        <f>ROUND(I258*H258,2)</f>
        <v>0</v>
      </c>
      <c r="BL258" s="17" t="s">
        <v>149</v>
      </c>
      <c r="BM258" s="168" t="s">
        <v>226</v>
      </c>
    </row>
    <row r="259" spans="2:63" s="11" customFormat="1" ht="22.9" customHeight="1">
      <c r="B259" s="143"/>
      <c r="D259" s="144" t="s">
        <v>75</v>
      </c>
      <c r="E259" s="154" t="s">
        <v>172</v>
      </c>
      <c r="F259" s="154" t="s">
        <v>200</v>
      </c>
      <c r="I259" s="146"/>
      <c r="J259" s="155">
        <f>BK259</f>
        <v>0</v>
      </c>
      <c r="L259" s="143"/>
      <c r="M259" s="148"/>
      <c r="N259" s="149"/>
      <c r="O259" s="149"/>
      <c r="P259" s="150">
        <f>SUM(P260:P261)</f>
        <v>0</v>
      </c>
      <c r="Q259" s="149"/>
      <c r="R259" s="150">
        <f>SUM(R260:R261)</f>
        <v>0.204</v>
      </c>
      <c r="S259" s="149"/>
      <c r="T259" s="151">
        <f>SUM(T260:T261)</f>
        <v>0</v>
      </c>
      <c r="AR259" s="144" t="s">
        <v>83</v>
      </c>
      <c r="AT259" s="152" t="s">
        <v>75</v>
      </c>
      <c r="AU259" s="152" t="s">
        <v>83</v>
      </c>
      <c r="AY259" s="144" t="s">
        <v>142</v>
      </c>
      <c r="BK259" s="153">
        <f>SUM(BK260:BK261)</f>
        <v>0</v>
      </c>
    </row>
    <row r="260" spans="2:65" s="1" customFormat="1" ht="24" customHeight="1">
      <c r="B260" s="156"/>
      <c r="C260" s="157" t="s">
        <v>8</v>
      </c>
      <c r="D260" s="157" t="s">
        <v>145</v>
      </c>
      <c r="E260" s="158" t="s">
        <v>201</v>
      </c>
      <c r="F260" s="159" t="s">
        <v>778</v>
      </c>
      <c r="G260" s="160" t="s">
        <v>203</v>
      </c>
      <c r="H260" s="161">
        <v>8</v>
      </c>
      <c r="I260" s="162"/>
      <c r="J260" s="163">
        <f>ROUND(I260*H260,2)</f>
        <v>0</v>
      </c>
      <c r="K260" s="159" t="s">
        <v>1</v>
      </c>
      <c r="L260" s="32"/>
      <c r="M260" s="164" t="s">
        <v>1</v>
      </c>
      <c r="N260" s="165" t="s">
        <v>41</v>
      </c>
      <c r="O260" s="55"/>
      <c r="P260" s="166">
        <f>O260*H260</f>
        <v>0</v>
      </c>
      <c r="Q260" s="166">
        <v>0</v>
      </c>
      <c r="R260" s="166">
        <f>Q260*H260</f>
        <v>0</v>
      </c>
      <c r="S260" s="166">
        <v>0</v>
      </c>
      <c r="T260" s="167">
        <f>S260*H260</f>
        <v>0</v>
      </c>
      <c r="AR260" s="168" t="s">
        <v>149</v>
      </c>
      <c r="AT260" s="168" t="s">
        <v>145</v>
      </c>
      <c r="AU260" s="168" t="s">
        <v>85</v>
      </c>
      <c r="AY260" s="17" t="s">
        <v>142</v>
      </c>
      <c r="BE260" s="169">
        <f>IF(N260="základní",J260,0)</f>
        <v>0</v>
      </c>
      <c r="BF260" s="169">
        <f>IF(N260="snížená",J260,0)</f>
        <v>0</v>
      </c>
      <c r="BG260" s="169">
        <f>IF(N260="zákl. přenesená",J260,0)</f>
        <v>0</v>
      </c>
      <c r="BH260" s="169">
        <f>IF(N260="sníž. přenesená",J260,0)</f>
        <v>0</v>
      </c>
      <c r="BI260" s="169">
        <f>IF(N260="nulová",J260,0)</f>
        <v>0</v>
      </c>
      <c r="BJ260" s="17" t="s">
        <v>83</v>
      </c>
      <c r="BK260" s="169">
        <f>ROUND(I260*H260,2)</f>
        <v>0</v>
      </c>
      <c r="BL260" s="17" t="s">
        <v>149</v>
      </c>
      <c r="BM260" s="168" t="s">
        <v>229</v>
      </c>
    </row>
    <row r="261" spans="2:65" s="1" customFormat="1" ht="16.5" customHeight="1">
      <c r="B261" s="156"/>
      <c r="C261" s="194" t="s">
        <v>190</v>
      </c>
      <c r="D261" s="194" t="s">
        <v>169</v>
      </c>
      <c r="E261" s="195" t="s">
        <v>206</v>
      </c>
      <c r="F261" s="196" t="s">
        <v>779</v>
      </c>
      <c r="G261" s="197" t="s">
        <v>203</v>
      </c>
      <c r="H261" s="198">
        <v>8</v>
      </c>
      <c r="I261" s="199"/>
      <c r="J261" s="200">
        <f>ROUND(I261*H261,2)</f>
        <v>0</v>
      </c>
      <c r="K261" s="196" t="s">
        <v>1</v>
      </c>
      <c r="L261" s="201"/>
      <c r="M261" s="202" t="s">
        <v>1</v>
      </c>
      <c r="N261" s="203" t="s">
        <v>41</v>
      </c>
      <c r="O261" s="55"/>
      <c r="P261" s="166">
        <f>O261*H261</f>
        <v>0</v>
      </c>
      <c r="Q261" s="166">
        <v>0.0255</v>
      </c>
      <c r="R261" s="166">
        <f>Q261*H261</f>
        <v>0.204</v>
      </c>
      <c r="S261" s="166">
        <v>0</v>
      </c>
      <c r="T261" s="167">
        <f>S261*H261</f>
        <v>0</v>
      </c>
      <c r="AR261" s="168" t="s">
        <v>172</v>
      </c>
      <c r="AT261" s="168" t="s">
        <v>169</v>
      </c>
      <c r="AU261" s="168" t="s">
        <v>85</v>
      </c>
      <c r="AY261" s="17" t="s">
        <v>142</v>
      </c>
      <c r="BE261" s="169">
        <f>IF(N261="základní",J261,0)</f>
        <v>0</v>
      </c>
      <c r="BF261" s="169">
        <f>IF(N261="snížená",J261,0)</f>
        <v>0</v>
      </c>
      <c r="BG261" s="169">
        <f>IF(N261="zákl. přenesená",J261,0)</f>
        <v>0</v>
      </c>
      <c r="BH261" s="169">
        <f>IF(N261="sníž. přenesená",J261,0)</f>
        <v>0</v>
      </c>
      <c r="BI261" s="169">
        <f>IF(N261="nulová",J261,0)</f>
        <v>0</v>
      </c>
      <c r="BJ261" s="17" t="s">
        <v>83</v>
      </c>
      <c r="BK261" s="169">
        <f>ROUND(I261*H261,2)</f>
        <v>0</v>
      </c>
      <c r="BL261" s="17" t="s">
        <v>149</v>
      </c>
      <c r="BM261" s="168" t="s">
        <v>234</v>
      </c>
    </row>
    <row r="262" spans="2:63" s="11" customFormat="1" ht="22.9" customHeight="1">
      <c r="B262" s="143"/>
      <c r="D262" s="144" t="s">
        <v>75</v>
      </c>
      <c r="E262" s="154" t="s">
        <v>196</v>
      </c>
      <c r="F262" s="154" t="s">
        <v>209</v>
      </c>
      <c r="I262" s="146"/>
      <c r="J262" s="155">
        <f>BK262</f>
        <v>0</v>
      </c>
      <c r="L262" s="143"/>
      <c r="M262" s="148"/>
      <c r="N262" s="149"/>
      <c r="O262" s="149"/>
      <c r="P262" s="150">
        <f>SUM(P263:P300)</f>
        <v>0</v>
      </c>
      <c r="Q262" s="149"/>
      <c r="R262" s="150">
        <f>SUM(R263:R300)</f>
        <v>0</v>
      </c>
      <c r="S262" s="149"/>
      <c r="T262" s="151">
        <f>SUM(T263:T300)</f>
        <v>0</v>
      </c>
      <c r="AR262" s="144" t="s">
        <v>83</v>
      </c>
      <c r="AT262" s="152" t="s">
        <v>75</v>
      </c>
      <c r="AU262" s="152" t="s">
        <v>83</v>
      </c>
      <c r="AY262" s="144" t="s">
        <v>142</v>
      </c>
      <c r="BK262" s="153">
        <f>SUM(BK263:BK300)</f>
        <v>0</v>
      </c>
    </row>
    <row r="263" spans="2:65" s="1" customFormat="1" ht="24" customHeight="1">
      <c r="B263" s="156"/>
      <c r="C263" s="157" t="s">
        <v>241</v>
      </c>
      <c r="D263" s="157" t="s">
        <v>145</v>
      </c>
      <c r="E263" s="158" t="s">
        <v>210</v>
      </c>
      <c r="F263" s="159" t="s">
        <v>211</v>
      </c>
      <c r="G263" s="160" t="s">
        <v>148</v>
      </c>
      <c r="H263" s="161">
        <v>1789.505</v>
      </c>
      <c r="I263" s="162"/>
      <c r="J263" s="163">
        <f>ROUND(I263*H263,2)</f>
        <v>0</v>
      </c>
      <c r="K263" s="159" t="s">
        <v>1</v>
      </c>
      <c r="L263" s="32"/>
      <c r="M263" s="164" t="s">
        <v>1</v>
      </c>
      <c r="N263" s="165" t="s">
        <v>41</v>
      </c>
      <c r="O263" s="55"/>
      <c r="P263" s="166">
        <f>O263*H263</f>
        <v>0</v>
      </c>
      <c r="Q263" s="166">
        <v>0</v>
      </c>
      <c r="R263" s="166">
        <f>Q263*H263</f>
        <v>0</v>
      </c>
      <c r="S263" s="166">
        <v>0</v>
      </c>
      <c r="T263" s="167">
        <f>S263*H263</f>
        <v>0</v>
      </c>
      <c r="AR263" s="168" t="s">
        <v>149</v>
      </c>
      <c r="AT263" s="168" t="s">
        <v>145</v>
      </c>
      <c r="AU263" s="168" t="s">
        <v>85</v>
      </c>
      <c r="AY263" s="17" t="s">
        <v>142</v>
      </c>
      <c r="BE263" s="169">
        <f>IF(N263="základní",J263,0)</f>
        <v>0</v>
      </c>
      <c r="BF263" s="169">
        <f>IF(N263="snížená",J263,0)</f>
        <v>0</v>
      </c>
      <c r="BG263" s="169">
        <f>IF(N263="zákl. přenesená",J263,0)</f>
        <v>0</v>
      </c>
      <c r="BH263" s="169">
        <f>IF(N263="sníž. přenesená",J263,0)</f>
        <v>0</v>
      </c>
      <c r="BI263" s="169">
        <f>IF(N263="nulová",J263,0)</f>
        <v>0</v>
      </c>
      <c r="BJ263" s="17" t="s">
        <v>83</v>
      </c>
      <c r="BK263" s="169">
        <f>ROUND(I263*H263,2)</f>
        <v>0</v>
      </c>
      <c r="BL263" s="17" t="s">
        <v>149</v>
      </c>
      <c r="BM263" s="168" t="s">
        <v>238</v>
      </c>
    </row>
    <row r="264" spans="2:51" s="12" customFormat="1" ht="12">
      <c r="B264" s="170"/>
      <c r="D264" s="171" t="s">
        <v>150</v>
      </c>
      <c r="E264" s="172" t="s">
        <v>1</v>
      </c>
      <c r="F264" s="173" t="s">
        <v>780</v>
      </c>
      <c r="H264" s="172" t="s">
        <v>1</v>
      </c>
      <c r="I264" s="174"/>
      <c r="L264" s="170"/>
      <c r="M264" s="175"/>
      <c r="N264" s="176"/>
      <c r="O264" s="176"/>
      <c r="P264" s="176"/>
      <c r="Q264" s="176"/>
      <c r="R264" s="176"/>
      <c r="S264" s="176"/>
      <c r="T264" s="177"/>
      <c r="AT264" s="172" t="s">
        <v>150</v>
      </c>
      <c r="AU264" s="172" t="s">
        <v>85</v>
      </c>
      <c r="AV264" s="12" t="s">
        <v>83</v>
      </c>
      <c r="AW264" s="12" t="s">
        <v>34</v>
      </c>
      <c r="AX264" s="12" t="s">
        <v>76</v>
      </c>
      <c r="AY264" s="172" t="s">
        <v>142</v>
      </c>
    </row>
    <row r="265" spans="2:51" s="12" customFormat="1" ht="12">
      <c r="B265" s="170"/>
      <c r="D265" s="171" t="s">
        <v>150</v>
      </c>
      <c r="E265" s="172" t="s">
        <v>1</v>
      </c>
      <c r="F265" s="173" t="s">
        <v>681</v>
      </c>
      <c r="H265" s="172" t="s">
        <v>1</v>
      </c>
      <c r="I265" s="174"/>
      <c r="L265" s="170"/>
      <c r="M265" s="175"/>
      <c r="N265" s="176"/>
      <c r="O265" s="176"/>
      <c r="P265" s="176"/>
      <c r="Q265" s="176"/>
      <c r="R265" s="176"/>
      <c r="S265" s="176"/>
      <c r="T265" s="177"/>
      <c r="AT265" s="172" t="s">
        <v>150</v>
      </c>
      <c r="AU265" s="172" t="s">
        <v>85</v>
      </c>
      <c r="AV265" s="12" t="s">
        <v>83</v>
      </c>
      <c r="AW265" s="12" t="s">
        <v>34</v>
      </c>
      <c r="AX265" s="12" t="s">
        <v>76</v>
      </c>
      <c r="AY265" s="172" t="s">
        <v>142</v>
      </c>
    </row>
    <row r="266" spans="2:51" s="13" customFormat="1" ht="12">
      <c r="B266" s="178"/>
      <c r="D266" s="171" t="s">
        <v>150</v>
      </c>
      <c r="E266" s="179" t="s">
        <v>1</v>
      </c>
      <c r="F266" s="180" t="s">
        <v>708</v>
      </c>
      <c r="H266" s="181">
        <v>35.72</v>
      </c>
      <c r="I266" s="182"/>
      <c r="L266" s="178"/>
      <c r="M266" s="183"/>
      <c r="N266" s="184"/>
      <c r="O266" s="184"/>
      <c r="P266" s="184"/>
      <c r="Q266" s="184"/>
      <c r="R266" s="184"/>
      <c r="S266" s="184"/>
      <c r="T266" s="185"/>
      <c r="AT266" s="179" t="s">
        <v>150</v>
      </c>
      <c r="AU266" s="179" t="s">
        <v>85</v>
      </c>
      <c r="AV266" s="13" t="s">
        <v>85</v>
      </c>
      <c r="AW266" s="13" t="s">
        <v>34</v>
      </c>
      <c r="AX266" s="13" t="s">
        <v>76</v>
      </c>
      <c r="AY266" s="179" t="s">
        <v>142</v>
      </c>
    </row>
    <row r="267" spans="2:51" s="13" customFormat="1" ht="12">
      <c r="B267" s="178"/>
      <c r="D267" s="171" t="s">
        <v>150</v>
      </c>
      <c r="E267" s="179" t="s">
        <v>1</v>
      </c>
      <c r="F267" s="180" t="s">
        <v>709</v>
      </c>
      <c r="H267" s="181">
        <v>41.400000000000006</v>
      </c>
      <c r="I267" s="182"/>
      <c r="L267" s="178"/>
      <c r="M267" s="183"/>
      <c r="N267" s="184"/>
      <c r="O267" s="184"/>
      <c r="P267" s="184"/>
      <c r="Q267" s="184"/>
      <c r="R267" s="184"/>
      <c r="S267" s="184"/>
      <c r="T267" s="185"/>
      <c r="AT267" s="179" t="s">
        <v>150</v>
      </c>
      <c r="AU267" s="179" t="s">
        <v>85</v>
      </c>
      <c r="AV267" s="13" t="s">
        <v>85</v>
      </c>
      <c r="AW267" s="13" t="s">
        <v>34</v>
      </c>
      <c r="AX267" s="13" t="s">
        <v>76</v>
      </c>
      <c r="AY267" s="179" t="s">
        <v>142</v>
      </c>
    </row>
    <row r="268" spans="2:51" s="13" customFormat="1" ht="12">
      <c r="B268" s="178"/>
      <c r="D268" s="171" t="s">
        <v>150</v>
      </c>
      <c r="E268" s="179" t="s">
        <v>1</v>
      </c>
      <c r="F268" s="180" t="s">
        <v>710</v>
      </c>
      <c r="H268" s="181">
        <v>128.15</v>
      </c>
      <c r="I268" s="182"/>
      <c r="L268" s="178"/>
      <c r="M268" s="183"/>
      <c r="N268" s="184"/>
      <c r="O268" s="184"/>
      <c r="P268" s="184"/>
      <c r="Q268" s="184"/>
      <c r="R268" s="184"/>
      <c r="S268" s="184"/>
      <c r="T268" s="185"/>
      <c r="AT268" s="179" t="s">
        <v>150</v>
      </c>
      <c r="AU268" s="179" t="s">
        <v>85</v>
      </c>
      <c r="AV268" s="13" t="s">
        <v>85</v>
      </c>
      <c r="AW268" s="13" t="s">
        <v>34</v>
      </c>
      <c r="AX268" s="13" t="s">
        <v>76</v>
      </c>
      <c r="AY268" s="179" t="s">
        <v>142</v>
      </c>
    </row>
    <row r="269" spans="2:51" s="13" customFormat="1" ht="12">
      <c r="B269" s="178"/>
      <c r="D269" s="171" t="s">
        <v>150</v>
      </c>
      <c r="E269" s="179" t="s">
        <v>1</v>
      </c>
      <c r="F269" s="180" t="s">
        <v>711</v>
      </c>
      <c r="H269" s="181">
        <v>39.440000000000005</v>
      </c>
      <c r="I269" s="182"/>
      <c r="L269" s="178"/>
      <c r="M269" s="183"/>
      <c r="N269" s="184"/>
      <c r="O269" s="184"/>
      <c r="P269" s="184"/>
      <c r="Q269" s="184"/>
      <c r="R269" s="184"/>
      <c r="S269" s="184"/>
      <c r="T269" s="185"/>
      <c r="AT269" s="179" t="s">
        <v>150</v>
      </c>
      <c r="AU269" s="179" t="s">
        <v>85</v>
      </c>
      <c r="AV269" s="13" t="s">
        <v>85</v>
      </c>
      <c r="AW269" s="13" t="s">
        <v>34</v>
      </c>
      <c r="AX269" s="13" t="s">
        <v>76</v>
      </c>
      <c r="AY269" s="179" t="s">
        <v>142</v>
      </c>
    </row>
    <row r="270" spans="2:51" s="12" customFormat="1" ht="12">
      <c r="B270" s="170"/>
      <c r="D270" s="171" t="s">
        <v>150</v>
      </c>
      <c r="E270" s="172" t="s">
        <v>1</v>
      </c>
      <c r="F270" s="173" t="s">
        <v>692</v>
      </c>
      <c r="H270" s="172" t="s">
        <v>1</v>
      </c>
      <c r="I270" s="174"/>
      <c r="L270" s="170"/>
      <c r="M270" s="175"/>
      <c r="N270" s="176"/>
      <c r="O270" s="176"/>
      <c r="P270" s="176"/>
      <c r="Q270" s="176"/>
      <c r="R270" s="176"/>
      <c r="S270" s="176"/>
      <c r="T270" s="177"/>
      <c r="AT270" s="172" t="s">
        <v>150</v>
      </c>
      <c r="AU270" s="172" t="s">
        <v>85</v>
      </c>
      <c r="AV270" s="12" t="s">
        <v>83</v>
      </c>
      <c r="AW270" s="12" t="s">
        <v>34</v>
      </c>
      <c r="AX270" s="12" t="s">
        <v>76</v>
      </c>
      <c r="AY270" s="172" t="s">
        <v>142</v>
      </c>
    </row>
    <row r="271" spans="2:51" s="13" customFormat="1" ht="12">
      <c r="B271" s="178"/>
      <c r="D271" s="171" t="s">
        <v>150</v>
      </c>
      <c r="E271" s="179" t="s">
        <v>1</v>
      </c>
      <c r="F271" s="180" t="s">
        <v>722</v>
      </c>
      <c r="H271" s="181">
        <v>87</v>
      </c>
      <c r="I271" s="182"/>
      <c r="L271" s="178"/>
      <c r="M271" s="183"/>
      <c r="N271" s="184"/>
      <c r="O271" s="184"/>
      <c r="P271" s="184"/>
      <c r="Q271" s="184"/>
      <c r="R271" s="184"/>
      <c r="S271" s="184"/>
      <c r="T271" s="185"/>
      <c r="AT271" s="179" t="s">
        <v>150</v>
      </c>
      <c r="AU271" s="179" t="s">
        <v>85</v>
      </c>
      <c r="AV271" s="13" t="s">
        <v>85</v>
      </c>
      <c r="AW271" s="13" t="s">
        <v>34</v>
      </c>
      <c r="AX271" s="13" t="s">
        <v>76</v>
      </c>
      <c r="AY271" s="179" t="s">
        <v>142</v>
      </c>
    </row>
    <row r="272" spans="2:51" s="13" customFormat="1" ht="12">
      <c r="B272" s="178"/>
      <c r="D272" s="171" t="s">
        <v>150</v>
      </c>
      <c r="E272" s="179" t="s">
        <v>1</v>
      </c>
      <c r="F272" s="180" t="s">
        <v>723</v>
      </c>
      <c r="H272" s="181">
        <v>41.182</v>
      </c>
      <c r="I272" s="182"/>
      <c r="L272" s="178"/>
      <c r="M272" s="183"/>
      <c r="N272" s="184"/>
      <c r="O272" s="184"/>
      <c r="P272" s="184"/>
      <c r="Q272" s="184"/>
      <c r="R272" s="184"/>
      <c r="S272" s="184"/>
      <c r="T272" s="185"/>
      <c r="AT272" s="179" t="s">
        <v>150</v>
      </c>
      <c r="AU272" s="179" t="s">
        <v>85</v>
      </c>
      <c r="AV272" s="13" t="s">
        <v>85</v>
      </c>
      <c r="AW272" s="13" t="s">
        <v>34</v>
      </c>
      <c r="AX272" s="13" t="s">
        <v>76</v>
      </c>
      <c r="AY272" s="179" t="s">
        <v>142</v>
      </c>
    </row>
    <row r="273" spans="2:51" s="12" customFormat="1" ht="12">
      <c r="B273" s="170"/>
      <c r="D273" s="171" t="s">
        <v>150</v>
      </c>
      <c r="E273" s="172" t="s">
        <v>1</v>
      </c>
      <c r="F273" s="173" t="s">
        <v>698</v>
      </c>
      <c r="H273" s="172" t="s">
        <v>1</v>
      </c>
      <c r="I273" s="174"/>
      <c r="L273" s="170"/>
      <c r="M273" s="175"/>
      <c r="N273" s="176"/>
      <c r="O273" s="176"/>
      <c r="P273" s="176"/>
      <c r="Q273" s="176"/>
      <c r="R273" s="176"/>
      <c r="S273" s="176"/>
      <c r="T273" s="177"/>
      <c r="AT273" s="172" t="s">
        <v>150</v>
      </c>
      <c r="AU273" s="172" t="s">
        <v>85</v>
      </c>
      <c r="AV273" s="12" t="s">
        <v>83</v>
      </c>
      <c r="AW273" s="12" t="s">
        <v>34</v>
      </c>
      <c r="AX273" s="12" t="s">
        <v>76</v>
      </c>
      <c r="AY273" s="172" t="s">
        <v>142</v>
      </c>
    </row>
    <row r="274" spans="2:51" s="13" customFormat="1" ht="12">
      <c r="B274" s="178"/>
      <c r="D274" s="171" t="s">
        <v>150</v>
      </c>
      <c r="E274" s="179" t="s">
        <v>1</v>
      </c>
      <c r="F274" s="180" t="s">
        <v>729</v>
      </c>
      <c r="H274" s="181">
        <v>55.662600000000005</v>
      </c>
      <c r="I274" s="182"/>
      <c r="L274" s="178"/>
      <c r="M274" s="183"/>
      <c r="N274" s="184"/>
      <c r="O274" s="184"/>
      <c r="P274" s="184"/>
      <c r="Q274" s="184"/>
      <c r="R274" s="184"/>
      <c r="S274" s="184"/>
      <c r="T274" s="185"/>
      <c r="AT274" s="179" t="s">
        <v>150</v>
      </c>
      <c r="AU274" s="179" t="s">
        <v>85</v>
      </c>
      <c r="AV274" s="13" t="s">
        <v>85</v>
      </c>
      <c r="AW274" s="13" t="s">
        <v>34</v>
      </c>
      <c r="AX274" s="13" t="s">
        <v>76</v>
      </c>
      <c r="AY274" s="179" t="s">
        <v>142</v>
      </c>
    </row>
    <row r="275" spans="2:51" s="13" customFormat="1" ht="12">
      <c r="B275" s="178"/>
      <c r="D275" s="171" t="s">
        <v>150</v>
      </c>
      <c r="E275" s="179" t="s">
        <v>1</v>
      </c>
      <c r="F275" s="180" t="s">
        <v>730</v>
      </c>
      <c r="H275" s="181">
        <v>109.07925</v>
      </c>
      <c r="I275" s="182"/>
      <c r="L275" s="178"/>
      <c r="M275" s="183"/>
      <c r="N275" s="184"/>
      <c r="O275" s="184"/>
      <c r="P275" s="184"/>
      <c r="Q275" s="184"/>
      <c r="R275" s="184"/>
      <c r="S275" s="184"/>
      <c r="T275" s="185"/>
      <c r="AT275" s="179" t="s">
        <v>150</v>
      </c>
      <c r="AU275" s="179" t="s">
        <v>85</v>
      </c>
      <c r="AV275" s="13" t="s">
        <v>85</v>
      </c>
      <c r="AW275" s="13" t="s">
        <v>34</v>
      </c>
      <c r="AX275" s="13" t="s">
        <v>76</v>
      </c>
      <c r="AY275" s="179" t="s">
        <v>142</v>
      </c>
    </row>
    <row r="276" spans="2:51" s="13" customFormat="1" ht="12">
      <c r="B276" s="178"/>
      <c r="D276" s="171" t="s">
        <v>150</v>
      </c>
      <c r="E276" s="179" t="s">
        <v>1</v>
      </c>
      <c r="F276" s="180" t="s">
        <v>731</v>
      </c>
      <c r="H276" s="181">
        <v>48.412000000000006</v>
      </c>
      <c r="I276" s="182"/>
      <c r="L276" s="178"/>
      <c r="M276" s="183"/>
      <c r="N276" s="184"/>
      <c r="O276" s="184"/>
      <c r="P276" s="184"/>
      <c r="Q276" s="184"/>
      <c r="R276" s="184"/>
      <c r="S276" s="184"/>
      <c r="T276" s="185"/>
      <c r="AT276" s="179" t="s">
        <v>150</v>
      </c>
      <c r="AU276" s="179" t="s">
        <v>85</v>
      </c>
      <c r="AV276" s="13" t="s">
        <v>85</v>
      </c>
      <c r="AW276" s="13" t="s">
        <v>34</v>
      </c>
      <c r="AX276" s="13" t="s">
        <v>76</v>
      </c>
      <c r="AY276" s="179" t="s">
        <v>142</v>
      </c>
    </row>
    <row r="277" spans="2:51" s="12" customFormat="1" ht="12">
      <c r="B277" s="170"/>
      <c r="D277" s="171" t="s">
        <v>150</v>
      </c>
      <c r="E277" s="172" t="s">
        <v>1</v>
      </c>
      <c r="F277" s="173" t="s">
        <v>702</v>
      </c>
      <c r="H277" s="172" t="s">
        <v>1</v>
      </c>
      <c r="I277" s="174"/>
      <c r="L277" s="170"/>
      <c r="M277" s="175"/>
      <c r="N277" s="176"/>
      <c r="O277" s="176"/>
      <c r="P277" s="176"/>
      <c r="Q277" s="176"/>
      <c r="R277" s="176"/>
      <c r="S277" s="176"/>
      <c r="T277" s="177"/>
      <c r="AT277" s="172" t="s">
        <v>150</v>
      </c>
      <c r="AU277" s="172" t="s">
        <v>85</v>
      </c>
      <c r="AV277" s="12" t="s">
        <v>83</v>
      </c>
      <c r="AW277" s="12" t="s">
        <v>34</v>
      </c>
      <c r="AX277" s="12" t="s">
        <v>76</v>
      </c>
      <c r="AY277" s="172" t="s">
        <v>142</v>
      </c>
    </row>
    <row r="278" spans="2:51" s="13" customFormat="1" ht="12">
      <c r="B278" s="178"/>
      <c r="D278" s="171" t="s">
        <v>150</v>
      </c>
      <c r="E278" s="179" t="s">
        <v>1</v>
      </c>
      <c r="F278" s="180" t="s">
        <v>731</v>
      </c>
      <c r="H278" s="181">
        <v>48.412000000000006</v>
      </c>
      <c r="I278" s="182"/>
      <c r="L278" s="178"/>
      <c r="M278" s="183"/>
      <c r="N278" s="184"/>
      <c r="O278" s="184"/>
      <c r="P278" s="184"/>
      <c r="Q278" s="184"/>
      <c r="R278" s="184"/>
      <c r="S278" s="184"/>
      <c r="T278" s="185"/>
      <c r="AT278" s="179" t="s">
        <v>150</v>
      </c>
      <c r="AU278" s="179" t="s">
        <v>85</v>
      </c>
      <c r="AV278" s="13" t="s">
        <v>85</v>
      </c>
      <c r="AW278" s="13" t="s">
        <v>34</v>
      </c>
      <c r="AX278" s="13" t="s">
        <v>76</v>
      </c>
      <c r="AY278" s="179" t="s">
        <v>142</v>
      </c>
    </row>
    <row r="279" spans="2:51" s="13" customFormat="1" ht="12">
      <c r="B279" s="178"/>
      <c r="D279" s="171" t="s">
        <v>150</v>
      </c>
      <c r="E279" s="179" t="s">
        <v>1</v>
      </c>
      <c r="F279" s="180" t="s">
        <v>730</v>
      </c>
      <c r="H279" s="181">
        <v>109.07925</v>
      </c>
      <c r="I279" s="182"/>
      <c r="L279" s="178"/>
      <c r="M279" s="183"/>
      <c r="N279" s="184"/>
      <c r="O279" s="184"/>
      <c r="P279" s="184"/>
      <c r="Q279" s="184"/>
      <c r="R279" s="184"/>
      <c r="S279" s="184"/>
      <c r="T279" s="185"/>
      <c r="AT279" s="179" t="s">
        <v>150</v>
      </c>
      <c r="AU279" s="179" t="s">
        <v>85</v>
      </c>
      <c r="AV279" s="13" t="s">
        <v>85</v>
      </c>
      <c r="AW279" s="13" t="s">
        <v>34</v>
      </c>
      <c r="AX279" s="13" t="s">
        <v>76</v>
      </c>
      <c r="AY279" s="179" t="s">
        <v>142</v>
      </c>
    </row>
    <row r="280" spans="2:51" s="13" customFormat="1" ht="12">
      <c r="B280" s="178"/>
      <c r="D280" s="171" t="s">
        <v>150</v>
      </c>
      <c r="E280" s="179" t="s">
        <v>1</v>
      </c>
      <c r="F280" s="180" t="s">
        <v>729</v>
      </c>
      <c r="H280" s="181">
        <v>55.662600000000005</v>
      </c>
      <c r="I280" s="182"/>
      <c r="L280" s="178"/>
      <c r="M280" s="183"/>
      <c r="N280" s="184"/>
      <c r="O280" s="184"/>
      <c r="P280" s="184"/>
      <c r="Q280" s="184"/>
      <c r="R280" s="184"/>
      <c r="S280" s="184"/>
      <c r="T280" s="185"/>
      <c r="AT280" s="179" t="s">
        <v>150</v>
      </c>
      <c r="AU280" s="179" t="s">
        <v>85</v>
      </c>
      <c r="AV280" s="13" t="s">
        <v>85</v>
      </c>
      <c r="AW280" s="13" t="s">
        <v>34</v>
      </c>
      <c r="AX280" s="13" t="s">
        <v>76</v>
      </c>
      <c r="AY280" s="179" t="s">
        <v>142</v>
      </c>
    </row>
    <row r="281" spans="2:51" s="15" customFormat="1" ht="12">
      <c r="B281" s="206"/>
      <c r="D281" s="171" t="s">
        <v>150</v>
      </c>
      <c r="E281" s="207" t="s">
        <v>1</v>
      </c>
      <c r="F281" s="208" t="s">
        <v>216</v>
      </c>
      <c r="H281" s="209">
        <v>799.1997000000001</v>
      </c>
      <c r="I281" s="210"/>
      <c r="L281" s="206"/>
      <c r="M281" s="211"/>
      <c r="N281" s="212"/>
      <c r="O281" s="212"/>
      <c r="P281" s="212"/>
      <c r="Q281" s="212"/>
      <c r="R281" s="212"/>
      <c r="S281" s="212"/>
      <c r="T281" s="213"/>
      <c r="AT281" s="207" t="s">
        <v>150</v>
      </c>
      <c r="AU281" s="207" t="s">
        <v>85</v>
      </c>
      <c r="AV281" s="15" t="s">
        <v>143</v>
      </c>
      <c r="AW281" s="15" t="s">
        <v>34</v>
      </c>
      <c r="AX281" s="15" t="s">
        <v>76</v>
      </c>
      <c r="AY281" s="207" t="s">
        <v>142</v>
      </c>
    </row>
    <row r="282" spans="2:51" s="12" customFormat="1" ht="12">
      <c r="B282" s="170"/>
      <c r="D282" s="171" t="s">
        <v>150</v>
      </c>
      <c r="E282" s="172" t="s">
        <v>1</v>
      </c>
      <c r="F282" s="173" t="s">
        <v>781</v>
      </c>
      <c r="H282" s="172" t="s">
        <v>1</v>
      </c>
      <c r="I282" s="174"/>
      <c r="L282" s="170"/>
      <c r="M282" s="175"/>
      <c r="N282" s="176"/>
      <c r="O282" s="176"/>
      <c r="P282" s="176"/>
      <c r="Q282" s="176"/>
      <c r="R282" s="176"/>
      <c r="S282" s="176"/>
      <c r="T282" s="177"/>
      <c r="AT282" s="172" t="s">
        <v>150</v>
      </c>
      <c r="AU282" s="172" t="s">
        <v>85</v>
      </c>
      <c r="AV282" s="12" t="s">
        <v>83</v>
      </c>
      <c r="AW282" s="12" t="s">
        <v>34</v>
      </c>
      <c r="AX282" s="12" t="s">
        <v>76</v>
      </c>
      <c r="AY282" s="172" t="s">
        <v>142</v>
      </c>
    </row>
    <row r="283" spans="2:51" s="12" customFormat="1" ht="12">
      <c r="B283" s="170"/>
      <c r="D283" s="171" t="s">
        <v>150</v>
      </c>
      <c r="E283" s="172" t="s">
        <v>1</v>
      </c>
      <c r="F283" s="173" t="s">
        <v>782</v>
      </c>
      <c r="H283" s="172" t="s">
        <v>1</v>
      </c>
      <c r="I283" s="174"/>
      <c r="L283" s="170"/>
      <c r="M283" s="175"/>
      <c r="N283" s="176"/>
      <c r="O283" s="176"/>
      <c r="P283" s="176"/>
      <c r="Q283" s="176"/>
      <c r="R283" s="176"/>
      <c r="S283" s="176"/>
      <c r="T283" s="177"/>
      <c r="AT283" s="172" t="s">
        <v>150</v>
      </c>
      <c r="AU283" s="172" t="s">
        <v>85</v>
      </c>
      <c r="AV283" s="12" t="s">
        <v>83</v>
      </c>
      <c r="AW283" s="12" t="s">
        <v>34</v>
      </c>
      <c r="AX283" s="12" t="s">
        <v>76</v>
      </c>
      <c r="AY283" s="172" t="s">
        <v>142</v>
      </c>
    </row>
    <row r="284" spans="2:51" s="13" customFormat="1" ht="12">
      <c r="B284" s="178"/>
      <c r="D284" s="171" t="s">
        <v>150</v>
      </c>
      <c r="E284" s="179" t="s">
        <v>1</v>
      </c>
      <c r="F284" s="180" t="s">
        <v>783</v>
      </c>
      <c r="H284" s="181">
        <v>211.19250000000002</v>
      </c>
      <c r="I284" s="182"/>
      <c r="L284" s="178"/>
      <c r="M284" s="183"/>
      <c r="N284" s="184"/>
      <c r="O284" s="184"/>
      <c r="P284" s="184"/>
      <c r="Q284" s="184"/>
      <c r="R284" s="184"/>
      <c r="S284" s="184"/>
      <c r="T284" s="185"/>
      <c r="AT284" s="179" t="s">
        <v>150</v>
      </c>
      <c r="AU284" s="179" t="s">
        <v>85</v>
      </c>
      <c r="AV284" s="13" t="s">
        <v>85</v>
      </c>
      <c r="AW284" s="13" t="s">
        <v>34</v>
      </c>
      <c r="AX284" s="13" t="s">
        <v>76</v>
      </c>
      <c r="AY284" s="179" t="s">
        <v>142</v>
      </c>
    </row>
    <row r="285" spans="2:51" s="13" customFormat="1" ht="12">
      <c r="B285" s="178"/>
      <c r="D285" s="171" t="s">
        <v>150</v>
      </c>
      <c r="E285" s="179" t="s">
        <v>1</v>
      </c>
      <c r="F285" s="180" t="s">
        <v>784</v>
      </c>
      <c r="H285" s="181">
        <v>20.700000000000003</v>
      </c>
      <c r="I285" s="182"/>
      <c r="L285" s="178"/>
      <c r="M285" s="183"/>
      <c r="N285" s="184"/>
      <c r="O285" s="184"/>
      <c r="P285" s="184"/>
      <c r="Q285" s="184"/>
      <c r="R285" s="184"/>
      <c r="S285" s="184"/>
      <c r="T285" s="185"/>
      <c r="AT285" s="179" t="s">
        <v>150</v>
      </c>
      <c r="AU285" s="179" t="s">
        <v>85</v>
      </c>
      <c r="AV285" s="13" t="s">
        <v>85</v>
      </c>
      <c r="AW285" s="13" t="s">
        <v>34</v>
      </c>
      <c r="AX285" s="13" t="s">
        <v>76</v>
      </c>
      <c r="AY285" s="179" t="s">
        <v>142</v>
      </c>
    </row>
    <row r="286" spans="2:51" s="13" customFormat="1" ht="12">
      <c r="B286" s="178"/>
      <c r="D286" s="171" t="s">
        <v>150</v>
      </c>
      <c r="E286" s="179" t="s">
        <v>1</v>
      </c>
      <c r="F286" s="180" t="s">
        <v>785</v>
      </c>
      <c r="H286" s="181">
        <v>2.1349999999999976</v>
      </c>
      <c r="I286" s="182"/>
      <c r="L286" s="178"/>
      <c r="M286" s="183"/>
      <c r="N286" s="184"/>
      <c r="O286" s="184"/>
      <c r="P286" s="184"/>
      <c r="Q286" s="184"/>
      <c r="R286" s="184"/>
      <c r="S286" s="184"/>
      <c r="T286" s="185"/>
      <c r="AT286" s="179" t="s">
        <v>150</v>
      </c>
      <c r="AU286" s="179" t="s">
        <v>85</v>
      </c>
      <c r="AV286" s="13" t="s">
        <v>85</v>
      </c>
      <c r="AW286" s="13" t="s">
        <v>34</v>
      </c>
      <c r="AX286" s="13" t="s">
        <v>76</v>
      </c>
      <c r="AY286" s="179" t="s">
        <v>142</v>
      </c>
    </row>
    <row r="287" spans="2:51" s="13" customFormat="1" ht="12">
      <c r="B287" s="178"/>
      <c r="D287" s="171" t="s">
        <v>150</v>
      </c>
      <c r="E287" s="179" t="s">
        <v>1</v>
      </c>
      <c r="F287" s="180" t="s">
        <v>786</v>
      </c>
      <c r="H287" s="181">
        <v>55.980000000000004</v>
      </c>
      <c r="I287" s="182"/>
      <c r="L287" s="178"/>
      <c r="M287" s="183"/>
      <c r="N287" s="184"/>
      <c r="O287" s="184"/>
      <c r="P287" s="184"/>
      <c r="Q287" s="184"/>
      <c r="R287" s="184"/>
      <c r="S287" s="184"/>
      <c r="T287" s="185"/>
      <c r="AT287" s="179" t="s">
        <v>150</v>
      </c>
      <c r="AU287" s="179" t="s">
        <v>85</v>
      </c>
      <c r="AV287" s="13" t="s">
        <v>85</v>
      </c>
      <c r="AW287" s="13" t="s">
        <v>34</v>
      </c>
      <c r="AX287" s="13" t="s">
        <v>76</v>
      </c>
      <c r="AY287" s="179" t="s">
        <v>142</v>
      </c>
    </row>
    <row r="288" spans="2:51" s="12" customFormat="1" ht="12">
      <c r="B288" s="170"/>
      <c r="D288" s="171" t="s">
        <v>150</v>
      </c>
      <c r="E288" s="172" t="s">
        <v>1</v>
      </c>
      <c r="F288" s="173" t="s">
        <v>787</v>
      </c>
      <c r="H288" s="172" t="s">
        <v>1</v>
      </c>
      <c r="I288" s="174"/>
      <c r="L288" s="170"/>
      <c r="M288" s="175"/>
      <c r="N288" s="176"/>
      <c r="O288" s="176"/>
      <c r="P288" s="176"/>
      <c r="Q288" s="176"/>
      <c r="R288" s="176"/>
      <c r="S288" s="176"/>
      <c r="T288" s="177"/>
      <c r="AT288" s="172" t="s">
        <v>150</v>
      </c>
      <c r="AU288" s="172" t="s">
        <v>85</v>
      </c>
      <c r="AV288" s="12" t="s">
        <v>83</v>
      </c>
      <c r="AW288" s="12" t="s">
        <v>34</v>
      </c>
      <c r="AX288" s="12" t="s">
        <v>76</v>
      </c>
      <c r="AY288" s="172" t="s">
        <v>142</v>
      </c>
    </row>
    <row r="289" spans="2:51" s="13" customFormat="1" ht="12">
      <c r="B289" s="178"/>
      <c r="D289" s="171" t="s">
        <v>150</v>
      </c>
      <c r="E289" s="179" t="s">
        <v>1</v>
      </c>
      <c r="F289" s="180" t="s">
        <v>788</v>
      </c>
      <c r="H289" s="181">
        <v>389.32500000000005</v>
      </c>
      <c r="I289" s="182"/>
      <c r="L289" s="178"/>
      <c r="M289" s="183"/>
      <c r="N289" s="184"/>
      <c r="O289" s="184"/>
      <c r="P289" s="184"/>
      <c r="Q289" s="184"/>
      <c r="R289" s="184"/>
      <c r="S289" s="184"/>
      <c r="T289" s="185"/>
      <c r="AT289" s="179" t="s">
        <v>150</v>
      </c>
      <c r="AU289" s="179" t="s">
        <v>85</v>
      </c>
      <c r="AV289" s="13" t="s">
        <v>85</v>
      </c>
      <c r="AW289" s="13" t="s">
        <v>34</v>
      </c>
      <c r="AX289" s="13" t="s">
        <v>76</v>
      </c>
      <c r="AY289" s="179" t="s">
        <v>142</v>
      </c>
    </row>
    <row r="290" spans="2:51" s="13" customFormat="1" ht="12">
      <c r="B290" s="178"/>
      <c r="D290" s="171" t="s">
        <v>150</v>
      </c>
      <c r="E290" s="179" t="s">
        <v>1</v>
      </c>
      <c r="F290" s="180" t="s">
        <v>789</v>
      </c>
      <c r="H290" s="181">
        <v>9.422999999999998</v>
      </c>
      <c r="I290" s="182"/>
      <c r="L290" s="178"/>
      <c r="M290" s="183"/>
      <c r="N290" s="184"/>
      <c r="O290" s="184"/>
      <c r="P290" s="184"/>
      <c r="Q290" s="184"/>
      <c r="R290" s="184"/>
      <c r="S290" s="184"/>
      <c r="T290" s="185"/>
      <c r="AT290" s="179" t="s">
        <v>150</v>
      </c>
      <c r="AU290" s="179" t="s">
        <v>85</v>
      </c>
      <c r="AV290" s="13" t="s">
        <v>85</v>
      </c>
      <c r="AW290" s="13" t="s">
        <v>34</v>
      </c>
      <c r="AX290" s="13" t="s">
        <v>76</v>
      </c>
      <c r="AY290" s="179" t="s">
        <v>142</v>
      </c>
    </row>
    <row r="291" spans="2:51" s="12" customFormat="1" ht="12">
      <c r="B291" s="170"/>
      <c r="D291" s="171" t="s">
        <v>150</v>
      </c>
      <c r="E291" s="172" t="s">
        <v>1</v>
      </c>
      <c r="F291" s="173" t="s">
        <v>698</v>
      </c>
      <c r="H291" s="172" t="s">
        <v>1</v>
      </c>
      <c r="I291" s="174"/>
      <c r="L291" s="170"/>
      <c r="M291" s="175"/>
      <c r="N291" s="176"/>
      <c r="O291" s="176"/>
      <c r="P291" s="176"/>
      <c r="Q291" s="176"/>
      <c r="R291" s="176"/>
      <c r="S291" s="176"/>
      <c r="T291" s="177"/>
      <c r="AT291" s="172" t="s">
        <v>150</v>
      </c>
      <c r="AU291" s="172" t="s">
        <v>85</v>
      </c>
      <c r="AV291" s="12" t="s">
        <v>83</v>
      </c>
      <c r="AW291" s="12" t="s">
        <v>34</v>
      </c>
      <c r="AX291" s="12" t="s">
        <v>76</v>
      </c>
      <c r="AY291" s="172" t="s">
        <v>142</v>
      </c>
    </row>
    <row r="292" spans="2:51" s="13" customFormat="1" ht="12">
      <c r="B292" s="178"/>
      <c r="D292" s="171" t="s">
        <v>150</v>
      </c>
      <c r="E292" s="179" t="s">
        <v>1</v>
      </c>
      <c r="F292" s="180" t="s">
        <v>790</v>
      </c>
      <c r="H292" s="181">
        <v>134.125</v>
      </c>
      <c r="I292" s="182"/>
      <c r="L292" s="178"/>
      <c r="M292" s="183"/>
      <c r="N292" s="184"/>
      <c r="O292" s="184"/>
      <c r="P292" s="184"/>
      <c r="Q292" s="184"/>
      <c r="R292" s="184"/>
      <c r="S292" s="184"/>
      <c r="T292" s="185"/>
      <c r="AT292" s="179" t="s">
        <v>150</v>
      </c>
      <c r="AU292" s="179" t="s">
        <v>85</v>
      </c>
      <c r="AV292" s="13" t="s">
        <v>85</v>
      </c>
      <c r="AW292" s="13" t="s">
        <v>34</v>
      </c>
      <c r="AX292" s="13" t="s">
        <v>76</v>
      </c>
      <c r="AY292" s="179" t="s">
        <v>142</v>
      </c>
    </row>
    <row r="293" spans="2:51" s="13" customFormat="1" ht="12">
      <c r="B293" s="178"/>
      <c r="D293" s="171" t="s">
        <v>150</v>
      </c>
      <c r="E293" s="179" t="s">
        <v>1</v>
      </c>
      <c r="F293" s="180" t="s">
        <v>791</v>
      </c>
      <c r="H293" s="181">
        <v>16.650000000000006</v>
      </c>
      <c r="I293" s="182"/>
      <c r="L293" s="178"/>
      <c r="M293" s="183"/>
      <c r="N293" s="184"/>
      <c r="O293" s="184"/>
      <c r="P293" s="184"/>
      <c r="Q293" s="184"/>
      <c r="R293" s="184"/>
      <c r="S293" s="184"/>
      <c r="T293" s="185"/>
      <c r="AT293" s="179" t="s">
        <v>150</v>
      </c>
      <c r="AU293" s="179" t="s">
        <v>85</v>
      </c>
      <c r="AV293" s="13" t="s">
        <v>85</v>
      </c>
      <c r="AW293" s="13" t="s">
        <v>34</v>
      </c>
      <c r="AX293" s="13" t="s">
        <v>76</v>
      </c>
      <c r="AY293" s="179" t="s">
        <v>142</v>
      </c>
    </row>
    <row r="294" spans="2:51" s="12" customFormat="1" ht="12">
      <c r="B294" s="170"/>
      <c r="D294" s="171" t="s">
        <v>150</v>
      </c>
      <c r="E294" s="172" t="s">
        <v>1</v>
      </c>
      <c r="F294" s="173" t="s">
        <v>792</v>
      </c>
      <c r="H294" s="172" t="s">
        <v>1</v>
      </c>
      <c r="I294" s="174"/>
      <c r="L294" s="170"/>
      <c r="M294" s="175"/>
      <c r="N294" s="176"/>
      <c r="O294" s="176"/>
      <c r="P294" s="176"/>
      <c r="Q294" s="176"/>
      <c r="R294" s="176"/>
      <c r="S294" s="176"/>
      <c r="T294" s="177"/>
      <c r="AT294" s="172" t="s">
        <v>150</v>
      </c>
      <c r="AU294" s="172" t="s">
        <v>85</v>
      </c>
      <c r="AV294" s="12" t="s">
        <v>83</v>
      </c>
      <c r="AW294" s="12" t="s">
        <v>34</v>
      </c>
      <c r="AX294" s="12" t="s">
        <v>76</v>
      </c>
      <c r="AY294" s="172" t="s">
        <v>142</v>
      </c>
    </row>
    <row r="295" spans="2:51" s="13" customFormat="1" ht="12">
      <c r="B295" s="178"/>
      <c r="D295" s="171" t="s">
        <v>150</v>
      </c>
      <c r="E295" s="179" t="s">
        <v>1</v>
      </c>
      <c r="F295" s="180" t="s">
        <v>790</v>
      </c>
      <c r="H295" s="181">
        <v>134.125</v>
      </c>
      <c r="I295" s="182"/>
      <c r="L295" s="178"/>
      <c r="M295" s="183"/>
      <c r="N295" s="184"/>
      <c r="O295" s="184"/>
      <c r="P295" s="184"/>
      <c r="Q295" s="184"/>
      <c r="R295" s="184"/>
      <c r="S295" s="184"/>
      <c r="T295" s="185"/>
      <c r="AT295" s="179" t="s">
        <v>150</v>
      </c>
      <c r="AU295" s="179" t="s">
        <v>85</v>
      </c>
      <c r="AV295" s="13" t="s">
        <v>85</v>
      </c>
      <c r="AW295" s="13" t="s">
        <v>34</v>
      </c>
      <c r="AX295" s="13" t="s">
        <v>76</v>
      </c>
      <c r="AY295" s="179" t="s">
        <v>142</v>
      </c>
    </row>
    <row r="296" spans="2:51" s="13" customFormat="1" ht="12">
      <c r="B296" s="178"/>
      <c r="D296" s="171" t="s">
        <v>150</v>
      </c>
      <c r="E296" s="179" t="s">
        <v>1</v>
      </c>
      <c r="F296" s="180" t="s">
        <v>791</v>
      </c>
      <c r="H296" s="181">
        <v>16.650000000000006</v>
      </c>
      <c r="I296" s="182"/>
      <c r="L296" s="178"/>
      <c r="M296" s="183"/>
      <c r="N296" s="184"/>
      <c r="O296" s="184"/>
      <c r="P296" s="184"/>
      <c r="Q296" s="184"/>
      <c r="R296" s="184"/>
      <c r="S296" s="184"/>
      <c r="T296" s="185"/>
      <c r="AT296" s="179" t="s">
        <v>150</v>
      </c>
      <c r="AU296" s="179" t="s">
        <v>85</v>
      </c>
      <c r="AV296" s="13" t="s">
        <v>85</v>
      </c>
      <c r="AW296" s="13" t="s">
        <v>34</v>
      </c>
      <c r="AX296" s="13" t="s">
        <v>76</v>
      </c>
      <c r="AY296" s="179" t="s">
        <v>142</v>
      </c>
    </row>
    <row r="297" spans="2:51" s="15" customFormat="1" ht="12">
      <c r="B297" s="206"/>
      <c r="D297" s="171" t="s">
        <v>150</v>
      </c>
      <c r="E297" s="207" t="s">
        <v>1</v>
      </c>
      <c r="F297" s="208" t="s">
        <v>216</v>
      </c>
      <c r="H297" s="209">
        <v>990.3055</v>
      </c>
      <c r="I297" s="210"/>
      <c r="L297" s="206"/>
      <c r="M297" s="211"/>
      <c r="N297" s="212"/>
      <c r="O297" s="212"/>
      <c r="P297" s="212"/>
      <c r="Q297" s="212"/>
      <c r="R297" s="212"/>
      <c r="S297" s="212"/>
      <c r="T297" s="213"/>
      <c r="AT297" s="207" t="s">
        <v>150</v>
      </c>
      <c r="AU297" s="207" t="s">
        <v>85</v>
      </c>
      <c r="AV297" s="15" t="s">
        <v>143</v>
      </c>
      <c r="AW297" s="15" t="s">
        <v>34</v>
      </c>
      <c r="AX297" s="15" t="s">
        <v>76</v>
      </c>
      <c r="AY297" s="207" t="s">
        <v>142</v>
      </c>
    </row>
    <row r="298" spans="2:51" s="14" customFormat="1" ht="12">
      <c r="B298" s="186"/>
      <c r="D298" s="171" t="s">
        <v>150</v>
      </c>
      <c r="E298" s="187" t="s">
        <v>1</v>
      </c>
      <c r="F298" s="188" t="s">
        <v>157</v>
      </c>
      <c r="H298" s="189">
        <v>1789.5052000000003</v>
      </c>
      <c r="I298" s="190"/>
      <c r="L298" s="186"/>
      <c r="M298" s="191"/>
      <c r="N298" s="192"/>
      <c r="O298" s="192"/>
      <c r="P298" s="192"/>
      <c r="Q298" s="192"/>
      <c r="R298" s="192"/>
      <c r="S298" s="192"/>
      <c r="T298" s="193"/>
      <c r="AT298" s="187" t="s">
        <v>150</v>
      </c>
      <c r="AU298" s="187" t="s">
        <v>85</v>
      </c>
      <c r="AV298" s="14" t="s">
        <v>149</v>
      </c>
      <c r="AW298" s="14" t="s">
        <v>34</v>
      </c>
      <c r="AX298" s="14" t="s">
        <v>83</v>
      </c>
      <c r="AY298" s="187" t="s">
        <v>142</v>
      </c>
    </row>
    <row r="299" spans="2:65" s="1" customFormat="1" ht="24" customHeight="1">
      <c r="B299" s="156"/>
      <c r="C299" s="157" t="s">
        <v>194</v>
      </c>
      <c r="D299" s="157" t="s">
        <v>145</v>
      </c>
      <c r="E299" s="158" t="s">
        <v>224</v>
      </c>
      <c r="F299" s="159" t="s">
        <v>225</v>
      </c>
      <c r="G299" s="160" t="s">
        <v>148</v>
      </c>
      <c r="H299" s="161">
        <v>3579.01</v>
      </c>
      <c r="I299" s="162"/>
      <c r="J299" s="163">
        <f>ROUND(I299*H299,2)</f>
        <v>0</v>
      </c>
      <c r="K299" s="159" t="s">
        <v>1</v>
      </c>
      <c r="L299" s="32"/>
      <c r="M299" s="164" t="s">
        <v>1</v>
      </c>
      <c r="N299" s="165" t="s">
        <v>41</v>
      </c>
      <c r="O299" s="55"/>
      <c r="P299" s="166">
        <f>O299*H299</f>
        <v>0</v>
      </c>
      <c r="Q299" s="166">
        <v>0</v>
      </c>
      <c r="R299" s="166">
        <f>Q299*H299</f>
        <v>0</v>
      </c>
      <c r="S299" s="166">
        <v>0</v>
      </c>
      <c r="T299" s="167">
        <f>S299*H299</f>
        <v>0</v>
      </c>
      <c r="AR299" s="168" t="s">
        <v>149</v>
      </c>
      <c r="AT299" s="168" t="s">
        <v>145</v>
      </c>
      <c r="AU299" s="168" t="s">
        <v>85</v>
      </c>
      <c r="AY299" s="17" t="s">
        <v>142</v>
      </c>
      <c r="BE299" s="169">
        <f>IF(N299="základní",J299,0)</f>
        <v>0</v>
      </c>
      <c r="BF299" s="169">
        <f>IF(N299="snížená",J299,0)</f>
        <v>0</v>
      </c>
      <c r="BG299" s="169">
        <f>IF(N299="zákl. přenesená",J299,0)</f>
        <v>0</v>
      </c>
      <c r="BH299" s="169">
        <f>IF(N299="sníž. přenesená",J299,0)</f>
        <v>0</v>
      </c>
      <c r="BI299" s="169">
        <f>IF(N299="nulová",J299,0)</f>
        <v>0</v>
      </c>
      <c r="BJ299" s="17" t="s">
        <v>83</v>
      </c>
      <c r="BK299" s="169">
        <f>ROUND(I299*H299,2)</f>
        <v>0</v>
      </c>
      <c r="BL299" s="17" t="s">
        <v>149</v>
      </c>
      <c r="BM299" s="168" t="s">
        <v>244</v>
      </c>
    </row>
    <row r="300" spans="2:65" s="1" customFormat="1" ht="24" customHeight="1">
      <c r="B300" s="156"/>
      <c r="C300" s="157" t="s">
        <v>252</v>
      </c>
      <c r="D300" s="157" t="s">
        <v>145</v>
      </c>
      <c r="E300" s="158" t="s">
        <v>227</v>
      </c>
      <c r="F300" s="159" t="s">
        <v>228</v>
      </c>
      <c r="G300" s="160" t="s">
        <v>148</v>
      </c>
      <c r="H300" s="161">
        <v>1789.505</v>
      </c>
      <c r="I300" s="162"/>
      <c r="J300" s="163">
        <f>ROUND(I300*H300,2)</f>
        <v>0</v>
      </c>
      <c r="K300" s="159" t="s">
        <v>1</v>
      </c>
      <c r="L300" s="32"/>
      <c r="M300" s="164" t="s">
        <v>1</v>
      </c>
      <c r="N300" s="165" t="s">
        <v>41</v>
      </c>
      <c r="O300" s="55"/>
      <c r="P300" s="166">
        <f>O300*H300</f>
        <v>0</v>
      </c>
      <c r="Q300" s="166">
        <v>0</v>
      </c>
      <c r="R300" s="166">
        <f>Q300*H300</f>
        <v>0</v>
      </c>
      <c r="S300" s="166">
        <v>0</v>
      </c>
      <c r="T300" s="167">
        <f>S300*H300</f>
        <v>0</v>
      </c>
      <c r="AR300" s="168" t="s">
        <v>149</v>
      </c>
      <c r="AT300" s="168" t="s">
        <v>145</v>
      </c>
      <c r="AU300" s="168" t="s">
        <v>85</v>
      </c>
      <c r="AY300" s="17" t="s">
        <v>142</v>
      </c>
      <c r="BE300" s="169">
        <f>IF(N300="základní",J300,0)</f>
        <v>0</v>
      </c>
      <c r="BF300" s="169">
        <f>IF(N300="snížená",J300,0)</f>
        <v>0</v>
      </c>
      <c r="BG300" s="169">
        <f>IF(N300="zákl. přenesená",J300,0)</f>
        <v>0</v>
      </c>
      <c r="BH300" s="169">
        <f>IF(N300="sníž. přenesená",J300,0)</f>
        <v>0</v>
      </c>
      <c r="BI300" s="169">
        <f>IF(N300="nulová",J300,0)</f>
        <v>0</v>
      </c>
      <c r="BJ300" s="17" t="s">
        <v>83</v>
      </c>
      <c r="BK300" s="169">
        <f>ROUND(I300*H300,2)</f>
        <v>0</v>
      </c>
      <c r="BL300" s="17" t="s">
        <v>149</v>
      </c>
      <c r="BM300" s="168" t="s">
        <v>251</v>
      </c>
    </row>
    <row r="301" spans="2:63" s="11" customFormat="1" ht="22.9" customHeight="1">
      <c r="B301" s="143"/>
      <c r="D301" s="144" t="s">
        <v>75</v>
      </c>
      <c r="E301" s="154" t="s">
        <v>230</v>
      </c>
      <c r="F301" s="154" t="s">
        <v>231</v>
      </c>
      <c r="I301" s="146"/>
      <c r="J301" s="155">
        <f>BK301</f>
        <v>0</v>
      </c>
      <c r="L301" s="143"/>
      <c r="M301" s="148"/>
      <c r="N301" s="149"/>
      <c r="O301" s="149"/>
      <c r="P301" s="150">
        <f>SUM(P302:P347)</f>
        <v>0</v>
      </c>
      <c r="Q301" s="149"/>
      <c r="R301" s="150">
        <f>SUM(R302:R347)</f>
        <v>0</v>
      </c>
      <c r="S301" s="149"/>
      <c r="T301" s="151">
        <f>SUM(T302:T347)</f>
        <v>10.62198</v>
      </c>
      <c r="AR301" s="144" t="s">
        <v>83</v>
      </c>
      <c r="AT301" s="152" t="s">
        <v>75</v>
      </c>
      <c r="AU301" s="152" t="s">
        <v>83</v>
      </c>
      <c r="AY301" s="144" t="s">
        <v>142</v>
      </c>
      <c r="BK301" s="153">
        <f>SUM(BK302:BK347)</f>
        <v>0</v>
      </c>
    </row>
    <row r="302" spans="2:65" s="1" customFormat="1" ht="16.5" customHeight="1">
      <c r="B302" s="156"/>
      <c r="C302" s="157" t="s">
        <v>276</v>
      </c>
      <c r="D302" s="157" t="s">
        <v>145</v>
      </c>
      <c r="E302" s="158" t="s">
        <v>793</v>
      </c>
      <c r="F302" s="159" t="s">
        <v>794</v>
      </c>
      <c r="G302" s="160" t="s">
        <v>148</v>
      </c>
      <c r="H302" s="161">
        <v>1.845</v>
      </c>
      <c r="I302" s="162"/>
      <c r="J302" s="163">
        <f>ROUND(I302*H302,2)</f>
        <v>0</v>
      </c>
      <c r="K302" s="159" t="s">
        <v>1</v>
      </c>
      <c r="L302" s="32"/>
      <c r="M302" s="164" t="s">
        <v>1</v>
      </c>
      <c r="N302" s="165" t="s">
        <v>41</v>
      </c>
      <c r="O302" s="55"/>
      <c r="P302" s="166">
        <f>O302*H302</f>
        <v>0</v>
      </c>
      <c r="Q302" s="166">
        <v>0</v>
      </c>
      <c r="R302" s="166">
        <f>Q302*H302</f>
        <v>0</v>
      </c>
      <c r="S302" s="166">
        <v>0.076</v>
      </c>
      <c r="T302" s="167">
        <f>S302*H302</f>
        <v>0.14021999999999998</v>
      </c>
      <c r="AR302" s="168" t="s">
        <v>149</v>
      </c>
      <c r="AT302" s="168" t="s">
        <v>145</v>
      </c>
      <c r="AU302" s="168" t="s">
        <v>85</v>
      </c>
      <c r="AY302" s="17" t="s">
        <v>142</v>
      </c>
      <c r="BE302" s="169">
        <f>IF(N302="základní",J302,0)</f>
        <v>0</v>
      </c>
      <c r="BF302" s="169">
        <f>IF(N302="snížená",J302,0)</f>
        <v>0</v>
      </c>
      <c r="BG302" s="169">
        <f>IF(N302="zákl. přenesená",J302,0)</f>
        <v>0</v>
      </c>
      <c r="BH302" s="169">
        <f>IF(N302="sníž. přenesená",J302,0)</f>
        <v>0</v>
      </c>
      <c r="BI302" s="169">
        <f>IF(N302="nulová",J302,0)</f>
        <v>0</v>
      </c>
      <c r="BJ302" s="17" t="s">
        <v>83</v>
      </c>
      <c r="BK302" s="169">
        <f>ROUND(I302*H302,2)</f>
        <v>0</v>
      </c>
      <c r="BL302" s="17" t="s">
        <v>149</v>
      </c>
      <c r="BM302" s="168" t="s">
        <v>255</v>
      </c>
    </row>
    <row r="303" spans="2:51" s="13" customFormat="1" ht="12">
      <c r="B303" s="178"/>
      <c r="D303" s="171" t="s">
        <v>150</v>
      </c>
      <c r="E303" s="179" t="s">
        <v>1</v>
      </c>
      <c r="F303" s="180" t="s">
        <v>795</v>
      </c>
      <c r="H303" s="181">
        <v>1.845</v>
      </c>
      <c r="I303" s="182"/>
      <c r="L303" s="178"/>
      <c r="M303" s="183"/>
      <c r="N303" s="184"/>
      <c r="O303" s="184"/>
      <c r="P303" s="184"/>
      <c r="Q303" s="184"/>
      <c r="R303" s="184"/>
      <c r="S303" s="184"/>
      <c r="T303" s="185"/>
      <c r="AT303" s="179" t="s">
        <v>150</v>
      </c>
      <c r="AU303" s="179" t="s">
        <v>85</v>
      </c>
      <c r="AV303" s="13" t="s">
        <v>85</v>
      </c>
      <c r="AW303" s="13" t="s">
        <v>34</v>
      </c>
      <c r="AX303" s="13" t="s">
        <v>76</v>
      </c>
      <c r="AY303" s="179" t="s">
        <v>142</v>
      </c>
    </row>
    <row r="304" spans="2:51" s="14" customFormat="1" ht="12">
      <c r="B304" s="186"/>
      <c r="D304" s="171" t="s">
        <v>150</v>
      </c>
      <c r="E304" s="187" t="s">
        <v>1</v>
      </c>
      <c r="F304" s="188" t="s">
        <v>157</v>
      </c>
      <c r="H304" s="189">
        <v>1.845</v>
      </c>
      <c r="I304" s="190"/>
      <c r="L304" s="186"/>
      <c r="M304" s="191"/>
      <c r="N304" s="192"/>
      <c r="O304" s="192"/>
      <c r="P304" s="192"/>
      <c r="Q304" s="192"/>
      <c r="R304" s="192"/>
      <c r="S304" s="192"/>
      <c r="T304" s="193"/>
      <c r="AT304" s="187" t="s">
        <v>150</v>
      </c>
      <c r="AU304" s="187" t="s">
        <v>85</v>
      </c>
      <c r="AV304" s="14" t="s">
        <v>149</v>
      </c>
      <c r="AW304" s="14" t="s">
        <v>34</v>
      </c>
      <c r="AX304" s="14" t="s">
        <v>83</v>
      </c>
      <c r="AY304" s="187" t="s">
        <v>142</v>
      </c>
    </row>
    <row r="305" spans="2:65" s="1" customFormat="1" ht="24" customHeight="1">
      <c r="B305" s="156"/>
      <c r="C305" s="157" t="s">
        <v>212</v>
      </c>
      <c r="D305" s="157" t="s">
        <v>145</v>
      </c>
      <c r="E305" s="158" t="s">
        <v>796</v>
      </c>
      <c r="F305" s="159" t="s">
        <v>797</v>
      </c>
      <c r="G305" s="160" t="s">
        <v>148</v>
      </c>
      <c r="H305" s="161">
        <v>655.11</v>
      </c>
      <c r="I305" s="162"/>
      <c r="J305" s="163">
        <f>ROUND(I305*H305,2)</f>
        <v>0</v>
      </c>
      <c r="K305" s="159" t="s">
        <v>1</v>
      </c>
      <c r="L305" s="32"/>
      <c r="M305" s="164" t="s">
        <v>1</v>
      </c>
      <c r="N305" s="165" t="s">
        <v>41</v>
      </c>
      <c r="O305" s="55"/>
      <c r="P305" s="166">
        <f>O305*H305</f>
        <v>0</v>
      </c>
      <c r="Q305" s="166">
        <v>0</v>
      </c>
      <c r="R305" s="166">
        <f>Q305*H305</f>
        <v>0</v>
      </c>
      <c r="S305" s="166">
        <v>0.016</v>
      </c>
      <c r="T305" s="167">
        <f>S305*H305</f>
        <v>10.481760000000001</v>
      </c>
      <c r="AR305" s="168" t="s">
        <v>149</v>
      </c>
      <c r="AT305" s="168" t="s">
        <v>145</v>
      </c>
      <c r="AU305" s="168" t="s">
        <v>85</v>
      </c>
      <c r="AY305" s="17" t="s">
        <v>142</v>
      </c>
      <c r="BE305" s="169">
        <f>IF(N305="základní",J305,0)</f>
        <v>0</v>
      </c>
      <c r="BF305" s="169">
        <f>IF(N305="snížená",J305,0)</f>
        <v>0</v>
      </c>
      <c r="BG305" s="169">
        <f>IF(N305="zákl. přenesená",J305,0)</f>
        <v>0</v>
      </c>
      <c r="BH305" s="169">
        <f>IF(N305="sníž. přenesená",J305,0)</f>
        <v>0</v>
      </c>
      <c r="BI305" s="169">
        <f>IF(N305="nulová",J305,0)</f>
        <v>0</v>
      </c>
      <c r="BJ305" s="17" t="s">
        <v>83</v>
      </c>
      <c r="BK305" s="169">
        <f>ROUND(I305*H305,2)</f>
        <v>0</v>
      </c>
      <c r="BL305" s="17" t="s">
        <v>149</v>
      </c>
      <c r="BM305" s="168" t="s">
        <v>259</v>
      </c>
    </row>
    <row r="306" spans="2:51" s="12" customFormat="1" ht="12">
      <c r="B306" s="170"/>
      <c r="D306" s="171" t="s">
        <v>150</v>
      </c>
      <c r="E306" s="172" t="s">
        <v>1</v>
      </c>
      <c r="F306" s="173" t="s">
        <v>681</v>
      </c>
      <c r="H306" s="172" t="s">
        <v>1</v>
      </c>
      <c r="I306" s="174"/>
      <c r="L306" s="170"/>
      <c r="M306" s="175"/>
      <c r="N306" s="176"/>
      <c r="O306" s="176"/>
      <c r="P306" s="176"/>
      <c r="Q306" s="176"/>
      <c r="R306" s="176"/>
      <c r="S306" s="176"/>
      <c r="T306" s="177"/>
      <c r="AT306" s="172" t="s">
        <v>150</v>
      </c>
      <c r="AU306" s="172" t="s">
        <v>85</v>
      </c>
      <c r="AV306" s="12" t="s">
        <v>83</v>
      </c>
      <c r="AW306" s="12" t="s">
        <v>34</v>
      </c>
      <c r="AX306" s="12" t="s">
        <v>76</v>
      </c>
      <c r="AY306" s="172" t="s">
        <v>142</v>
      </c>
    </row>
    <row r="307" spans="2:51" s="13" customFormat="1" ht="12">
      <c r="B307" s="178"/>
      <c r="D307" s="171" t="s">
        <v>150</v>
      </c>
      <c r="E307" s="179" t="s">
        <v>1</v>
      </c>
      <c r="F307" s="180" t="s">
        <v>708</v>
      </c>
      <c r="H307" s="181">
        <v>35.72</v>
      </c>
      <c r="I307" s="182"/>
      <c r="L307" s="178"/>
      <c r="M307" s="183"/>
      <c r="N307" s="184"/>
      <c r="O307" s="184"/>
      <c r="P307" s="184"/>
      <c r="Q307" s="184"/>
      <c r="R307" s="184"/>
      <c r="S307" s="184"/>
      <c r="T307" s="185"/>
      <c r="AT307" s="179" t="s">
        <v>150</v>
      </c>
      <c r="AU307" s="179" t="s">
        <v>85</v>
      </c>
      <c r="AV307" s="13" t="s">
        <v>85</v>
      </c>
      <c r="AW307" s="13" t="s">
        <v>34</v>
      </c>
      <c r="AX307" s="13" t="s">
        <v>76</v>
      </c>
      <c r="AY307" s="179" t="s">
        <v>142</v>
      </c>
    </row>
    <row r="308" spans="2:51" s="13" customFormat="1" ht="12">
      <c r="B308" s="178"/>
      <c r="D308" s="171" t="s">
        <v>150</v>
      </c>
      <c r="E308" s="179" t="s">
        <v>1</v>
      </c>
      <c r="F308" s="180" t="s">
        <v>709</v>
      </c>
      <c r="H308" s="181">
        <v>41.400000000000006</v>
      </c>
      <c r="I308" s="182"/>
      <c r="L308" s="178"/>
      <c r="M308" s="183"/>
      <c r="N308" s="184"/>
      <c r="O308" s="184"/>
      <c r="P308" s="184"/>
      <c r="Q308" s="184"/>
      <c r="R308" s="184"/>
      <c r="S308" s="184"/>
      <c r="T308" s="185"/>
      <c r="AT308" s="179" t="s">
        <v>150</v>
      </c>
      <c r="AU308" s="179" t="s">
        <v>85</v>
      </c>
      <c r="AV308" s="13" t="s">
        <v>85</v>
      </c>
      <c r="AW308" s="13" t="s">
        <v>34</v>
      </c>
      <c r="AX308" s="13" t="s">
        <v>76</v>
      </c>
      <c r="AY308" s="179" t="s">
        <v>142</v>
      </c>
    </row>
    <row r="309" spans="2:51" s="13" customFormat="1" ht="12">
      <c r="B309" s="178"/>
      <c r="D309" s="171" t="s">
        <v>150</v>
      </c>
      <c r="E309" s="179" t="s">
        <v>1</v>
      </c>
      <c r="F309" s="180" t="s">
        <v>710</v>
      </c>
      <c r="H309" s="181">
        <v>128.15</v>
      </c>
      <c r="I309" s="182"/>
      <c r="L309" s="178"/>
      <c r="M309" s="183"/>
      <c r="N309" s="184"/>
      <c r="O309" s="184"/>
      <c r="P309" s="184"/>
      <c r="Q309" s="184"/>
      <c r="R309" s="184"/>
      <c r="S309" s="184"/>
      <c r="T309" s="185"/>
      <c r="AT309" s="179" t="s">
        <v>150</v>
      </c>
      <c r="AU309" s="179" t="s">
        <v>85</v>
      </c>
      <c r="AV309" s="13" t="s">
        <v>85</v>
      </c>
      <c r="AW309" s="13" t="s">
        <v>34</v>
      </c>
      <c r="AX309" s="13" t="s">
        <v>76</v>
      </c>
      <c r="AY309" s="179" t="s">
        <v>142</v>
      </c>
    </row>
    <row r="310" spans="2:51" s="13" customFormat="1" ht="12">
      <c r="B310" s="178"/>
      <c r="D310" s="171" t="s">
        <v>150</v>
      </c>
      <c r="E310" s="179" t="s">
        <v>1</v>
      </c>
      <c r="F310" s="180" t="s">
        <v>711</v>
      </c>
      <c r="H310" s="181">
        <v>39.440000000000005</v>
      </c>
      <c r="I310" s="182"/>
      <c r="L310" s="178"/>
      <c r="M310" s="183"/>
      <c r="N310" s="184"/>
      <c r="O310" s="184"/>
      <c r="P310" s="184"/>
      <c r="Q310" s="184"/>
      <c r="R310" s="184"/>
      <c r="S310" s="184"/>
      <c r="T310" s="185"/>
      <c r="AT310" s="179" t="s">
        <v>150</v>
      </c>
      <c r="AU310" s="179" t="s">
        <v>85</v>
      </c>
      <c r="AV310" s="13" t="s">
        <v>85</v>
      </c>
      <c r="AW310" s="13" t="s">
        <v>34</v>
      </c>
      <c r="AX310" s="13" t="s">
        <v>76</v>
      </c>
      <c r="AY310" s="179" t="s">
        <v>142</v>
      </c>
    </row>
    <row r="311" spans="2:51" s="13" customFormat="1" ht="12">
      <c r="B311" s="178"/>
      <c r="D311" s="171" t="s">
        <v>150</v>
      </c>
      <c r="E311" s="179" t="s">
        <v>1</v>
      </c>
      <c r="F311" s="180" t="s">
        <v>712</v>
      </c>
      <c r="H311" s="181">
        <v>-3.69</v>
      </c>
      <c r="I311" s="182"/>
      <c r="L311" s="178"/>
      <c r="M311" s="183"/>
      <c r="N311" s="184"/>
      <c r="O311" s="184"/>
      <c r="P311" s="184"/>
      <c r="Q311" s="184"/>
      <c r="R311" s="184"/>
      <c r="S311" s="184"/>
      <c r="T311" s="185"/>
      <c r="AT311" s="179" t="s">
        <v>150</v>
      </c>
      <c r="AU311" s="179" t="s">
        <v>85</v>
      </c>
      <c r="AV311" s="13" t="s">
        <v>85</v>
      </c>
      <c r="AW311" s="13" t="s">
        <v>34</v>
      </c>
      <c r="AX311" s="13" t="s">
        <v>76</v>
      </c>
      <c r="AY311" s="179" t="s">
        <v>142</v>
      </c>
    </row>
    <row r="312" spans="2:51" s="13" customFormat="1" ht="12">
      <c r="B312" s="178"/>
      <c r="D312" s="171" t="s">
        <v>150</v>
      </c>
      <c r="E312" s="179" t="s">
        <v>1</v>
      </c>
      <c r="F312" s="180" t="s">
        <v>713</v>
      </c>
      <c r="H312" s="181">
        <v>-0.6050000000000001</v>
      </c>
      <c r="I312" s="182"/>
      <c r="L312" s="178"/>
      <c r="M312" s="183"/>
      <c r="N312" s="184"/>
      <c r="O312" s="184"/>
      <c r="P312" s="184"/>
      <c r="Q312" s="184"/>
      <c r="R312" s="184"/>
      <c r="S312" s="184"/>
      <c r="T312" s="185"/>
      <c r="AT312" s="179" t="s">
        <v>150</v>
      </c>
      <c r="AU312" s="179" t="s">
        <v>85</v>
      </c>
      <c r="AV312" s="13" t="s">
        <v>85</v>
      </c>
      <c r="AW312" s="13" t="s">
        <v>34</v>
      </c>
      <c r="AX312" s="13" t="s">
        <v>76</v>
      </c>
      <c r="AY312" s="179" t="s">
        <v>142</v>
      </c>
    </row>
    <row r="313" spans="2:51" s="13" customFormat="1" ht="12">
      <c r="B313" s="178"/>
      <c r="D313" s="171" t="s">
        <v>150</v>
      </c>
      <c r="E313" s="179" t="s">
        <v>1</v>
      </c>
      <c r="F313" s="180" t="s">
        <v>714</v>
      </c>
      <c r="H313" s="181">
        <v>-20.7</v>
      </c>
      <c r="I313" s="182"/>
      <c r="L313" s="178"/>
      <c r="M313" s="183"/>
      <c r="N313" s="184"/>
      <c r="O313" s="184"/>
      <c r="P313" s="184"/>
      <c r="Q313" s="184"/>
      <c r="R313" s="184"/>
      <c r="S313" s="184"/>
      <c r="T313" s="185"/>
      <c r="AT313" s="179" t="s">
        <v>150</v>
      </c>
      <c r="AU313" s="179" t="s">
        <v>85</v>
      </c>
      <c r="AV313" s="13" t="s">
        <v>85</v>
      </c>
      <c r="AW313" s="13" t="s">
        <v>34</v>
      </c>
      <c r="AX313" s="13" t="s">
        <v>76</v>
      </c>
      <c r="AY313" s="179" t="s">
        <v>142</v>
      </c>
    </row>
    <row r="314" spans="2:51" s="13" customFormat="1" ht="12">
      <c r="B314" s="178"/>
      <c r="D314" s="171" t="s">
        <v>150</v>
      </c>
      <c r="E314" s="179" t="s">
        <v>1</v>
      </c>
      <c r="F314" s="180" t="s">
        <v>715</v>
      </c>
      <c r="H314" s="181">
        <v>-1.8900000000000001</v>
      </c>
      <c r="I314" s="182"/>
      <c r="L314" s="178"/>
      <c r="M314" s="183"/>
      <c r="N314" s="184"/>
      <c r="O314" s="184"/>
      <c r="P314" s="184"/>
      <c r="Q314" s="184"/>
      <c r="R314" s="184"/>
      <c r="S314" s="184"/>
      <c r="T314" s="185"/>
      <c r="AT314" s="179" t="s">
        <v>150</v>
      </c>
      <c r="AU314" s="179" t="s">
        <v>85</v>
      </c>
      <c r="AV314" s="13" t="s">
        <v>85</v>
      </c>
      <c r="AW314" s="13" t="s">
        <v>34</v>
      </c>
      <c r="AX314" s="13" t="s">
        <v>76</v>
      </c>
      <c r="AY314" s="179" t="s">
        <v>142</v>
      </c>
    </row>
    <row r="315" spans="2:51" s="13" customFormat="1" ht="12">
      <c r="B315" s="178"/>
      <c r="D315" s="171" t="s">
        <v>150</v>
      </c>
      <c r="E315" s="179" t="s">
        <v>1</v>
      </c>
      <c r="F315" s="180" t="s">
        <v>716</v>
      </c>
      <c r="H315" s="181">
        <v>-36.125</v>
      </c>
      <c r="I315" s="182"/>
      <c r="L315" s="178"/>
      <c r="M315" s="183"/>
      <c r="N315" s="184"/>
      <c r="O315" s="184"/>
      <c r="P315" s="184"/>
      <c r="Q315" s="184"/>
      <c r="R315" s="184"/>
      <c r="S315" s="184"/>
      <c r="T315" s="185"/>
      <c r="AT315" s="179" t="s">
        <v>150</v>
      </c>
      <c r="AU315" s="179" t="s">
        <v>85</v>
      </c>
      <c r="AV315" s="13" t="s">
        <v>85</v>
      </c>
      <c r="AW315" s="13" t="s">
        <v>34</v>
      </c>
      <c r="AX315" s="13" t="s">
        <v>76</v>
      </c>
      <c r="AY315" s="179" t="s">
        <v>142</v>
      </c>
    </row>
    <row r="316" spans="2:51" s="13" customFormat="1" ht="12">
      <c r="B316" s="178"/>
      <c r="D316" s="171" t="s">
        <v>150</v>
      </c>
      <c r="E316" s="179" t="s">
        <v>1</v>
      </c>
      <c r="F316" s="180" t="s">
        <v>717</v>
      </c>
      <c r="H316" s="181">
        <v>-5.404999999999999</v>
      </c>
      <c r="I316" s="182"/>
      <c r="L316" s="178"/>
      <c r="M316" s="183"/>
      <c r="N316" s="184"/>
      <c r="O316" s="184"/>
      <c r="P316" s="184"/>
      <c r="Q316" s="184"/>
      <c r="R316" s="184"/>
      <c r="S316" s="184"/>
      <c r="T316" s="185"/>
      <c r="AT316" s="179" t="s">
        <v>150</v>
      </c>
      <c r="AU316" s="179" t="s">
        <v>85</v>
      </c>
      <c r="AV316" s="13" t="s">
        <v>85</v>
      </c>
      <c r="AW316" s="13" t="s">
        <v>34</v>
      </c>
      <c r="AX316" s="13" t="s">
        <v>76</v>
      </c>
      <c r="AY316" s="179" t="s">
        <v>142</v>
      </c>
    </row>
    <row r="317" spans="2:51" s="13" customFormat="1" ht="12">
      <c r="B317" s="178"/>
      <c r="D317" s="171" t="s">
        <v>150</v>
      </c>
      <c r="E317" s="179" t="s">
        <v>1</v>
      </c>
      <c r="F317" s="180" t="s">
        <v>718</v>
      </c>
      <c r="H317" s="181">
        <v>-2.7</v>
      </c>
      <c r="I317" s="182"/>
      <c r="L317" s="178"/>
      <c r="M317" s="183"/>
      <c r="N317" s="184"/>
      <c r="O317" s="184"/>
      <c r="P317" s="184"/>
      <c r="Q317" s="184"/>
      <c r="R317" s="184"/>
      <c r="S317" s="184"/>
      <c r="T317" s="185"/>
      <c r="AT317" s="179" t="s">
        <v>150</v>
      </c>
      <c r="AU317" s="179" t="s">
        <v>85</v>
      </c>
      <c r="AV317" s="13" t="s">
        <v>85</v>
      </c>
      <c r="AW317" s="13" t="s">
        <v>34</v>
      </c>
      <c r="AX317" s="13" t="s">
        <v>76</v>
      </c>
      <c r="AY317" s="179" t="s">
        <v>142</v>
      </c>
    </row>
    <row r="318" spans="2:51" s="13" customFormat="1" ht="12">
      <c r="B318" s="178"/>
      <c r="D318" s="171" t="s">
        <v>150</v>
      </c>
      <c r="E318" s="179" t="s">
        <v>1</v>
      </c>
      <c r="F318" s="180" t="s">
        <v>719</v>
      </c>
      <c r="H318" s="181">
        <v>-3.6399999999999997</v>
      </c>
      <c r="I318" s="182"/>
      <c r="L318" s="178"/>
      <c r="M318" s="183"/>
      <c r="N318" s="184"/>
      <c r="O318" s="184"/>
      <c r="P318" s="184"/>
      <c r="Q318" s="184"/>
      <c r="R318" s="184"/>
      <c r="S318" s="184"/>
      <c r="T318" s="185"/>
      <c r="AT318" s="179" t="s">
        <v>150</v>
      </c>
      <c r="AU318" s="179" t="s">
        <v>85</v>
      </c>
      <c r="AV318" s="13" t="s">
        <v>85</v>
      </c>
      <c r="AW318" s="13" t="s">
        <v>34</v>
      </c>
      <c r="AX318" s="13" t="s">
        <v>76</v>
      </c>
      <c r="AY318" s="179" t="s">
        <v>142</v>
      </c>
    </row>
    <row r="319" spans="2:51" s="13" customFormat="1" ht="12">
      <c r="B319" s="178"/>
      <c r="D319" s="171" t="s">
        <v>150</v>
      </c>
      <c r="E319" s="179" t="s">
        <v>1</v>
      </c>
      <c r="F319" s="180" t="s">
        <v>720</v>
      </c>
      <c r="H319" s="181">
        <v>-1.265</v>
      </c>
      <c r="I319" s="182"/>
      <c r="L319" s="178"/>
      <c r="M319" s="183"/>
      <c r="N319" s="184"/>
      <c r="O319" s="184"/>
      <c r="P319" s="184"/>
      <c r="Q319" s="184"/>
      <c r="R319" s="184"/>
      <c r="S319" s="184"/>
      <c r="T319" s="185"/>
      <c r="AT319" s="179" t="s">
        <v>150</v>
      </c>
      <c r="AU319" s="179" t="s">
        <v>85</v>
      </c>
      <c r="AV319" s="13" t="s">
        <v>85</v>
      </c>
      <c r="AW319" s="13" t="s">
        <v>34</v>
      </c>
      <c r="AX319" s="13" t="s">
        <v>76</v>
      </c>
      <c r="AY319" s="179" t="s">
        <v>142</v>
      </c>
    </row>
    <row r="320" spans="2:51" s="13" customFormat="1" ht="12">
      <c r="B320" s="178"/>
      <c r="D320" s="171" t="s">
        <v>150</v>
      </c>
      <c r="E320" s="179" t="s">
        <v>1</v>
      </c>
      <c r="F320" s="180" t="s">
        <v>721</v>
      </c>
      <c r="H320" s="181">
        <v>-1.2100000000000002</v>
      </c>
      <c r="I320" s="182"/>
      <c r="L320" s="178"/>
      <c r="M320" s="183"/>
      <c r="N320" s="184"/>
      <c r="O320" s="184"/>
      <c r="P320" s="184"/>
      <c r="Q320" s="184"/>
      <c r="R320" s="184"/>
      <c r="S320" s="184"/>
      <c r="T320" s="185"/>
      <c r="AT320" s="179" t="s">
        <v>150</v>
      </c>
      <c r="AU320" s="179" t="s">
        <v>85</v>
      </c>
      <c r="AV320" s="13" t="s">
        <v>85</v>
      </c>
      <c r="AW320" s="13" t="s">
        <v>34</v>
      </c>
      <c r="AX320" s="13" t="s">
        <v>76</v>
      </c>
      <c r="AY320" s="179" t="s">
        <v>142</v>
      </c>
    </row>
    <row r="321" spans="2:51" s="15" customFormat="1" ht="12">
      <c r="B321" s="206"/>
      <c r="D321" s="171" t="s">
        <v>150</v>
      </c>
      <c r="E321" s="207" t="s">
        <v>1</v>
      </c>
      <c r="F321" s="208" t="s">
        <v>216</v>
      </c>
      <c r="H321" s="209">
        <v>167.48000000000008</v>
      </c>
      <c r="I321" s="210"/>
      <c r="L321" s="206"/>
      <c r="M321" s="211"/>
      <c r="N321" s="212"/>
      <c r="O321" s="212"/>
      <c r="P321" s="212"/>
      <c r="Q321" s="212"/>
      <c r="R321" s="212"/>
      <c r="S321" s="212"/>
      <c r="T321" s="213"/>
      <c r="AT321" s="207" t="s">
        <v>150</v>
      </c>
      <c r="AU321" s="207" t="s">
        <v>85</v>
      </c>
      <c r="AV321" s="15" t="s">
        <v>143</v>
      </c>
      <c r="AW321" s="15" t="s">
        <v>34</v>
      </c>
      <c r="AX321" s="15" t="s">
        <v>76</v>
      </c>
      <c r="AY321" s="207" t="s">
        <v>142</v>
      </c>
    </row>
    <row r="322" spans="2:51" s="12" customFormat="1" ht="12">
      <c r="B322" s="170"/>
      <c r="D322" s="171" t="s">
        <v>150</v>
      </c>
      <c r="E322" s="172" t="s">
        <v>1</v>
      </c>
      <c r="F322" s="173" t="s">
        <v>692</v>
      </c>
      <c r="H322" s="172" t="s">
        <v>1</v>
      </c>
      <c r="I322" s="174"/>
      <c r="L322" s="170"/>
      <c r="M322" s="175"/>
      <c r="N322" s="176"/>
      <c r="O322" s="176"/>
      <c r="P322" s="176"/>
      <c r="Q322" s="176"/>
      <c r="R322" s="176"/>
      <c r="S322" s="176"/>
      <c r="T322" s="177"/>
      <c r="AT322" s="172" t="s">
        <v>150</v>
      </c>
      <c r="AU322" s="172" t="s">
        <v>85</v>
      </c>
      <c r="AV322" s="12" t="s">
        <v>83</v>
      </c>
      <c r="AW322" s="12" t="s">
        <v>34</v>
      </c>
      <c r="AX322" s="12" t="s">
        <v>76</v>
      </c>
      <c r="AY322" s="172" t="s">
        <v>142</v>
      </c>
    </row>
    <row r="323" spans="2:51" s="13" customFormat="1" ht="12">
      <c r="B323" s="178"/>
      <c r="D323" s="171" t="s">
        <v>150</v>
      </c>
      <c r="E323" s="179" t="s">
        <v>1</v>
      </c>
      <c r="F323" s="180" t="s">
        <v>722</v>
      </c>
      <c r="H323" s="181">
        <v>87</v>
      </c>
      <c r="I323" s="182"/>
      <c r="L323" s="178"/>
      <c r="M323" s="183"/>
      <c r="N323" s="184"/>
      <c r="O323" s="184"/>
      <c r="P323" s="184"/>
      <c r="Q323" s="184"/>
      <c r="R323" s="184"/>
      <c r="S323" s="184"/>
      <c r="T323" s="185"/>
      <c r="AT323" s="179" t="s">
        <v>150</v>
      </c>
      <c r="AU323" s="179" t="s">
        <v>85</v>
      </c>
      <c r="AV323" s="13" t="s">
        <v>85</v>
      </c>
      <c r="AW323" s="13" t="s">
        <v>34</v>
      </c>
      <c r="AX323" s="13" t="s">
        <v>76</v>
      </c>
      <c r="AY323" s="179" t="s">
        <v>142</v>
      </c>
    </row>
    <row r="324" spans="2:51" s="13" customFormat="1" ht="12">
      <c r="B324" s="178"/>
      <c r="D324" s="171" t="s">
        <v>150</v>
      </c>
      <c r="E324" s="179" t="s">
        <v>1</v>
      </c>
      <c r="F324" s="180" t="s">
        <v>723</v>
      </c>
      <c r="H324" s="181">
        <v>41.182</v>
      </c>
      <c r="I324" s="182"/>
      <c r="L324" s="178"/>
      <c r="M324" s="183"/>
      <c r="N324" s="184"/>
      <c r="O324" s="184"/>
      <c r="P324" s="184"/>
      <c r="Q324" s="184"/>
      <c r="R324" s="184"/>
      <c r="S324" s="184"/>
      <c r="T324" s="185"/>
      <c r="AT324" s="179" t="s">
        <v>150</v>
      </c>
      <c r="AU324" s="179" t="s">
        <v>85</v>
      </c>
      <c r="AV324" s="13" t="s">
        <v>85</v>
      </c>
      <c r="AW324" s="13" t="s">
        <v>34</v>
      </c>
      <c r="AX324" s="13" t="s">
        <v>76</v>
      </c>
      <c r="AY324" s="179" t="s">
        <v>142</v>
      </c>
    </row>
    <row r="325" spans="2:51" s="13" customFormat="1" ht="12">
      <c r="B325" s="178"/>
      <c r="D325" s="171" t="s">
        <v>150</v>
      </c>
      <c r="E325" s="179" t="s">
        <v>1</v>
      </c>
      <c r="F325" s="180" t="s">
        <v>724</v>
      </c>
      <c r="H325" s="181">
        <v>-3.9674999999999994</v>
      </c>
      <c r="I325" s="182"/>
      <c r="L325" s="178"/>
      <c r="M325" s="183"/>
      <c r="N325" s="184"/>
      <c r="O325" s="184"/>
      <c r="P325" s="184"/>
      <c r="Q325" s="184"/>
      <c r="R325" s="184"/>
      <c r="S325" s="184"/>
      <c r="T325" s="185"/>
      <c r="AT325" s="179" t="s">
        <v>150</v>
      </c>
      <c r="AU325" s="179" t="s">
        <v>85</v>
      </c>
      <c r="AV325" s="13" t="s">
        <v>85</v>
      </c>
      <c r="AW325" s="13" t="s">
        <v>34</v>
      </c>
      <c r="AX325" s="13" t="s">
        <v>76</v>
      </c>
      <c r="AY325" s="179" t="s">
        <v>142</v>
      </c>
    </row>
    <row r="326" spans="2:51" s="13" customFormat="1" ht="12">
      <c r="B326" s="178"/>
      <c r="D326" s="171" t="s">
        <v>150</v>
      </c>
      <c r="E326" s="179" t="s">
        <v>1</v>
      </c>
      <c r="F326" s="180" t="s">
        <v>725</v>
      </c>
      <c r="H326" s="181">
        <v>-4.2875000000000005</v>
      </c>
      <c r="I326" s="182"/>
      <c r="L326" s="178"/>
      <c r="M326" s="183"/>
      <c r="N326" s="184"/>
      <c r="O326" s="184"/>
      <c r="P326" s="184"/>
      <c r="Q326" s="184"/>
      <c r="R326" s="184"/>
      <c r="S326" s="184"/>
      <c r="T326" s="185"/>
      <c r="AT326" s="179" t="s">
        <v>150</v>
      </c>
      <c r="AU326" s="179" t="s">
        <v>85</v>
      </c>
      <c r="AV326" s="13" t="s">
        <v>85</v>
      </c>
      <c r="AW326" s="13" t="s">
        <v>34</v>
      </c>
      <c r="AX326" s="13" t="s">
        <v>76</v>
      </c>
      <c r="AY326" s="179" t="s">
        <v>142</v>
      </c>
    </row>
    <row r="327" spans="2:51" s="13" customFormat="1" ht="12">
      <c r="B327" s="178"/>
      <c r="D327" s="171" t="s">
        <v>150</v>
      </c>
      <c r="E327" s="179" t="s">
        <v>1</v>
      </c>
      <c r="F327" s="180" t="s">
        <v>726</v>
      </c>
      <c r="H327" s="181">
        <v>-2.53</v>
      </c>
      <c r="I327" s="182"/>
      <c r="L327" s="178"/>
      <c r="M327" s="183"/>
      <c r="N327" s="184"/>
      <c r="O327" s="184"/>
      <c r="P327" s="184"/>
      <c r="Q327" s="184"/>
      <c r="R327" s="184"/>
      <c r="S327" s="184"/>
      <c r="T327" s="185"/>
      <c r="AT327" s="179" t="s">
        <v>150</v>
      </c>
      <c r="AU327" s="179" t="s">
        <v>85</v>
      </c>
      <c r="AV327" s="13" t="s">
        <v>85</v>
      </c>
      <c r="AW327" s="13" t="s">
        <v>34</v>
      </c>
      <c r="AX327" s="13" t="s">
        <v>76</v>
      </c>
      <c r="AY327" s="179" t="s">
        <v>142</v>
      </c>
    </row>
    <row r="328" spans="2:51" s="13" customFormat="1" ht="12">
      <c r="B328" s="178"/>
      <c r="D328" s="171" t="s">
        <v>150</v>
      </c>
      <c r="E328" s="179" t="s">
        <v>1</v>
      </c>
      <c r="F328" s="180" t="s">
        <v>727</v>
      </c>
      <c r="H328" s="181">
        <v>-4.165</v>
      </c>
      <c r="I328" s="182"/>
      <c r="L328" s="178"/>
      <c r="M328" s="183"/>
      <c r="N328" s="184"/>
      <c r="O328" s="184"/>
      <c r="P328" s="184"/>
      <c r="Q328" s="184"/>
      <c r="R328" s="184"/>
      <c r="S328" s="184"/>
      <c r="T328" s="185"/>
      <c r="AT328" s="179" t="s">
        <v>150</v>
      </c>
      <c r="AU328" s="179" t="s">
        <v>85</v>
      </c>
      <c r="AV328" s="13" t="s">
        <v>85</v>
      </c>
      <c r="AW328" s="13" t="s">
        <v>34</v>
      </c>
      <c r="AX328" s="13" t="s">
        <v>76</v>
      </c>
      <c r="AY328" s="179" t="s">
        <v>142</v>
      </c>
    </row>
    <row r="329" spans="2:51" s="13" customFormat="1" ht="12">
      <c r="B329" s="178"/>
      <c r="D329" s="171" t="s">
        <v>150</v>
      </c>
      <c r="E329" s="179" t="s">
        <v>1</v>
      </c>
      <c r="F329" s="180" t="s">
        <v>728</v>
      </c>
      <c r="H329" s="181">
        <v>-7.83</v>
      </c>
      <c r="I329" s="182"/>
      <c r="L329" s="178"/>
      <c r="M329" s="183"/>
      <c r="N329" s="184"/>
      <c r="O329" s="184"/>
      <c r="P329" s="184"/>
      <c r="Q329" s="184"/>
      <c r="R329" s="184"/>
      <c r="S329" s="184"/>
      <c r="T329" s="185"/>
      <c r="AT329" s="179" t="s">
        <v>150</v>
      </c>
      <c r="AU329" s="179" t="s">
        <v>85</v>
      </c>
      <c r="AV329" s="13" t="s">
        <v>85</v>
      </c>
      <c r="AW329" s="13" t="s">
        <v>34</v>
      </c>
      <c r="AX329" s="13" t="s">
        <v>76</v>
      </c>
      <c r="AY329" s="179" t="s">
        <v>142</v>
      </c>
    </row>
    <row r="330" spans="2:51" s="15" customFormat="1" ht="12">
      <c r="B330" s="206"/>
      <c r="D330" s="171" t="s">
        <v>150</v>
      </c>
      <c r="E330" s="207" t="s">
        <v>1</v>
      </c>
      <c r="F330" s="208" t="s">
        <v>216</v>
      </c>
      <c r="H330" s="209">
        <v>105.40200000000002</v>
      </c>
      <c r="I330" s="210"/>
      <c r="L330" s="206"/>
      <c r="M330" s="211"/>
      <c r="N330" s="212"/>
      <c r="O330" s="212"/>
      <c r="P330" s="212"/>
      <c r="Q330" s="212"/>
      <c r="R330" s="212"/>
      <c r="S330" s="212"/>
      <c r="T330" s="213"/>
      <c r="AT330" s="207" t="s">
        <v>150</v>
      </c>
      <c r="AU330" s="207" t="s">
        <v>85</v>
      </c>
      <c r="AV330" s="15" t="s">
        <v>143</v>
      </c>
      <c r="AW330" s="15" t="s">
        <v>34</v>
      </c>
      <c r="AX330" s="15" t="s">
        <v>76</v>
      </c>
      <c r="AY330" s="207" t="s">
        <v>142</v>
      </c>
    </row>
    <row r="331" spans="2:51" s="12" customFormat="1" ht="12">
      <c r="B331" s="170"/>
      <c r="D331" s="171" t="s">
        <v>150</v>
      </c>
      <c r="E331" s="172" t="s">
        <v>1</v>
      </c>
      <c r="F331" s="173" t="s">
        <v>698</v>
      </c>
      <c r="H331" s="172" t="s">
        <v>1</v>
      </c>
      <c r="I331" s="174"/>
      <c r="L331" s="170"/>
      <c r="M331" s="175"/>
      <c r="N331" s="176"/>
      <c r="O331" s="176"/>
      <c r="P331" s="176"/>
      <c r="Q331" s="176"/>
      <c r="R331" s="176"/>
      <c r="S331" s="176"/>
      <c r="T331" s="177"/>
      <c r="AT331" s="172" t="s">
        <v>150</v>
      </c>
      <c r="AU331" s="172" t="s">
        <v>85</v>
      </c>
      <c r="AV331" s="12" t="s">
        <v>83</v>
      </c>
      <c r="AW331" s="12" t="s">
        <v>34</v>
      </c>
      <c r="AX331" s="12" t="s">
        <v>76</v>
      </c>
      <c r="AY331" s="172" t="s">
        <v>142</v>
      </c>
    </row>
    <row r="332" spans="2:51" s="13" customFormat="1" ht="12">
      <c r="B332" s="178"/>
      <c r="D332" s="171" t="s">
        <v>150</v>
      </c>
      <c r="E332" s="179" t="s">
        <v>1</v>
      </c>
      <c r="F332" s="180" t="s">
        <v>729</v>
      </c>
      <c r="H332" s="181">
        <v>55.662600000000005</v>
      </c>
      <c r="I332" s="182"/>
      <c r="L332" s="178"/>
      <c r="M332" s="183"/>
      <c r="N332" s="184"/>
      <c r="O332" s="184"/>
      <c r="P332" s="184"/>
      <c r="Q332" s="184"/>
      <c r="R332" s="184"/>
      <c r="S332" s="184"/>
      <c r="T332" s="185"/>
      <c r="AT332" s="179" t="s">
        <v>150</v>
      </c>
      <c r="AU332" s="179" t="s">
        <v>85</v>
      </c>
      <c r="AV332" s="13" t="s">
        <v>85</v>
      </c>
      <c r="AW332" s="13" t="s">
        <v>34</v>
      </c>
      <c r="AX332" s="13" t="s">
        <v>76</v>
      </c>
      <c r="AY332" s="179" t="s">
        <v>142</v>
      </c>
    </row>
    <row r="333" spans="2:51" s="13" customFormat="1" ht="12">
      <c r="B333" s="178"/>
      <c r="D333" s="171" t="s">
        <v>150</v>
      </c>
      <c r="E333" s="179" t="s">
        <v>1</v>
      </c>
      <c r="F333" s="180" t="s">
        <v>730</v>
      </c>
      <c r="H333" s="181">
        <v>109.07925</v>
      </c>
      <c r="I333" s="182"/>
      <c r="L333" s="178"/>
      <c r="M333" s="183"/>
      <c r="N333" s="184"/>
      <c r="O333" s="184"/>
      <c r="P333" s="184"/>
      <c r="Q333" s="184"/>
      <c r="R333" s="184"/>
      <c r="S333" s="184"/>
      <c r="T333" s="185"/>
      <c r="AT333" s="179" t="s">
        <v>150</v>
      </c>
      <c r="AU333" s="179" t="s">
        <v>85</v>
      </c>
      <c r="AV333" s="13" t="s">
        <v>85</v>
      </c>
      <c r="AW333" s="13" t="s">
        <v>34</v>
      </c>
      <c r="AX333" s="13" t="s">
        <v>76</v>
      </c>
      <c r="AY333" s="179" t="s">
        <v>142</v>
      </c>
    </row>
    <row r="334" spans="2:51" s="13" customFormat="1" ht="12">
      <c r="B334" s="178"/>
      <c r="D334" s="171" t="s">
        <v>150</v>
      </c>
      <c r="E334" s="179" t="s">
        <v>1</v>
      </c>
      <c r="F334" s="180" t="s">
        <v>731</v>
      </c>
      <c r="H334" s="181">
        <v>48.412000000000006</v>
      </c>
      <c r="I334" s="182"/>
      <c r="L334" s="178"/>
      <c r="M334" s="183"/>
      <c r="N334" s="184"/>
      <c r="O334" s="184"/>
      <c r="P334" s="184"/>
      <c r="Q334" s="184"/>
      <c r="R334" s="184"/>
      <c r="S334" s="184"/>
      <c r="T334" s="185"/>
      <c r="AT334" s="179" t="s">
        <v>150</v>
      </c>
      <c r="AU334" s="179" t="s">
        <v>85</v>
      </c>
      <c r="AV334" s="13" t="s">
        <v>85</v>
      </c>
      <c r="AW334" s="13" t="s">
        <v>34</v>
      </c>
      <c r="AX334" s="13" t="s">
        <v>76</v>
      </c>
      <c r="AY334" s="179" t="s">
        <v>142</v>
      </c>
    </row>
    <row r="335" spans="2:51" s="13" customFormat="1" ht="12">
      <c r="B335" s="178"/>
      <c r="D335" s="171" t="s">
        <v>150</v>
      </c>
      <c r="E335" s="179" t="s">
        <v>1</v>
      </c>
      <c r="F335" s="180" t="s">
        <v>732</v>
      </c>
      <c r="H335" s="181">
        <v>-5.64</v>
      </c>
      <c r="I335" s="182"/>
      <c r="L335" s="178"/>
      <c r="M335" s="183"/>
      <c r="N335" s="184"/>
      <c r="O335" s="184"/>
      <c r="P335" s="184"/>
      <c r="Q335" s="184"/>
      <c r="R335" s="184"/>
      <c r="S335" s="184"/>
      <c r="T335" s="185"/>
      <c r="AT335" s="179" t="s">
        <v>150</v>
      </c>
      <c r="AU335" s="179" t="s">
        <v>85</v>
      </c>
      <c r="AV335" s="13" t="s">
        <v>85</v>
      </c>
      <c r="AW335" s="13" t="s">
        <v>34</v>
      </c>
      <c r="AX335" s="13" t="s">
        <v>76</v>
      </c>
      <c r="AY335" s="179" t="s">
        <v>142</v>
      </c>
    </row>
    <row r="336" spans="2:51" s="13" customFormat="1" ht="12">
      <c r="B336" s="178"/>
      <c r="D336" s="171" t="s">
        <v>150</v>
      </c>
      <c r="E336" s="179" t="s">
        <v>1</v>
      </c>
      <c r="F336" s="180" t="s">
        <v>733</v>
      </c>
      <c r="H336" s="181">
        <v>-21</v>
      </c>
      <c r="I336" s="182"/>
      <c r="L336" s="178"/>
      <c r="M336" s="183"/>
      <c r="N336" s="184"/>
      <c r="O336" s="184"/>
      <c r="P336" s="184"/>
      <c r="Q336" s="184"/>
      <c r="R336" s="184"/>
      <c r="S336" s="184"/>
      <c r="T336" s="185"/>
      <c r="AT336" s="179" t="s">
        <v>150</v>
      </c>
      <c r="AU336" s="179" t="s">
        <v>85</v>
      </c>
      <c r="AV336" s="13" t="s">
        <v>85</v>
      </c>
      <c r="AW336" s="13" t="s">
        <v>34</v>
      </c>
      <c r="AX336" s="13" t="s">
        <v>76</v>
      </c>
      <c r="AY336" s="179" t="s">
        <v>142</v>
      </c>
    </row>
    <row r="337" spans="2:51" s="13" customFormat="1" ht="12">
      <c r="B337" s="178"/>
      <c r="D337" s="171" t="s">
        <v>150</v>
      </c>
      <c r="E337" s="179" t="s">
        <v>1</v>
      </c>
      <c r="F337" s="180" t="s">
        <v>734</v>
      </c>
      <c r="H337" s="181">
        <v>-6.3</v>
      </c>
      <c r="I337" s="182"/>
      <c r="L337" s="178"/>
      <c r="M337" s="183"/>
      <c r="N337" s="184"/>
      <c r="O337" s="184"/>
      <c r="P337" s="184"/>
      <c r="Q337" s="184"/>
      <c r="R337" s="184"/>
      <c r="S337" s="184"/>
      <c r="T337" s="185"/>
      <c r="AT337" s="179" t="s">
        <v>150</v>
      </c>
      <c r="AU337" s="179" t="s">
        <v>85</v>
      </c>
      <c r="AV337" s="13" t="s">
        <v>85</v>
      </c>
      <c r="AW337" s="13" t="s">
        <v>34</v>
      </c>
      <c r="AX337" s="13" t="s">
        <v>76</v>
      </c>
      <c r="AY337" s="179" t="s">
        <v>142</v>
      </c>
    </row>
    <row r="338" spans="2:51" s="15" customFormat="1" ht="12">
      <c r="B338" s="206"/>
      <c r="D338" s="171" t="s">
        <v>150</v>
      </c>
      <c r="E338" s="207" t="s">
        <v>1</v>
      </c>
      <c r="F338" s="208" t="s">
        <v>216</v>
      </c>
      <c r="H338" s="209">
        <v>180.21385</v>
      </c>
      <c r="I338" s="210"/>
      <c r="L338" s="206"/>
      <c r="M338" s="211"/>
      <c r="N338" s="212"/>
      <c r="O338" s="212"/>
      <c r="P338" s="212"/>
      <c r="Q338" s="212"/>
      <c r="R338" s="212"/>
      <c r="S338" s="212"/>
      <c r="T338" s="213"/>
      <c r="AT338" s="207" t="s">
        <v>150</v>
      </c>
      <c r="AU338" s="207" t="s">
        <v>85</v>
      </c>
      <c r="AV338" s="15" t="s">
        <v>143</v>
      </c>
      <c r="AW338" s="15" t="s">
        <v>34</v>
      </c>
      <c r="AX338" s="15" t="s">
        <v>76</v>
      </c>
      <c r="AY338" s="207" t="s">
        <v>142</v>
      </c>
    </row>
    <row r="339" spans="2:51" s="12" customFormat="1" ht="12">
      <c r="B339" s="170"/>
      <c r="D339" s="171" t="s">
        <v>150</v>
      </c>
      <c r="E339" s="172" t="s">
        <v>1</v>
      </c>
      <c r="F339" s="173" t="s">
        <v>702</v>
      </c>
      <c r="H339" s="172" t="s">
        <v>1</v>
      </c>
      <c r="I339" s="174"/>
      <c r="L339" s="170"/>
      <c r="M339" s="175"/>
      <c r="N339" s="176"/>
      <c r="O339" s="176"/>
      <c r="P339" s="176"/>
      <c r="Q339" s="176"/>
      <c r="R339" s="176"/>
      <c r="S339" s="176"/>
      <c r="T339" s="177"/>
      <c r="AT339" s="172" t="s">
        <v>150</v>
      </c>
      <c r="AU339" s="172" t="s">
        <v>85</v>
      </c>
      <c r="AV339" s="12" t="s">
        <v>83</v>
      </c>
      <c r="AW339" s="12" t="s">
        <v>34</v>
      </c>
      <c r="AX339" s="12" t="s">
        <v>76</v>
      </c>
      <c r="AY339" s="172" t="s">
        <v>142</v>
      </c>
    </row>
    <row r="340" spans="2:51" s="13" customFormat="1" ht="12">
      <c r="B340" s="178"/>
      <c r="D340" s="171" t="s">
        <v>150</v>
      </c>
      <c r="E340" s="179" t="s">
        <v>1</v>
      </c>
      <c r="F340" s="180" t="s">
        <v>731</v>
      </c>
      <c r="H340" s="181">
        <v>48.412000000000006</v>
      </c>
      <c r="I340" s="182"/>
      <c r="L340" s="178"/>
      <c r="M340" s="183"/>
      <c r="N340" s="184"/>
      <c r="O340" s="184"/>
      <c r="P340" s="184"/>
      <c r="Q340" s="184"/>
      <c r="R340" s="184"/>
      <c r="S340" s="184"/>
      <c r="T340" s="185"/>
      <c r="AT340" s="179" t="s">
        <v>150</v>
      </c>
      <c r="AU340" s="179" t="s">
        <v>85</v>
      </c>
      <c r="AV340" s="13" t="s">
        <v>85</v>
      </c>
      <c r="AW340" s="13" t="s">
        <v>34</v>
      </c>
      <c r="AX340" s="13" t="s">
        <v>76</v>
      </c>
      <c r="AY340" s="179" t="s">
        <v>142</v>
      </c>
    </row>
    <row r="341" spans="2:51" s="13" customFormat="1" ht="12">
      <c r="B341" s="178"/>
      <c r="D341" s="171" t="s">
        <v>150</v>
      </c>
      <c r="E341" s="179" t="s">
        <v>1</v>
      </c>
      <c r="F341" s="180" t="s">
        <v>730</v>
      </c>
      <c r="H341" s="181">
        <v>109.07925</v>
      </c>
      <c r="I341" s="182"/>
      <c r="L341" s="178"/>
      <c r="M341" s="183"/>
      <c r="N341" s="184"/>
      <c r="O341" s="184"/>
      <c r="P341" s="184"/>
      <c r="Q341" s="184"/>
      <c r="R341" s="184"/>
      <c r="S341" s="184"/>
      <c r="T341" s="185"/>
      <c r="AT341" s="179" t="s">
        <v>150</v>
      </c>
      <c r="AU341" s="179" t="s">
        <v>85</v>
      </c>
      <c r="AV341" s="13" t="s">
        <v>85</v>
      </c>
      <c r="AW341" s="13" t="s">
        <v>34</v>
      </c>
      <c r="AX341" s="13" t="s">
        <v>76</v>
      </c>
      <c r="AY341" s="179" t="s">
        <v>142</v>
      </c>
    </row>
    <row r="342" spans="2:51" s="13" customFormat="1" ht="12">
      <c r="B342" s="178"/>
      <c r="D342" s="171" t="s">
        <v>150</v>
      </c>
      <c r="E342" s="179" t="s">
        <v>1</v>
      </c>
      <c r="F342" s="180" t="s">
        <v>729</v>
      </c>
      <c r="H342" s="181">
        <v>55.662600000000005</v>
      </c>
      <c r="I342" s="182"/>
      <c r="L342" s="178"/>
      <c r="M342" s="183"/>
      <c r="N342" s="184"/>
      <c r="O342" s="184"/>
      <c r="P342" s="184"/>
      <c r="Q342" s="184"/>
      <c r="R342" s="184"/>
      <c r="S342" s="184"/>
      <c r="T342" s="185"/>
      <c r="AT342" s="179" t="s">
        <v>150</v>
      </c>
      <c r="AU342" s="179" t="s">
        <v>85</v>
      </c>
      <c r="AV342" s="13" t="s">
        <v>85</v>
      </c>
      <c r="AW342" s="13" t="s">
        <v>34</v>
      </c>
      <c r="AX342" s="13" t="s">
        <v>76</v>
      </c>
      <c r="AY342" s="179" t="s">
        <v>142</v>
      </c>
    </row>
    <row r="343" spans="2:51" s="13" customFormat="1" ht="12">
      <c r="B343" s="178"/>
      <c r="D343" s="171" t="s">
        <v>150</v>
      </c>
      <c r="E343" s="179" t="s">
        <v>1</v>
      </c>
      <c r="F343" s="180" t="s">
        <v>734</v>
      </c>
      <c r="H343" s="181">
        <v>-6.3</v>
      </c>
      <c r="I343" s="182"/>
      <c r="L343" s="178"/>
      <c r="M343" s="183"/>
      <c r="N343" s="184"/>
      <c r="O343" s="184"/>
      <c r="P343" s="184"/>
      <c r="Q343" s="184"/>
      <c r="R343" s="184"/>
      <c r="S343" s="184"/>
      <c r="T343" s="185"/>
      <c r="AT343" s="179" t="s">
        <v>150</v>
      </c>
      <c r="AU343" s="179" t="s">
        <v>85</v>
      </c>
      <c r="AV343" s="13" t="s">
        <v>85</v>
      </c>
      <c r="AW343" s="13" t="s">
        <v>34</v>
      </c>
      <c r="AX343" s="13" t="s">
        <v>76</v>
      </c>
      <c r="AY343" s="179" t="s">
        <v>142</v>
      </c>
    </row>
    <row r="344" spans="2:51" s="13" customFormat="1" ht="12">
      <c r="B344" s="178"/>
      <c r="D344" s="171" t="s">
        <v>150</v>
      </c>
      <c r="E344" s="179" t="s">
        <v>1</v>
      </c>
      <c r="F344" s="180" t="s">
        <v>735</v>
      </c>
      <c r="H344" s="181">
        <v>-4.840000000000001</v>
      </c>
      <c r="I344" s="182"/>
      <c r="L344" s="178"/>
      <c r="M344" s="183"/>
      <c r="N344" s="184"/>
      <c r="O344" s="184"/>
      <c r="P344" s="184"/>
      <c r="Q344" s="184"/>
      <c r="R344" s="184"/>
      <c r="S344" s="184"/>
      <c r="T344" s="185"/>
      <c r="AT344" s="179" t="s">
        <v>150</v>
      </c>
      <c r="AU344" s="179" t="s">
        <v>85</v>
      </c>
      <c r="AV344" s="13" t="s">
        <v>85</v>
      </c>
      <c r="AW344" s="13" t="s">
        <v>34</v>
      </c>
      <c r="AX344" s="13" t="s">
        <v>76</v>
      </c>
      <c r="AY344" s="179" t="s">
        <v>142</v>
      </c>
    </row>
    <row r="345" spans="2:51" s="15" customFormat="1" ht="12">
      <c r="B345" s="206"/>
      <c r="D345" s="171" t="s">
        <v>150</v>
      </c>
      <c r="E345" s="207" t="s">
        <v>1</v>
      </c>
      <c r="F345" s="208" t="s">
        <v>216</v>
      </c>
      <c r="H345" s="209">
        <v>202.01385</v>
      </c>
      <c r="I345" s="210"/>
      <c r="L345" s="206"/>
      <c r="M345" s="211"/>
      <c r="N345" s="212"/>
      <c r="O345" s="212"/>
      <c r="P345" s="212"/>
      <c r="Q345" s="212"/>
      <c r="R345" s="212"/>
      <c r="S345" s="212"/>
      <c r="T345" s="213"/>
      <c r="AT345" s="207" t="s">
        <v>150</v>
      </c>
      <c r="AU345" s="207" t="s">
        <v>85</v>
      </c>
      <c r="AV345" s="15" t="s">
        <v>143</v>
      </c>
      <c r="AW345" s="15" t="s">
        <v>34</v>
      </c>
      <c r="AX345" s="15" t="s">
        <v>76</v>
      </c>
      <c r="AY345" s="207" t="s">
        <v>142</v>
      </c>
    </row>
    <row r="346" spans="2:51" s="14" customFormat="1" ht="12">
      <c r="B346" s="186"/>
      <c r="D346" s="171" t="s">
        <v>150</v>
      </c>
      <c r="E346" s="187" t="s">
        <v>1</v>
      </c>
      <c r="F346" s="188" t="s">
        <v>157</v>
      </c>
      <c r="H346" s="189">
        <v>655.1097000000001</v>
      </c>
      <c r="I346" s="190"/>
      <c r="L346" s="186"/>
      <c r="M346" s="191"/>
      <c r="N346" s="192"/>
      <c r="O346" s="192"/>
      <c r="P346" s="192"/>
      <c r="Q346" s="192"/>
      <c r="R346" s="192"/>
      <c r="S346" s="192"/>
      <c r="T346" s="193"/>
      <c r="AT346" s="187" t="s">
        <v>150</v>
      </c>
      <c r="AU346" s="187" t="s">
        <v>85</v>
      </c>
      <c r="AV346" s="14" t="s">
        <v>149</v>
      </c>
      <c r="AW346" s="14" t="s">
        <v>34</v>
      </c>
      <c r="AX346" s="14" t="s">
        <v>83</v>
      </c>
      <c r="AY346" s="187" t="s">
        <v>142</v>
      </c>
    </row>
    <row r="347" spans="2:65" s="1" customFormat="1" ht="24" customHeight="1">
      <c r="B347" s="156"/>
      <c r="C347" s="157" t="s">
        <v>285</v>
      </c>
      <c r="D347" s="157" t="s">
        <v>145</v>
      </c>
      <c r="E347" s="158" t="s">
        <v>236</v>
      </c>
      <c r="F347" s="159" t="s">
        <v>237</v>
      </c>
      <c r="G347" s="160" t="s">
        <v>193</v>
      </c>
      <c r="H347" s="161">
        <v>28.959</v>
      </c>
      <c r="I347" s="162"/>
      <c r="J347" s="163">
        <f>ROUND(I347*H347,2)</f>
        <v>0</v>
      </c>
      <c r="K347" s="159" t="s">
        <v>1</v>
      </c>
      <c r="L347" s="32"/>
      <c r="M347" s="164" t="s">
        <v>1</v>
      </c>
      <c r="N347" s="165" t="s">
        <v>41</v>
      </c>
      <c r="O347" s="55"/>
      <c r="P347" s="166">
        <f>O347*H347</f>
        <v>0</v>
      </c>
      <c r="Q347" s="166">
        <v>0</v>
      </c>
      <c r="R347" s="166">
        <f>Q347*H347</f>
        <v>0</v>
      </c>
      <c r="S347" s="166">
        <v>0</v>
      </c>
      <c r="T347" s="167">
        <f>S347*H347</f>
        <v>0</v>
      </c>
      <c r="AR347" s="168" t="s">
        <v>149</v>
      </c>
      <c r="AT347" s="168" t="s">
        <v>145</v>
      </c>
      <c r="AU347" s="168" t="s">
        <v>85</v>
      </c>
      <c r="AY347" s="17" t="s">
        <v>142</v>
      </c>
      <c r="BE347" s="169">
        <f>IF(N347="základní",J347,0)</f>
        <v>0</v>
      </c>
      <c r="BF347" s="169">
        <f>IF(N347="snížená",J347,0)</f>
        <v>0</v>
      </c>
      <c r="BG347" s="169">
        <f>IF(N347="zákl. přenesená",J347,0)</f>
        <v>0</v>
      </c>
      <c r="BH347" s="169">
        <f>IF(N347="sníž. přenesená",J347,0)</f>
        <v>0</v>
      </c>
      <c r="BI347" s="169">
        <f>IF(N347="nulová",J347,0)</f>
        <v>0</v>
      </c>
      <c r="BJ347" s="17" t="s">
        <v>83</v>
      </c>
      <c r="BK347" s="169">
        <f>ROUND(I347*H347,2)</f>
        <v>0</v>
      </c>
      <c r="BL347" s="17" t="s">
        <v>149</v>
      </c>
      <c r="BM347" s="168" t="s">
        <v>262</v>
      </c>
    </row>
    <row r="348" spans="2:63" s="11" customFormat="1" ht="22.9" customHeight="1">
      <c r="B348" s="143"/>
      <c r="D348" s="144" t="s">
        <v>75</v>
      </c>
      <c r="E348" s="154" t="s">
        <v>239</v>
      </c>
      <c r="F348" s="154" t="s">
        <v>240</v>
      </c>
      <c r="I348" s="146"/>
      <c r="J348" s="155">
        <f>BK348</f>
        <v>0</v>
      </c>
      <c r="L348" s="143"/>
      <c r="M348" s="148"/>
      <c r="N348" s="149"/>
      <c r="O348" s="149"/>
      <c r="P348" s="150">
        <f>P349</f>
        <v>0</v>
      </c>
      <c r="Q348" s="149"/>
      <c r="R348" s="150">
        <f>R349</f>
        <v>0</v>
      </c>
      <c r="S348" s="149"/>
      <c r="T348" s="151">
        <f>T349</f>
        <v>0</v>
      </c>
      <c r="AR348" s="144" t="s">
        <v>83</v>
      </c>
      <c r="AT348" s="152" t="s">
        <v>75</v>
      </c>
      <c r="AU348" s="152" t="s">
        <v>83</v>
      </c>
      <c r="AY348" s="144" t="s">
        <v>142</v>
      </c>
      <c r="BK348" s="153">
        <f>BK349</f>
        <v>0</v>
      </c>
    </row>
    <row r="349" spans="2:65" s="1" customFormat="1" ht="16.5" customHeight="1">
      <c r="B349" s="156"/>
      <c r="C349" s="157" t="s">
        <v>229</v>
      </c>
      <c r="D349" s="157" t="s">
        <v>145</v>
      </c>
      <c r="E349" s="158" t="s">
        <v>242</v>
      </c>
      <c r="F349" s="159" t="s">
        <v>243</v>
      </c>
      <c r="G349" s="160" t="s">
        <v>193</v>
      </c>
      <c r="H349" s="161">
        <v>19.158</v>
      </c>
      <c r="I349" s="162"/>
      <c r="J349" s="163">
        <f>ROUND(I349*H349,2)</f>
        <v>0</v>
      </c>
      <c r="K349" s="159" t="s">
        <v>1</v>
      </c>
      <c r="L349" s="32"/>
      <c r="M349" s="164" t="s">
        <v>1</v>
      </c>
      <c r="N349" s="165" t="s">
        <v>41</v>
      </c>
      <c r="O349" s="55"/>
      <c r="P349" s="166">
        <f>O349*H349</f>
        <v>0</v>
      </c>
      <c r="Q349" s="166">
        <v>0</v>
      </c>
      <c r="R349" s="166">
        <f>Q349*H349</f>
        <v>0</v>
      </c>
      <c r="S349" s="166">
        <v>0</v>
      </c>
      <c r="T349" s="167">
        <f>S349*H349</f>
        <v>0</v>
      </c>
      <c r="AR349" s="168" t="s">
        <v>149</v>
      </c>
      <c r="AT349" s="168" t="s">
        <v>145</v>
      </c>
      <c r="AU349" s="168" t="s">
        <v>85</v>
      </c>
      <c r="AY349" s="17" t="s">
        <v>142</v>
      </c>
      <c r="BE349" s="169">
        <f>IF(N349="základní",J349,0)</f>
        <v>0</v>
      </c>
      <c r="BF349" s="169">
        <f>IF(N349="snížená",J349,0)</f>
        <v>0</v>
      </c>
      <c r="BG349" s="169">
        <f>IF(N349="zákl. přenesená",J349,0)</f>
        <v>0</v>
      </c>
      <c r="BH349" s="169">
        <f>IF(N349="sníž. přenesená",J349,0)</f>
        <v>0</v>
      </c>
      <c r="BI349" s="169">
        <f>IF(N349="nulová",J349,0)</f>
        <v>0</v>
      </c>
      <c r="BJ349" s="17" t="s">
        <v>83</v>
      </c>
      <c r="BK349" s="169">
        <f>ROUND(I349*H349,2)</f>
        <v>0</v>
      </c>
      <c r="BL349" s="17" t="s">
        <v>149</v>
      </c>
      <c r="BM349" s="168" t="s">
        <v>265</v>
      </c>
    </row>
    <row r="350" spans="2:63" s="11" customFormat="1" ht="25.9" customHeight="1">
      <c r="B350" s="143"/>
      <c r="D350" s="144" t="s">
        <v>75</v>
      </c>
      <c r="E350" s="145" t="s">
        <v>245</v>
      </c>
      <c r="F350" s="145" t="s">
        <v>246</v>
      </c>
      <c r="I350" s="146"/>
      <c r="J350" s="147">
        <f>BK350</f>
        <v>0</v>
      </c>
      <c r="L350" s="143"/>
      <c r="M350" s="148"/>
      <c r="N350" s="149"/>
      <c r="O350" s="149"/>
      <c r="P350" s="150">
        <f>P351+P353+P377+P472</f>
        <v>0</v>
      </c>
      <c r="Q350" s="149"/>
      <c r="R350" s="150">
        <f>R351+R353+R377+R472</f>
        <v>0.4237519999999999</v>
      </c>
      <c r="S350" s="149"/>
      <c r="T350" s="151">
        <f>T351+T353+T377+T472</f>
        <v>18.33750286</v>
      </c>
      <c r="AR350" s="144" t="s">
        <v>85</v>
      </c>
      <c r="AT350" s="152" t="s">
        <v>75</v>
      </c>
      <c r="AU350" s="152" t="s">
        <v>76</v>
      </c>
      <c r="AY350" s="144" t="s">
        <v>142</v>
      </c>
      <c r="BK350" s="153">
        <f>BK351+BK353+BK377+BK472</f>
        <v>0</v>
      </c>
    </row>
    <row r="351" spans="2:63" s="11" customFormat="1" ht="22.9" customHeight="1">
      <c r="B351" s="143"/>
      <c r="D351" s="144" t="s">
        <v>75</v>
      </c>
      <c r="E351" s="154" t="s">
        <v>325</v>
      </c>
      <c r="F351" s="154" t="s">
        <v>326</v>
      </c>
      <c r="I351" s="146"/>
      <c r="J351" s="155">
        <f>BK351</f>
        <v>0</v>
      </c>
      <c r="L351" s="143"/>
      <c r="M351" s="148"/>
      <c r="N351" s="149"/>
      <c r="O351" s="149"/>
      <c r="P351" s="150">
        <f>P352</f>
        <v>0</v>
      </c>
      <c r="Q351" s="149"/>
      <c r="R351" s="150">
        <f>R352</f>
        <v>0</v>
      </c>
      <c r="S351" s="149"/>
      <c r="T351" s="151">
        <f>T352</f>
        <v>0.20136</v>
      </c>
      <c r="AR351" s="144" t="s">
        <v>85</v>
      </c>
      <c r="AT351" s="152" t="s">
        <v>75</v>
      </c>
      <c r="AU351" s="152" t="s">
        <v>83</v>
      </c>
      <c r="AY351" s="144" t="s">
        <v>142</v>
      </c>
      <c r="BK351" s="153">
        <f>BK352</f>
        <v>0</v>
      </c>
    </row>
    <row r="352" spans="2:65" s="1" customFormat="1" ht="16.5" customHeight="1">
      <c r="B352" s="156"/>
      <c r="C352" s="157" t="s">
        <v>304</v>
      </c>
      <c r="D352" s="157" t="s">
        <v>145</v>
      </c>
      <c r="E352" s="158" t="s">
        <v>328</v>
      </c>
      <c r="F352" s="159" t="s">
        <v>798</v>
      </c>
      <c r="G352" s="160" t="s">
        <v>203</v>
      </c>
      <c r="H352" s="161">
        <v>8</v>
      </c>
      <c r="I352" s="162"/>
      <c r="J352" s="163">
        <f>ROUND(I352*H352,2)</f>
        <v>0</v>
      </c>
      <c r="K352" s="159" t="s">
        <v>1</v>
      </c>
      <c r="L352" s="32"/>
      <c r="M352" s="164" t="s">
        <v>1</v>
      </c>
      <c r="N352" s="165" t="s">
        <v>41</v>
      </c>
      <c r="O352" s="55"/>
      <c r="P352" s="166">
        <f>O352*H352</f>
        <v>0</v>
      </c>
      <c r="Q352" s="166">
        <v>0</v>
      </c>
      <c r="R352" s="166">
        <f>Q352*H352</f>
        <v>0</v>
      </c>
      <c r="S352" s="166">
        <v>0.02517</v>
      </c>
      <c r="T352" s="167">
        <f>S352*H352</f>
        <v>0.20136</v>
      </c>
      <c r="AR352" s="168" t="s">
        <v>190</v>
      </c>
      <c r="AT352" s="168" t="s">
        <v>145</v>
      </c>
      <c r="AU352" s="168" t="s">
        <v>85</v>
      </c>
      <c r="AY352" s="17" t="s">
        <v>142</v>
      </c>
      <c r="BE352" s="169">
        <f>IF(N352="základní",J352,0)</f>
        <v>0</v>
      </c>
      <c r="BF352" s="169">
        <f>IF(N352="snížená",J352,0)</f>
        <v>0</v>
      </c>
      <c r="BG352" s="169">
        <f>IF(N352="zákl. přenesená",J352,0)</f>
        <v>0</v>
      </c>
      <c r="BH352" s="169">
        <f>IF(N352="sníž. přenesená",J352,0)</f>
        <v>0</v>
      </c>
      <c r="BI352" s="169">
        <f>IF(N352="nulová",J352,0)</f>
        <v>0</v>
      </c>
      <c r="BJ352" s="17" t="s">
        <v>83</v>
      </c>
      <c r="BK352" s="169">
        <f>ROUND(I352*H352,2)</f>
        <v>0</v>
      </c>
      <c r="BL352" s="17" t="s">
        <v>190</v>
      </c>
      <c r="BM352" s="168" t="s">
        <v>269</v>
      </c>
    </row>
    <row r="353" spans="2:63" s="11" customFormat="1" ht="22.9" customHeight="1">
      <c r="B353" s="143"/>
      <c r="D353" s="144" t="s">
        <v>75</v>
      </c>
      <c r="E353" s="154" t="s">
        <v>353</v>
      </c>
      <c r="F353" s="154" t="s">
        <v>354</v>
      </c>
      <c r="I353" s="146"/>
      <c r="J353" s="155">
        <f>BK353</f>
        <v>0</v>
      </c>
      <c r="L353" s="143"/>
      <c r="M353" s="148"/>
      <c r="N353" s="149"/>
      <c r="O353" s="149"/>
      <c r="P353" s="150">
        <f>SUM(P354:P376)</f>
        <v>0</v>
      </c>
      <c r="Q353" s="149"/>
      <c r="R353" s="150">
        <f>SUM(R354:R376)</f>
        <v>0</v>
      </c>
      <c r="S353" s="149"/>
      <c r="T353" s="151">
        <f>SUM(T354:T376)</f>
        <v>9.47697086</v>
      </c>
      <c r="AR353" s="144" t="s">
        <v>85</v>
      </c>
      <c r="AT353" s="152" t="s">
        <v>75</v>
      </c>
      <c r="AU353" s="152" t="s">
        <v>83</v>
      </c>
      <c r="AY353" s="144" t="s">
        <v>142</v>
      </c>
      <c r="BK353" s="153">
        <f>SUM(BK354:BK376)</f>
        <v>0</v>
      </c>
    </row>
    <row r="354" spans="2:65" s="1" customFormat="1" ht="16.5" customHeight="1">
      <c r="B354" s="156"/>
      <c r="C354" s="157" t="s">
        <v>336</v>
      </c>
      <c r="D354" s="157" t="s">
        <v>145</v>
      </c>
      <c r="E354" s="158" t="s">
        <v>356</v>
      </c>
      <c r="F354" s="159" t="s">
        <v>357</v>
      </c>
      <c r="G354" s="160" t="s">
        <v>148</v>
      </c>
      <c r="H354" s="161">
        <v>1473.444</v>
      </c>
      <c r="I354" s="162"/>
      <c r="J354" s="163">
        <f>ROUND(I354*H354,2)</f>
        <v>0</v>
      </c>
      <c r="K354" s="159" t="s">
        <v>1</v>
      </c>
      <c r="L354" s="32"/>
      <c r="M354" s="164" t="s">
        <v>1</v>
      </c>
      <c r="N354" s="165" t="s">
        <v>41</v>
      </c>
      <c r="O354" s="55"/>
      <c r="P354" s="166">
        <f>O354*H354</f>
        <v>0</v>
      </c>
      <c r="Q354" s="166">
        <v>0</v>
      </c>
      <c r="R354" s="166">
        <f>Q354*H354</f>
        <v>0</v>
      </c>
      <c r="S354" s="166">
        <v>0.00594</v>
      </c>
      <c r="T354" s="167">
        <f>S354*H354</f>
        <v>8.75225736</v>
      </c>
      <c r="AR354" s="168" t="s">
        <v>190</v>
      </c>
      <c r="AT354" s="168" t="s">
        <v>145</v>
      </c>
      <c r="AU354" s="168" t="s">
        <v>85</v>
      </c>
      <c r="AY354" s="17" t="s">
        <v>142</v>
      </c>
      <c r="BE354" s="169">
        <f>IF(N354="základní",J354,0)</f>
        <v>0</v>
      </c>
      <c r="BF354" s="169">
        <f>IF(N354="snížená",J354,0)</f>
        <v>0</v>
      </c>
      <c r="BG354" s="169">
        <f>IF(N354="zákl. přenesená",J354,0)</f>
        <v>0</v>
      </c>
      <c r="BH354" s="169">
        <f>IF(N354="sníž. přenesená",J354,0)</f>
        <v>0</v>
      </c>
      <c r="BI354" s="169">
        <f>IF(N354="nulová",J354,0)</f>
        <v>0</v>
      </c>
      <c r="BJ354" s="17" t="s">
        <v>83</v>
      </c>
      <c r="BK354" s="169">
        <f>ROUND(I354*H354,2)</f>
        <v>0</v>
      </c>
      <c r="BL354" s="17" t="s">
        <v>190</v>
      </c>
      <c r="BM354" s="168" t="s">
        <v>273</v>
      </c>
    </row>
    <row r="355" spans="2:51" s="12" customFormat="1" ht="12">
      <c r="B355" s="170"/>
      <c r="D355" s="171" t="s">
        <v>150</v>
      </c>
      <c r="E355" s="172" t="s">
        <v>1</v>
      </c>
      <c r="F355" s="173" t="s">
        <v>799</v>
      </c>
      <c r="H355" s="172" t="s">
        <v>1</v>
      </c>
      <c r="I355" s="174"/>
      <c r="L355" s="170"/>
      <c r="M355" s="175"/>
      <c r="N355" s="176"/>
      <c r="O355" s="176"/>
      <c r="P355" s="176"/>
      <c r="Q355" s="176"/>
      <c r="R355" s="176"/>
      <c r="S355" s="176"/>
      <c r="T355" s="177"/>
      <c r="AT355" s="172" t="s">
        <v>150</v>
      </c>
      <c r="AU355" s="172" t="s">
        <v>85</v>
      </c>
      <c r="AV355" s="12" t="s">
        <v>83</v>
      </c>
      <c r="AW355" s="12" t="s">
        <v>34</v>
      </c>
      <c r="AX355" s="12" t="s">
        <v>76</v>
      </c>
      <c r="AY355" s="172" t="s">
        <v>142</v>
      </c>
    </row>
    <row r="356" spans="2:51" s="13" customFormat="1" ht="12">
      <c r="B356" s="178"/>
      <c r="D356" s="171" t="s">
        <v>150</v>
      </c>
      <c r="E356" s="179" t="s">
        <v>1</v>
      </c>
      <c r="F356" s="180" t="s">
        <v>800</v>
      </c>
      <c r="H356" s="181">
        <v>1380.92</v>
      </c>
      <c r="I356" s="182"/>
      <c r="L356" s="178"/>
      <c r="M356" s="183"/>
      <c r="N356" s="184"/>
      <c r="O356" s="184"/>
      <c r="P356" s="184"/>
      <c r="Q356" s="184"/>
      <c r="R356" s="184"/>
      <c r="S356" s="184"/>
      <c r="T356" s="185"/>
      <c r="AT356" s="179" t="s">
        <v>150</v>
      </c>
      <c r="AU356" s="179" t="s">
        <v>85</v>
      </c>
      <c r="AV356" s="13" t="s">
        <v>85</v>
      </c>
      <c r="AW356" s="13" t="s">
        <v>34</v>
      </c>
      <c r="AX356" s="13" t="s">
        <v>76</v>
      </c>
      <c r="AY356" s="179" t="s">
        <v>142</v>
      </c>
    </row>
    <row r="357" spans="2:51" s="13" customFormat="1" ht="12">
      <c r="B357" s="178"/>
      <c r="D357" s="171" t="s">
        <v>150</v>
      </c>
      <c r="E357" s="179" t="s">
        <v>1</v>
      </c>
      <c r="F357" s="180" t="s">
        <v>801</v>
      </c>
      <c r="H357" s="181">
        <v>-432</v>
      </c>
      <c r="I357" s="182"/>
      <c r="L357" s="178"/>
      <c r="M357" s="183"/>
      <c r="N357" s="184"/>
      <c r="O357" s="184"/>
      <c r="P357" s="184"/>
      <c r="Q357" s="184"/>
      <c r="R357" s="184"/>
      <c r="S357" s="184"/>
      <c r="T357" s="185"/>
      <c r="AT357" s="179" t="s">
        <v>150</v>
      </c>
      <c r="AU357" s="179" t="s">
        <v>85</v>
      </c>
      <c r="AV357" s="13" t="s">
        <v>85</v>
      </c>
      <c r="AW357" s="13" t="s">
        <v>34</v>
      </c>
      <c r="AX357" s="13" t="s">
        <v>76</v>
      </c>
      <c r="AY357" s="179" t="s">
        <v>142</v>
      </c>
    </row>
    <row r="358" spans="2:51" s="15" customFormat="1" ht="12">
      <c r="B358" s="206"/>
      <c r="D358" s="171" t="s">
        <v>150</v>
      </c>
      <c r="E358" s="207" t="s">
        <v>1</v>
      </c>
      <c r="F358" s="208" t="s">
        <v>216</v>
      </c>
      <c r="H358" s="209">
        <v>948.9200000000001</v>
      </c>
      <c r="I358" s="210"/>
      <c r="L358" s="206"/>
      <c r="M358" s="211"/>
      <c r="N358" s="212"/>
      <c r="O358" s="212"/>
      <c r="P358" s="212"/>
      <c r="Q358" s="212"/>
      <c r="R358" s="212"/>
      <c r="S358" s="212"/>
      <c r="T358" s="213"/>
      <c r="AT358" s="207" t="s">
        <v>150</v>
      </c>
      <c r="AU358" s="207" t="s">
        <v>85</v>
      </c>
      <c r="AV358" s="15" t="s">
        <v>143</v>
      </c>
      <c r="AW358" s="15" t="s">
        <v>34</v>
      </c>
      <c r="AX358" s="15" t="s">
        <v>76</v>
      </c>
      <c r="AY358" s="207" t="s">
        <v>142</v>
      </c>
    </row>
    <row r="359" spans="2:51" s="12" customFormat="1" ht="12">
      <c r="B359" s="170"/>
      <c r="D359" s="171" t="s">
        <v>150</v>
      </c>
      <c r="E359" s="172" t="s">
        <v>1</v>
      </c>
      <c r="F359" s="173" t="s">
        <v>802</v>
      </c>
      <c r="H359" s="172" t="s">
        <v>1</v>
      </c>
      <c r="I359" s="174"/>
      <c r="L359" s="170"/>
      <c r="M359" s="175"/>
      <c r="N359" s="176"/>
      <c r="O359" s="176"/>
      <c r="P359" s="176"/>
      <c r="Q359" s="176"/>
      <c r="R359" s="176"/>
      <c r="S359" s="176"/>
      <c r="T359" s="177"/>
      <c r="AT359" s="172" t="s">
        <v>150</v>
      </c>
      <c r="AU359" s="172" t="s">
        <v>85</v>
      </c>
      <c r="AV359" s="12" t="s">
        <v>83</v>
      </c>
      <c r="AW359" s="12" t="s">
        <v>34</v>
      </c>
      <c r="AX359" s="12" t="s">
        <v>76</v>
      </c>
      <c r="AY359" s="172" t="s">
        <v>142</v>
      </c>
    </row>
    <row r="360" spans="2:51" s="13" customFormat="1" ht="12">
      <c r="B360" s="178"/>
      <c r="D360" s="171" t="s">
        <v>150</v>
      </c>
      <c r="E360" s="179" t="s">
        <v>1</v>
      </c>
      <c r="F360" s="180" t="s">
        <v>803</v>
      </c>
      <c r="H360" s="181">
        <v>239.8432</v>
      </c>
      <c r="I360" s="182"/>
      <c r="L360" s="178"/>
      <c r="M360" s="183"/>
      <c r="N360" s="184"/>
      <c r="O360" s="184"/>
      <c r="P360" s="184"/>
      <c r="Q360" s="184"/>
      <c r="R360" s="184"/>
      <c r="S360" s="184"/>
      <c r="T360" s="185"/>
      <c r="AT360" s="179" t="s">
        <v>150</v>
      </c>
      <c r="AU360" s="179" t="s">
        <v>85</v>
      </c>
      <c r="AV360" s="13" t="s">
        <v>85</v>
      </c>
      <c r="AW360" s="13" t="s">
        <v>34</v>
      </c>
      <c r="AX360" s="13" t="s">
        <v>76</v>
      </c>
      <c r="AY360" s="179" t="s">
        <v>142</v>
      </c>
    </row>
    <row r="361" spans="2:51" s="13" customFormat="1" ht="12">
      <c r="B361" s="178"/>
      <c r="D361" s="171" t="s">
        <v>150</v>
      </c>
      <c r="E361" s="179" t="s">
        <v>1</v>
      </c>
      <c r="F361" s="180" t="s">
        <v>804</v>
      </c>
      <c r="H361" s="181">
        <v>221.49072</v>
      </c>
      <c r="I361" s="182"/>
      <c r="L361" s="178"/>
      <c r="M361" s="183"/>
      <c r="N361" s="184"/>
      <c r="O361" s="184"/>
      <c r="P361" s="184"/>
      <c r="Q361" s="184"/>
      <c r="R361" s="184"/>
      <c r="S361" s="184"/>
      <c r="T361" s="185"/>
      <c r="AT361" s="179" t="s">
        <v>150</v>
      </c>
      <c r="AU361" s="179" t="s">
        <v>85</v>
      </c>
      <c r="AV361" s="13" t="s">
        <v>85</v>
      </c>
      <c r="AW361" s="13" t="s">
        <v>34</v>
      </c>
      <c r="AX361" s="13" t="s">
        <v>76</v>
      </c>
      <c r="AY361" s="179" t="s">
        <v>142</v>
      </c>
    </row>
    <row r="362" spans="2:51" s="13" customFormat="1" ht="12">
      <c r="B362" s="178"/>
      <c r="D362" s="171" t="s">
        <v>150</v>
      </c>
      <c r="E362" s="179" t="s">
        <v>1</v>
      </c>
      <c r="F362" s="180" t="s">
        <v>805</v>
      </c>
      <c r="H362" s="181">
        <v>63.190400000000004</v>
      </c>
      <c r="I362" s="182"/>
      <c r="L362" s="178"/>
      <c r="M362" s="183"/>
      <c r="N362" s="184"/>
      <c r="O362" s="184"/>
      <c r="P362" s="184"/>
      <c r="Q362" s="184"/>
      <c r="R362" s="184"/>
      <c r="S362" s="184"/>
      <c r="T362" s="185"/>
      <c r="AT362" s="179" t="s">
        <v>150</v>
      </c>
      <c r="AU362" s="179" t="s">
        <v>85</v>
      </c>
      <c r="AV362" s="13" t="s">
        <v>85</v>
      </c>
      <c r="AW362" s="13" t="s">
        <v>34</v>
      </c>
      <c r="AX362" s="13" t="s">
        <v>76</v>
      </c>
      <c r="AY362" s="179" t="s">
        <v>142</v>
      </c>
    </row>
    <row r="363" spans="2:51" s="15" customFormat="1" ht="12">
      <c r="B363" s="206"/>
      <c r="D363" s="171" t="s">
        <v>150</v>
      </c>
      <c r="E363" s="207" t="s">
        <v>1</v>
      </c>
      <c r="F363" s="208" t="s">
        <v>216</v>
      </c>
      <c r="H363" s="209">
        <v>524.52432</v>
      </c>
      <c r="I363" s="210"/>
      <c r="L363" s="206"/>
      <c r="M363" s="211"/>
      <c r="N363" s="212"/>
      <c r="O363" s="212"/>
      <c r="P363" s="212"/>
      <c r="Q363" s="212"/>
      <c r="R363" s="212"/>
      <c r="S363" s="212"/>
      <c r="T363" s="213"/>
      <c r="AT363" s="207" t="s">
        <v>150</v>
      </c>
      <c r="AU363" s="207" t="s">
        <v>85</v>
      </c>
      <c r="AV363" s="15" t="s">
        <v>143</v>
      </c>
      <c r="AW363" s="15" t="s">
        <v>34</v>
      </c>
      <c r="AX363" s="15" t="s">
        <v>76</v>
      </c>
      <c r="AY363" s="207" t="s">
        <v>142</v>
      </c>
    </row>
    <row r="364" spans="2:51" s="14" customFormat="1" ht="12">
      <c r="B364" s="186"/>
      <c r="D364" s="171" t="s">
        <v>150</v>
      </c>
      <c r="E364" s="187" t="s">
        <v>1</v>
      </c>
      <c r="F364" s="188" t="s">
        <v>157</v>
      </c>
      <c r="H364" s="189">
        <v>1473.44432</v>
      </c>
      <c r="I364" s="190"/>
      <c r="L364" s="186"/>
      <c r="M364" s="191"/>
      <c r="N364" s="192"/>
      <c r="O364" s="192"/>
      <c r="P364" s="192"/>
      <c r="Q364" s="192"/>
      <c r="R364" s="192"/>
      <c r="S364" s="192"/>
      <c r="T364" s="193"/>
      <c r="AT364" s="187" t="s">
        <v>150</v>
      </c>
      <c r="AU364" s="187" t="s">
        <v>85</v>
      </c>
      <c r="AV364" s="14" t="s">
        <v>149</v>
      </c>
      <c r="AW364" s="14" t="s">
        <v>34</v>
      </c>
      <c r="AX364" s="14" t="s">
        <v>83</v>
      </c>
      <c r="AY364" s="187" t="s">
        <v>142</v>
      </c>
    </row>
    <row r="365" spans="2:65" s="1" customFormat="1" ht="16.5" customHeight="1">
      <c r="B365" s="156"/>
      <c r="C365" s="157" t="s">
        <v>564</v>
      </c>
      <c r="D365" s="157" t="s">
        <v>145</v>
      </c>
      <c r="E365" s="158" t="s">
        <v>806</v>
      </c>
      <c r="F365" s="159" t="s">
        <v>807</v>
      </c>
      <c r="G365" s="160" t="s">
        <v>335</v>
      </c>
      <c r="H365" s="161">
        <v>41.05</v>
      </c>
      <c r="I365" s="162"/>
      <c r="J365" s="163">
        <f>ROUND(I365*H365,2)</f>
        <v>0</v>
      </c>
      <c r="K365" s="159" t="s">
        <v>1</v>
      </c>
      <c r="L365" s="32"/>
      <c r="M365" s="164" t="s">
        <v>1</v>
      </c>
      <c r="N365" s="165" t="s">
        <v>41</v>
      </c>
      <c r="O365" s="55"/>
      <c r="P365" s="166">
        <f>O365*H365</f>
        <v>0</v>
      </c>
      <c r="Q365" s="166">
        <v>0</v>
      </c>
      <c r="R365" s="166">
        <f>Q365*H365</f>
        <v>0</v>
      </c>
      <c r="S365" s="166">
        <v>0.00167</v>
      </c>
      <c r="T365" s="167">
        <f>S365*H365</f>
        <v>0.0685535</v>
      </c>
      <c r="AR365" s="168" t="s">
        <v>190</v>
      </c>
      <c r="AT365" s="168" t="s">
        <v>145</v>
      </c>
      <c r="AU365" s="168" t="s">
        <v>85</v>
      </c>
      <c r="AY365" s="17" t="s">
        <v>142</v>
      </c>
      <c r="BE365" s="169">
        <f>IF(N365="základní",J365,0)</f>
        <v>0</v>
      </c>
      <c r="BF365" s="169">
        <f>IF(N365="snížená",J365,0)</f>
        <v>0</v>
      </c>
      <c r="BG365" s="169">
        <f>IF(N365="zákl. přenesená",J365,0)</f>
        <v>0</v>
      </c>
      <c r="BH365" s="169">
        <f>IF(N365="sníž. přenesená",J365,0)</f>
        <v>0</v>
      </c>
      <c r="BI365" s="169">
        <f>IF(N365="nulová",J365,0)</f>
        <v>0</v>
      </c>
      <c r="BJ365" s="17" t="s">
        <v>83</v>
      </c>
      <c r="BK365" s="169">
        <f>ROUND(I365*H365,2)</f>
        <v>0</v>
      </c>
      <c r="BL365" s="17" t="s">
        <v>190</v>
      </c>
      <c r="BM365" s="168" t="s">
        <v>279</v>
      </c>
    </row>
    <row r="366" spans="2:51" s="13" customFormat="1" ht="12">
      <c r="B366" s="178"/>
      <c r="D366" s="171" t="s">
        <v>150</v>
      </c>
      <c r="E366" s="179" t="s">
        <v>1</v>
      </c>
      <c r="F366" s="180" t="s">
        <v>808</v>
      </c>
      <c r="H366" s="181">
        <v>3.4499999999999997</v>
      </c>
      <c r="I366" s="182"/>
      <c r="L366" s="178"/>
      <c r="M366" s="183"/>
      <c r="N366" s="184"/>
      <c r="O366" s="184"/>
      <c r="P366" s="184"/>
      <c r="Q366" s="184"/>
      <c r="R366" s="184"/>
      <c r="S366" s="184"/>
      <c r="T366" s="185"/>
      <c r="AT366" s="179" t="s">
        <v>150</v>
      </c>
      <c r="AU366" s="179" t="s">
        <v>85</v>
      </c>
      <c r="AV366" s="13" t="s">
        <v>85</v>
      </c>
      <c r="AW366" s="13" t="s">
        <v>34</v>
      </c>
      <c r="AX366" s="13" t="s">
        <v>76</v>
      </c>
      <c r="AY366" s="179" t="s">
        <v>142</v>
      </c>
    </row>
    <row r="367" spans="2:51" s="13" customFormat="1" ht="12">
      <c r="B367" s="178"/>
      <c r="D367" s="171" t="s">
        <v>150</v>
      </c>
      <c r="E367" s="179" t="s">
        <v>1</v>
      </c>
      <c r="F367" s="180" t="s">
        <v>809</v>
      </c>
      <c r="H367" s="181">
        <v>4.4</v>
      </c>
      <c r="I367" s="182"/>
      <c r="L367" s="178"/>
      <c r="M367" s="183"/>
      <c r="N367" s="184"/>
      <c r="O367" s="184"/>
      <c r="P367" s="184"/>
      <c r="Q367" s="184"/>
      <c r="R367" s="184"/>
      <c r="S367" s="184"/>
      <c r="T367" s="185"/>
      <c r="AT367" s="179" t="s">
        <v>150</v>
      </c>
      <c r="AU367" s="179" t="s">
        <v>85</v>
      </c>
      <c r="AV367" s="13" t="s">
        <v>85</v>
      </c>
      <c r="AW367" s="13" t="s">
        <v>34</v>
      </c>
      <c r="AX367" s="13" t="s">
        <v>76</v>
      </c>
      <c r="AY367" s="179" t="s">
        <v>142</v>
      </c>
    </row>
    <row r="368" spans="2:51" s="13" customFormat="1" ht="12">
      <c r="B368" s="178"/>
      <c r="D368" s="171" t="s">
        <v>150</v>
      </c>
      <c r="E368" s="179" t="s">
        <v>1</v>
      </c>
      <c r="F368" s="180" t="s">
        <v>810</v>
      </c>
      <c r="H368" s="181">
        <v>15.75</v>
      </c>
      <c r="I368" s="182"/>
      <c r="L368" s="178"/>
      <c r="M368" s="183"/>
      <c r="N368" s="184"/>
      <c r="O368" s="184"/>
      <c r="P368" s="184"/>
      <c r="Q368" s="184"/>
      <c r="R368" s="184"/>
      <c r="S368" s="184"/>
      <c r="T368" s="185"/>
      <c r="AT368" s="179" t="s">
        <v>150</v>
      </c>
      <c r="AU368" s="179" t="s">
        <v>85</v>
      </c>
      <c r="AV368" s="13" t="s">
        <v>85</v>
      </c>
      <c r="AW368" s="13" t="s">
        <v>34</v>
      </c>
      <c r="AX368" s="13" t="s">
        <v>76</v>
      </c>
      <c r="AY368" s="179" t="s">
        <v>142</v>
      </c>
    </row>
    <row r="369" spans="2:51" s="13" customFormat="1" ht="12">
      <c r="B369" s="178"/>
      <c r="D369" s="171" t="s">
        <v>150</v>
      </c>
      <c r="E369" s="179" t="s">
        <v>1</v>
      </c>
      <c r="F369" s="180" t="s">
        <v>811</v>
      </c>
      <c r="H369" s="181">
        <v>4.4</v>
      </c>
      <c r="I369" s="182"/>
      <c r="L369" s="178"/>
      <c r="M369" s="183"/>
      <c r="N369" s="184"/>
      <c r="O369" s="184"/>
      <c r="P369" s="184"/>
      <c r="Q369" s="184"/>
      <c r="R369" s="184"/>
      <c r="S369" s="184"/>
      <c r="T369" s="185"/>
      <c r="AT369" s="179" t="s">
        <v>150</v>
      </c>
      <c r="AU369" s="179" t="s">
        <v>85</v>
      </c>
      <c r="AV369" s="13" t="s">
        <v>85</v>
      </c>
      <c r="AW369" s="13" t="s">
        <v>34</v>
      </c>
      <c r="AX369" s="13" t="s">
        <v>76</v>
      </c>
      <c r="AY369" s="179" t="s">
        <v>142</v>
      </c>
    </row>
    <row r="370" spans="2:51" s="13" customFormat="1" ht="12">
      <c r="B370" s="178"/>
      <c r="D370" s="171" t="s">
        <v>150</v>
      </c>
      <c r="E370" s="179" t="s">
        <v>1</v>
      </c>
      <c r="F370" s="180" t="s">
        <v>812</v>
      </c>
      <c r="H370" s="181">
        <v>4.7</v>
      </c>
      <c r="I370" s="182"/>
      <c r="L370" s="178"/>
      <c r="M370" s="183"/>
      <c r="N370" s="184"/>
      <c r="O370" s="184"/>
      <c r="P370" s="184"/>
      <c r="Q370" s="184"/>
      <c r="R370" s="184"/>
      <c r="S370" s="184"/>
      <c r="T370" s="185"/>
      <c r="AT370" s="179" t="s">
        <v>150</v>
      </c>
      <c r="AU370" s="179" t="s">
        <v>85</v>
      </c>
      <c r="AV370" s="13" t="s">
        <v>85</v>
      </c>
      <c r="AW370" s="13" t="s">
        <v>34</v>
      </c>
      <c r="AX370" s="13" t="s">
        <v>76</v>
      </c>
      <c r="AY370" s="179" t="s">
        <v>142</v>
      </c>
    </row>
    <row r="371" spans="2:51" s="13" customFormat="1" ht="12">
      <c r="B371" s="178"/>
      <c r="D371" s="171" t="s">
        <v>150</v>
      </c>
      <c r="E371" s="179" t="s">
        <v>1</v>
      </c>
      <c r="F371" s="180" t="s">
        <v>813</v>
      </c>
      <c r="H371" s="181">
        <v>7.2</v>
      </c>
      <c r="I371" s="182"/>
      <c r="L371" s="178"/>
      <c r="M371" s="183"/>
      <c r="N371" s="184"/>
      <c r="O371" s="184"/>
      <c r="P371" s="184"/>
      <c r="Q371" s="184"/>
      <c r="R371" s="184"/>
      <c r="S371" s="184"/>
      <c r="T371" s="185"/>
      <c r="AT371" s="179" t="s">
        <v>150</v>
      </c>
      <c r="AU371" s="179" t="s">
        <v>85</v>
      </c>
      <c r="AV371" s="13" t="s">
        <v>85</v>
      </c>
      <c r="AW371" s="13" t="s">
        <v>34</v>
      </c>
      <c r="AX371" s="13" t="s">
        <v>76</v>
      </c>
      <c r="AY371" s="179" t="s">
        <v>142</v>
      </c>
    </row>
    <row r="372" spans="2:51" s="13" customFormat="1" ht="12">
      <c r="B372" s="178"/>
      <c r="D372" s="171" t="s">
        <v>150</v>
      </c>
      <c r="E372" s="179" t="s">
        <v>1</v>
      </c>
      <c r="F372" s="180" t="s">
        <v>814</v>
      </c>
      <c r="H372" s="181">
        <v>1.15</v>
      </c>
      <c r="I372" s="182"/>
      <c r="L372" s="178"/>
      <c r="M372" s="183"/>
      <c r="N372" s="184"/>
      <c r="O372" s="184"/>
      <c r="P372" s="184"/>
      <c r="Q372" s="184"/>
      <c r="R372" s="184"/>
      <c r="S372" s="184"/>
      <c r="T372" s="185"/>
      <c r="AT372" s="179" t="s">
        <v>150</v>
      </c>
      <c r="AU372" s="179" t="s">
        <v>85</v>
      </c>
      <c r="AV372" s="13" t="s">
        <v>85</v>
      </c>
      <c r="AW372" s="13" t="s">
        <v>34</v>
      </c>
      <c r="AX372" s="13" t="s">
        <v>76</v>
      </c>
      <c r="AY372" s="179" t="s">
        <v>142</v>
      </c>
    </row>
    <row r="373" spans="2:51" s="14" customFormat="1" ht="12">
      <c r="B373" s="186"/>
      <c r="D373" s="171" t="s">
        <v>150</v>
      </c>
      <c r="E373" s="187" t="s">
        <v>1</v>
      </c>
      <c r="F373" s="188" t="s">
        <v>157</v>
      </c>
      <c r="H373" s="189">
        <v>41.050000000000004</v>
      </c>
      <c r="I373" s="190"/>
      <c r="L373" s="186"/>
      <c r="M373" s="191"/>
      <c r="N373" s="192"/>
      <c r="O373" s="192"/>
      <c r="P373" s="192"/>
      <c r="Q373" s="192"/>
      <c r="R373" s="192"/>
      <c r="S373" s="192"/>
      <c r="T373" s="193"/>
      <c r="AT373" s="187" t="s">
        <v>150</v>
      </c>
      <c r="AU373" s="187" t="s">
        <v>85</v>
      </c>
      <c r="AV373" s="14" t="s">
        <v>149</v>
      </c>
      <c r="AW373" s="14" t="s">
        <v>34</v>
      </c>
      <c r="AX373" s="14" t="s">
        <v>83</v>
      </c>
      <c r="AY373" s="187" t="s">
        <v>142</v>
      </c>
    </row>
    <row r="374" spans="2:65" s="1" customFormat="1" ht="16.5" customHeight="1">
      <c r="B374" s="156"/>
      <c r="C374" s="157" t="s">
        <v>341</v>
      </c>
      <c r="D374" s="157" t="s">
        <v>145</v>
      </c>
      <c r="E374" s="158" t="s">
        <v>361</v>
      </c>
      <c r="F374" s="159" t="s">
        <v>815</v>
      </c>
      <c r="G374" s="160" t="s">
        <v>335</v>
      </c>
      <c r="H374" s="161">
        <v>190</v>
      </c>
      <c r="I374" s="162"/>
      <c r="J374" s="163">
        <f>ROUND(I374*H374,2)</f>
        <v>0</v>
      </c>
      <c r="K374" s="159" t="s">
        <v>1</v>
      </c>
      <c r="L374" s="32"/>
      <c r="M374" s="164" t="s">
        <v>1</v>
      </c>
      <c r="N374" s="165" t="s">
        <v>41</v>
      </c>
      <c r="O374" s="55"/>
      <c r="P374" s="166">
        <f>O374*H374</f>
        <v>0</v>
      </c>
      <c r="Q374" s="166">
        <v>0</v>
      </c>
      <c r="R374" s="166">
        <f>Q374*H374</f>
        <v>0</v>
      </c>
      <c r="S374" s="166">
        <v>0.00223</v>
      </c>
      <c r="T374" s="167">
        <f>S374*H374</f>
        <v>0.4237</v>
      </c>
      <c r="AR374" s="168" t="s">
        <v>190</v>
      </c>
      <c r="AT374" s="168" t="s">
        <v>145</v>
      </c>
      <c r="AU374" s="168" t="s">
        <v>85</v>
      </c>
      <c r="AY374" s="17" t="s">
        <v>142</v>
      </c>
      <c r="BE374" s="169">
        <f>IF(N374="základní",J374,0)</f>
        <v>0</v>
      </c>
      <c r="BF374" s="169">
        <f>IF(N374="snížená",J374,0)</f>
        <v>0</v>
      </c>
      <c r="BG374" s="169">
        <f>IF(N374="zákl. přenesená",J374,0)</f>
        <v>0</v>
      </c>
      <c r="BH374" s="169">
        <f>IF(N374="sníž. přenesená",J374,0)</f>
        <v>0</v>
      </c>
      <c r="BI374" s="169">
        <f>IF(N374="nulová",J374,0)</f>
        <v>0</v>
      </c>
      <c r="BJ374" s="17" t="s">
        <v>83</v>
      </c>
      <c r="BK374" s="169">
        <f>ROUND(I374*H374,2)</f>
        <v>0</v>
      </c>
      <c r="BL374" s="17" t="s">
        <v>190</v>
      </c>
      <c r="BM374" s="168" t="s">
        <v>283</v>
      </c>
    </row>
    <row r="375" spans="2:65" s="1" customFormat="1" ht="16.5" customHeight="1">
      <c r="B375" s="156"/>
      <c r="C375" s="157" t="s">
        <v>572</v>
      </c>
      <c r="D375" s="157" t="s">
        <v>145</v>
      </c>
      <c r="E375" s="158" t="s">
        <v>367</v>
      </c>
      <c r="F375" s="159" t="s">
        <v>368</v>
      </c>
      <c r="G375" s="160" t="s">
        <v>335</v>
      </c>
      <c r="H375" s="161">
        <v>59</v>
      </c>
      <c r="I375" s="162"/>
      <c r="J375" s="163">
        <f>ROUND(I375*H375,2)</f>
        <v>0</v>
      </c>
      <c r="K375" s="159" t="s">
        <v>1</v>
      </c>
      <c r="L375" s="32"/>
      <c r="M375" s="164" t="s">
        <v>1</v>
      </c>
      <c r="N375" s="165" t="s">
        <v>41</v>
      </c>
      <c r="O375" s="55"/>
      <c r="P375" s="166">
        <f>O375*H375</f>
        <v>0</v>
      </c>
      <c r="Q375" s="166">
        <v>0</v>
      </c>
      <c r="R375" s="166">
        <f>Q375*H375</f>
        <v>0</v>
      </c>
      <c r="S375" s="166">
        <v>0.00394</v>
      </c>
      <c r="T375" s="167">
        <f>S375*H375</f>
        <v>0.23246</v>
      </c>
      <c r="AR375" s="168" t="s">
        <v>190</v>
      </c>
      <c r="AT375" s="168" t="s">
        <v>145</v>
      </c>
      <c r="AU375" s="168" t="s">
        <v>85</v>
      </c>
      <c r="AY375" s="17" t="s">
        <v>142</v>
      </c>
      <c r="BE375" s="169">
        <f>IF(N375="základní",J375,0)</f>
        <v>0</v>
      </c>
      <c r="BF375" s="169">
        <f>IF(N375="snížená",J375,0)</f>
        <v>0</v>
      </c>
      <c r="BG375" s="169">
        <f>IF(N375="zákl. přenesená",J375,0)</f>
        <v>0</v>
      </c>
      <c r="BH375" s="169">
        <f>IF(N375="sníž. přenesená",J375,0)</f>
        <v>0</v>
      </c>
      <c r="BI375" s="169">
        <f>IF(N375="nulová",J375,0)</f>
        <v>0</v>
      </c>
      <c r="BJ375" s="17" t="s">
        <v>83</v>
      </c>
      <c r="BK375" s="169">
        <f>ROUND(I375*H375,2)</f>
        <v>0</v>
      </c>
      <c r="BL375" s="17" t="s">
        <v>190</v>
      </c>
      <c r="BM375" s="168" t="s">
        <v>288</v>
      </c>
    </row>
    <row r="376" spans="2:65" s="1" customFormat="1" ht="24" customHeight="1">
      <c r="B376" s="156"/>
      <c r="C376" s="157" t="s">
        <v>344</v>
      </c>
      <c r="D376" s="157" t="s">
        <v>145</v>
      </c>
      <c r="E376" s="158" t="s">
        <v>391</v>
      </c>
      <c r="F376" s="159" t="s">
        <v>392</v>
      </c>
      <c r="G376" s="160" t="s">
        <v>272</v>
      </c>
      <c r="H376" s="214"/>
      <c r="I376" s="162"/>
      <c r="J376" s="163">
        <f>ROUND(I376*H376,2)</f>
        <v>0</v>
      </c>
      <c r="K376" s="159" t="s">
        <v>351</v>
      </c>
      <c r="L376" s="32"/>
      <c r="M376" s="164" t="s">
        <v>1</v>
      </c>
      <c r="N376" s="165" t="s">
        <v>41</v>
      </c>
      <c r="O376" s="55"/>
      <c r="P376" s="166">
        <f>O376*H376</f>
        <v>0</v>
      </c>
      <c r="Q376" s="166">
        <v>0</v>
      </c>
      <c r="R376" s="166">
        <f>Q376*H376</f>
        <v>0</v>
      </c>
      <c r="S376" s="166">
        <v>0</v>
      </c>
      <c r="T376" s="167">
        <f>S376*H376</f>
        <v>0</v>
      </c>
      <c r="AR376" s="168" t="s">
        <v>190</v>
      </c>
      <c r="AT376" s="168" t="s">
        <v>145</v>
      </c>
      <c r="AU376" s="168" t="s">
        <v>85</v>
      </c>
      <c r="AY376" s="17" t="s">
        <v>142</v>
      </c>
      <c r="BE376" s="169">
        <f>IF(N376="základní",J376,0)</f>
        <v>0</v>
      </c>
      <c r="BF376" s="169">
        <f>IF(N376="snížená",J376,0)</f>
        <v>0</v>
      </c>
      <c r="BG376" s="169">
        <f>IF(N376="zákl. přenesená",J376,0)</f>
        <v>0</v>
      </c>
      <c r="BH376" s="169">
        <f>IF(N376="sníž. přenesená",J376,0)</f>
        <v>0</v>
      </c>
      <c r="BI376" s="169">
        <f>IF(N376="nulová",J376,0)</f>
        <v>0</v>
      </c>
      <c r="BJ376" s="17" t="s">
        <v>83</v>
      </c>
      <c r="BK376" s="169">
        <f>ROUND(I376*H376,2)</f>
        <v>0</v>
      </c>
      <c r="BL376" s="17" t="s">
        <v>190</v>
      </c>
      <c r="BM376" s="168" t="s">
        <v>816</v>
      </c>
    </row>
    <row r="377" spans="2:63" s="11" customFormat="1" ht="22.9" customHeight="1">
      <c r="B377" s="143"/>
      <c r="D377" s="144" t="s">
        <v>75</v>
      </c>
      <c r="E377" s="154" t="s">
        <v>394</v>
      </c>
      <c r="F377" s="154" t="s">
        <v>395</v>
      </c>
      <c r="I377" s="146"/>
      <c r="J377" s="155">
        <f>BK377</f>
        <v>0</v>
      </c>
      <c r="L377" s="143"/>
      <c r="M377" s="148"/>
      <c r="N377" s="149"/>
      <c r="O377" s="149"/>
      <c r="P377" s="150">
        <f>SUM(P378:P471)</f>
        <v>0</v>
      </c>
      <c r="Q377" s="149"/>
      <c r="R377" s="150">
        <f>SUM(R378:R471)</f>
        <v>0.4237519999999999</v>
      </c>
      <c r="S377" s="149"/>
      <c r="T377" s="151">
        <f>SUM(T378:T471)</f>
        <v>8.659172</v>
      </c>
      <c r="AR377" s="144" t="s">
        <v>85</v>
      </c>
      <c r="AT377" s="152" t="s">
        <v>75</v>
      </c>
      <c r="AU377" s="152" t="s">
        <v>83</v>
      </c>
      <c r="AY377" s="144" t="s">
        <v>142</v>
      </c>
      <c r="BK377" s="153">
        <f>SUM(BK378:BK471)</f>
        <v>0</v>
      </c>
    </row>
    <row r="378" spans="2:65" s="1" customFormat="1" ht="16.5" customHeight="1">
      <c r="B378" s="156"/>
      <c r="C378" s="157" t="s">
        <v>355</v>
      </c>
      <c r="D378" s="157" t="s">
        <v>145</v>
      </c>
      <c r="E378" s="158" t="s">
        <v>396</v>
      </c>
      <c r="F378" s="159" t="s">
        <v>817</v>
      </c>
      <c r="G378" s="160" t="s">
        <v>148</v>
      </c>
      <c r="H378" s="161">
        <v>691.308</v>
      </c>
      <c r="I378" s="162"/>
      <c r="J378" s="163">
        <f>ROUND(I378*H378,2)</f>
        <v>0</v>
      </c>
      <c r="K378" s="159" t="s">
        <v>1</v>
      </c>
      <c r="L378" s="32"/>
      <c r="M378" s="164" t="s">
        <v>1</v>
      </c>
      <c r="N378" s="165" t="s">
        <v>41</v>
      </c>
      <c r="O378" s="55"/>
      <c r="P378" s="166">
        <f>O378*H378</f>
        <v>0</v>
      </c>
      <c r="Q378" s="166">
        <v>0</v>
      </c>
      <c r="R378" s="166">
        <f>Q378*H378</f>
        <v>0</v>
      </c>
      <c r="S378" s="166">
        <v>0.009</v>
      </c>
      <c r="T378" s="167">
        <f>S378*H378</f>
        <v>6.221772</v>
      </c>
      <c r="AR378" s="168" t="s">
        <v>190</v>
      </c>
      <c r="AT378" s="168" t="s">
        <v>145</v>
      </c>
      <c r="AU378" s="168" t="s">
        <v>85</v>
      </c>
      <c r="AY378" s="17" t="s">
        <v>142</v>
      </c>
      <c r="BE378" s="169">
        <f>IF(N378="základní",J378,0)</f>
        <v>0</v>
      </c>
      <c r="BF378" s="169">
        <f>IF(N378="snížená",J378,0)</f>
        <v>0</v>
      </c>
      <c r="BG378" s="169">
        <f>IF(N378="zákl. přenesená",J378,0)</f>
        <v>0</v>
      </c>
      <c r="BH378" s="169">
        <f>IF(N378="sníž. přenesená",J378,0)</f>
        <v>0</v>
      </c>
      <c r="BI378" s="169">
        <f>IF(N378="nulová",J378,0)</f>
        <v>0</v>
      </c>
      <c r="BJ378" s="17" t="s">
        <v>83</v>
      </c>
      <c r="BK378" s="169">
        <f>ROUND(I378*H378,2)</f>
        <v>0</v>
      </c>
      <c r="BL378" s="17" t="s">
        <v>190</v>
      </c>
      <c r="BM378" s="168" t="s">
        <v>292</v>
      </c>
    </row>
    <row r="379" spans="2:51" s="12" customFormat="1" ht="12">
      <c r="B379" s="170"/>
      <c r="D379" s="171" t="s">
        <v>150</v>
      </c>
      <c r="E379" s="172" t="s">
        <v>1</v>
      </c>
      <c r="F379" s="173" t="s">
        <v>782</v>
      </c>
      <c r="H379" s="172" t="s">
        <v>1</v>
      </c>
      <c r="I379" s="174"/>
      <c r="L379" s="170"/>
      <c r="M379" s="175"/>
      <c r="N379" s="176"/>
      <c r="O379" s="176"/>
      <c r="P379" s="176"/>
      <c r="Q379" s="176"/>
      <c r="R379" s="176"/>
      <c r="S379" s="176"/>
      <c r="T379" s="177"/>
      <c r="AT379" s="172" t="s">
        <v>150</v>
      </c>
      <c r="AU379" s="172" t="s">
        <v>85</v>
      </c>
      <c r="AV379" s="12" t="s">
        <v>83</v>
      </c>
      <c r="AW379" s="12" t="s">
        <v>34</v>
      </c>
      <c r="AX379" s="12" t="s">
        <v>76</v>
      </c>
      <c r="AY379" s="172" t="s">
        <v>142</v>
      </c>
    </row>
    <row r="380" spans="2:51" s="13" customFormat="1" ht="12">
      <c r="B380" s="178"/>
      <c r="D380" s="171" t="s">
        <v>150</v>
      </c>
      <c r="E380" s="179" t="s">
        <v>1</v>
      </c>
      <c r="F380" s="180" t="s">
        <v>783</v>
      </c>
      <c r="H380" s="181">
        <v>211.19250000000002</v>
      </c>
      <c r="I380" s="182"/>
      <c r="L380" s="178"/>
      <c r="M380" s="183"/>
      <c r="N380" s="184"/>
      <c r="O380" s="184"/>
      <c r="P380" s="184"/>
      <c r="Q380" s="184"/>
      <c r="R380" s="184"/>
      <c r="S380" s="184"/>
      <c r="T380" s="185"/>
      <c r="AT380" s="179" t="s">
        <v>150</v>
      </c>
      <c r="AU380" s="179" t="s">
        <v>85</v>
      </c>
      <c r="AV380" s="13" t="s">
        <v>85</v>
      </c>
      <c r="AW380" s="13" t="s">
        <v>34</v>
      </c>
      <c r="AX380" s="13" t="s">
        <v>76</v>
      </c>
      <c r="AY380" s="179" t="s">
        <v>142</v>
      </c>
    </row>
    <row r="381" spans="2:51" s="13" customFormat="1" ht="12">
      <c r="B381" s="178"/>
      <c r="D381" s="171" t="s">
        <v>150</v>
      </c>
      <c r="E381" s="179" t="s">
        <v>1</v>
      </c>
      <c r="F381" s="180" t="s">
        <v>818</v>
      </c>
      <c r="H381" s="181">
        <v>-64.8</v>
      </c>
      <c r="I381" s="182"/>
      <c r="L381" s="178"/>
      <c r="M381" s="183"/>
      <c r="N381" s="184"/>
      <c r="O381" s="184"/>
      <c r="P381" s="184"/>
      <c r="Q381" s="184"/>
      <c r="R381" s="184"/>
      <c r="S381" s="184"/>
      <c r="T381" s="185"/>
      <c r="AT381" s="179" t="s">
        <v>150</v>
      </c>
      <c r="AU381" s="179" t="s">
        <v>85</v>
      </c>
      <c r="AV381" s="13" t="s">
        <v>85</v>
      </c>
      <c r="AW381" s="13" t="s">
        <v>34</v>
      </c>
      <c r="AX381" s="13" t="s">
        <v>76</v>
      </c>
      <c r="AY381" s="179" t="s">
        <v>142</v>
      </c>
    </row>
    <row r="382" spans="2:51" s="15" customFormat="1" ht="12">
      <c r="B382" s="206"/>
      <c r="D382" s="171" t="s">
        <v>150</v>
      </c>
      <c r="E382" s="207" t="s">
        <v>1</v>
      </c>
      <c r="F382" s="208" t="s">
        <v>216</v>
      </c>
      <c r="H382" s="209">
        <v>146.39250000000004</v>
      </c>
      <c r="I382" s="210"/>
      <c r="L382" s="206"/>
      <c r="M382" s="211"/>
      <c r="N382" s="212"/>
      <c r="O382" s="212"/>
      <c r="P382" s="212"/>
      <c r="Q382" s="212"/>
      <c r="R382" s="212"/>
      <c r="S382" s="212"/>
      <c r="T382" s="213"/>
      <c r="AT382" s="207" t="s">
        <v>150</v>
      </c>
      <c r="AU382" s="207" t="s">
        <v>85</v>
      </c>
      <c r="AV382" s="15" t="s">
        <v>143</v>
      </c>
      <c r="AW382" s="15" t="s">
        <v>34</v>
      </c>
      <c r="AX382" s="15" t="s">
        <v>76</v>
      </c>
      <c r="AY382" s="207" t="s">
        <v>142</v>
      </c>
    </row>
    <row r="383" spans="2:51" s="12" customFormat="1" ht="12">
      <c r="B383" s="170"/>
      <c r="D383" s="171" t="s">
        <v>150</v>
      </c>
      <c r="E383" s="172" t="s">
        <v>1</v>
      </c>
      <c r="F383" s="173" t="s">
        <v>787</v>
      </c>
      <c r="H383" s="172" t="s">
        <v>1</v>
      </c>
      <c r="I383" s="174"/>
      <c r="L383" s="170"/>
      <c r="M383" s="175"/>
      <c r="N383" s="176"/>
      <c r="O383" s="176"/>
      <c r="P383" s="176"/>
      <c r="Q383" s="176"/>
      <c r="R383" s="176"/>
      <c r="S383" s="176"/>
      <c r="T383" s="177"/>
      <c r="AT383" s="172" t="s">
        <v>150</v>
      </c>
      <c r="AU383" s="172" t="s">
        <v>85</v>
      </c>
      <c r="AV383" s="12" t="s">
        <v>83</v>
      </c>
      <c r="AW383" s="12" t="s">
        <v>34</v>
      </c>
      <c r="AX383" s="12" t="s">
        <v>76</v>
      </c>
      <c r="AY383" s="172" t="s">
        <v>142</v>
      </c>
    </row>
    <row r="384" spans="2:51" s="13" customFormat="1" ht="12">
      <c r="B384" s="178"/>
      <c r="D384" s="171" t="s">
        <v>150</v>
      </c>
      <c r="E384" s="179" t="s">
        <v>1</v>
      </c>
      <c r="F384" s="180" t="s">
        <v>788</v>
      </c>
      <c r="H384" s="181">
        <v>389.32500000000005</v>
      </c>
      <c r="I384" s="182"/>
      <c r="L384" s="178"/>
      <c r="M384" s="183"/>
      <c r="N384" s="184"/>
      <c r="O384" s="184"/>
      <c r="P384" s="184"/>
      <c r="Q384" s="184"/>
      <c r="R384" s="184"/>
      <c r="S384" s="184"/>
      <c r="T384" s="185"/>
      <c r="AT384" s="179" t="s">
        <v>150</v>
      </c>
      <c r="AU384" s="179" t="s">
        <v>85</v>
      </c>
      <c r="AV384" s="13" t="s">
        <v>85</v>
      </c>
      <c r="AW384" s="13" t="s">
        <v>34</v>
      </c>
      <c r="AX384" s="13" t="s">
        <v>76</v>
      </c>
      <c r="AY384" s="179" t="s">
        <v>142</v>
      </c>
    </row>
    <row r="385" spans="2:51" s="13" customFormat="1" ht="12">
      <c r="B385" s="178"/>
      <c r="D385" s="171" t="s">
        <v>150</v>
      </c>
      <c r="E385" s="179" t="s">
        <v>1</v>
      </c>
      <c r="F385" s="180" t="s">
        <v>819</v>
      </c>
      <c r="H385" s="181">
        <v>-113.39999999999999</v>
      </c>
      <c r="I385" s="182"/>
      <c r="L385" s="178"/>
      <c r="M385" s="183"/>
      <c r="N385" s="184"/>
      <c r="O385" s="184"/>
      <c r="P385" s="184"/>
      <c r="Q385" s="184"/>
      <c r="R385" s="184"/>
      <c r="S385" s="184"/>
      <c r="T385" s="185"/>
      <c r="AT385" s="179" t="s">
        <v>150</v>
      </c>
      <c r="AU385" s="179" t="s">
        <v>85</v>
      </c>
      <c r="AV385" s="13" t="s">
        <v>85</v>
      </c>
      <c r="AW385" s="13" t="s">
        <v>34</v>
      </c>
      <c r="AX385" s="13" t="s">
        <v>76</v>
      </c>
      <c r="AY385" s="179" t="s">
        <v>142</v>
      </c>
    </row>
    <row r="386" spans="2:51" s="13" customFormat="1" ht="12">
      <c r="B386" s="178"/>
      <c r="D386" s="171" t="s">
        <v>150</v>
      </c>
      <c r="E386" s="179" t="s">
        <v>1</v>
      </c>
      <c r="F386" s="180" t="s">
        <v>820</v>
      </c>
      <c r="H386" s="181">
        <v>-18.06</v>
      </c>
      <c r="I386" s="182"/>
      <c r="L386" s="178"/>
      <c r="M386" s="183"/>
      <c r="N386" s="184"/>
      <c r="O386" s="184"/>
      <c r="P386" s="184"/>
      <c r="Q386" s="184"/>
      <c r="R386" s="184"/>
      <c r="S386" s="184"/>
      <c r="T386" s="185"/>
      <c r="AT386" s="179" t="s">
        <v>150</v>
      </c>
      <c r="AU386" s="179" t="s">
        <v>85</v>
      </c>
      <c r="AV386" s="13" t="s">
        <v>85</v>
      </c>
      <c r="AW386" s="13" t="s">
        <v>34</v>
      </c>
      <c r="AX386" s="13" t="s">
        <v>76</v>
      </c>
      <c r="AY386" s="179" t="s">
        <v>142</v>
      </c>
    </row>
    <row r="387" spans="2:51" s="13" customFormat="1" ht="12">
      <c r="B387" s="178"/>
      <c r="D387" s="171" t="s">
        <v>150</v>
      </c>
      <c r="E387" s="179" t="s">
        <v>1</v>
      </c>
      <c r="F387" s="180" t="s">
        <v>821</v>
      </c>
      <c r="H387" s="181">
        <v>-10.5</v>
      </c>
      <c r="I387" s="182"/>
      <c r="L387" s="178"/>
      <c r="M387" s="183"/>
      <c r="N387" s="184"/>
      <c r="O387" s="184"/>
      <c r="P387" s="184"/>
      <c r="Q387" s="184"/>
      <c r="R387" s="184"/>
      <c r="S387" s="184"/>
      <c r="T387" s="185"/>
      <c r="AT387" s="179" t="s">
        <v>150</v>
      </c>
      <c r="AU387" s="179" t="s">
        <v>85</v>
      </c>
      <c r="AV387" s="13" t="s">
        <v>85</v>
      </c>
      <c r="AW387" s="13" t="s">
        <v>34</v>
      </c>
      <c r="AX387" s="13" t="s">
        <v>76</v>
      </c>
      <c r="AY387" s="179" t="s">
        <v>142</v>
      </c>
    </row>
    <row r="388" spans="2:51" s="15" customFormat="1" ht="12">
      <c r="B388" s="206"/>
      <c r="D388" s="171" t="s">
        <v>150</v>
      </c>
      <c r="E388" s="207" t="s">
        <v>1</v>
      </c>
      <c r="F388" s="208" t="s">
        <v>216</v>
      </c>
      <c r="H388" s="209">
        <v>247.36500000000007</v>
      </c>
      <c r="I388" s="210"/>
      <c r="L388" s="206"/>
      <c r="M388" s="211"/>
      <c r="N388" s="212"/>
      <c r="O388" s="212"/>
      <c r="P388" s="212"/>
      <c r="Q388" s="212"/>
      <c r="R388" s="212"/>
      <c r="S388" s="212"/>
      <c r="T388" s="213"/>
      <c r="AT388" s="207" t="s">
        <v>150</v>
      </c>
      <c r="AU388" s="207" t="s">
        <v>85</v>
      </c>
      <c r="AV388" s="15" t="s">
        <v>143</v>
      </c>
      <c r="AW388" s="15" t="s">
        <v>34</v>
      </c>
      <c r="AX388" s="15" t="s">
        <v>76</v>
      </c>
      <c r="AY388" s="207" t="s">
        <v>142</v>
      </c>
    </row>
    <row r="389" spans="2:51" s="12" customFormat="1" ht="12">
      <c r="B389" s="170"/>
      <c r="D389" s="171" t="s">
        <v>150</v>
      </c>
      <c r="E389" s="172" t="s">
        <v>1</v>
      </c>
      <c r="F389" s="173" t="s">
        <v>698</v>
      </c>
      <c r="H389" s="172" t="s">
        <v>1</v>
      </c>
      <c r="I389" s="174"/>
      <c r="L389" s="170"/>
      <c r="M389" s="175"/>
      <c r="N389" s="176"/>
      <c r="O389" s="176"/>
      <c r="P389" s="176"/>
      <c r="Q389" s="176"/>
      <c r="R389" s="176"/>
      <c r="S389" s="176"/>
      <c r="T389" s="177"/>
      <c r="AT389" s="172" t="s">
        <v>150</v>
      </c>
      <c r="AU389" s="172" t="s">
        <v>85</v>
      </c>
      <c r="AV389" s="12" t="s">
        <v>83</v>
      </c>
      <c r="AW389" s="12" t="s">
        <v>34</v>
      </c>
      <c r="AX389" s="12" t="s">
        <v>76</v>
      </c>
      <c r="AY389" s="172" t="s">
        <v>142</v>
      </c>
    </row>
    <row r="390" spans="2:51" s="13" customFormat="1" ht="12">
      <c r="B390" s="178"/>
      <c r="D390" s="171" t="s">
        <v>150</v>
      </c>
      <c r="E390" s="179" t="s">
        <v>1</v>
      </c>
      <c r="F390" s="180" t="s">
        <v>790</v>
      </c>
      <c r="H390" s="181">
        <v>134.125</v>
      </c>
      <c r="I390" s="182"/>
      <c r="L390" s="178"/>
      <c r="M390" s="183"/>
      <c r="N390" s="184"/>
      <c r="O390" s="184"/>
      <c r="P390" s="184"/>
      <c r="Q390" s="184"/>
      <c r="R390" s="184"/>
      <c r="S390" s="184"/>
      <c r="T390" s="185"/>
      <c r="AT390" s="179" t="s">
        <v>150</v>
      </c>
      <c r="AU390" s="179" t="s">
        <v>85</v>
      </c>
      <c r="AV390" s="13" t="s">
        <v>85</v>
      </c>
      <c r="AW390" s="13" t="s">
        <v>34</v>
      </c>
      <c r="AX390" s="13" t="s">
        <v>76</v>
      </c>
      <c r="AY390" s="179" t="s">
        <v>142</v>
      </c>
    </row>
    <row r="391" spans="2:51" s="13" customFormat="1" ht="12">
      <c r="B391" s="178"/>
      <c r="D391" s="171" t="s">
        <v>150</v>
      </c>
      <c r="E391" s="179" t="s">
        <v>1</v>
      </c>
      <c r="F391" s="180" t="s">
        <v>791</v>
      </c>
      <c r="H391" s="181">
        <v>16.650000000000006</v>
      </c>
      <c r="I391" s="182"/>
      <c r="L391" s="178"/>
      <c r="M391" s="183"/>
      <c r="N391" s="184"/>
      <c r="O391" s="184"/>
      <c r="P391" s="184"/>
      <c r="Q391" s="184"/>
      <c r="R391" s="184"/>
      <c r="S391" s="184"/>
      <c r="T391" s="185"/>
      <c r="AT391" s="179" t="s">
        <v>150</v>
      </c>
      <c r="AU391" s="179" t="s">
        <v>85</v>
      </c>
      <c r="AV391" s="13" t="s">
        <v>85</v>
      </c>
      <c r="AW391" s="13" t="s">
        <v>34</v>
      </c>
      <c r="AX391" s="13" t="s">
        <v>76</v>
      </c>
      <c r="AY391" s="179" t="s">
        <v>142</v>
      </c>
    </row>
    <row r="392" spans="2:51" s="13" customFormat="1" ht="12">
      <c r="B392" s="178"/>
      <c r="D392" s="171" t="s">
        <v>150</v>
      </c>
      <c r="E392" s="179" t="s">
        <v>1</v>
      </c>
      <c r="F392" s="180" t="s">
        <v>822</v>
      </c>
      <c r="H392" s="181">
        <v>-4</v>
      </c>
      <c r="I392" s="182"/>
      <c r="L392" s="178"/>
      <c r="M392" s="183"/>
      <c r="N392" s="184"/>
      <c r="O392" s="184"/>
      <c r="P392" s="184"/>
      <c r="Q392" s="184"/>
      <c r="R392" s="184"/>
      <c r="S392" s="184"/>
      <c r="T392" s="185"/>
      <c r="AT392" s="179" t="s">
        <v>150</v>
      </c>
      <c r="AU392" s="179" t="s">
        <v>85</v>
      </c>
      <c r="AV392" s="13" t="s">
        <v>85</v>
      </c>
      <c r="AW392" s="13" t="s">
        <v>34</v>
      </c>
      <c r="AX392" s="13" t="s">
        <v>76</v>
      </c>
      <c r="AY392" s="179" t="s">
        <v>142</v>
      </c>
    </row>
    <row r="393" spans="2:51" s="15" customFormat="1" ht="12">
      <c r="B393" s="206"/>
      <c r="D393" s="171" t="s">
        <v>150</v>
      </c>
      <c r="E393" s="207" t="s">
        <v>1</v>
      </c>
      <c r="F393" s="208" t="s">
        <v>216</v>
      </c>
      <c r="H393" s="209">
        <v>146.775</v>
      </c>
      <c r="I393" s="210"/>
      <c r="L393" s="206"/>
      <c r="M393" s="211"/>
      <c r="N393" s="212"/>
      <c r="O393" s="212"/>
      <c r="P393" s="212"/>
      <c r="Q393" s="212"/>
      <c r="R393" s="212"/>
      <c r="S393" s="212"/>
      <c r="T393" s="213"/>
      <c r="AT393" s="207" t="s">
        <v>150</v>
      </c>
      <c r="AU393" s="207" t="s">
        <v>85</v>
      </c>
      <c r="AV393" s="15" t="s">
        <v>143</v>
      </c>
      <c r="AW393" s="15" t="s">
        <v>34</v>
      </c>
      <c r="AX393" s="15" t="s">
        <v>76</v>
      </c>
      <c r="AY393" s="207" t="s">
        <v>142</v>
      </c>
    </row>
    <row r="394" spans="2:51" s="12" customFormat="1" ht="12">
      <c r="B394" s="170"/>
      <c r="D394" s="171" t="s">
        <v>150</v>
      </c>
      <c r="E394" s="172" t="s">
        <v>1</v>
      </c>
      <c r="F394" s="173" t="s">
        <v>792</v>
      </c>
      <c r="H394" s="172" t="s">
        <v>1</v>
      </c>
      <c r="I394" s="174"/>
      <c r="L394" s="170"/>
      <c r="M394" s="175"/>
      <c r="N394" s="176"/>
      <c r="O394" s="176"/>
      <c r="P394" s="176"/>
      <c r="Q394" s="176"/>
      <c r="R394" s="176"/>
      <c r="S394" s="176"/>
      <c r="T394" s="177"/>
      <c r="AT394" s="172" t="s">
        <v>150</v>
      </c>
      <c r="AU394" s="172" t="s">
        <v>85</v>
      </c>
      <c r="AV394" s="12" t="s">
        <v>83</v>
      </c>
      <c r="AW394" s="12" t="s">
        <v>34</v>
      </c>
      <c r="AX394" s="12" t="s">
        <v>76</v>
      </c>
      <c r="AY394" s="172" t="s">
        <v>142</v>
      </c>
    </row>
    <row r="395" spans="2:51" s="13" customFormat="1" ht="12">
      <c r="B395" s="178"/>
      <c r="D395" s="171" t="s">
        <v>150</v>
      </c>
      <c r="E395" s="179" t="s">
        <v>1</v>
      </c>
      <c r="F395" s="180" t="s">
        <v>790</v>
      </c>
      <c r="H395" s="181">
        <v>134.125</v>
      </c>
      <c r="I395" s="182"/>
      <c r="L395" s="178"/>
      <c r="M395" s="183"/>
      <c r="N395" s="184"/>
      <c r="O395" s="184"/>
      <c r="P395" s="184"/>
      <c r="Q395" s="184"/>
      <c r="R395" s="184"/>
      <c r="S395" s="184"/>
      <c r="T395" s="185"/>
      <c r="AT395" s="179" t="s">
        <v>150</v>
      </c>
      <c r="AU395" s="179" t="s">
        <v>85</v>
      </c>
      <c r="AV395" s="13" t="s">
        <v>85</v>
      </c>
      <c r="AW395" s="13" t="s">
        <v>34</v>
      </c>
      <c r="AX395" s="13" t="s">
        <v>76</v>
      </c>
      <c r="AY395" s="179" t="s">
        <v>142</v>
      </c>
    </row>
    <row r="396" spans="2:51" s="13" customFormat="1" ht="12">
      <c r="B396" s="178"/>
      <c r="D396" s="171" t="s">
        <v>150</v>
      </c>
      <c r="E396" s="179" t="s">
        <v>1</v>
      </c>
      <c r="F396" s="180" t="s">
        <v>791</v>
      </c>
      <c r="H396" s="181">
        <v>16.650000000000006</v>
      </c>
      <c r="I396" s="182"/>
      <c r="L396" s="178"/>
      <c r="M396" s="183"/>
      <c r="N396" s="184"/>
      <c r="O396" s="184"/>
      <c r="P396" s="184"/>
      <c r="Q396" s="184"/>
      <c r="R396" s="184"/>
      <c r="S396" s="184"/>
      <c r="T396" s="185"/>
      <c r="AT396" s="179" t="s">
        <v>150</v>
      </c>
      <c r="AU396" s="179" t="s">
        <v>85</v>
      </c>
      <c r="AV396" s="13" t="s">
        <v>85</v>
      </c>
      <c r="AW396" s="13" t="s">
        <v>34</v>
      </c>
      <c r="AX396" s="13" t="s">
        <v>76</v>
      </c>
      <c r="AY396" s="179" t="s">
        <v>142</v>
      </c>
    </row>
    <row r="397" spans="2:51" s="15" customFormat="1" ht="12">
      <c r="B397" s="206"/>
      <c r="D397" s="171" t="s">
        <v>150</v>
      </c>
      <c r="E397" s="207" t="s">
        <v>1</v>
      </c>
      <c r="F397" s="208" t="s">
        <v>216</v>
      </c>
      <c r="H397" s="209">
        <v>150.775</v>
      </c>
      <c r="I397" s="210"/>
      <c r="L397" s="206"/>
      <c r="M397" s="211"/>
      <c r="N397" s="212"/>
      <c r="O397" s="212"/>
      <c r="P397" s="212"/>
      <c r="Q397" s="212"/>
      <c r="R397" s="212"/>
      <c r="S397" s="212"/>
      <c r="T397" s="213"/>
      <c r="AT397" s="207" t="s">
        <v>150</v>
      </c>
      <c r="AU397" s="207" t="s">
        <v>85</v>
      </c>
      <c r="AV397" s="15" t="s">
        <v>143</v>
      </c>
      <c r="AW397" s="15" t="s">
        <v>34</v>
      </c>
      <c r="AX397" s="15" t="s">
        <v>76</v>
      </c>
      <c r="AY397" s="207" t="s">
        <v>142</v>
      </c>
    </row>
    <row r="398" spans="2:51" s="14" customFormat="1" ht="12">
      <c r="B398" s="186"/>
      <c r="D398" s="171" t="s">
        <v>150</v>
      </c>
      <c r="E398" s="187" t="s">
        <v>1</v>
      </c>
      <c r="F398" s="188" t="s">
        <v>157</v>
      </c>
      <c r="H398" s="189">
        <v>691.3075000000001</v>
      </c>
      <c r="I398" s="190"/>
      <c r="L398" s="186"/>
      <c r="M398" s="191"/>
      <c r="N398" s="192"/>
      <c r="O398" s="192"/>
      <c r="P398" s="192"/>
      <c r="Q398" s="192"/>
      <c r="R398" s="192"/>
      <c r="S398" s="192"/>
      <c r="T398" s="193"/>
      <c r="AT398" s="187" t="s">
        <v>150</v>
      </c>
      <c r="AU398" s="187" t="s">
        <v>85</v>
      </c>
      <c r="AV398" s="14" t="s">
        <v>149</v>
      </c>
      <c r="AW398" s="14" t="s">
        <v>34</v>
      </c>
      <c r="AX398" s="14" t="s">
        <v>83</v>
      </c>
      <c r="AY398" s="187" t="s">
        <v>142</v>
      </c>
    </row>
    <row r="399" spans="2:65" s="1" customFormat="1" ht="24" customHeight="1">
      <c r="B399" s="156"/>
      <c r="C399" s="157" t="s">
        <v>259</v>
      </c>
      <c r="D399" s="157" t="s">
        <v>145</v>
      </c>
      <c r="E399" s="158" t="s">
        <v>426</v>
      </c>
      <c r="F399" s="159" t="s">
        <v>427</v>
      </c>
      <c r="G399" s="160" t="s">
        <v>148</v>
      </c>
      <c r="H399" s="161">
        <v>108.72</v>
      </c>
      <c r="I399" s="162"/>
      <c r="J399" s="163">
        <f>ROUND(I399*H399,2)</f>
        <v>0</v>
      </c>
      <c r="K399" s="159" t="s">
        <v>1</v>
      </c>
      <c r="L399" s="32"/>
      <c r="M399" s="164" t="s">
        <v>1</v>
      </c>
      <c r="N399" s="165" t="s">
        <v>41</v>
      </c>
      <c r="O399" s="55"/>
      <c r="P399" s="166">
        <f>O399*H399</f>
        <v>0</v>
      </c>
      <c r="Q399" s="166">
        <v>0</v>
      </c>
      <c r="R399" s="166">
        <f>Q399*H399</f>
        <v>0</v>
      </c>
      <c r="S399" s="166">
        <v>0.02</v>
      </c>
      <c r="T399" s="167">
        <f>S399*H399</f>
        <v>2.1744</v>
      </c>
      <c r="AR399" s="168" t="s">
        <v>190</v>
      </c>
      <c r="AT399" s="168" t="s">
        <v>145</v>
      </c>
      <c r="AU399" s="168" t="s">
        <v>85</v>
      </c>
      <c r="AY399" s="17" t="s">
        <v>142</v>
      </c>
      <c r="BE399" s="169">
        <f>IF(N399="základní",J399,0)</f>
        <v>0</v>
      </c>
      <c r="BF399" s="169">
        <f>IF(N399="snížená",J399,0)</f>
        <v>0</v>
      </c>
      <c r="BG399" s="169">
        <f>IF(N399="zákl. přenesená",J399,0)</f>
        <v>0</v>
      </c>
      <c r="BH399" s="169">
        <f>IF(N399="sníž. přenesená",J399,0)</f>
        <v>0</v>
      </c>
      <c r="BI399" s="169">
        <f>IF(N399="nulová",J399,0)</f>
        <v>0</v>
      </c>
      <c r="BJ399" s="17" t="s">
        <v>83</v>
      </c>
      <c r="BK399" s="169">
        <f>ROUND(I399*H399,2)</f>
        <v>0</v>
      </c>
      <c r="BL399" s="17" t="s">
        <v>190</v>
      </c>
      <c r="BM399" s="168" t="s">
        <v>298</v>
      </c>
    </row>
    <row r="400" spans="2:51" s="13" customFormat="1" ht="12">
      <c r="B400" s="178"/>
      <c r="D400" s="171" t="s">
        <v>150</v>
      </c>
      <c r="E400" s="179" t="s">
        <v>1</v>
      </c>
      <c r="F400" s="180" t="s">
        <v>823</v>
      </c>
      <c r="H400" s="181">
        <v>108.72</v>
      </c>
      <c r="I400" s="182"/>
      <c r="L400" s="178"/>
      <c r="M400" s="183"/>
      <c r="N400" s="184"/>
      <c r="O400" s="184"/>
      <c r="P400" s="184"/>
      <c r="Q400" s="184"/>
      <c r="R400" s="184"/>
      <c r="S400" s="184"/>
      <c r="T400" s="185"/>
      <c r="AT400" s="179" t="s">
        <v>150</v>
      </c>
      <c r="AU400" s="179" t="s">
        <v>85</v>
      </c>
      <c r="AV400" s="13" t="s">
        <v>85</v>
      </c>
      <c r="AW400" s="13" t="s">
        <v>34</v>
      </c>
      <c r="AX400" s="13" t="s">
        <v>76</v>
      </c>
      <c r="AY400" s="179" t="s">
        <v>142</v>
      </c>
    </row>
    <row r="401" spans="2:51" s="14" customFormat="1" ht="12">
      <c r="B401" s="186"/>
      <c r="D401" s="171" t="s">
        <v>150</v>
      </c>
      <c r="E401" s="187" t="s">
        <v>1</v>
      </c>
      <c r="F401" s="188" t="s">
        <v>157</v>
      </c>
      <c r="H401" s="189">
        <v>108.72</v>
      </c>
      <c r="I401" s="190"/>
      <c r="L401" s="186"/>
      <c r="M401" s="191"/>
      <c r="N401" s="192"/>
      <c r="O401" s="192"/>
      <c r="P401" s="192"/>
      <c r="Q401" s="192"/>
      <c r="R401" s="192"/>
      <c r="S401" s="192"/>
      <c r="T401" s="193"/>
      <c r="AT401" s="187" t="s">
        <v>150</v>
      </c>
      <c r="AU401" s="187" t="s">
        <v>85</v>
      </c>
      <c r="AV401" s="14" t="s">
        <v>149</v>
      </c>
      <c r="AW401" s="14" t="s">
        <v>34</v>
      </c>
      <c r="AX401" s="14" t="s">
        <v>83</v>
      </c>
      <c r="AY401" s="187" t="s">
        <v>142</v>
      </c>
    </row>
    <row r="402" spans="2:65" s="1" customFormat="1" ht="16.5" customHeight="1">
      <c r="B402" s="156"/>
      <c r="C402" s="157" t="s">
        <v>366</v>
      </c>
      <c r="D402" s="157" t="s">
        <v>145</v>
      </c>
      <c r="E402" s="158" t="s">
        <v>430</v>
      </c>
      <c r="F402" s="159" t="s">
        <v>431</v>
      </c>
      <c r="G402" s="160" t="s">
        <v>203</v>
      </c>
      <c r="H402" s="161">
        <v>1</v>
      </c>
      <c r="I402" s="162"/>
      <c r="J402" s="163">
        <f>ROUND(I402*H402,2)</f>
        <v>0</v>
      </c>
      <c r="K402" s="159" t="s">
        <v>1</v>
      </c>
      <c r="L402" s="32"/>
      <c r="M402" s="164" t="s">
        <v>1</v>
      </c>
      <c r="N402" s="165" t="s">
        <v>41</v>
      </c>
      <c r="O402" s="55"/>
      <c r="P402" s="166">
        <f>O402*H402</f>
        <v>0</v>
      </c>
      <c r="Q402" s="166">
        <v>0</v>
      </c>
      <c r="R402" s="166">
        <f>Q402*H402</f>
        <v>0</v>
      </c>
      <c r="S402" s="166">
        <v>0.013</v>
      </c>
      <c r="T402" s="167">
        <f>S402*H402</f>
        <v>0.013</v>
      </c>
      <c r="AR402" s="168" t="s">
        <v>190</v>
      </c>
      <c r="AT402" s="168" t="s">
        <v>145</v>
      </c>
      <c r="AU402" s="168" t="s">
        <v>85</v>
      </c>
      <c r="AY402" s="17" t="s">
        <v>142</v>
      </c>
      <c r="BE402" s="169">
        <f>IF(N402="základní",J402,0)</f>
        <v>0</v>
      </c>
      <c r="BF402" s="169">
        <f>IF(N402="snížená",J402,0)</f>
        <v>0</v>
      </c>
      <c r="BG402" s="169">
        <f>IF(N402="zákl. přenesená",J402,0)</f>
        <v>0</v>
      </c>
      <c r="BH402" s="169">
        <f>IF(N402="sníž. přenesená",J402,0)</f>
        <v>0</v>
      </c>
      <c r="BI402" s="169">
        <f>IF(N402="nulová",J402,0)</f>
        <v>0</v>
      </c>
      <c r="BJ402" s="17" t="s">
        <v>83</v>
      </c>
      <c r="BK402" s="169">
        <f>ROUND(I402*H402,2)</f>
        <v>0</v>
      </c>
      <c r="BL402" s="17" t="s">
        <v>190</v>
      </c>
      <c r="BM402" s="168" t="s">
        <v>301</v>
      </c>
    </row>
    <row r="403" spans="2:65" s="1" customFormat="1" ht="24" customHeight="1">
      <c r="B403" s="156"/>
      <c r="C403" s="157" t="s">
        <v>262</v>
      </c>
      <c r="D403" s="157" t="s">
        <v>145</v>
      </c>
      <c r="E403" s="158" t="s">
        <v>447</v>
      </c>
      <c r="F403" s="159" t="s">
        <v>448</v>
      </c>
      <c r="G403" s="160" t="s">
        <v>449</v>
      </c>
      <c r="H403" s="161">
        <v>250</v>
      </c>
      <c r="I403" s="162"/>
      <c r="J403" s="163">
        <f>ROUND(I403*H403,2)</f>
        <v>0</v>
      </c>
      <c r="K403" s="159" t="s">
        <v>1</v>
      </c>
      <c r="L403" s="32"/>
      <c r="M403" s="164" t="s">
        <v>1</v>
      </c>
      <c r="N403" s="165" t="s">
        <v>41</v>
      </c>
      <c r="O403" s="55"/>
      <c r="P403" s="166">
        <f>O403*H403</f>
        <v>0</v>
      </c>
      <c r="Q403" s="166">
        <v>0</v>
      </c>
      <c r="R403" s="166">
        <f>Q403*H403</f>
        <v>0</v>
      </c>
      <c r="S403" s="166">
        <v>0.001</v>
      </c>
      <c r="T403" s="167">
        <f>S403*H403</f>
        <v>0.25</v>
      </c>
      <c r="AR403" s="168" t="s">
        <v>190</v>
      </c>
      <c r="AT403" s="168" t="s">
        <v>145</v>
      </c>
      <c r="AU403" s="168" t="s">
        <v>85</v>
      </c>
      <c r="AY403" s="17" t="s">
        <v>142</v>
      </c>
      <c r="BE403" s="169">
        <f>IF(N403="základní",J403,0)</f>
        <v>0</v>
      </c>
      <c r="BF403" s="169">
        <f>IF(N403="snížená",J403,0)</f>
        <v>0</v>
      </c>
      <c r="BG403" s="169">
        <f>IF(N403="zákl. přenesená",J403,0)</f>
        <v>0</v>
      </c>
      <c r="BH403" s="169">
        <f>IF(N403="sníž. přenesená",J403,0)</f>
        <v>0</v>
      </c>
      <c r="BI403" s="169">
        <f>IF(N403="nulová",J403,0)</f>
        <v>0</v>
      </c>
      <c r="BJ403" s="17" t="s">
        <v>83</v>
      </c>
      <c r="BK403" s="169">
        <f>ROUND(I403*H403,2)</f>
        <v>0</v>
      </c>
      <c r="BL403" s="17" t="s">
        <v>190</v>
      </c>
      <c r="BM403" s="168" t="s">
        <v>307</v>
      </c>
    </row>
    <row r="404" spans="2:51" s="12" customFormat="1" ht="12">
      <c r="B404" s="170"/>
      <c r="D404" s="171" t="s">
        <v>150</v>
      </c>
      <c r="E404" s="172" t="s">
        <v>1</v>
      </c>
      <c r="F404" s="173" t="s">
        <v>824</v>
      </c>
      <c r="H404" s="172" t="s">
        <v>1</v>
      </c>
      <c r="I404" s="174"/>
      <c r="L404" s="170"/>
      <c r="M404" s="175"/>
      <c r="N404" s="176"/>
      <c r="O404" s="176"/>
      <c r="P404" s="176"/>
      <c r="Q404" s="176"/>
      <c r="R404" s="176"/>
      <c r="S404" s="176"/>
      <c r="T404" s="177"/>
      <c r="AT404" s="172" t="s">
        <v>150</v>
      </c>
      <c r="AU404" s="172" t="s">
        <v>85</v>
      </c>
      <c r="AV404" s="12" t="s">
        <v>83</v>
      </c>
      <c r="AW404" s="12" t="s">
        <v>34</v>
      </c>
      <c r="AX404" s="12" t="s">
        <v>76</v>
      </c>
      <c r="AY404" s="172" t="s">
        <v>142</v>
      </c>
    </row>
    <row r="405" spans="2:51" s="13" customFormat="1" ht="12">
      <c r="B405" s="178"/>
      <c r="D405" s="171" t="s">
        <v>150</v>
      </c>
      <c r="E405" s="179" t="s">
        <v>1</v>
      </c>
      <c r="F405" s="180" t="s">
        <v>825</v>
      </c>
      <c r="H405" s="181">
        <v>250</v>
      </c>
      <c r="I405" s="182"/>
      <c r="L405" s="178"/>
      <c r="M405" s="183"/>
      <c r="N405" s="184"/>
      <c r="O405" s="184"/>
      <c r="P405" s="184"/>
      <c r="Q405" s="184"/>
      <c r="R405" s="184"/>
      <c r="S405" s="184"/>
      <c r="T405" s="185"/>
      <c r="AT405" s="179" t="s">
        <v>150</v>
      </c>
      <c r="AU405" s="179" t="s">
        <v>85</v>
      </c>
      <c r="AV405" s="13" t="s">
        <v>85</v>
      </c>
      <c r="AW405" s="13" t="s">
        <v>34</v>
      </c>
      <c r="AX405" s="13" t="s">
        <v>76</v>
      </c>
      <c r="AY405" s="179" t="s">
        <v>142</v>
      </c>
    </row>
    <row r="406" spans="2:51" s="14" customFormat="1" ht="12">
      <c r="B406" s="186"/>
      <c r="D406" s="171" t="s">
        <v>150</v>
      </c>
      <c r="E406" s="187" t="s">
        <v>1</v>
      </c>
      <c r="F406" s="188" t="s">
        <v>157</v>
      </c>
      <c r="H406" s="189">
        <v>250</v>
      </c>
      <c r="I406" s="190"/>
      <c r="L406" s="186"/>
      <c r="M406" s="191"/>
      <c r="N406" s="192"/>
      <c r="O406" s="192"/>
      <c r="P406" s="192"/>
      <c r="Q406" s="192"/>
      <c r="R406" s="192"/>
      <c r="S406" s="192"/>
      <c r="T406" s="193"/>
      <c r="AT406" s="187" t="s">
        <v>150</v>
      </c>
      <c r="AU406" s="187" t="s">
        <v>85</v>
      </c>
      <c r="AV406" s="14" t="s">
        <v>149</v>
      </c>
      <c r="AW406" s="14" t="s">
        <v>34</v>
      </c>
      <c r="AX406" s="14" t="s">
        <v>83</v>
      </c>
      <c r="AY406" s="187" t="s">
        <v>142</v>
      </c>
    </row>
    <row r="407" spans="2:65" s="1" customFormat="1" ht="24" customHeight="1">
      <c r="B407" s="156"/>
      <c r="C407" s="157" t="s">
        <v>376</v>
      </c>
      <c r="D407" s="157" t="s">
        <v>145</v>
      </c>
      <c r="E407" s="158" t="s">
        <v>465</v>
      </c>
      <c r="F407" s="159" t="s">
        <v>466</v>
      </c>
      <c r="G407" s="160" t="s">
        <v>203</v>
      </c>
      <c r="H407" s="161">
        <v>44</v>
      </c>
      <c r="I407" s="162"/>
      <c r="J407" s="163">
        <f>ROUND(I407*H407,2)</f>
        <v>0</v>
      </c>
      <c r="K407" s="159" t="s">
        <v>1</v>
      </c>
      <c r="L407" s="32"/>
      <c r="M407" s="164" t="s">
        <v>1</v>
      </c>
      <c r="N407" s="165" t="s">
        <v>41</v>
      </c>
      <c r="O407" s="55"/>
      <c r="P407" s="166">
        <f>O407*H407</f>
        <v>0</v>
      </c>
      <c r="Q407" s="166">
        <v>0</v>
      </c>
      <c r="R407" s="166">
        <f>Q407*H407</f>
        <v>0</v>
      </c>
      <c r="S407" s="166">
        <v>0</v>
      </c>
      <c r="T407" s="167">
        <f>S407*H407</f>
        <v>0</v>
      </c>
      <c r="AR407" s="168" t="s">
        <v>190</v>
      </c>
      <c r="AT407" s="168" t="s">
        <v>145</v>
      </c>
      <c r="AU407" s="168" t="s">
        <v>85</v>
      </c>
      <c r="AY407" s="17" t="s">
        <v>142</v>
      </c>
      <c r="BE407" s="169">
        <f>IF(N407="základní",J407,0)</f>
        <v>0</v>
      </c>
      <c r="BF407" s="169">
        <f>IF(N407="snížená",J407,0)</f>
        <v>0</v>
      </c>
      <c r="BG407" s="169">
        <f>IF(N407="zákl. přenesená",J407,0)</f>
        <v>0</v>
      </c>
      <c r="BH407" s="169">
        <f>IF(N407="sníž. přenesená",J407,0)</f>
        <v>0</v>
      </c>
      <c r="BI407" s="169">
        <f>IF(N407="nulová",J407,0)</f>
        <v>0</v>
      </c>
      <c r="BJ407" s="17" t="s">
        <v>83</v>
      </c>
      <c r="BK407" s="169">
        <f>ROUND(I407*H407,2)</f>
        <v>0</v>
      </c>
      <c r="BL407" s="17" t="s">
        <v>190</v>
      </c>
      <c r="BM407" s="168" t="s">
        <v>312</v>
      </c>
    </row>
    <row r="408" spans="2:51" s="13" customFormat="1" ht="12">
      <c r="B408" s="178"/>
      <c r="D408" s="171" t="s">
        <v>150</v>
      </c>
      <c r="E408" s="179" t="s">
        <v>1</v>
      </c>
      <c r="F408" s="180" t="s">
        <v>826</v>
      </c>
      <c r="H408" s="181">
        <v>44</v>
      </c>
      <c r="I408" s="182"/>
      <c r="L408" s="178"/>
      <c r="M408" s="183"/>
      <c r="N408" s="184"/>
      <c r="O408" s="184"/>
      <c r="P408" s="184"/>
      <c r="Q408" s="184"/>
      <c r="R408" s="184"/>
      <c r="S408" s="184"/>
      <c r="T408" s="185"/>
      <c r="AT408" s="179" t="s">
        <v>150</v>
      </c>
      <c r="AU408" s="179" t="s">
        <v>85</v>
      </c>
      <c r="AV408" s="13" t="s">
        <v>85</v>
      </c>
      <c r="AW408" s="13" t="s">
        <v>34</v>
      </c>
      <c r="AX408" s="13" t="s">
        <v>76</v>
      </c>
      <c r="AY408" s="179" t="s">
        <v>142</v>
      </c>
    </row>
    <row r="409" spans="2:51" s="14" customFormat="1" ht="12">
      <c r="B409" s="186"/>
      <c r="D409" s="171" t="s">
        <v>150</v>
      </c>
      <c r="E409" s="187" t="s">
        <v>1</v>
      </c>
      <c r="F409" s="188" t="s">
        <v>157</v>
      </c>
      <c r="H409" s="189">
        <v>44</v>
      </c>
      <c r="I409" s="190"/>
      <c r="L409" s="186"/>
      <c r="M409" s="191"/>
      <c r="N409" s="192"/>
      <c r="O409" s="192"/>
      <c r="P409" s="192"/>
      <c r="Q409" s="192"/>
      <c r="R409" s="192"/>
      <c r="S409" s="192"/>
      <c r="T409" s="193"/>
      <c r="AT409" s="187" t="s">
        <v>150</v>
      </c>
      <c r="AU409" s="187" t="s">
        <v>85</v>
      </c>
      <c r="AV409" s="14" t="s">
        <v>149</v>
      </c>
      <c r="AW409" s="14" t="s">
        <v>34</v>
      </c>
      <c r="AX409" s="14" t="s">
        <v>83</v>
      </c>
      <c r="AY409" s="187" t="s">
        <v>142</v>
      </c>
    </row>
    <row r="410" spans="2:65" s="1" customFormat="1" ht="16.5" customHeight="1">
      <c r="B410" s="156"/>
      <c r="C410" s="157" t="s">
        <v>265</v>
      </c>
      <c r="D410" s="157" t="s">
        <v>145</v>
      </c>
      <c r="E410" s="158" t="s">
        <v>470</v>
      </c>
      <c r="F410" s="159" t="s">
        <v>471</v>
      </c>
      <c r="G410" s="160" t="s">
        <v>203</v>
      </c>
      <c r="H410" s="161">
        <v>1</v>
      </c>
      <c r="I410" s="162"/>
      <c r="J410" s="163">
        <f>ROUND(I410*H410,2)</f>
        <v>0</v>
      </c>
      <c r="K410" s="159" t="s">
        <v>1</v>
      </c>
      <c r="L410" s="32"/>
      <c r="M410" s="164" t="s">
        <v>1</v>
      </c>
      <c r="N410" s="165" t="s">
        <v>41</v>
      </c>
      <c r="O410" s="55"/>
      <c r="P410" s="166">
        <f>O410*H410</f>
        <v>0</v>
      </c>
      <c r="Q410" s="166">
        <v>0</v>
      </c>
      <c r="R410" s="166">
        <f>Q410*H410</f>
        <v>0</v>
      </c>
      <c r="S410" s="166">
        <v>0</v>
      </c>
      <c r="T410" s="167">
        <f>S410*H410</f>
        <v>0</v>
      </c>
      <c r="AR410" s="168" t="s">
        <v>190</v>
      </c>
      <c r="AT410" s="168" t="s">
        <v>145</v>
      </c>
      <c r="AU410" s="168" t="s">
        <v>85</v>
      </c>
      <c r="AY410" s="17" t="s">
        <v>142</v>
      </c>
      <c r="BE410" s="169">
        <f>IF(N410="základní",J410,0)</f>
        <v>0</v>
      </c>
      <c r="BF410" s="169">
        <f>IF(N410="snížená",J410,0)</f>
        <v>0</v>
      </c>
      <c r="BG410" s="169">
        <f>IF(N410="zákl. přenesená",J410,0)</f>
        <v>0</v>
      </c>
      <c r="BH410" s="169">
        <f>IF(N410="sníž. přenesená",J410,0)</f>
        <v>0</v>
      </c>
      <c r="BI410" s="169">
        <f>IF(N410="nulová",J410,0)</f>
        <v>0</v>
      </c>
      <c r="BJ410" s="17" t="s">
        <v>83</v>
      </c>
      <c r="BK410" s="169">
        <f>ROUND(I410*H410,2)</f>
        <v>0</v>
      </c>
      <c r="BL410" s="17" t="s">
        <v>190</v>
      </c>
      <c r="BM410" s="168" t="s">
        <v>319</v>
      </c>
    </row>
    <row r="411" spans="2:65" s="1" customFormat="1" ht="16.5" customHeight="1">
      <c r="B411" s="156"/>
      <c r="C411" s="157" t="s">
        <v>383</v>
      </c>
      <c r="D411" s="157" t="s">
        <v>145</v>
      </c>
      <c r="E411" s="158" t="s">
        <v>473</v>
      </c>
      <c r="F411" s="159" t="s">
        <v>474</v>
      </c>
      <c r="G411" s="160" t="s">
        <v>203</v>
      </c>
      <c r="H411" s="161">
        <v>16</v>
      </c>
      <c r="I411" s="162"/>
      <c r="J411" s="163">
        <f>ROUND(I411*H411,2)</f>
        <v>0</v>
      </c>
      <c r="K411" s="159" t="s">
        <v>1</v>
      </c>
      <c r="L411" s="32"/>
      <c r="M411" s="164" t="s">
        <v>1</v>
      </c>
      <c r="N411" s="165" t="s">
        <v>41</v>
      </c>
      <c r="O411" s="55"/>
      <c r="P411" s="166">
        <f>O411*H411</f>
        <v>0</v>
      </c>
      <c r="Q411" s="166">
        <v>0</v>
      </c>
      <c r="R411" s="166">
        <f>Q411*H411</f>
        <v>0</v>
      </c>
      <c r="S411" s="166">
        <v>0</v>
      </c>
      <c r="T411" s="167">
        <f>S411*H411</f>
        <v>0</v>
      </c>
      <c r="AR411" s="168" t="s">
        <v>190</v>
      </c>
      <c r="AT411" s="168" t="s">
        <v>145</v>
      </c>
      <c r="AU411" s="168" t="s">
        <v>85</v>
      </c>
      <c r="AY411" s="17" t="s">
        <v>142</v>
      </c>
      <c r="BE411" s="169">
        <f>IF(N411="základní",J411,0)</f>
        <v>0</v>
      </c>
      <c r="BF411" s="169">
        <f>IF(N411="snížená",J411,0)</f>
        <v>0</v>
      </c>
      <c r="BG411" s="169">
        <f>IF(N411="zákl. přenesená",J411,0)</f>
        <v>0</v>
      </c>
      <c r="BH411" s="169">
        <f>IF(N411="sníž. přenesená",J411,0)</f>
        <v>0</v>
      </c>
      <c r="BI411" s="169">
        <f>IF(N411="nulová",J411,0)</f>
        <v>0</v>
      </c>
      <c r="BJ411" s="17" t="s">
        <v>83</v>
      </c>
      <c r="BK411" s="169">
        <f>ROUND(I411*H411,2)</f>
        <v>0</v>
      </c>
      <c r="BL411" s="17" t="s">
        <v>190</v>
      </c>
      <c r="BM411" s="168" t="s">
        <v>330</v>
      </c>
    </row>
    <row r="412" spans="2:51" s="13" customFormat="1" ht="12">
      <c r="B412" s="178"/>
      <c r="D412" s="171" t="s">
        <v>150</v>
      </c>
      <c r="E412" s="179" t="s">
        <v>1</v>
      </c>
      <c r="F412" s="180" t="s">
        <v>827</v>
      </c>
      <c r="H412" s="181">
        <v>16</v>
      </c>
      <c r="I412" s="182"/>
      <c r="L412" s="178"/>
      <c r="M412" s="183"/>
      <c r="N412" s="184"/>
      <c r="O412" s="184"/>
      <c r="P412" s="184"/>
      <c r="Q412" s="184"/>
      <c r="R412" s="184"/>
      <c r="S412" s="184"/>
      <c r="T412" s="185"/>
      <c r="AT412" s="179" t="s">
        <v>150</v>
      </c>
      <c r="AU412" s="179" t="s">
        <v>85</v>
      </c>
      <c r="AV412" s="13" t="s">
        <v>85</v>
      </c>
      <c r="AW412" s="13" t="s">
        <v>34</v>
      </c>
      <c r="AX412" s="13" t="s">
        <v>76</v>
      </c>
      <c r="AY412" s="179" t="s">
        <v>142</v>
      </c>
    </row>
    <row r="413" spans="2:51" s="14" customFormat="1" ht="12">
      <c r="B413" s="186"/>
      <c r="D413" s="171" t="s">
        <v>150</v>
      </c>
      <c r="E413" s="187" t="s">
        <v>1</v>
      </c>
      <c r="F413" s="188" t="s">
        <v>157</v>
      </c>
      <c r="H413" s="189">
        <v>16</v>
      </c>
      <c r="I413" s="190"/>
      <c r="L413" s="186"/>
      <c r="M413" s="191"/>
      <c r="N413" s="192"/>
      <c r="O413" s="192"/>
      <c r="P413" s="192"/>
      <c r="Q413" s="192"/>
      <c r="R413" s="192"/>
      <c r="S413" s="192"/>
      <c r="T413" s="193"/>
      <c r="AT413" s="187" t="s">
        <v>150</v>
      </c>
      <c r="AU413" s="187" t="s">
        <v>85</v>
      </c>
      <c r="AV413" s="14" t="s">
        <v>149</v>
      </c>
      <c r="AW413" s="14" t="s">
        <v>34</v>
      </c>
      <c r="AX413" s="14" t="s">
        <v>83</v>
      </c>
      <c r="AY413" s="187" t="s">
        <v>142</v>
      </c>
    </row>
    <row r="414" spans="2:65" s="1" customFormat="1" ht="16.5" customHeight="1">
      <c r="B414" s="156"/>
      <c r="C414" s="157" t="s">
        <v>269</v>
      </c>
      <c r="D414" s="157" t="s">
        <v>145</v>
      </c>
      <c r="E414" s="158" t="s">
        <v>457</v>
      </c>
      <c r="F414" s="159" t="s">
        <v>458</v>
      </c>
      <c r="G414" s="160" t="s">
        <v>148</v>
      </c>
      <c r="H414" s="161">
        <v>1.8</v>
      </c>
      <c r="I414" s="162"/>
      <c r="J414" s="163">
        <f>ROUND(I414*H414,2)</f>
        <v>0</v>
      </c>
      <c r="K414" s="159" t="s">
        <v>1</v>
      </c>
      <c r="L414" s="32"/>
      <c r="M414" s="164" t="s">
        <v>1</v>
      </c>
      <c r="N414" s="165" t="s">
        <v>41</v>
      </c>
      <c r="O414" s="55"/>
      <c r="P414" s="166">
        <f>O414*H414</f>
        <v>0</v>
      </c>
      <c r="Q414" s="166">
        <v>1E-05</v>
      </c>
      <c r="R414" s="166">
        <f>Q414*H414</f>
        <v>1.8E-05</v>
      </c>
      <c r="S414" s="166">
        <v>0</v>
      </c>
      <c r="T414" s="167">
        <f>S414*H414</f>
        <v>0</v>
      </c>
      <c r="AR414" s="168" t="s">
        <v>190</v>
      </c>
      <c r="AT414" s="168" t="s">
        <v>145</v>
      </c>
      <c r="AU414" s="168" t="s">
        <v>85</v>
      </c>
      <c r="AY414" s="17" t="s">
        <v>142</v>
      </c>
      <c r="BE414" s="169">
        <f>IF(N414="základní",J414,0)</f>
        <v>0</v>
      </c>
      <c r="BF414" s="169">
        <f>IF(N414="snížená",J414,0)</f>
        <v>0</v>
      </c>
      <c r="BG414" s="169">
        <f>IF(N414="zákl. přenesená",J414,0)</f>
        <v>0</v>
      </c>
      <c r="BH414" s="169">
        <f>IF(N414="sníž. přenesená",J414,0)</f>
        <v>0</v>
      </c>
      <c r="BI414" s="169">
        <f>IF(N414="nulová",J414,0)</f>
        <v>0</v>
      </c>
      <c r="BJ414" s="17" t="s">
        <v>83</v>
      </c>
      <c r="BK414" s="169">
        <f>ROUND(I414*H414,2)</f>
        <v>0</v>
      </c>
      <c r="BL414" s="17" t="s">
        <v>190</v>
      </c>
      <c r="BM414" s="168" t="s">
        <v>336</v>
      </c>
    </row>
    <row r="415" spans="2:51" s="13" customFormat="1" ht="12">
      <c r="B415" s="178"/>
      <c r="D415" s="171" t="s">
        <v>150</v>
      </c>
      <c r="E415" s="179" t="s">
        <v>1</v>
      </c>
      <c r="F415" s="180" t="s">
        <v>828</v>
      </c>
      <c r="H415" s="181">
        <v>1.7999999999999998</v>
      </c>
      <c r="I415" s="182"/>
      <c r="L415" s="178"/>
      <c r="M415" s="183"/>
      <c r="N415" s="184"/>
      <c r="O415" s="184"/>
      <c r="P415" s="184"/>
      <c r="Q415" s="184"/>
      <c r="R415" s="184"/>
      <c r="S415" s="184"/>
      <c r="T415" s="185"/>
      <c r="AT415" s="179" t="s">
        <v>150</v>
      </c>
      <c r="AU415" s="179" t="s">
        <v>85</v>
      </c>
      <c r="AV415" s="13" t="s">
        <v>85</v>
      </c>
      <c r="AW415" s="13" t="s">
        <v>34</v>
      </c>
      <c r="AX415" s="13" t="s">
        <v>76</v>
      </c>
      <c r="AY415" s="179" t="s">
        <v>142</v>
      </c>
    </row>
    <row r="416" spans="2:51" s="14" customFormat="1" ht="12">
      <c r="B416" s="186"/>
      <c r="D416" s="171" t="s">
        <v>150</v>
      </c>
      <c r="E416" s="187" t="s">
        <v>1</v>
      </c>
      <c r="F416" s="188" t="s">
        <v>157</v>
      </c>
      <c r="H416" s="189">
        <v>1.7999999999999998</v>
      </c>
      <c r="I416" s="190"/>
      <c r="L416" s="186"/>
      <c r="M416" s="191"/>
      <c r="N416" s="192"/>
      <c r="O416" s="192"/>
      <c r="P416" s="192"/>
      <c r="Q416" s="192"/>
      <c r="R416" s="192"/>
      <c r="S416" s="192"/>
      <c r="T416" s="193"/>
      <c r="AT416" s="187" t="s">
        <v>150</v>
      </c>
      <c r="AU416" s="187" t="s">
        <v>85</v>
      </c>
      <c r="AV416" s="14" t="s">
        <v>149</v>
      </c>
      <c r="AW416" s="14" t="s">
        <v>34</v>
      </c>
      <c r="AX416" s="14" t="s">
        <v>83</v>
      </c>
      <c r="AY416" s="187" t="s">
        <v>142</v>
      </c>
    </row>
    <row r="417" spans="2:65" s="1" customFormat="1" ht="16.5" customHeight="1">
      <c r="B417" s="156"/>
      <c r="C417" s="194" t="s">
        <v>390</v>
      </c>
      <c r="D417" s="194" t="s">
        <v>169</v>
      </c>
      <c r="E417" s="195" t="s">
        <v>462</v>
      </c>
      <c r="F417" s="196" t="s">
        <v>463</v>
      </c>
      <c r="G417" s="197" t="s">
        <v>203</v>
      </c>
      <c r="H417" s="198">
        <v>5</v>
      </c>
      <c r="I417" s="199"/>
      <c r="J417" s="200">
        <f>ROUND(I417*H417,2)</f>
        <v>0</v>
      </c>
      <c r="K417" s="196" t="s">
        <v>1</v>
      </c>
      <c r="L417" s="201"/>
      <c r="M417" s="202" t="s">
        <v>1</v>
      </c>
      <c r="N417" s="203" t="s">
        <v>41</v>
      </c>
      <c r="O417" s="55"/>
      <c r="P417" s="166">
        <f>O417*H417</f>
        <v>0</v>
      </c>
      <c r="Q417" s="166">
        <v>0.00046</v>
      </c>
      <c r="R417" s="166">
        <f>Q417*H417</f>
        <v>0.0023</v>
      </c>
      <c r="S417" s="166">
        <v>0</v>
      </c>
      <c r="T417" s="167">
        <f>S417*H417</f>
        <v>0</v>
      </c>
      <c r="AR417" s="168" t="s">
        <v>234</v>
      </c>
      <c r="AT417" s="168" t="s">
        <v>169</v>
      </c>
      <c r="AU417" s="168" t="s">
        <v>85</v>
      </c>
      <c r="AY417" s="17" t="s">
        <v>142</v>
      </c>
      <c r="BE417" s="169">
        <f>IF(N417="základní",J417,0)</f>
        <v>0</v>
      </c>
      <c r="BF417" s="169">
        <f>IF(N417="snížená",J417,0)</f>
        <v>0</v>
      </c>
      <c r="BG417" s="169">
        <f>IF(N417="zákl. přenesená",J417,0)</f>
        <v>0</v>
      </c>
      <c r="BH417" s="169">
        <f>IF(N417="sníž. přenesená",J417,0)</f>
        <v>0</v>
      </c>
      <c r="BI417" s="169">
        <f>IF(N417="nulová",J417,0)</f>
        <v>0</v>
      </c>
      <c r="BJ417" s="17" t="s">
        <v>83</v>
      </c>
      <c r="BK417" s="169">
        <f>ROUND(I417*H417,2)</f>
        <v>0</v>
      </c>
      <c r="BL417" s="17" t="s">
        <v>190</v>
      </c>
      <c r="BM417" s="168" t="s">
        <v>341</v>
      </c>
    </row>
    <row r="418" spans="2:65" s="1" customFormat="1" ht="16.5" customHeight="1">
      <c r="B418" s="156"/>
      <c r="C418" s="157" t="s">
        <v>273</v>
      </c>
      <c r="D418" s="157" t="s">
        <v>145</v>
      </c>
      <c r="E418" s="158" t="s">
        <v>488</v>
      </c>
      <c r="F418" s="159" t="s">
        <v>489</v>
      </c>
      <c r="G418" s="160" t="s">
        <v>449</v>
      </c>
      <c r="H418" s="161">
        <v>5135.299</v>
      </c>
      <c r="I418" s="162"/>
      <c r="J418" s="163">
        <f>ROUND(I418*H418,2)</f>
        <v>0</v>
      </c>
      <c r="K418" s="159" t="s">
        <v>1</v>
      </c>
      <c r="L418" s="32"/>
      <c r="M418" s="164" t="s">
        <v>1</v>
      </c>
      <c r="N418" s="165" t="s">
        <v>41</v>
      </c>
      <c r="O418" s="55"/>
      <c r="P418" s="166">
        <f>O418*H418</f>
        <v>0</v>
      </c>
      <c r="Q418" s="166">
        <v>0</v>
      </c>
      <c r="R418" s="166">
        <f>Q418*H418</f>
        <v>0</v>
      </c>
      <c r="S418" s="166">
        <v>0</v>
      </c>
      <c r="T418" s="167">
        <f>S418*H418</f>
        <v>0</v>
      </c>
      <c r="AR418" s="168" t="s">
        <v>190</v>
      </c>
      <c r="AT418" s="168" t="s">
        <v>145</v>
      </c>
      <c r="AU418" s="168" t="s">
        <v>85</v>
      </c>
      <c r="AY418" s="17" t="s">
        <v>142</v>
      </c>
      <c r="BE418" s="169">
        <f>IF(N418="základní",J418,0)</f>
        <v>0</v>
      </c>
      <c r="BF418" s="169">
        <f>IF(N418="snížená",J418,0)</f>
        <v>0</v>
      </c>
      <c r="BG418" s="169">
        <f>IF(N418="zákl. přenesená",J418,0)</f>
        <v>0</v>
      </c>
      <c r="BH418" s="169">
        <f>IF(N418="sníž. přenesená",J418,0)</f>
        <v>0</v>
      </c>
      <c r="BI418" s="169">
        <f>IF(N418="nulová",J418,0)</f>
        <v>0</v>
      </c>
      <c r="BJ418" s="17" t="s">
        <v>83</v>
      </c>
      <c r="BK418" s="169">
        <f>ROUND(I418*H418,2)</f>
        <v>0</v>
      </c>
      <c r="BL418" s="17" t="s">
        <v>190</v>
      </c>
      <c r="BM418" s="168" t="s">
        <v>344</v>
      </c>
    </row>
    <row r="419" spans="2:51" s="12" customFormat="1" ht="12">
      <c r="B419" s="170"/>
      <c r="D419" s="171" t="s">
        <v>150</v>
      </c>
      <c r="E419" s="172" t="s">
        <v>1</v>
      </c>
      <c r="F419" s="173" t="s">
        <v>829</v>
      </c>
      <c r="H419" s="172" t="s">
        <v>1</v>
      </c>
      <c r="I419" s="174"/>
      <c r="L419" s="170"/>
      <c r="M419" s="175"/>
      <c r="N419" s="176"/>
      <c r="O419" s="176"/>
      <c r="P419" s="176"/>
      <c r="Q419" s="176"/>
      <c r="R419" s="176"/>
      <c r="S419" s="176"/>
      <c r="T419" s="177"/>
      <c r="AT419" s="172" t="s">
        <v>150</v>
      </c>
      <c r="AU419" s="172" t="s">
        <v>85</v>
      </c>
      <c r="AV419" s="12" t="s">
        <v>83</v>
      </c>
      <c r="AW419" s="12" t="s">
        <v>34</v>
      </c>
      <c r="AX419" s="12" t="s">
        <v>76</v>
      </c>
      <c r="AY419" s="172" t="s">
        <v>142</v>
      </c>
    </row>
    <row r="420" spans="2:51" s="13" customFormat="1" ht="12">
      <c r="B420" s="178"/>
      <c r="D420" s="171" t="s">
        <v>150</v>
      </c>
      <c r="E420" s="179" t="s">
        <v>1</v>
      </c>
      <c r="F420" s="180" t="s">
        <v>830</v>
      </c>
      <c r="H420" s="181">
        <v>5135.299</v>
      </c>
      <c r="I420" s="182"/>
      <c r="L420" s="178"/>
      <c r="M420" s="183"/>
      <c r="N420" s="184"/>
      <c r="O420" s="184"/>
      <c r="P420" s="184"/>
      <c r="Q420" s="184"/>
      <c r="R420" s="184"/>
      <c r="S420" s="184"/>
      <c r="T420" s="185"/>
      <c r="AT420" s="179" t="s">
        <v>150</v>
      </c>
      <c r="AU420" s="179" t="s">
        <v>85</v>
      </c>
      <c r="AV420" s="13" t="s">
        <v>85</v>
      </c>
      <c r="AW420" s="13" t="s">
        <v>34</v>
      </c>
      <c r="AX420" s="13" t="s">
        <v>76</v>
      </c>
      <c r="AY420" s="179" t="s">
        <v>142</v>
      </c>
    </row>
    <row r="421" spans="2:51" s="14" customFormat="1" ht="12">
      <c r="B421" s="186"/>
      <c r="D421" s="171" t="s">
        <v>150</v>
      </c>
      <c r="E421" s="187" t="s">
        <v>1</v>
      </c>
      <c r="F421" s="188" t="s">
        <v>157</v>
      </c>
      <c r="H421" s="189">
        <v>5135.299</v>
      </c>
      <c r="I421" s="190"/>
      <c r="L421" s="186"/>
      <c r="M421" s="191"/>
      <c r="N421" s="192"/>
      <c r="O421" s="192"/>
      <c r="P421" s="192"/>
      <c r="Q421" s="192"/>
      <c r="R421" s="192"/>
      <c r="S421" s="192"/>
      <c r="T421" s="193"/>
      <c r="AT421" s="187" t="s">
        <v>150</v>
      </c>
      <c r="AU421" s="187" t="s">
        <v>85</v>
      </c>
      <c r="AV421" s="14" t="s">
        <v>149</v>
      </c>
      <c r="AW421" s="14" t="s">
        <v>34</v>
      </c>
      <c r="AX421" s="14" t="s">
        <v>83</v>
      </c>
      <c r="AY421" s="187" t="s">
        <v>142</v>
      </c>
    </row>
    <row r="422" spans="2:65" s="1" customFormat="1" ht="24" customHeight="1">
      <c r="B422" s="156"/>
      <c r="C422" s="157" t="s">
        <v>425</v>
      </c>
      <c r="D422" s="157" t="s">
        <v>145</v>
      </c>
      <c r="E422" s="158" t="s">
        <v>498</v>
      </c>
      <c r="F422" s="159" t="s">
        <v>831</v>
      </c>
      <c r="G422" s="160" t="s">
        <v>148</v>
      </c>
      <c r="H422" s="161">
        <v>701.808</v>
      </c>
      <c r="I422" s="162"/>
      <c r="J422" s="163">
        <f>ROUND(I422*H422,2)</f>
        <v>0</v>
      </c>
      <c r="K422" s="159" t="s">
        <v>1</v>
      </c>
      <c r="L422" s="32"/>
      <c r="M422" s="164" t="s">
        <v>1</v>
      </c>
      <c r="N422" s="165" t="s">
        <v>41</v>
      </c>
      <c r="O422" s="55"/>
      <c r="P422" s="166">
        <f>O422*H422</f>
        <v>0</v>
      </c>
      <c r="Q422" s="166">
        <v>1E-05</v>
      </c>
      <c r="R422" s="166">
        <f>Q422*H422</f>
        <v>0.00701808</v>
      </c>
      <c r="S422" s="166">
        <v>0</v>
      </c>
      <c r="T422" s="167">
        <f>S422*H422</f>
        <v>0</v>
      </c>
      <c r="AR422" s="168" t="s">
        <v>190</v>
      </c>
      <c r="AT422" s="168" t="s">
        <v>145</v>
      </c>
      <c r="AU422" s="168" t="s">
        <v>85</v>
      </c>
      <c r="AY422" s="17" t="s">
        <v>142</v>
      </c>
      <c r="BE422" s="169">
        <f>IF(N422="základní",J422,0)</f>
        <v>0</v>
      </c>
      <c r="BF422" s="169">
        <f>IF(N422="snížená",J422,0)</f>
        <v>0</v>
      </c>
      <c r="BG422" s="169">
        <f>IF(N422="zákl. přenesená",J422,0)</f>
        <v>0</v>
      </c>
      <c r="BH422" s="169">
        <f>IF(N422="sníž. přenesená",J422,0)</f>
        <v>0</v>
      </c>
      <c r="BI422" s="169">
        <f>IF(N422="nulová",J422,0)</f>
        <v>0</v>
      </c>
      <c r="BJ422" s="17" t="s">
        <v>83</v>
      </c>
      <c r="BK422" s="169">
        <f>ROUND(I422*H422,2)</f>
        <v>0</v>
      </c>
      <c r="BL422" s="17" t="s">
        <v>190</v>
      </c>
      <c r="BM422" s="168" t="s">
        <v>348</v>
      </c>
    </row>
    <row r="423" spans="2:51" s="12" customFormat="1" ht="12">
      <c r="B423" s="170"/>
      <c r="D423" s="171" t="s">
        <v>150</v>
      </c>
      <c r="E423" s="172" t="s">
        <v>1</v>
      </c>
      <c r="F423" s="173" t="s">
        <v>782</v>
      </c>
      <c r="H423" s="172" t="s">
        <v>1</v>
      </c>
      <c r="I423" s="174"/>
      <c r="L423" s="170"/>
      <c r="M423" s="175"/>
      <c r="N423" s="176"/>
      <c r="O423" s="176"/>
      <c r="P423" s="176"/>
      <c r="Q423" s="176"/>
      <c r="R423" s="176"/>
      <c r="S423" s="176"/>
      <c r="T423" s="177"/>
      <c r="AT423" s="172" t="s">
        <v>150</v>
      </c>
      <c r="AU423" s="172" t="s">
        <v>85</v>
      </c>
      <c r="AV423" s="12" t="s">
        <v>83</v>
      </c>
      <c r="AW423" s="12" t="s">
        <v>34</v>
      </c>
      <c r="AX423" s="12" t="s">
        <v>76</v>
      </c>
      <c r="AY423" s="172" t="s">
        <v>142</v>
      </c>
    </row>
    <row r="424" spans="2:51" s="13" customFormat="1" ht="12">
      <c r="B424" s="178"/>
      <c r="D424" s="171" t="s">
        <v>150</v>
      </c>
      <c r="E424" s="179" t="s">
        <v>1</v>
      </c>
      <c r="F424" s="180" t="s">
        <v>783</v>
      </c>
      <c r="H424" s="181">
        <v>211.19250000000002</v>
      </c>
      <c r="I424" s="182"/>
      <c r="L424" s="178"/>
      <c r="M424" s="183"/>
      <c r="N424" s="184"/>
      <c r="O424" s="184"/>
      <c r="P424" s="184"/>
      <c r="Q424" s="184"/>
      <c r="R424" s="184"/>
      <c r="S424" s="184"/>
      <c r="T424" s="185"/>
      <c r="AT424" s="179" t="s">
        <v>150</v>
      </c>
      <c r="AU424" s="179" t="s">
        <v>85</v>
      </c>
      <c r="AV424" s="13" t="s">
        <v>85</v>
      </c>
      <c r="AW424" s="13" t="s">
        <v>34</v>
      </c>
      <c r="AX424" s="13" t="s">
        <v>76</v>
      </c>
      <c r="AY424" s="179" t="s">
        <v>142</v>
      </c>
    </row>
    <row r="425" spans="2:51" s="13" customFormat="1" ht="12">
      <c r="B425" s="178"/>
      <c r="D425" s="171" t="s">
        <v>150</v>
      </c>
      <c r="E425" s="179" t="s">
        <v>1</v>
      </c>
      <c r="F425" s="180" t="s">
        <v>818</v>
      </c>
      <c r="H425" s="181">
        <v>-64.8</v>
      </c>
      <c r="I425" s="182"/>
      <c r="L425" s="178"/>
      <c r="M425" s="183"/>
      <c r="N425" s="184"/>
      <c r="O425" s="184"/>
      <c r="P425" s="184"/>
      <c r="Q425" s="184"/>
      <c r="R425" s="184"/>
      <c r="S425" s="184"/>
      <c r="T425" s="185"/>
      <c r="AT425" s="179" t="s">
        <v>150</v>
      </c>
      <c r="AU425" s="179" t="s">
        <v>85</v>
      </c>
      <c r="AV425" s="13" t="s">
        <v>85</v>
      </c>
      <c r="AW425" s="13" t="s">
        <v>34</v>
      </c>
      <c r="AX425" s="13" t="s">
        <v>76</v>
      </c>
      <c r="AY425" s="179" t="s">
        <v>142</v>
      </c>
    </row>
    <row r="426" spans="2:51" s="15" customFormat="1" ht="12">
      <c r="B426" s="206"/>
      <c r="D426" s="171" t="s">
        <v>150</v>
      </c>
      <c r="E426" s="207" t="s">
        <v>1</v>
      </c>
      <c r="F426" s="208" t="s">
        <v>216</v>
      </c>
      <c r="H426" s="209">
        <v>146.39250000000004</v>
      </c>
      <c r="I426" s="210"/>
      <c r="L426" s="206"/>
      <c r="M426" s="211"/>
      <c r="N426" s="212"/>
      <c r="O426" s="212"/>
      <c r="P426" s="212"/>
      <c r="Q426" s="212"/>
      <c r="R426" s="212"/>
      <c r="S426" s="212"/>
      <c r="T426" s="213"/>
      <c r="AT426" s="207" t="s">
        <v>150</v>
      </c>
      <c r="AU426" s="207" t="s">
        <v>85</v>
      </c>
      <c r="AV426" s="15" t="s">
        <v>143</v>
      </c>
      <c r="AW426" s="15" t="s">
        <v>34</v>
      </c>
      <c r="AX426" s="15" t="s">
        <v>76</v>
      </c>
      <c r="AY426" s="207" t="s">
        <v>142</v>
      </c>
    </row>
    <row r="427" spans="2:51" s="12" customFormat="1" ht="12">
      <c r="B427" s="170"/>
      <c r="D427" s="171" t="s">
        <v>150</v>
      </c>
      <c r="E427" s="172" t="s">
        <v>1</v>
      </c>
      <c r="F427" s="173" t="s">
        <v>787</v>
      </c>
      <c r="H427" s="172" t="s">
        <v>1</v>
      </c>
      <c r="I427" s="174"/>
      <c r="L427" s="170"/>
      <c r="M427" s="175"/>
      <c r="N427" s="176"/>
      <c r="O427" s="176"/>
      <c r="P427" s="176"/>
      <c r="Q427" s="176"/>
      <c r="R427" s="176"/>
      <c r="S427" s="176"/>
      <c r="T427" s="177"/>
      <c r="AT427" s="172" t="s">
        <v>150</v>
      </c>
      <c r="AU427" s="172" t="s">
        <v>85</v>
      </c>
      <c r="AV427" s="12" t="s">
        <v>83</v>
      </c>
      <c r="AW427" s="12" t="s">
        <v>34</v>
      </c>
      <c r="AX427" s="12" t="s">
        <v>76</v>
      </c>
      <c r="AY427" s="172" t="s">
        <v>142</v>
      </c>
    </row>
    <row r="428" spans="2:51" s="13" customFormat="1" ht="12">
      <c r="B428" s="178"/>
      <c r="D428" s="171" t="s">
        <v>150</v>
      </c>
      <c r="E428" s="179" t="s">
        <v>1</v>
      </c>
      <c r="F428" s="180" t="s">
        <v>788</v>
      </c>
      <c r="H428" s="181">
        <v>389.32500000000005</v>
      </c>
      <c r="I428" s="182"/>
      <c r="L428" s="178"/>
      <c r="M428" s="183"/>
      <c r="N428" s="184"/>
      <c r="O428" s="184"/>
      <c r="P428" s="184"/>
      <c r="Q428" s="184"/>
      <c r="R428" s="184"/>
      <c r="S428" s="184"/>
      <c r="T428" s="185"/>
      <c r="AT428" s="179" t="s">
        <v>150</v>
      </c>
      <c r="AU428" s="179" t="s">
        <v>85</v>
      </c>
      <c r="AV428" s="13" t="s">
        <v>85</v>
      </c>
      <c r="AW428" s="13" t="s">
        <v>34</v>
      </c>
      <c r="AX428" s="13" t="s">
        <v>76</v>
      </c>
      <c r="AY428" s="179" t="s">
        <v>142</v>
      </c>
    </row>
    <row r="429" spans="2:51" s="13" customFormat="1" ht="12">
      <c r="B429" s="178"/>
      <c r="D429" s="171" t="s">
        <v>150</v>
      </c>
      <c r="E429" s="179" t="s">
        <v>1</v>
      </c>
      <c r="F429" s="180" t="s">
        <v>819</v>
      </c>
      <c r="H429" s="181">
        <v>-113.39999999999999</v>
      </c>
      <c r="I429" s="182"/>
      <c r="L429" s="178"/>
      <c r="M429" s="183"/>
      <c r="N429" s="184"/>
      <c r="O429" s="184"/>
      <c r="P429" s="184"/>
      <c r="Q429" s="184"/>
      <c r="R429" s="184"/>
      <c r="S429" s="184"/>
      <c r="T429" s="185"/>
      <c r="AT429" s="179" t="s">
        <v>150</v>
      </c>
      <c r="AU429" s="179" t="s">
        <v>85</v>
      </c>
      <c r="AV429" s="13" t="s">
        <v>85</v>
      </c>
      <c r="AW429" s="13" t="s">
        <v>34</v>
      </c>
      <c r="AX429" s="13" t="s">
        <v>76</v>
      </c>
      <c r="AY429" s="179" t="s">
        <v>142</v>
      </c>
    </row>
    <row r="430" spans="2:51" s="13" customFormat="1" ht="12">
      <c r="B430" s="178"/>
      <c r="D430" s="171" t="s">
        <v>150</v>
      </c>
      <c r="E430" s="179" t="s">
        <v>1</v>
      </c>
      <c r="F430" s="180" t="s">
        <v>820</v>
      </c>
      <c r="H430" s="181">
        <v>-18.06</v>
      </c>
      <c r="I430" s="182"/>
      <c r="L430" s="178"/>
      <c r="M430" s="183"/>
      <c r="N430" s="184"/>
      <c r="O430" s="184"/>
      <c r="P430" s="184"/>
      <c r="Q430" s="184"/>
      <c r="R430" s="184"/>
      <c r="S430" s="184"/>
      <c r="T430" s="185"/>
      <c r="AT430" s="179" t="s">
        <v>150</v>
      </c>
      <c r="AU430" s="179" t="s">
        <v>85</v>
      </c>
      <c r="AV430" s="13" t="s">
        <v>85</v>
      </c>
      <c r="AW430" s="13" t="s">
        <v>34</v>
      </c>
      <c r="AX430" s="13" t="s">
        <v>76</v>
      </c>
      <c r="AY430" s="179" t="s">
        <v>142</v>
      </c>
    </row>
    <row r="431" spans="2:51" s="15" customFormat="1" ht="12">
      <c r="B431" s="206"/>
      <c r="D431" s="171" t="s">
        <v>150</v>
      </c>
      <c r="E431" s="207" t="s">
        <v>1</v>
      </c>
      <c r="F431" s="208" t="s">
        <v>216</v>
      </c>
      <c r="H431" s="209">
        <v>257.86500000000007</v>
      </c>
      <c r="I431" s="210"/>
      <c r="L431" s="206"/>
      <c r="M431" s="211"/>
      <c r="N431" s="212"/>
      <c r="O431" s="212"/>
      <c r="P431" s="212"/>
      <c r="Q431" s="212"/>
      <c r="R431" s="212"/>
      <c r="S431" s="212"/>
      <c r="T431" s="213"/>
      <c r="AT431" s="207" t="s">
        <v>150</v>
      </c>
      <c r="AU431" s="207" t="s">
        <v>85</v>
      </c>
      <c r="AV431" s="15" t="s">
        <v>143</v>
      </c>
      <c r="AW431" s="15" t="s">
        <v>34</v>
      </c>
      <c r="AX431" s="15" t="s">
        <v>76</v>
      </c>
      <c r="AY431" s="207" t="s">
        <v>142</v>
      </c>
    </row>
    <row r="432" spans="2:51" s="12" customFormat="1" ht="12">
      <c r="B432" s="170"/>
      <c r="D432" s="171" t="s">
        <v>150</v>
      </c>
      <c r="E432" s="172" t="s">
        <v>1</v>
      </c>
      <c r="F432" s="173" t="s">
        <v>698</v>
      </c>
      <c r="H432" s="172" t="s">
        <v>1</v>
      </c>
      <c r="I432" s="174"/>
      <c r="L432" s="170"/>
      <c r="M432" s="175"/>
      <c r="N432" s="176"/>
      <c r="O432" s="176"/>
      <c r="P432" s="176"/>
      <c r="Q432" s="176"/>
      <c r="R432" s="176"/>
      <c r="S432" s="176"/>
      <c r="T432" s="177"/>
      <c r="AT432" s="172" t="s">
        <v>150</v>
      </c>
      <c r="AU432" s="172" t="s">
        <v>85</v>
      </c>
      <c r="AV432" s="12" t="s">
        <v>83</v>
      </c>
      <c r="AW432" s="12" t="s">
        <v>34</v>
      </c>
      <c r="AX432" s="12" t="s">
        <v>76</v>
      </c>
      <c r="AY432" s="172" t="s">
        <v>142</v>
      </c>
    </row>
    <row r="433" spans="2:51" s="13" customFormat="1" ht="12">
      <c r="B433" s="178"/>
      <c r="D433" s="171" t="s">
        <v>150</v>
      </c>
      <c r="E433" s="179" t="s">
        <v>1</v>
      </c>
      <c r="F433" s="180" t="s">
        <v>790</v>
      </c>
      <c r="H433" s="181">
        <v>134.125</v>
      </c>
      <c r="I433" s="182"/>
      <c r="L433" s="178"/>
      <c r="M433" s="183"/>
      <c r="N433" s="184"/>
      <c r="O433" s="184"/>
      <c r="P433" s="184"/>
      <c r="Q433" s="184"/>
      <c r="R433" s="184"/>
      <c r="S433" s="184"/>
      <c r="T433" s="185"/>
      <c r="AT433" s="179" t="s">
        <v>150</v>
      </c>
      <c r="AU433" s="179" t="s">
        <v>85</v>
      </c>
      <c r="AV433" s="13" t="s">
        <v>85</v>
      </c>
      <c r="AW433" s="13" t="s">
        <v>34</v>
      </c>
      <c r="AX433" s="13" t="s">
        <v>76</v>
      </c>
      <c r="AY433" s="179" t="s">
        <v>142</v>
      </c>
    </row>
    <row r="434" spans="2:51" s="13" customFormat="1" ht="12">
      <c r="B434" s="178"/>
      <c r="D434" s="171" t="s">
        <v>150</v>
      </c>
      <c r="E434" s="179" t="s">
        <v>1</v>
      </c>
      <c r="F434" s="180" t="s">
        <v>791</v>
      </c>
      <c r="H434" s="181">
        <v>16.650000000000006</v>
      </c>
      <c r="I434" s="182"/>
      <c r="L434" s="178"/>
      <c r="M434" s="183"/>
      <c r="N434" s="184"/>
      <c r="O434" s="184"/>
      <c r="P434" s="184"/>
      <c r="Q434" s="184"/>
      <c r="R434" s="184"/>
      <c r="S434" s="184"/>
      <c r="T434" s="185"/>
      <c r="AT434" s="179" t="s">
        <v>150</v>
      </c>
      <c r="AU434" s="179" t="s">
        <v>85</v>
      </c>
      <c r="AV434" s="13" t="s">
        <v>85</v>
      </c>
      <c r="AW434" s="13" t="s">
        <v>34</v>
      </c>
      <c r="AX434" s="13" t="s">
        <v>76</v>
      </c>
      <c r="AY434" s="179" t="s">
        <v>142</v>
      </c>
    </row>
    <row r="435" spans="2:51" s="13" customFormat="1" ht="12">
      <c r="B435" s="178"/>
      <c r="D435" s="171" t="s">
        <v>150</v>
      </c>
      <c r="E435" s="179" t="s">
        <v>1</v>
      </c>
      <c r="F435" s="180" t="s">
        <v>822</v>
      </c>
      <c r="H435" s="181">
        <v>-4</v>
      </c>
      <c r="I435" s="182"/>
      <c r="L435" s="178"/>
      <c r="M435" s="183"/>
      <c r="N435" s="184"/>
      <c r="O435" s="184"/>
      <c r="P435" s="184"/>
      <c r="Q435" s="184"/>
      <c r="R435" s="184"/>
      <c r="S435" s="184"/>
      <c r="T435" s="185"/>
      <c r="AT435" s="179" t="s">
        <v>150</v>
      </c>
      <c r="AU435" s="179" t="s">
        <v>85</v>
      </c>
      <c r="AV435" s="13" t="s">
        <v>85</v>
      </c>
      <c r="AW435" s="13" t="s">
        <v>34</v>
      </c>
      <c r="AX435" s="13" t="s">
        <v>76</v>
      </c>
      <c r="AY435" s="179" t="s">
        <v>142</v>
      </c>
    </row>
    <row r="436" spans="2:51" s="15" customFormat="1" ht="12">
      <c r="B436" s="206"/>
      <c r="D436" s="171" t="s">
        <v>150</v>
      </c>
      <c r="E436" s="207" t="s">
        <v>1</v>
      </c>
      <c r="F436" s="208" t="s">
        <v>216</v>
      </c>
      <c r="H436" s="209">
        <v>146.775</v>
      </c>
      <c r="I436" s="210"/>
      <c r="L436" s="206"/>
      <c r="M436" s="211"/>
      <c r="N436" s="212"/>
      <c r="O436" s="212"/>
      <c r="P436" s="212"/>
      <c r="Q436" s="212"/>
      <c r="R436" s="212"/>
      <c r="S436" s="212"/>
      <c r="T436" s="213"/>
      <c r="AT436" s="207" t="s">
        <v>150</v>
      </c>
      <c r="AU436" s="207" t="s">
        <v>85</v>
      </c>
      <c r="AV436" s="15" t="s">
        <v>143</v>
      </c>
      <c r="AW436" s="15" t="s">
        <v>34</v>
      </c>
      <c r="AX436" s="15" t="s">
        <v>76</v>
      </c>
      <c r="AY436" s="207" t="s">
        <v>142</v>
      </c>
    </row>
    <row r="437" spans="2:51" s="12" customFormat="1" ht="12">
      <c r="B437" s="170"/>
      <c r="D437" s="171" t="s">
        <v>150</v>
      </c>
      <c r="E437" s="172" t="s">
        <v>1</v>
      </c>
      <c r="F437" s="173" t="s">
        <v>792</v>
      </c>
      <c r="H437" s="172" t="s">
        <v>1</v>
      </c>
      <c r="I437" s="174"/>
      <c r="L437" s="170"/>
      <c r="M437" s="175"/>
      <c r="N437" s="176"/>
      <c r="O437" s="176"/>
      <c r="P437" s="176"/>
      <c r="Q437" s="176"/>
      <c r="R437" s="176"/>
      <c r="S437" s="176"/>
      <c r="T437" s="177"/>
      <c r="AT437" s="172" t="s">
        <v>150</v>
      </c>
      <c r="AU437" s="172" t="s">
        <v>85</v>
      </c>
      <c r="AV437" s="12" t="s">
        <v>83</v>
      </c>
      <c r="AW437" s="12" t="s">
        <v>34</v>
      </c>
      <c r="AX437" s="12" t="s">
        <v>76</v>
      </c>
      <c r="AY437" s="172" t="s">
        <v>142</v>
      </c>
    </row>
    <row r="438" spans="2:51" s="13" customFormat="1" ht="12">
      <c r="B438" s="178"/>
      <c r="D438" s="171" t="s">
        <v>150</v>
      </c>
      <c r="E438" s="179" t="s">
        <v>1</v>
      </c>
      <c r="F438" s="180" t="s">
        <v>790</v>
      </c>
      <c r="H438" s="181">
        <v>134.125</v>
      </c>
      <c r="I438" s="182"/>
      <c r="L438" s="178"/>
      <c r="M438" s="183"/>
      <c r="N438" s="184"/>
      <c r="O438" s="184"/>
      <c r="P438" s="184"/>
      <c r="Q438" s="184"/>
      <c r="R438" s="184"/>
      <c r="S438" s="184"/>
      <c r="T438" s="185"/>
      <c r="AT438" s="179" t="s">
        <v>150</v>
      </c>
      <c r="AU438" s="179" t="s">
        <v>85</v>
      </c>
      <c r="AV438" s="13" t="s">
        <v>85</v>
      </c>
      <c r="AW438" s="13" t="s">
        <v>34</v>
      </c>
      <c r="AX438" s="13" t="s">
        <v>76</v>
      </c>
      <c r="AY438" s="179" t="s">
        <v>142</v>
      </c>
    </row>
    <row r="439" spans="2:51" s="13" customFormat="1" ht="12">
      <c r="B439" s="178"/>
      <c r="D439" s="171" t="s">
        <v>150</v>
      </c>
      <c r="E439" s="179" t="s">
        <v>1</v>
      </c>
      <c r="F439" s="180" t="s">
        <v>791</v>
      </c>
      <c r="H439" s="181">
        <v>16.650000000000006</v>
      </c>
      <c r="I439" s="182"/>
      <c r="L439" s="178"/>
      <c r="M439" s="183"/>
      <c r="N439" s="184"/>
      <c r="O439" s="184"/>
      <c r="P439" s="184"/>
      <c r="Q439" s="184"/>
      <c r="R439" s="184"/>
      <c r="S439" s="184"/>
      <c r="T439" s="185"/>
      <c r="AT439" s="179" t="s">
        <v>150</v>
      </c>
      <c r="AU439" s="179" t="s">
        <v>85</v>
      </c>
      <c r="AV439" s="13" t="s">
        <v>85</v>
      </c>
      <c r="AW439" s="13" t="s">
        <v>34</v>
      </c>
      <c r="AX439" s="13" t="s">
        <v>76</v>
      </c>
      <c r="AY439" s="179" t="s">
        <v>142</v>
      </c>
    </row>
    <row r="440" spans="2:51" s="15" customFormat="1" ht="12">
      <c r="B440" s="206"/>
      <c r="D440" s="171" t="s">
        <v>150</v>
      </c>
      <c r="E440" s="207" t="s">
        <v>1</v>
      </c>
      <c r="F440" s="208" t="s">
        <v>216</v>
      </c>
      <c r="H440" s="209">
        <v>150.775</v>
      </c>
      <c r="I440" s="210"/>
      <c r="L440" s="206"/>
      <c r="M440" s="211"/>
      <c r="N440" s="212"/>
      <c r="O440" s="212"/>
      <c r="P440" s="212"/>
      <c r="Q440" s="212"/>
      <c r="R440" s="212"/>
      <c r="S440" s="212"/>
      <c r="T440" s="213"/>
      <c r="AT440" s="207" t="s">
        <v>150</v>
      </c>
      <c r="AU440" s="207" t="s">
        <v>85</v>
      </c>
      <c r="AV440" s="15" t="s">
        <v>143</v>
      </c>
      <c r="AW440" s="15" t="s">
        <v>34</v>
      </c>
      <c r="AX440" s="15" t="s">
        <v>76</v>
      </c>
      <c r="AY440" s="207" t="s">
        <v>142</v>
      </c>
    </row>
    <row r="441" spans="2:51" s="14" customFormat="1" ht="12">
      <c r="B441" s="186"/>
      <c r="D441" s="171" t="s">
        <v>150</v>
      </c>
      <c r="E441" s="187" t="s">
        <v>1</v>
      </c>
      <c r="F441" s="188" t="s">
        <v>157</v>
      </c>
      <c r="H441" s="189">
        <v>701.8075000000001</v>
      </c>
      <c r="I441" s="190"/>
      <c r="L441" s="186"/>
      <c r="M441" s="191"/>
      <c r="N441" s="192"/>
      <c r="O441" s="192"/>
      <c r="P441" s="192"/>
      <c r="Q441" s="192"/>
      <c r="R441" s="192"/>
      <c r="S441" s="192"/>
      <c r="T441" s="193"/>
      <c r="AT441" s="187" t="s">
        <v>150</v>
      </c>
      <c r="AU441" s="187" t="s">
        <v>85</v>
      </c>
      <c r="AV441" s="14" t="s">
        <v>149</v>
      </c>
      <c r="AW441" s="14" t="s">
        <v>34</v>
      </c>
      <c r="AX441" s="14" t="s">
        <v>83</v>
      </c>
      <c r="AY441" s="187" t="s">
        <v>142</v>
      </c>
    </row>
    <row r="442" spans="2:65" s="1" customFormat="1" ht="16.5" customHeight="1">
      <c r="B442" s="156"/>
      <c r="C442" s="194" t="s">
        <v>279</v>
      </c>
      <c r="D442" s="194" t="s">
        <v>169</v>
      </c>
      <c r="E442" s="195" t="s">
        <v>524</v>
      </c>
      <c r="F442" s="196" t="s">
        <v>525</v>
      </c>
      <c r="G442" s="197" t="s">
        <v>148</v>
      </c>
      <c r="H442" s="198">
        <v>634.142</v>
      </c>
      <c r="I442" s="199"/>
      <c r="J442" s="200">
        <f>ROUND(I442*H442,2)</f>
        <v>0</v>
      </c>
      <c r="K442" s="196" t="s">
        <v>1</v>
      </c>
      <c r="L442" s="201"/>
      <c r="M442" s="202" t="s">
        <v>1</v>
      </c>
      <c r="N442" s="203" t="s">
        <v>41</v>
      </c>
      <c r="O442" s="55"/>
      <c r="P442" s="166">
        <f>O442*H442</f>
        <v>0</v>
      </c>
      <c r="Q442" s="166">
        <v>0</v>
      </c>
      <c r="R442" s="166">
        <f>Q442*H442</f>
        <v>0</v>
      </c>
      <c r="S442" s="166">
        <v>0</v>
      </c>
      <c r="T442" s="167">
        <f>S442*H442</f>
        <v>0</v>
      </c>
      <c r="AR442" s="168" t="s">
        <v>234</v>
      </c>
      <c r="AT442" s="168" t="s">
        <v>169</v>
      </c>
      <c r="AU442" s="168" t="s">
        <v>85</v>
      </c>
      <c r="AY442" s="17" t="s">
        <v>142</v>
      </c>
      <c r="BE442" s="169">
        <f>IF(N442="základní",J442,0)</f>
        <v>0</v>
      </c>
      <c r="BF442" s="169">
        <f>IF(N442="snížená",J442,0)</f>
        <v>0</v>
      </c>
      <c r="BG442" s="169">
        <f>IF(N442="zákl. přenesená",J442,0)</f>
        <v>0</v>
      </c>
      <c r="BH442" s="169">
        <f>IF(N442="sníž. přenesená",J442,0)</f>
        <v>0</v>
      </c>
      <c r="BI442" s="169">
        <f>IF(N442="nulová",J442,0)</f>
        <v>0</v>
      </c>
      <c r="BJ442" s="17" t="s">
        <v>83</v>
      </c>
      <c r="BK442" s="169">
        <f>ROUND(I442*H442,2)</f>
        <v>0</v>
      </c>
      <c r="BL442" s="17" t="s">
        <v>190</v>
      </c>
      <c r="BM442" s="168" t="s">
        <v>358</v>
      </c>
    </row>
    <row r="443" spans="2:47" s="1" customFormat="1" ht="19.5">
      <c r="B443" s="32"/>
      <c r="D443" s="171" t="s">
        <v>173</v>
      </c>
      <c r="F443" s="204" t="s">
        <v>527</v>
      </c>
      <c r="I443" s="96"/>
      <c r="L443" s="32"/>
      <c r="M443" s="205"/>
      <c r="N443" s="55"/>
      <c r="O443" s="55"/>
      <c r="P443" s="55"/>
      <c r="Q443" s="55"/>
      <c r="R443" s="55"/>
      <c r="S443" s="55"/>
      <c r="T443" s="56"/>
      <c r="AT443" s="17" t="s">
        <v>173</v>
      </c>
      <c r="AU443" s="17" t="s">
        <v>85</v>
      </c>
    </row>
    <row r="444" spans="2:65" s="1" customFormat="1" ht="16.5" customHeight="1">
      <c r="B444" s="156"/>
      <c r="C444" s="194" t="s">
        <v>433</v>
      </c>
      <c r="D444" s="194" t="s">
        <v>169</v>
      </c>
      <c r="E444" s="195" t="s">
        <v>536</v>
      </c>
      <c r="F444" s="196" t="s">
        <v>832</v>
      </c>
      <c r="G444" s="197" t="s">
        <v>148</v>
      </c>
      <c r="H444" s="198">
        <v>80.1</v>
      </c>
      <c r="I444" s="199"/>
      <c r="J444" s="200">
        <f>ROUND(I444*H444,2)</f>
        <v>0</v>
      </c>
      <c r="K444" s="196" t="s">
        <v>1</v>
      </c>
      <c r="L444" s="201"/>
      <c r="M444" s="202" t="s">
        <v>1</v>
      </c>
      <c r="N444" s="203" t="s">
        <v>41</v>
      </c>
      <c r="O444" s="55"/>
      <c r="P444" s="166">
        <f>O444*H444</f>
        <v>0</v>
      </c>
      <c r="Q444" s="166">
        <v>0</v>
      </c>
      <c r="R444" s="166">
        <f>Q444*H444</f>
        <v>0</v>
      </c>
      <c r="S444" s="166">
        <v>0</v>
      </c>
      <c r="T444" s="167">
        <f>S444*H444</f>
        <v>0</v>
      </c>
      <c r="AR444" s="168" t="s">
        <v>234</v>
      </c>
      <c r="AT444" s="168" t="s">
        <v>169</v>
      </c>
      <c r="AU444" s="168" t="s">
        <v>85</v>
      </c>
      <c r="AY444" s="17" t="s">
        <v>142</v>
      </c>
      <c r="BE444" s="169">
        <f>IF(N444="základní",J444,0)</f>
        <v>0</v>
      </c>
      <c r="BF444" s="169">
        <f>IF(N444="snížená",J444,0)</f>
        <v>0</v>
      </c>
      <c r="BG444" s="169">
        <f>IF(N444="zákl. přenesená",J444,0)</f>
        <v>0</v>
      </c>
      <c r="BH444" s="169">
        <f>IF(N444="sníž. přenesená",J444,0)</f>
        <v>0</v>
      </c>
      <c r="BI444" s="169">
        <f>IF(N444="nulová",J444,0)</f>
        <v>0</v>
      </c>
      <c r="BJ444" s="17" t="s">
        <v>83</v>
      </c>
      <c r="BK444" s="169">
        <f>ROUND(I444*H444,2)</f>
        <v>0</v>
      </c>
      <c r="BL444" s="17" t="s">
        <v>190</v>
      </c>
      <c r="BM444" s="168" t="s">
        <v>363</v>
      </c>
    </row>
    <row r="445" spans="2:47" s="1" customFormat="1" ht="29.25">
      <c r="B445" s="32"/>
      <c r="D445" s="171" t="s">
        <v>173</v>
      </c>
      <c r="F445" s="204" t="s">
        <v>539</v>
      </c>
      <c r="I445" s="96"/>
      <c r="L445" s="32"/>
      <c r="M445" s="205"/>
      <c r="N445" s="55"/>
      <c r="O445" s="55"/>
      <c r="P445" s="55"/>
      <c r="Q445" s="55"/>
      <c r="R445" s="55"/>
      <c r="S445" s="55"/>
      <c r="T445" s="56"/>
      <c r="AT445" s="17" t="s">
        <v>173</v>
      </c>
      <c r="AU445" s="17" t="s">
        <v>85</v>
      </c>
    </row>
    <row r="446" spans="2:51" s="13" customFormat="1" ht="12">
      <c r="B446" s="178"/>
      <c r="D446" s="171" t="s">
        <v>150</v>
      </c>
      <c r="E446" s="179" t="s">
        <v>1</v>
      </c>
      <c r="F446" s="180" t="s">
        <v>833</v>
      </c>
      <c r="H446" s="181">
        <v>37.5</v>
      </c>
      <c r="I446" s="182"/>
      <c r="L446" s="178"/>
      <c r="M446" s="183"/>
      <c r="N446" s="184"/>
      <c r="O446" s="184"/>
      <c r="P446" s="184"/>
      <c r="Q446" s="184"/>
      <c r="R446" s="184"/>
      <c r="S446" s="184"/>
      <c r="T446" s="185"/>
      <c r="AT446" s="179" t="s">
        <v>150</v>
      </c>
      <c r="AU446" s="179" t="s">
        <v>85</v>
      </c>
      <c r="AV446" s="13" t="s">
        <v>85</v>
      </c>
      <c r="AW446" s="13" t="s">
        <v>34</v>
      </c>
      <c r="AX446" s="13" t="s">
        <v>76</v>
      </c>
      <c r="AY446" s="179" t="s">
        <v>142</v>
      </c>
    </row>
    <row r="447" spans="2:51" s="13" customFormat="1" ht="12">
      <c r="B447" s="178"/>
      <c r="D447" s="171" t="s">
        <v>150</v>
      </c>
      <c r="E447" s="179" t="s">
        <v>1</v>
      </c>
      <c r="F447" s="180" t="s">
        <v>834</v>
      </c>
      <c r="H447" s="181">
        <v>54</v>
      </c>
      <c r="I447" s="182"/>
      <c r="L447" s="178"/>
      <c r="M447" s="183"/>
      <c r="N447" s="184"/>
      <c r="O447" s="184"/>
      <c r="P447" s="184"/>
      <c r="Q447" s="184"/>
      <c r="R447" s="184"/>
      <c r="S447" s="184"/>
      <c r="T447" s="185"/>
      <c r="AT447" s="179" t="s">
        <v>150</v>
      </c>
      <c r="AU447" s="179" t="s">
        <v>85</v>
      </c>
      <c r="AV447" s="13" t="s">
        <v>85</v>
      </c>
      <c r="AW447" s="13" t="s">
        <v>34</v>
      </c>
      <c r="AX447" s="13" t="s">
        <v>76</v>
      </c>
      <c r="AY447" s="179" t="s">
        <v>142</v>
      </c>
    </row>
    <row r="448" spans="2:51" s="12" customFormat="1" ht="12">
      <c r="B448" s="170"/>
      <c r="D448" s="171" t="s">
        <v>150</v>
      </c>
      <c r="E448" s="172" t="s">
        <v>1</v>
      </c>
      <c r="F448" s="173" t="s">
        <v>835</v>
      </c>
      <c r="H448" s="172" t="s">
        <v>1</v>
      </c>
      <c r="I448" s="174"/>
      <c r="L448" s="170"/>
      <c r="M448" s="175"/>
      <c r="N448" s="176"/>
      <c r="O448" s="176"/>
      <c r="P448" s="176"/>
      <c r="Q448" s="176"/>
      <c r="R448" s="176"/>
      <c r="S448" s="176"/>
      <c r="T448" s="177"/>
      <c r="AT448" s="172" t="s">
        <v>150</v>
      </c>
      <c r="AU448" s="172" t="s">
        <v>85</v>
      </c>
      <c r="AV448" s="12" t="s">
        <v>83</v>
      </c>
      <c r="AW448" s="12" t="s">
        <v>34</v>
      </c>
      <c r="AX448" s="12" t="s">
        <v>76</v>
      </c>
      <c r="AY448" s="172" t="s">
        <v>142</v>
      </c>
    </row>
    <row r="449" spans="2:51" s="13" customFormat="1" ht="12">
      <c r="B449" s="178"/>
      <c r="D449" s="171" t="s">
        <v>150</v>
      </c>
      <c r="E449" s="179" t="s">
        <v>1</v>
      </c>
      <c r="F449" s="180" t="s">
        <v>836</v>
      </c>
      <c r="H449" s="181">
        <v>-7.2</v>
      </c>
      <c r="I449" s="182"/>
      <c r="L449" s="178"/>
      <c r="M449" s="183"/>
      <c r="N449" s="184"/>
      <c r="O449" s="184"/>
      <c r="P449" s="184"/>
      <c r="Q449" s="184"/>
      <c r="R449" s="184"/>
      <c r="S449" s="184"/>
      <c r="T449" s="185"/>
      <c r="AT449" s="179" t="s">
        <v>150</v>
      </c>
      <c r="AU449" s="179" t="s">
        <v>85</v>
      </c>
      <c r="AV449" s="13" t="s">
        <v>85</v>
      </c>
      <c r="AW449" s="13" t="s">
        <v>34</v>
      </c>
      <c r="AX449" s="13" t="s">
        <v>76</v>
      </c>
      <c r="AY449" s="179" t="s">
        <v>142</v>
      </c>
    </row>
    <row r="450" spans="2:51" s="13" customFormat="1" ht="12">
      <c r="B450" s="178"/>
      <c r="D450" s="171" t="s">
        <v>150</v>
      </c>
      <c r="E450" s="179" t="s">
        <v>1</v>
      </c>
      <c r="F450" s="180" t="s">
        <v>837</v>
      </c>
      <c r="H450" s="181">
        <v>-4.199999999999999</v>
      </c>
      <c r="I450" s="182"/>
      <c r="L450" s="178"/>
      <c r="M450" s="183"/>
      <c r="N450" s="184"/>
      <c r="O450" s="184"/>
      <c r="P450" s="184"/>
      <c r="Q450" s="184"/>
      <c r="R450" s="184"/>
      <c r="S450" s="184"/>
      <c r="T450" s="185"/>
      <c r="AT450" s="179" t="s">
        <v>150</v>
      </c>
      <c r="AU450" s="179" t="s">
        <v>85</v>
      </c>
      <c r="AV450" s="13" t="s">
        <v>85</v>
      </c>
      <c r="AW450" s="13" t="s">
        <v>34</v>
      </c>
      <c r="AX450" s="13" t="s">
        <v>76</v>
      </c>
      <c r="AY450" s="179" t="s">
        <v>142</v>
      </c>
    </row>
    <row r="451" spans="2:51" s="14" customFormat="1" ht="12">
      <c r="B451" s="186"/>
      <c r="D451" s="171" t="s">
        <v>150</v>
      </c>
      <c r="E451" s="187" t="s">
        <v>1</v>
      </c>
      <c r="F451" s="188" t="s">
        <v>157</v>
      </c>
      <c r="H451" s="189">
        <v>80.1</v>
      </c>
      <c r="I451" s="190"/>
      <c r="L451" s="186"/>
      <c r="M451" s="191"/>
      <c r="N451" s="192"/>
      <c r="O451" s="192"/>
      <c r="P451" s="192"/>
      <c r="Q451" s="192"/>
      <c r="R451" s="192"/>
      <c r="S451" s="192"/>
      <c r="T451" s="193"/>
      <c r="AT451" s="187" t="s">
        <v>150</v>
      </c>
      <c r="AU451" s="187" t="s">
        <v>85</v>
      </c>
      <c r="AV451" s="14" t="s">
        <v>149</v>
      </c>
      <c r="AW451" s="14" t="s">
        <v>34</v>
      </c>
      <c r="AX451" s="14" t="s">
        <v>83</v>
      </c>
      <c r="AY451" s="187" t="s">
        <v>142</v>
      </c>
    </row>
    <row r="452" spans="2:65" s="1" customFormat="1" ht="24" customHeight="1">
      <c r="B452" s="156"/>
      <c r="C452" s="157" t="s">
        <v>283</v>
      </c>
      <c r="D452" s="157" t="s">
        <v>145</v>
      </c>
      <c r="E452" s="158" t="s">
        <v>542</v>
      </c>
      <c r="F452" s="159" t="s">
        <v>543</v>
      </c>
      <c r="G452" s="160" t="s">
        <v>335</v>
      </c>
      <c r="H452" s="161">
        <v>185.16</v>
      </c>
      <c r="I452" s="162"/>
      <c r="J452" s="163">
        <f>ROUND(I452*H452,2)</f>
        <v>0</v>
      </c>
      <c r="K452" s="159" t="s">
        <v>1</v>
      </c>
      <c r="L452" s="32"/>
      <c r="M452" s="164" t="s">
        <v>1</v>
      </c>
      <c r="N452" s="165" t="s">
        <v>41</v>
      </c>
      <c r="O452" s="55"/>
      <c r="P452" s="166">
        <f>O452*H452</f>
        <v>0</v>
      </c>
      <c r="Q452" s="166">
        <v>1E-05</v>
      </c>
      <c r="R452" s="166">
        <f>Q452*H452</f>
        <v>0.0018516000000000001</v>
      </c>
      <c r="S452" s="166">
        <v>0</v>
      </c>
      <c r="T452" s="167">
        <f>S452*H452</f>
        <v>0</v>
      </c>
      <c r="AR452" s="168" t="s">
        <v>190</v>
      </c>
      <c r="AT452" s="168" t="s">
        <v>145</v>
      </c>
      <c r="AU452" s="168" t="s">
        <v>85</v>
      </c>
      <c r="AY452" s="17" t="s">
        <v>142</v>
      </c>
      <c r="BE452" s="169">
        <f>IF(N452="základní",J452,0)</f>
        <v>0</v>
      </c>
      <c r="BF452" s="169">
        <f>IF(N452="snížená",J452,0)</f>
        <v>0</v>
      </c>
      <c r="BG452" s="169">
        <f>IF(N452="zákl. přenesená",J452,0)</f>
        <v>0</v>
      </c>
      <c r="BH452" s="169">
        <f>IF(N452="sníž. přenesená",J452,0)</f>
        <v>0</v>
      </c>
      <c r="BI452" s="169">
        <f>IF(N452="nulová",J452,0)</f>
        <v>0</v>
      </c>
      <c r="BJ452" s="17" t="s">
        <v>83</v>
      </c>
      <c r="BK452" s="169">
        <f>ROUND(I452*H452,2)</f>
        <v>0</v>
      </c>
      <c r="BL452" s="17" t="s">
        <v>190</v>
      </c>
      <c r="BM452" s="168" t="s">
        <v>369</v>
      </c>
    </row>
    <row r="453" spans="2:51" s="13" customFormat="1" ht="12">
      <c r="B453" s="178"/>
      <c r="D453" s="171" t="s">
        <v>150</v>
      </c>
      <c r="E453" s="179" t="s">
        <v>1</v>
      </c>
      <c r="F453" s="180" t="s">
        <v>838</v>
      </c>
      <c r="H453" s="181">
        <v>185.16000000000003</v>
      </c>
      <c r="I453" s="182"/>
      <c r="L453" s="178"/>
      <c r="M453" s="183"/>
      <c r="N453" s="184"/>
      <c r="O453" s="184"/>
      <c r="P453" s="184"/>
      <c r="Q453" s="184"/>
      <c r="R453" s="184"/>
      <c r="S453" s="184"/>
      <c r="T453" s="185"/>
      <c r="AT453" s="179" t="s">
        <v>150</v>
      </c>
      <c r="AU453" s="179" t="s">
        <v>85</v>
      </c>
      <c r="AV453" s="13" t="s">
        <v>85</v>
      </c>
      <c r="AW453" s="13" t="s">
        <v>34</v>
      </c>
      <c r="AX453" s="13" t="s">
        <v>76</v>
      </c>
      <c r="AY453" s="179" t="s">
        <v>142</v>
      </c>
    </row>
    <row r="454" spans="2:51" s="14" customFormat="1" ht="12">
      <c r="B454" s="186"/>
      <c r="D454" s="171" t="s">
        <v>150</v>
      </c>
      <c r="E454" s="187" t="s">
        <v>1</v>
      </c>
      <c r="F454" s="188" t="s">
        <v>157</v>
      </c>
      <c r="H454" s="189">
        <v>185.16000000000003</v>
      </c>
      <c r="I454" s="190"/>
      <c r="L454" s="186"/>
      <c r="M454" s="191"/>
      <c r="N454" s="192"/>
      <c r="O454" s="192"/>
      <c r="P454" s="192"/>
      <c r="Q454" s="192"/>
      <c r="R454" s="192"/>
      <c r="S454" s="192"/>
      <c r="T454" s="193"/>
      <c r="AT454" s="187" t="s">
        <v>150</v>
      </c>
      <c r="AU454" s="187" t="s">
        <v>85</v>
      </c>
      <c r="AV454" s="14" t="s">
        <v>149</v>
      </c>
      <c r="AW454" s="14" t="s">
        <v>34</v>
      </c>
      <c r="AX454" s="14" t="s">
        <v>83</v>
      </c>
      <c r="AY454" s="187" t="s">
        <v>142</v>
      </c>
    </row>
    <row r="455" spans="2:65" s="1" customFormat="1" ht="24" customHeight="1">
      <c r="B455" s="156"/>
      <c r="C455" s="157" t="s">
        <v>446</v>
      </c>
      <c r="D455" s="157" t="s">
        <v>145</v>
      </c>
      <c r="E455" s="158" t="s">
        <v>555</v>
      </c>
      <c r="F455" s="159" t="s">
        <v>556</v>
      </c>
      <c r="G455" s="160" t="s">
        <v>148</v>
      </c>
      <c r="H455" s="161">
        <v>1473.444</v>
      </c>
      <c r="I455" s="162"/>
      <c r="J455" s="163">
        <f>ROUND(I455*H455,2)</f>
        <v>0</v>
      </c>
      <c r="K455" s="159" t="s">
        <v>1</v>
      </c>
      <c r="L455" s="32"/>
      <c r="M455" s="164" t="s">
        <v>1</v>
      </c>
      <c r="N455" s="165" t="s">
        <v>41</v>
      </c>
      <c r="O455" s="55"/>
      <c r="P455" s="166">
        <f>O455*H455</f>
        <v>0</v>
      </c>
      <c r="Q455" s="166">
        <v>0.00028</v>
      </c>
      <c r="R455" s="166">
        <f>Q455*H455</f>
        <v>0.41256431999999993</v>
      </c>
      <c r="S455" s="166">
        <v>0</v>
      </c>
      <c r="T455" s="167">
        <f>S455*H455</f>
        <v>0</v>
      </c>
      <c r="AR455" s="168" t="s">
        <v>190</v>
      </c>
      <c r="AT455" s="168" t="s">
        <v>145</v>
      </c>
      <c r="AU455" s="168" t="s">
        <v>85</v>
      </c>
      <c r="AY455" s="17" t="s">
        <v>142</v>
      </c>
      <c r="BE455" s="169">
        <f>IF(N455="základní",J455,0)</f>
        <v>0</v>
      </c>
      <c r="BF455" s="169">
        <f>IF(N455="snížená",J455,0)</f>
        <v>0</v>
      </c>
      <c r="BG455" s="169">
        <f>IF(N455="zákl. přenesená",J455,0)</f>
        <v>0</v>
      </c>
      <c r="BH455" s="169">
        <f>IF(N455="sníž. přenesená",J455,0)</f>
        <v>0</v>
      </c>
      <c r="BI455" s="169">
        <f>IF(N455="nulová",J455,0)</f>
        <v>0</v>
      </c>
      <c r="BJ455" s="17" t="s">
        <v>83</v>
      </c>
      <c r="BK455" s="169">
        <f>ROUND(I455*H455,2)</f>
        <v>0</v>
      </c>
      <c r="BL455" s="17" t="s">
        <v>190</v>
      </c>
      <c r="BM455" s="168" t="s">
        <v>375</v>
      </c>
    </row>
    <row r="456" spans="2:51" s="12" customFormat="1" ht="12">
      <c r="B456" s="170"/>
      <c r="D456" s="171" t="s">
        <v>150</v>
      </c>
      <c r="E456" s="172" t="s">
        <v>1</v>
      </c>
      <c r="F456" s="173" t="s">
        <v>799</v>
      </c>
      <c r="H456" s="172" t="s">
        <v>1</v>
      </c>
      <c r="I456" s="174"/>
      <c r="L456" s="170"/>
      <c r="M456" s="175"/>
      <c r="N456" s="176"/>
      <c r="O456" s="176"/>
      <c r="P456" s="176"/>
      <c r="Q456" s="176"/>
      <c r="R456" s="176"/>
      <c r="S456" s="176"/>
      <c r="T456" s="177"/>
      <c r="AT456" s="172" t="s">
        <v>150</v>
      </c>
      <c r="AU456" s="172" t="s">
        <v>85</v>
      </c>
      <c r="AV456" s="12" t="s">
        <v>83</v>
      </c>
      <c r="AW456" s="12" t="s">
        <v>34</v>
      </c>
      <c r="AX456" s="12" t="s">
        <v>76</v>
      </c>
      <c r="AY456" s="172" t="s">
        <v>142</v>
      </c>
    </row>
    <row r="457" spans="2:51" s="13" customFormat="1" ht="12">
      <c r="B457" s="178"/>
      <c r="D457" s="171" t="s">
        <v>150</v>
      </c>
      <c r="E457" s="179" t="s">
        <v>1</v>
      </c>
      <c r="F457" s="180" t="s">
        <v>800</v>
      </c>
      <c r="H457" s="181">
        <v>1380.92</v>
      </c>
      <c r="I457" s="182"/>
      <c r="L457" s="178"/>
      <c r="M457" s="183"/>
      <c r="N457" s="184"/>
      <c r="O457" s="184"/>
      <c r="P457" s="184"/>
      <c r="Q457" s="184"/>
      <c r="R457" s="184"/>
      <c r="S457" s="184"/>
      <c r="T457" s="185"/>
      <c r="AT457" s="179" t="s">
        <v>150</v>
      </c>
      <c r="AU457" s="179" t="s">
        <v>85</v>
      </c>
      <c r="AV457" s="13" t="s">
        <v>85</v>
      </c>
      <c r="AW457" s="13" t="s">
        <v>34</v>
      </c>
      <c r="AX457" s="13" t="s">
        <v>76</v>
      </c>
      <c r="AY457" s="179" t="s">
        <v>142</v>
      </c>
    </row>
    <row r="458" spans="2:51" s="13" customFormat="1" ht="12">
      <c r="B458" s="178"/>
      <c r="D458" s="171" t="s">
        <v>150</v>
      </c>
      <c r="E458" s="179" t="s">
        <v>1</v>
      </c>
      <c r="F458" s="180" t="s">
        <v>801</v>
      </c>
      <c r="H458" s="181">
        <v>-432</v>
      </c>
      <c r="I458" s="182"/>
      <c r="L458" s="178"/>
      <c r="M458" s="183"/>
      <c r="N458" s="184"/>
      <c r="O458" s="184"/>
      <c r="P458" s="184"/>
      <c r="Q458" s="184"/>
      <c r="R458" s="184"/>
      <c r="S458" s="184"/>
      <c r="T458" s="185"/>
      <c r="AT458" s="179" t="s">
        <v>150</v>
      </c>
      <c r="AU458" s="179" t="s">
        <v>85</v>
      </c>
      <c r="AV458" s="13" t="s">
        <v>85</v>
      </c>
      <c r="AW458" s="13" t="s">
        <v>34</v>
      </c>
      <c r="AX458" s="13" t="s">
        <v>76</v>
      </c>
      <c r="AY458" s="179" t="s">
        <v>142</v>
      </c>
    </row>
    <row r="459" spans="2:51" s="15" customFormat="1" ht="12">
      <c r="B459" s="206"/>
      <c r="D459" s="171" t="s">
        <v>150</v>
      </c>
      <c r="E459" s="207" t="s">
        <v>1</v>
      </c>
      <c r="F459" s="208" t="s">
        <v>216</v>
      </c>
      <c r="H459" s="209">
        <v>948.9200000000001</v>
      </c>
      <c r="I459" s="210"/>
      <c r="L459" s="206"/>
      <c r="M459" s="211"/>
      <c r="N459" s="212"/>
      <c r="O459" s="212"/>
      <c r="P459" s="212"/>
      <c r="Q459" s="212"/>
      <c r="R459" s="212"/>
      <c r="S459" s="212"/>
      <c r="T459" s="213"/>
      <c r="AT459" s="207" t="s">
        <v>150</v>
      </c>
      <c r="AU459" s="207" t="s">
        <v>85</v>
      </c>
      <c r="AV459" s="15" t="s">
        <v>143</v>
      </c>
      <c r="AW459" s="15" t="s">
        <v>34</v>
      </c>
      <c r="AX459" s="15" t="s">
        <v>76</v>
      </c>
      <c r="AY459" s="207" t="s">
        <v>142</v>
      </c>
    </row>
    <row r="460" spans="2:51" s="12" customFormat="1" ht="12">
      <c r="B460" s="170"/>
      <c r="D460" s="171" t="s">
        <v>150</v>
      </c>
      <c r="E460" s="172" t="s">
        <v>1</v>
      </c>
      <c r="F460" s="173" t="s">
        <v>802</v>
      </c>
      <c r="H460" s="172" t="s">
        <v>1</v>
      </c>
      <c r="I460" s="174"/>
      <c r="L460" s="170"/>
      <c r="M460" s="175"/>
      <c r="N460" s="176"/>
      <c r="O460" s="176"/>
      <c r="P460" s="176"/>
      <c r="Q460" s="176"/>
      <c r="R460" s="176"/>
      <c r="S460" s="176"/>
      <c r="T460" s="177"/>
      <c r="AT460" s="172" t="s">
        <v>150</v>
      </c>
      <c r="AU460" s="172" t="s">
        <v>85</v>
      </c>
      <c r="AV460" s="12" t="s">
        <v>83</v>
      </c>
      <c r="AW460" s="12" t="s">
        <v>34</v>
      </c>
      <c r="AX460" s="12" t="s">
        <v>76</v>
      </c>
      <c r="AY460" s="172" t="s">
        <v>142</v>
      </c>
    </row>
    <row r="461" spans="2:51" s="13" customFormat="1" ht="12">
      <c r="B461" s="178"/>
      <c r="D461" s="171" t="s">
        <v>150</v>
      </c>
      <c r="E461" s="179" t="s">
        <v>1</v>
      </c>
      <c r="F461" s="180" t="s">
        <v>803</v>
      </c>
      <c r="H461" s="181">
        <v>239.8432</v>
      </c>
      <c r="I461" s="182"/>
      <c r="L461" s="178"/>
      <c r="M461" s="183"/>
      <c r="N461" s="184"/>
      <c r="O461" s="184"/>
      <c r="P461" s="184"/>
      <c r="Q461" s="184"/>
      <c r="R461" s="184"/>
      <c r="S461" s="184"/>
      <c r="T461" s="185"/>
      <c r="AT461" s="179" t="s">
        <v>150</v>
      </c>
      <c r="AU461" s="179" t="s">
        <v>85</v>
      </c>
      <c r="AV461" s="13" t="s">
        <v>85</v>
      </c>
      <c r="AW461" s="13" t="s">
        <v>34</v>
      </c>
      <c r="AX461" s="13" t="s">
        <v>76</v>
      </c>
      <c r="AY461" s="179" t="s">
        <v>142</v>
      </c>
    </row>
    <row r="462" spans="2:51" s="13" customFormat="1" ht="12">
      <c r="B462" s="178"/>
      <c r="D462" s="171" t="s">
        <v>150</v>
      </c>
      <c r="E462" s="179" t="s">
        <v>1</v>
      </c>
      <c r="F462" s="180" t="s">
        <v>804</v>
      </c>
      <c r="H462" s="181">
        <v>221.49072</v>
      </c>
      <c r="I462" s="182"/>
      <c r="L462" s="178"/>
      <c r="M462" s="183"/>
      <c r="N462" s="184"/>
      <c r="O462" s="184"/>
      <c r="P462" s="184"/>
      <c r="Q462" s="184"/>
      <c r="R462" s="184"/>
      <c r="S462" s="184"/>
      <c r="T462" s="185"/>
      <c r="AT462" s="179" t="s">
        <v>150</v>
      </c>
      <c r="AU462" s="179" t="s">
        <v>85</v>
      </c>
      <c r="AV462" s="13" t="s">
        <v>85</v>
      </c>
      <c r="AW462" s="13" t="s">
        <v>34</v>
      </c>
      <c r="AX462" s="13" t="s">
        <v>76</v>
      </c>
      <c r="AY462" s="179" t="s">
        <v>142</v>
      </c>
    </row>
    <row r="463" spans="2:51" s="13" customFormat="1" ht="12">
      <c r="B463" s="178"/>
      <c r="D463" s="171" t="s">
        <v>150</v>
      </c>
      <c r="E463" s="179" t="s">
        <v>1</v>
      </c>
      <c r="F463" s="180" t="s">
        <v>805</v>
      </c>
      <c r="H463" s="181">
        <v>63.190400000000004</v>
      </c>
      <c r="I463" s="182"/>
      <c r="L463" s="178"/>
      <c r="M463" s="183"/>
      <c r="N463" s="184"/>
      <c r="O463" s="184"/>
      <c r="P463" s="184"/>
      <c r="Q463" s="184"/>
      <c r="R463" s="184"/>
      <c r="S463" s="184"/>
      <c r="T463" s="185"/>
      <c r="AT463" s="179" t="s">
        <v>150</v>
      </c>
      <c r="AU463" s="179" t="s">
        <v>85</v>
      </c>
      <c r="AV463" s="13" t="s">
        <v>85</v>
      </c>
      <c r="AW463" s="13" t="s">
        <v>34</v>
      </c>
      <c r="AX463" s="13" t="s">
        <v>76</v>
      </c>
      <c r="AY463" s="179" t="s">
        <v>142</v>
      </c>
    </row>
    <row r="464" spans="2:51" s="15" customFormat="1" ht="12">
      <c r="B464" s="206"/>
      <c r="D464" s="171" t="s">
        <v>150</v>
      </c>
      <c r="E464" s="207" t="s">
        <v>1</v>
      </c>
      <c r="F464" s="208" t="s">
        <v>216</v>
      </c>
      <c r="H464" s="209">
        <v>524.52432</v>
      </c>
      <c r="I464" s="210"/>
      <c r="L464" s="206"/>
      <c r="M464" s="211"/>
      <c r="N464" s="212"/>
      <c r="O464" s="212"/>
      <c r="P464" s="212"/>
      <c r="Q464" s="212"/>
      <c r="R464" s="212"/>
      <c r="S464" s="212"/>
      <c r="T464" s="213"/>
      <c r="AT464" s="207" t="s">
        <v>150</v>
      </c>
      <c r="AU464" s="207" t="s">
        <v>85</v>
      </c>
      <c r="AV464" s="15" t="s">
        <v>143</v>
      </c>
      <c r="AW464" s="15" t="s">
        <v>34</v>
      </c>
      <c r="AX464" s="15" t="s">
        <v>76</v>
      </c>
      <c r="AY464" s="207" t="s">
        <v>142</v>
      </c>
    </row>
    <row r="465" spans="2:51" s="14" customFormat="1" ht="12">
      <c r="B465" s="186"/>
      <c r="D465" s="171" t="s">
        <v>150</v>
      </c>
      <c r="E465" s="187" t="s">
        <v>1</v>
      </c>
      <c r="F465" s="188" t="s">
        <v>157</v>
      </c>
      <c r="H465" s="189">
        <v>1473.44432</v>
      </c>
      <c r="I465" s="190"/>
      <c r="L465" s="186"/>
      <c r="M465" s="191"/>
      <c r="N465" s="192"/>
      <c r="O465" s="192"/>
      <c r="P465" s="192"/>
      <c r="Q465" s="192"/>
      <c r="R465" s="192"/>
      <c r="S465" s="192"/>
      <c r="T465" s="193"/>
      <c r="AT465" s="187" t="s">
        <v>150</v>
      </c>
      <c r="AU465" s="187" t="s">
        <v>85</v>
      </c>
      <c r="AV465" s="14" t="s">
        <v>149</v>
      </c>
      <c r="AW465" s="14" t="s">
        <v>34</v>
      </c>
      <c r="AX465" s="14" t="s">
        <v>83</v>
      </c>
      <c r="AY465" s="187" t="s">
        <v>142</v>
      </c>
    </row>
    <row r="466" spans="2:65" s="1" customFormat="1" ht="16.5" customHeight="1">
      <c r="B466" s="156"/>
      <c r="C466" s="194" t="s">
        <v>288</v>
      </c>
      <c r="D466" s="194" t="s">
        <v>169</v>
      </c>
      <c r="E466" s="195" t="s">
        <v>560</v>
      </c>
      <c r="F466" s="196" t="s">
        <v>839</v>
      </c>
      <c r="G466" s="197" t="s">
        <v>148</v>
      </c>
      <c r="H466" s="198">
        <v>1488.178</v>
      </c>
      <c r="I466" s="199"/>
      <c r="J466" s="200">
        <f>ROUND(I466*H466,2)</f>
        <v>0</v>
      </c>
      <c r="K466" s="196" t="s">
        <v>1</v>
      </c>
      <c r="L466" s="201"/>
      <c r="M466" s="202" t="s">
        <v>1</v>
      </c>
      <c r="N466" s="203" t="s">
        <v>41</v>
      </c>
      <c r="O466" s="55"/>
      <c r="P466" s="166">
        <f>O466*H466</f>
        <v>0</v>
      </c>
      <c r="Q466" s="166">
        <v>0</v>
      </c>
      <c r="R466" s="166">
        <f>Q466*H466</f>
        <v>0</v>
      </c>
      <c r="S466" s="166">
        <v>0</v>
      </c>
      <c r="T466" s="167">
        <f>S466*H466</f>
        <v>0</v>
      </c>
      <c r="AR466" s="168" t="s">
        <v>234</v>
      </c>
      <c r="AT466" s="168" t="s">
        <v>169</v>
      </c>
      <c r="AU466" s="168" t="s">
        <v>85</v>
      </c>
      <c r="AY466" s="17" t="s">
        <v>142</v>
      </c>
      <c r="BE466" s="169">
        <f>IF(N466="základní",J466,0)</f>
        <v>0</v>
      </c>
      <c r="BF466" s="169">
        <f>IF(N466="snížená",J466,0)</f>
        <v>0</v>
      </c>
      <c r="BG466" s="169">
        <f>IF(N466="zákl. přenesená",J466,0)</f>
        <v>0</v>
      </c>
      <c r="BH466" s="169">
        <f>IF(N466="sníž. přenesená",J466,0)</f>
        <v>0</v>
      </c>
      <c r="BI466" s="169">
        <f>IF(N466="nulová",J466,0)</f>
        <v>0</v>
      </c>
      <c r="BJ466" s="17" t="s">
        <v>83</v>
      </c>
      <c r="BK466" s="169">
        <f>ROUND(I466*H466,2)</f>
        <v>0</v>
      </c>
      <c r="BL466" s="17" t="s">
        <v>190</v>
      </c>
      <c r="BM466" s="168" t="s">
        <v>398</v>
      </c>
    </row>
    <row r="467" spans="2:47" s="1" customFormat="1" ht="19.5">
      <c r="B467" s="32"/>
      <c r="D467" s="171" t="s">
        <v>173</v>
      </c>
      <c r="F467" s="204" t="s">
        <v>563</v>
      </c>
      <c r="I467" s="96"/>
      <c r="L467" s="32"/>
      <c r="M467" s="205"/>
      <c r="N467" s="55"/>
      <c r="O467" s="55"/>
      <c r="P467" s="55"/>
      <c r="Q467" s="55"/>
      <c r="R467" s="55"/>
      <c r="S467" s="55"/>
      <c r="T467" s="56"/>
      <c r="AT467" s="17" t="s">
        <v>173</v>
      </c>
      <c r="AU467" s="17" t="s">
        <v>85</v>
      </c>
    </row>
    <row r="468" spans="2:65" s="1" customFormat="1" ht="16.5" customHeight="1">
      <c r="B468" s="156"/>
      <c r="C468" s="157" t="s">
        <v>461</v>
      </c>
      <c r="D468" s="157" t="s">
        <v>145</v>
      </c>
      <c r="E468" s="158" t="s">
        <v>568</v>
      </c>
      <c r="F468" s="159" t="s">
        <v>840</v>
      </c>
      <c r="G468" s="160" t="s">
        <v>570</v>
      </c>
      <c r="H468" s="161">
        <v>5</v>
      </c>
      <c r="I468" s="162"/>
      <c r="J468" s="163">
        <f>ROUND(I468*H468,2)</f>
        <v>0</v>
      </c>
      <c r="K468" s="159" t="s">
        <v>1</v>
      </c>
      <c r="L468" s="32"/>
      <c r="M468" s="164" t="s">
        <v>1</v>
      </c>
      <c r="N468" s="165" t="s">
        <v>41</v>
      </c>
      <c r="O468" s="55"/>
      <c r="P468" s="166">
        <f>O468*H468</f>
        <v>0</v>
      </c>
      <c r="Q468" s="166">
        <v>0</v>
      </c>
      <c r="R468" s="166">
        <f>Q468*H468</f>
        <v>0</v>
      </c>
      <c r="S468" s="166">
        <v>0</v>
      </c>
      <c r="T468" s="167">
        <f>S468*H468</f>
        <v>0</v>
      </c>
      <c r="AR468" s="168" t="s">
        <v>190</v>
      </c>
      <c r="AT468" s="168" t="s">
        <v>145</v>
      </c>
      <c r="AU468" s="168" t="s">
        <v>85</v>
      </c>
      <c r="AY468" s="17" t="s">
        <v>142</v>
      </c>
      <c r="BE468" s="169">
        <f>IF(N468="základní",J468,0)</f>
        <v>0</v>
      </c>
      <c r="BF468" s="169">
        <f>IF(N468="snížená",J468,0)</f>
        <v>0</v>
      </c>
      <c r="BG468" s="169">
        <f>IF(N468="zákl. přenesená",J468,0)</f>
        <v>0</v>
      </c>
      <c r="BH468" s="169">
        <f>IF(N468="sníž. přenesená",J468,0)</f>
        <v>0</v>
      </c>
      <c r="BI468" s="169">
        <f>IF(N468="nulová",J468,0)</f>
        <v>0</v>
      </c>
      <c r="BJ468" s="17" t="s">
        <v>83</v>
      </c>
      <c r="BK468" s="169">
        <f>ROUND(I468*H468,2)</f>
        <v>0</v>
      </c>
      <c r="BL468" s="17" t="s">
        <v>190</v>
      </c>
      <c r="BM468" s="168" t="s">
        <v>428</v>
      </c>
    </row>
    <row r="469" spans="2:65" s="1" customFormat="1" ht="16.5" customHeight="1">
      <c r="B469" s="156"/>
      <c r="C469" s="157" t="s">
        <v>292</v>
      </c>
      <c r="D469" s="157" t="s">
        <v>145</v>
      </c>
      <c r="E469" s="158" t="s">
        <v>576</v>
      </c>
      <c r="F469" s="159" t="s">
        <v>841</v>
      </c>
      <c r="G469" s="160" t="s">
        <v>570</v>
      </c>
      <c r="H469" s="161">
        <v>1</v>
      </c>
      <c r="I469" s="162"/>
      <c r="J469" s="163">
        <f>ROUND(I469*H469,2)</f>
        <v>0</v>
      </c>
      <c r="K469" s="159" t="s">
        <v>1</v>
      </c>
      <c r="L469" s="32"/>
      <c r="M469" s="164" t="s">
        <v>1</v>
      </c>
      <c r="N469" s="165" t="s">
        <v>41</v>
      </c>
      <c r="O469" s="55"/>
      <c r="P469" s="166">
        <f>O469*H469</f>
        <v>0</v>
      </c>
      <c r="Q469" s="166">
        <v>0</v>
      </c>
      <c r="R469" s="166">
        <f>Q469*H469</f>
        <v>0</v>
      </c>
      <c r="S469" s="166">
        <v>0</v>
      </c>
      <c r="T469" s="167">
        <f>S469*H469</f>
        <v>0</v>
      </c>
      <c r="AR469" s="168" t="s">
        <v>190</v>
      </c>
      <c r="AT469" s="168" t="s">
        <v>145</v>
      </c>
      <c r="AU469" s="168" t="s">
        <v>85</v>
      </c>
      <c r="AY469" s="17" t="s">
        <v>142</v>
      </c>
      <c r="BE469" s="169">
        <f>IF(N469="základní",J469,0)</f>
        <v>0</v>
      </c>
      <c r="BF469" s="169">
        <f>IF(N469="snížená",J469,0)</f>
        <v>0</v>
      </c>
      <c r="BG469" s="169">
        <f>IF(N469="zákl. přenesená",J469,0)</f>
        <v>0</v>
      </c>
      <c r="BH469" s="169">
        <f>IF(N469="sníž. přenesená",J469,0)</f>
        <v>0</v>
      </c>
      <c r="BI469" s="169">
        <f>IF(N469="nulová",J469,0)</f>
        <v>0</v>
      </c>
      <c r="BJ469" s="17" t="s">
        <v>83</v>
      </c>
      <c r="BK469" s="169">
        <f>ROUND(I469*H469,2)</f>
        <v>0</v>
      </c>
      <c r="BL469" s="17" t="s">
        <v>190</v>
      </c>
      <c r="BM469" s="168" t="s">
        <v>432</v>
      </c>
    </row>
    <row r="470" spans="2:65" s="1" customFormat="1" ht="16.5" customHeight="1">
      <c r="B470" s="156"/>
      <c r="C470" s="157" t="s">
        <v>469</v>
      </c>
      <c r="D470" s="157" t="s">
        <v>145</v>
      </c>
      <c r="E470" s="158" t="s">
        <v>580</v>
      </c>
      <c r="F470" s="159" t="s">
        <v>842</v>
      </c>
      <c r="G470" s="160" t="s">
        <v>570</v>
      </c>
      <c r="H470" s="161">
        <v>1</v>
      </c>
      <c r="I470" s="162"/>
      <c r="J470" s="163">
        <f>ROUND(I470*H470,2)</f>
        <v>0</v>
      </c>
      <c r="K470" s="159" t="s">
        <v>1</v>
      </c>
      <c r="L470" s="32"/>
      <c r="M470" s="164" t="s">
        <v>1</v>
      </c>
      <c r="N470" s="165" t="s">
        <v>41</v>
      </c>
      <c r="O470" s="55"/>
      <c r="P470" s="166">
        <f>O470*H470</f>
        <v>0</v>
      </c>
      <c r="Q470" s="166">
        <v>0</v>
      </c>
      <c r="R470" s="166">
        <f>Q470*H470</f>
        <v>0</v>
      </c>
      <c r="S470" s="166">
        <v>0</v>
      </c>
      <c r="T470" s="167">
        <f>S470*H470</f>
        <v>0</v>
      </c>
      <c r="AR470" s="168" t="s">
        <v>190</v>
      </c>
      <c r="AT470" s="168" t="s">
        <v>145</v>
      </c>
      <c r="AU470" s="168" t="s">
        <v>85</v>
      </c>
      <c r="AY470" s="17" t="s">
        <v>142</v>
      </c>
      <c r="BE470" s="169">
        <f>IF(N470="základní",J470,0)</f>
        <v>0</v>
      </c>
      <c r="BF470" s="169">
        <f>IF(N470="snížená",J470,0)</f>
        <v>0</v>
      </c>
      <c r="BG470" s="169">
        <f>IF(N470="zákl. přenesená",J470,0)</f>
        <v>0</v>
      </c>
      <c r="BH470" s="169">
        <f>IF(N470="sníž. přenesená",J470,0)</f>
        <v>0</v>
      </c>
      <c r="BI470" s="169">
        <f>IF(N470="nulová",J470,0)</f>
        <v>0</v>
      </c>
      <c r="BJ470" s="17" t="s">
        <v>83</v>
      </c>
      <c r="BK470" s="169">
        <f>ROUND(I470*H470,2)</f>
        <v>0</v>
      </c>
      <c r="BL470" s="17" t="s">
        <v>190</v>
      </c>
      <c r="BM470" s="168" t="s">
        <v>436</v>
      </c>
    </row>
    <row r="471" spans="2:65" s="1" customFormat="1" ht="24" customHeight="1">
      <c r="B471" s="156"/>
      <c r="C471" s="157" t="s">
        <v>298</v>
      </c>
      <c r="D471" s="157" t="s">
        <v>145</v>
      </c>
      <c r="E471" s="158" t="s">
        <v>583</v>
      </c>
      <c r="F471" s="159" t="s">
        <v>584</v>
      </c>
      <c r="G471" s="160" t="s">
        <v>272</v>
      </c>
      <c r="H471" s="214"/>
      <c r="I471" s="162"/>
      <c r="J471" s="163">
        <f>ROUND(I471*H471,2)</f>
        <v>0</v>
      </c>
      <c r="K471" s="159" t="s">
        <v>1</v>
      </c>
      <c r="L471" s="32"/>
      <c r="M471" s="164" t="s">
        <v>1</v>
      </c>
      <c r="N471" s="165" t="s">
        <v>41</v>
      </c>
      <c r="O471" s="55"/>
      <c r="P471" s="166">
        <f>O471*H471</f>
        <v>0</v>
      </c>
      <c r="Q471" s="166">
        <v>0</v>
      </c>
      <c r="R471" s="166">
        <f>Q471*H471</f>
        <v>0</v>
      </c>
      <c r="S471" s="166">
        <v>0</v>
      </c>
      <c r="T471" s="167">
        <f>S471*H471</f>
        <v>0</v>
      </c>
      <c r="AR471" s="168" t="s">
        <v>190</v>
      </c>
      <c r="AT471" s="168" t="s">
        <v>145</v>
      </c>
      <c r="AU471" s="168" t="s">
        <v>85</v>
      </c>
      <c r="AY471" s="17" t="s">
        <v>142</v>
      </c>
      <c r="BE471" s="169">
        <f>IF(N471="základní",J471,0)</f>
        <v>0</v>
      </c>
      <c r="BF471" s="169">
        <f>IF(N471="snížená",J471,0)</f>
        <v>0</v>
      </c>
      <c r="BG471" s="169">
        <f>IF(N471="zákl. přenesená",J471,0)</f>
        <v>0</v>
      </c>
      <c r="BH471" s="169">
        <f>IF(N471="sníž. přenesená",J471,0)</f>
        <v>0</v>
      </c>
      <c r="BI471" s="169">
        <f>IF(N471="nulová",J471,0)</f>
        <v>0</v>
      </c>
      <c r="BJ471" s="17" t="s">
        <v>83</v>
      </c>
      <c r="BK471" s="169">
        <f>ROUND(I471*H471,2)</f>
        <v>0</v>
      </c>
      <c r="BL471" s="17" t="s">
        <v>190</v>
      </c>
      <c r="BM471" s="168" t="s">
        <v>230</v>
      </c>
    </row>
    <row r="472" spans="2:63" s="11" customFormat="1" ht="22.9" customHeight="1">
      <c r="B472" s="143"/>
      <c r="D472" s="144" t="s">
        <v>75</v>
      </c>
      <c r="E472" s="154" t="s">
        <v>586</v>
      </c>
      <c r="F472" s="154" t="s">
        <v>587</v>
      </c>
      <c r="I472" s="146"/>
      <c r="J472" s="155">
        <f>BK472</f>
        <v>0</v>
      </c>
      <c r="L472" s="143"/>
      <c r="M472" s="148"/>
      <c r="N472" s="149"/>
      <c r="O472" s="149"/>
      <c r="P472" s="150">
        <f>SUM(P473:P481)</f>
        <v>0</v>
      </c>
      <c r="Q472" s="149"/>
      <c r="R472" s="150">
        <f>SUM(R473:R481)</f>
        <v>0</v>
      </c>
      <c r="S472" s="149"/>
      <c r="T472" s="151">
        <f>SUM(T473:T481)</f>
        <v>0</v>
      </c>
      <c r="AR472" s="144" t="s">
        <v>83</v>
      </c>
      <c r="AT472" s="152" t="s">
        <v>75</v>
      </c>
      <c r="AU472" s="152" t="s">
        <v>83</v>
      </c>
      <c r="AY472" s="144" t="s">
        <v>142</v>
      </c>
      <c r="BK472" s="153">
        <f>SUM(BK473:BK481)</f>
        <v>0</v>
      </c>
    </row>
    <row r="473" spans="2:65" s="1" customFormat="1" ht="16.5" customHeight="1">
      <c r="B473" s="156"/>
      <c r="C473" s="157" t="s">
        <v>477</v>
      </c>
      <c r="D473" s="157" t="s">
        <v>145</v>
      </c>
      <c r="E473" s="158" t="s">
        <v>573</v>
      </c>
      <c r="F473" s="159" t="s">
        <v>843</v>
      </c>
      <c r="G473" s="160" t="s">
        <v>570</v>
      </c>
      <c r="H473" s="161">
        <v>1</v>
      </c>
      <c r="I473" s="162"/>
      <c r="J473" s="163">
        <f aca="true" t="shared" si="0" ref="J473:J481">ROUND(I473*H473,2)</f>
        <v>0</v>
      </c>
      <c r="K473" s="159" t="s">
        <v>1</v>
      </c>
      <c r="L473" s="32"/>
      <c r="M473" s="164" t="s">
        <v>1</v>
      </c>
      <c r="N473" s="165" t="s">
        <v>41</v>
      </c>
      <c r="O473" s="55"/>
      <c r="P473" s="166">
        <f aca="true" t="shared" si="1" ref="P473:P481">O473*H473</f>
        <v>0</v>
      </c>
      <c r="Q473" s="166">
        <v>0</v>
      </c>
      <c r="R473" s="166">
        <f aca="true" t="shared" si="2" ref="R473:R481">Q473*H473</f>
        <v>0</v>
      </c>
      <c r="S473" s="166">
        <v>0</v>
      </c>
      <c r="T473" s="167">
        <f aca="true" t="shared" si="3" ref="T473:T481">S473*H473</f>
        <v>0</v>
      </c>
      <c r="AR473" s="168" t="s">
        <v>149</v>
      </c>
      <c r="AT473" s="168" t="s">
        <v>145</v>
      </c>
      <c r="AU473" s="168" t="s">
        <v>85</v>
      </c>
      <c r="AY473" s="17" t="s">
        <v>142</v>
      </c>
      <c r="BE473" s="169">
        <f aca="true" t="shared" si="4" ref="BE473:BE481">IF(N473="základní",J473,0)</f>
        <v>0</v>
      </c>
      <c r="BF473" s="169">
        <f aca="true" t="shared" si="5" ref="BF473:BF481">IF(N473="snížená",J473,0)</f>
        <v>0</v>
      </c>
      <c r="BG473" s="169">
        <f aca="true" t="shared" si="6" ref="BG473:BG481">IF(N473="zákl. přenesená",J473,0)</f>
        <v>0</v>
      </c>
      <c r="BH473" s="169">
        <f aca="true" t="shared" si="7" ref="BH473:BH481">IF(N473="sníž. přenesená",J473,0)</f>
        <v>0</v>
      </c>
      <c r="BI473" s="169">
        <f aca="true" t="shared" si="8" ref="BI473:BI481">IF(N473="nulová",J473,0)</f>
        <v>0</v>
      </c>
      <c r="BJ473" s="17" t="s">
        <v>83</v>
      </c>
      <c r="BK473" s="169">
        <f aca="true" t="shared" si="9" ref="BK473:BK481">ROUND(I473*H473,2)</f>
        <v>0</v>
      </c>
      <c r="BL473" s="17" t="s">
        <v>149</v>
      </c>
      <c r="BM473" s="168" t="s">
        <v>450</v>
      </c>
    </row>
    <row r="474" spans="2:65" s="1" customFormat="1" ht="16.5" customHeight="1">
      <c r="B474" s="156"/>
      <c r="C474" s="157" t="s">
        <v>301</v>
      </c>
      <c r="D474" s="157" t="s">
        <v>145</v>
      </c>
      <c r="E474" s="158" t="s">
        <v>844</v>
      </c>
      <c r="F474" s="159" t="s">
        <v>845</v>
      </c>
      <c r="G474" s="160" t="s">
        <v>570</v>
      </c>
      <c r="H474" s="161">
        <v>1</v>
      </c>
      <c r="I474" s="162"/>
      <c r="J474" s="163">
        <f t="shared" si="0"/>
        <v>0</v>
      </c>
      <c r="K474" s="159" t="s">
        <v>1</v>
      </c>
      <c r="L474" s="32"/>
      <c r="M474" s="164" t="s">
        <v>1</v>
      </c>
      <c r="N474" s="165" t="s">
        <v>41</v>
      </c>
      <c r="O474" s="55"/>
      <c r="P474" s="166">
        <f t="shared" si="1"/>
        <v>0</v>
      </c>
      <c r="Q474" s="166">
        <v>0</v>
      </c>
      <c r="R474" s="166">
        <f t="shared" si="2"/>
        <v>0</v>
      </c>
      <c r="S474" s="166">
        <v>0</v>
      </c>
      <c r="T474" s="167">
        <f t="shared" si="3"/>
        <v>0</v>
      </c>
      <c r="AR474" s="168" t="s">
        <v>149</v>
      </c>
      <c r="AT474" s="168" t="s">
        <v>145</v>
      </c>
      <c r="AU474" s="168" t="s">
        <v>85</v>
      </c>
      <c r="AY474" s="17" t="s">
        <v>142</v>
      </c>
      <c r="BE474" s="169">
        <f t="shared" si="4"/>
        <v>0</v>
      </c>
      <c r="BF474" s="169">
        <f t="shared" si="5"/>
        <v>0</v>
      </c>
      <c r="BG474" s="169">
        <f t="shared" si="6"/>
        <v>0</v>
      </c>
      <c r="BH474" s="169">
        <f t="shared" si="7"/>
        <v>0</v>
      </c>
      <c r="BI474" s="169">
        <f t="shared" si="8"/>
        <v>0</v>
      </c>
      <c r="BJ474" s="17" t="s">
        <v>83</v>
      </c>
      <c r="BK474" s="169">
        <f t="shared" si="9"/>
        <v>0</v>
      </c>
      <c r="BL474" s="17" t="s">
        <v>149</v>
      </c>
      <c r="BM474" s="168" t="s">
        <v>459</v>
      </c>
    </row>
    <row r="475" spans="2:65" s="1" customFormat="1" ht="16.5" customHeight="1">
      <c r="B475" s="156"/>
      <c r="C475" s="157" t="s">
        <v>484</v>
      </c>
      <c r="D475" s="157" t="s">
        <v>145</v>
      </c>
      <c r="E475" s="158" t="s">
        <v>592</v>
      </c>
      <c r="F475" s="159" t="s">
        <v>846</v>
      </c>
      <c r="G475" s="160" t="s">
        <v>594</v>
      </c>
      <c r="H475" s="161">
        <v>7</v>
      </c>
      <c r="I475" s="162"/>
      <c r="J475" s="163">
        <f t="shared" si="0"/>
        <v>0</v>
      </c>
      <c r="K475" s="159" t="s">
        <v>1</v>
      </c>
      <c r="L475" s="32"/>
      <c r="M475" s="164" t="s">
        <v>1</v>
      </c>
      <c r="N475" s="165" t="s">
        <v>41</v>
      </c>
      <c r="O475" s="55"/>
      <c r="P475" s="166">
        <f t="shared" si="1"/>
        <v>0</v>
      </c>
      <c r="Q475" s="166">
        <v>0</v>
      </c>
      <c r="R475" s="166">
        <f t="shared" si="2"/>
        <v>0</v>
      </c>
      <c r="S475" s="166">
        <v>0</v>
      </c>
      <c r="T475" s="167">
        <f t="shared" si="3"/>
        <v>0</v>
      </c>
      <c r="AR475" s="168" t="s">
        <v>149</v>
      </c>
      <c r="AT475" s="168" t="s">
        <v>145</v>
      </c>
      <c r="AU475" s="168" t="s">
        <v>85</v>
      </c>
      <c r="AY475" s="17" t="s">
        <v>142</v>
      </c>
      <c r="BE475" s="169">
        <f t="shared" si="4"/>
        <v>0</v>
      </c>
      <c r="BF475" s="169">
        <f t="shared" si="5"/>
        <v>0</v>
      </c>
      <c r="BG475" s="169">
        <f t="shared" si="6"/>
        <v>0</v>
      </c>
      <c r="BH475" s="169">
        <f t="shared" si="7"/>
        <v>0</v>
      </c>
      <c r="BI475" s="169">
        <f t="shared" si="8"/>
        <v>0</v>
      </c>
      <c r="BJ475" s="17" t="s">
        <v>83</v>
      </c>
      <c r="BK475" s="169">
        <f t="shared" si="9"/>
        <v>0</v>
      </c>
      <c r="BL475" s="17" t="s">
        <v>149</v>
      </c>
      <c r="BM475" s="168" t="s">
        <v>464</v>
      </c>
    </row>
    <row r="476" spans="2:65" s="1" customFormat="1" ht="16.5" customHeight="1">
      <c r="B476" s="156"/>
      <c r="C476" s="157" t="s">
        <v>307</v>
      </c>
      <c r="D476" s="157" t="s">
        <v>145</v>
      </c>
      <c r="E476" s="158" t="s">
        <v>847</v>
      </c>
      <c r="F476" s="159" t="s">
        <v>848</v>
      </c>
      <c r="G476" s="160" t="s">
        <v>594</v>
      </c>
      <c r="H476" s="161">
        <v>2</v>
      </c>
      <c r="I476" s="162"/>
      <c r="J476" s="163">
        <f t="shared" si="0"/>
        <v>0</v>
      </c>
      <c r="K476" s="159" t="s">
        <v>1</v>
      </c>
      <c r="L476" s="32"/>
      <c r="M476" s="164" t="s">
        <v>1</v>
      </c>
      <c r="N476" s="165" t="s">
        <v>41</v>
      </c>
      <c r="O476" s="55"/>
      <c r="P476" s="166">
        <f t="shared" si="1"/>
        <v>0</v>
      </c>
      <c r="Q476" s="166">
        <v>0</v>
      </c>
      <c r="R476" s="166">
        <f t="shared" si="2"/>
        <v>0</v>
      </c>
      <c r="S476" s="166">
        <v>0</v>
      </c>
      <c r="T476" s="167">
        <f t="shared" si="3"/>
        <v>0</v>
      </c>
      <c r="AR476" s="168" t="s">
        <v>149</v>
      </c>
      <c r="AT476" s="168" t="s">
        <v>145</v>
      </c>
      <c r="AU476" s="168" t="s">
        <v>85</v>
      </c>
      <c r="AY476" s="17" t="s">
        <v>142</v>
      </c>
      <c r="BE476" s="169">
        <f t="shared" si="4"/>
        <v>0</v>
      </c>
      <c r="BF476" s="169">
        <f t="shared" si="5"/>
        <v>0</v>
      </c>
      <c r="BG476" s="169">
        <f t="shared" si="6"/>
        <v>0</v>
      </c>
      <c r="BH476" s="169">
        <f t="shared" si="7"/>
        <v>0</v>
      </c>
      <c r="BI476" s="169">
        <f t="shared" si="8"/>
        <v>0</v>
      </c>
      <c r="BJ476" s="17" t="s">
        <v>83</v>
      </c>
      <c r="BK476" s="169">
        <f t="shared" si="9"/>
        <v>0</v>
      </c>
      <c r="BL476" s="17" t="s">
        <v>149</v>
      </c>
      <c r="BM476" s="168" t="s">
        <v>467</v>
      </c>
    </row>
    <row r="477" spans="2:65" s="1" customFormat="1" ht="16.5" customHeight="1">
      <c r="B477" s="156"/>
      <c r="C477" s="157" t="s">
        <v>493</v>
      </c>
      <c r="D477" s="157" t="s">
        <v>145</v>
      </c>
      <c r="E477" s="158" t="s">
        <v>597</v>
      </c>
      <c r="F477" s="159" t="s">
        <v>849</v>
      </c>
      <c r="G477" s="160" t="s">
        <v>594</v>
      </c>
      <c r="H477" s="161">
        <v>4</v>
      </c>
      <c r="I477" s="162"/>
      <c r="J477" s="163">
        <f t="shared" si="0"/>
        <v>0</v>
      </c>
      <c r="K477" s="159" t="s">
        <v>1</v>
      </c>
      <c r="L477" s="32"/>
      <c r="M477" s="164" t="s">
        <v>1</v>
      </c>
      <c r="N477" s="165" t="s">
        <v>41</v>
      </c>
      <c r="O477" s="55"/>
      <c r="P477" s="166">
        <f t="shared" si="1"/>
        <v>0</v>
      </c>
      <c r="Q477" s="166">
        <v>0</v>
      </c>
      <c r="R477" s="166">
        <f t="shared" si="2"/>
        <v>0</v>
      </c>
      <c r="S477" s="166">
        <v>0</v>
      </c>
      <c r="T477" s="167">
        <f t="shared" si="3"/>
        <v>0</v>
      </c>
      <c r="AR477" s="168" t="s">
        <v>149</v>
      </c>
      <c r="AT477" s="168" t="s">
        <v>145</v>
      </c>
      <c r="AU477" s="168" t="s">
        <v>85</v>
      </c>
      <c r="AY477" s="17" t="s">
        <v>142</v>
      </c>
      <c r="BE477" s="169">
        <f t="shared" si="4"/>
        <v>0</v>
      </c>
      <c r="BF477" s="169">
        <f t="shared" si="5"/>
        <v>0</v>
      </c>
      <c r="BG477" s="169">
        <f t="shared" si="6"/>
        <v>0</v>
      </c>
      <c r="BH477" s="169">
        <f t="shared" si="7"/>
        <v>0</v>
      </c>
      <c r="BI477" s="169">
        <f t="shared" si="8"/>
        <v>0</v>
      </c>
      <c r="BJ477" s="17" t="s">
        <v>83</v>
      </c>
      <c r="BK477" s="169">
        <f t="shared" si="9"/>
        <v>0</v>
      </c>
      <c r="BL477" s="17" t="s">
        <v>149</v>
      </c>
      <c r="BM477" s="168" t="s">
        <v>472</v>
      </c>
    </row>
    <row r="478" spans="2:65" s="1" customFormat="1" ht="16.5" customHeight="1">
      <c r="B478" s="156"/>
      <c r="C478" s="157" t="s">
        <v>312</v>
      </c>
      <c r="D478" s="157" t="s">
        <v>145</v>
      </c>
      <c r="E478" s="158" t="s">
        <v>850</v>
      </c>
      <c r="F478" s="159" t="s">
        <v>851</v>
      </c>
      <c r="G478" s="160" t="s">
        <v>594</v>
      </c>
      <c r="H478" s="161">
        <v>4</v>
      </c>
      <c r="I478" s="162"/>
      <c r="J478" s="163">
        <f t="shared" si="0"/>
        <v>0</v>
      </c>
      <c r="K478" s="159" t="s">
        <v>1</v>
      </c>
      <c r="L478" s="32"/>
      <c r="M478" s="164" t="s">
        <v>1</v>
      </c>
      <c r="N478" s="165" t="s">
        <v>41</v>
      </c>
      <c r="O478" s="55"/>
      <c r="P478" s="166">
        <f t="shared" si="1"/>
        <v>0</v>
      </c>
      <c r="Q478" s="166">
        <v>0</v>
      </c>
      <c r="R478" s="166">
        <f t="shared" si="2"/>
        <v>0</v>
      </c>
      <c r="S478" s="166">
        <v>0</v>
      </c>
      <c r="T478" s="167">
        <f t="shared" si="3"/>
        <v>0</v>
      </c>
      <c r="AR478" s="168" t="s">
        <v>149</v>
      </c>
      <c r="AT478" s="168" t="s">
        <v>145</v>
      </c>
      <c r="AU478" s="168" t="s">
        <v>85</v>
      </c>
      <c r="AY478" s="17" t="s">
        <v>142</v>
      </c>
      <c r="BE478" s="169">
        <f t="shared" si="4"/>
        <v>0</v>
      </c>
      <c r="BF478" s="169">
        <f t="shared" si="5"/>
        <v>0</v>
      </c>
      <c r="BG478" s="169">
        <f t="shared" si="6"/>
        <v>0</v>
      </c>
      <c r="BH478" s="169">
        <f t="shared" si="7"/>
        <v>0</v>
      </c>
      <c r="BI478" s="169">
        <f t="shared" si="8"/>
        <v>0</v>
      </c>
      <c r="BJ478" s="17" t="s">
        <v>83</v>
      </c>
      <c r="BK478" s="169">
        <f t="shared" si="9"/>
        <v>0</v>
      </c>
      <c r="BL478" s="17" t="s">
        <v>149</v>
      </c>
      <c r="BM478" s="168" t="s">
        <v>475</v>
      </c>
    </row>
    <row r="479" spans="2:65" s="1" customFormat="1" ht="16.5" customHeight="1">
      <c r="B479" s="156"/>
      <c r="C479" s="157" t="s">
        <v>523</v>
      </c>
      <c r="D479" s="157" t="s">
        <v>145</v>
      </c>
      <c r="E479" s="158" t="s">
        <v>852</v>
      </c>
      <c r="F479" s="159" t="s">
        <v>853</v>
      </c>
      <c r="G479" s="160" t="s">
        <v>594</v>
      </c>
      <c r="H479" s="161">
        <v>5</v>
      </c>
      <c r="I479" s="162"/>
      <c r="J479" s="163">
        <f t="shared" si="0"/>
        <v>0</v>
      </c>
      <c r="K479" s="159" t="s">
        <v>1</v>
      </c>
      <c r="L479" s="32"/>
      <c r="M479" s="164" t="s">
        <v>1</v>
      </c>
      <c r="N479" s="165" t="s">
        <v>41</v>
      </c>
      <c r="O479" s="55"/>
      <c r="P479" s="166">
        <f t="shared" si="1"/>
        <v>0</v>
      </c>
      <c r="Q479" s="166">
        <v>0</v>
      </c>
      <c r="R479" s="166">
        <f t="shared" si="2"/>
        <v>0</v>
      </c>
      <c r="S479" s="166">
        <v>0</v>
      </c>
      <c r="T479" s="167">
        <f t="shared" si="3"/>
        <v>0</v>
      </c>
      <c r="AR479" s="168" t="s">
        <v>149</v>
      </c>
      <c r="AT479" s="168" t="s">
        <v>145</v>
      </c>
      <c r="AU479" s="168" t="s">
        <v>85</v>
      </c>
      <c r="AY479" s="17" t="s">
        <v>142</v>
      </c>
      <c r="BE479" s="169">
        <f t="shared" si="4"/>
        <v>0</v>
      </c>
      <c r="BF479" s="169">
        <f t="shared" si="5"/>
        <v>0</v>
      </c>
      <c r="BG479" s="169">
        <f t="shared" si="6"/>
        <v>0</v>
      </c>
      <c r="BH479" s="169">
        <f t="shared" si="7"/>
        <v>0</v>
      </c>
      <c r="BI479" s="169">
        <f t="shared" si="8"/>
        <v>0</v>
      </c>
      <c r="BJ479" s="17" t="s">
        <v>83</v>
      </c>
      <c r="BK479" s="169">
        <f t="shared" si="9"/>
        <v>0</v>
      </c>
      <c r="BL479" s="17" t="s">
        <v>149</v>
      </c>
      <c r="BM479" s="168" t="s">
        <v>480</v>
      </c>
    </row>
    <row r="480" spans="2:65" s="1" customFormat="1" ht="16.5" customHeight="1">
      <c r="B480" s="156"/>
      <c r="C480" s="157" t="s">
        <v>319</v>
      </c>
      <c r="D480" s="157" t="s">
        <v>145</v>
      </c>
      <c r="E480" s="158" t="s">
        <v>854</v>
      </c>
      <c r="F480" s="159" t="s">
        <v>855</v>
      </c>
      <c r="G480" s="160" t="s">
        <v>594</v>
      </c>
      <c r="H480" s="161">
        <v>4</v>
      </c>
      <c r="I480" s="162"/>
      <c r="J480" s="163">
        <f t="shared" si="0"/>
        <v>0</v>
      </c>
      <c r="K480" s="159" t="s">
        <v>1</v>
      </c>
      <c r="L480" s="32"/>
      <c r="M480" s="164" t="s">
        <v>1</v>
      </c>
      <c r="N480" s="165" t="s">
        <v>41</v>
      </c>
      <c r="O480" s="55"/>
      <c r="P480" s="166">
        <f t="shared" si="1"/>
        <v>0</v>
      </c>
      <c r="Q480" s="166">
        <v>0</v>
      </c>
      <c r="R480" s="166">
        <f t="shared" si="2"/>
        <v>0</v>
      </c>
      <c r="S480" s="166">
        <v>0</v>
      </c>
      <c r="T480" s="167">
        <f t="shared" si="3"/>
        <v>0</v>
      </c>
      <c r="AR480" s="168" t="s">
        <v>149</v>
      </c>
      <c r="AT480" s="168" t="s">
        <v>145</v>
      </c>
      <c r="AU480" s="168" t="s">
        <v>85</v>
      </c>
      <c r="AY480" s="17" t="s">
        <v>142</v>
      </c>
      <c r="BE480" s="169">
        <f t="shared" si="4"/>
        <v>0</v>
      </c>
      <c r="BF480" s="169">
        <f t="shared" si="5"/>
        <v>0</v>
      </c>
      <c r="BG480" s="169">
        <f t="shared" si="6"/>
        <v>0</v>
      </c>
      <c r="BH480" s="169">
        <f t="shared" si="7"/>
        <v>0</v>
      </c>
      <c r="BI480" s="169">
        <f t="shared" si="8"/>
        <v>0</v>
      </c>
      <c r="BJ480" s="17" t="s">
        <v>83</v>
      </c>
      <c r="BK480" s="169">
        <f t="shared" si="9"/>
        <v>0</v>
      </c>
      <c r="BL480" s="17" t="s">
        <v>149</v>
      </c>
      <c r="BM480" s="168" t="s">
        <v>483</v>
      </c>
    </row>
    <row r="481" spans="2:65" s="1" customFormat="1" ht="24" customHeight="1">
      <c r="B481" s="156"/>
      <c r="C481" s="157" t="s">
        <v>535</v>
      </c>
      <c r="D481" s="157" t="s">
        <v>145</v>
      </c>
      <c r="E481" s="158" t="s">
        <v>600</v>
      </c>
      <c r="F481" s="159" t="s">
        <v>601</v>
      </c>
      <c r="G481" s="160" t="s">
        <v>272</v>
      </c>
      <c r="H481" s="214"/>
      <c r="I481" s="162"/>
      <c r="J481" s="163">
        <f t="shared" si="0"/>
        <v>0</v>
      </c>
      <c r="K481" s="159" t="s">
        <v>1</v>
      </c>
      <c r="L481" s="32"/>
      <c r="M481" s="215" t="s">
        <v>1</v>
      </c>
      <c r="N481" s="216" t="s">
        <v>41</v>
      </c>
      <c r="O481" s="217"/>
      <c r="P481" s="218">
        <f t="shared" si="1"/>
        <v>0</v>
      </c>
      <c r="Q481" s="218">
        <v>0</v>
      </c>
      <c r="R481" s="218">
        <f t="shared" si="2"/>
        <v>0</v>
      </c>
      <c r="S481" s="218">
        <v>0</v>
      </c>
      <c r="T481" s="219">
        <f t="shared" si="3"/>
        <v>0</v>
      </c>
      <c r="AR481" s="168" t="s">
        <v>149</v>
      </c>
      <c r="AT481" s="168" t="s">
        <v>145</v>
      </c>
      <c r="AU481" s="168" t="s">
        <v>85</v>
      </c>
      <c r="AY481" s="17" t="s">
        <v>142</v>
      </c>
      <c r="BE481" s="169">
        <f t="shared" si="4"/>
        <v>0</v>
      </c>
      <c r="BF481" s="169">
        <f t="shared" si="5"/>
        <v>0</v>
      </c>
      <c r="BG481" s="169">
        <f t="shared" si="6"/>
        <v>0</v>
      </c>
      <c r="BH481" s="169">
        <f t="shared" si="7"/>
        <v>0</v>
      </c>
      <c r="BI481" s="169">
        <f t="shared" si="8"/>
        <v>0</v>
      </c>
      <c r="BJ481" s="17" t="s">
        <v>83</v>
      </c>
      <c r="BK481" s="169">
        <f t="shared" si="9"/>
        <v>0</v>
      </c>
      <c r="BL481" s="17" t="s">
        <v>149</v>
      </c>
      <c r="BM481" s="168" t="s">
        <v>487</v>
      </c>
    </row>
    <row r="482" spans="2:12" s="1" customFormat="1" ht="6.95" customHeight="1">
      <c r="B482" s="44"/>
      <c r="C482" s="45"/>
      <c r="D482" s="45"/>
      <c r="E482" s="45"/>
      <c r="F482" s="45"/>
      <c r="G482" s="45"/>
      <c r="H482" s="45"/>
      <c r="I482" s="117"/>
      <c r="J482" s="45"/>
      <c r="K482" s="45"/>
      <c r="L482" s="32"/>
    </row>
  </sheetData>
  <autoFilter ref="C131:K481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M16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93" customWidth="1"/>
    <col min="10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L2" s="241" t="s">
        <v>5</v>
      </c>
      <c r="M2" s="242"/>
      <c r="N2" s="242"/>
      <c r="O2" s="242"/>
      <c r="P2" s="242"/>
      <c r="Q2" s="242"/>
      <c r="R2" s="242"/>
      <c r="S2" s="242"/>
      <c r="T2" s="242"/>
      <c r="U2" s="242"/>
      <c r="V2" s="242"/>
      <c r="AT2" s="17" t="s">
        <v>100</v>
      </c>
    </row>
    <row r="3" spans="2:46" ht="6.95" customHeight="1">
      <c r="B3" s="18"/>
      <c r="C3" s="19"/>
      <c r="D3" s="19"/>
      <c r="E3" s="19"/>
      <c r="F3" s="19"/>
      <c r="G3" s="19"/>
      <c r="H3" s="19"/>
      <c r="I3" s="94"/>
      <c r="J3" s="19"/>
      <c r="K3" s="19"/>
      <c r="L3" s="20"/>
      <c r="AT3" s="17" t="s">
        <v>85</v>
      </c>
    </row>
    <row r="4" spans="2:46" ht="24.95" customHeight="1">
      <c r="B4" s="20"/>
      <c r="D4" s="21" t="s">
        <v>101</v>
      </c>
      <c r="L4" s="20"/>
      <c r="M4" s="95" t="s">
        <v>10</v>
      </c>
      <c r="AT4" s="17" t="s">
        <v>3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265" t="str">
        <f>'Rekapitulace stavby'!K6</f>
        <v>Ocenášek - Snížení energ. náročnosti průmyslových hal</v>
      </c>
      <c r="F7" s="266"/>
      <c r="G7" s="266"/>
      <c r="H7" s="266"/>
      <c r="L7" s="20"/>
    </row>
    <row r="8" spans="2:12" ht="12" customHeight="1">
      <c r="B8" s="20"/>
      <c r="D8" s="27" t="s">
        <v>102</v>
      </c>
      <c r="L8" s="20"/>
    </row>
    <row r="9" spans="2:12" s="1" customFormat="1" ht="16.5" customHeight="1">
      <c r="B9" s="32"/>
      <c r="E9" s="265" t="s">
        <v>677</v>
      </c>
      <c r="F9" s="264"/>
      <c r="G9" s="264"/>
      <c r="H9" s="264"/>
      <c r="I9" s="96"/>
      <c r="L9" s="32"/>
    </row>
    <row r="10" spans="2:12" s="1" customFormat="1" ht="12" customHeight="1">
      <c r="B10" s="32"/>
      <c r="D10" s="27" t="s">
        <v>104</v>
      </c>
      <c r="I10" s="96"/>
      <c r="L10" s="32"/>
    </row>
    <row r="11" spans="2:12" s="1" customFormat="1" ht="36.95" customHeight="1">
      <c r="B11" s="32"/>
      <c r="E11" s="249" t="s">
        <v>856</v>
      </c>
      <c r="F11" s="264"/>
      <c r="G11" s="264"/>
      <c r="H11" s="264"/>
      <c r="I11" s="96"/>
      <c r="L11" s="32"/>
    </row>
    <row r="12" spans="2:12" s="1" customFormat="1" ht="12">
      <c r="B12" s="32"/>
      <c r="I12" s="96"/>
      <c r="L12" s="32"/>
    </row>
    <row r="13" spans="2:12" s="1" customFormat="1" ht="12" customHeight="1">
      <c r="B13" s="32"/>
      <c r="D13" s="27" t="s">
        <v>18</v>
      </c>
      <c r="F13" s="25" t="s">
        <v>1</v>
      </c>
      <c r="I13" s="97" t="s">
        <v>19</v>
      </c>
      <c r="J13" s="25" t="s">
        <v>1</v>
      </c>
      <c r="L13" s="32"/>
    </row>
    <row r="14" spans="2:12" s="1" customFormat="1" ht="12" customHeight="1">
      <c r="B14" s="32"/>
      <c r="D14" s="27" t="s">
        <v>20</v>
      </c>
      <c r="F14" s="25" t="s">
        <v>106</v>
      </c>
      <c r="I14" s="97" t="s">
        <v>22</v>
      </c>
      <c r="J14" s="52">
        <f>'Rekapitulace stavby'!AN8</f>
        <v>43521</v>
      </c>
      <c r="L14" s="32"/>
    </row>
    <row r="15" spans="2:12" s="1" customFormat="1" ht="10.9" customHeight="1">
      <c r="B15" s="32"/>
      <c r="I15" s="96"/>
      <c r="L15" s="32"/>
    </row>
    <row r="16" spans="2:12" s="1" customFormat="1" ht="12" customHeight="1">
      <c r="B16" s="32"/>
      <c r="D16" s="27" t="s">
        <v>23</v>
      </c>
      <c r="I16" s="97" t="s">
        <v>24</v>
      </c>
      <c r="J16" s="25" t="str">
        <f>IF('Rekapitulace stavby'!AN10="","",'Rekapitulace stavby'!AN10)</f>
        <v/>
      </c>
      <c r="L16" s="32"/>
    </row>
    <row r="17" spans="2:12" s="1" customFormat="1" ht="18" customHeight="1">
      <c r="B17" s="32"/>
      <c r="E17" s="25" t="str">
        <f>IF('Rekapitulace stavby'!E11="","",'Rekapitulace stavby'!E11)</f>
        <v>Ocenášek - Mikulka s.r.o.</v>
      </c>
      <c r="I17" s="97" t="s">
        <v>26</v>
      </c>
      <c r="J17" s="25" t="str">
        <f>IF('Rekapitulace stavby'!AN11="","",'Rekapitulace stavby'!AN11)</f>
        <v/>
      </c>
      <c r="L17" s="32"/>
    </row>
    <row r="18" spans="2:12" s="1" customFormat="1" ht="6.95" customHeight="1">
      <c r="B18" s="32"/>
      <c r="I18" s="96"/>
      <c r="L18" s="32"/>
    </row>
    <row r="19" spans="2:12" s="1" customFormat="1" ht="12" customHeight="1">
      <c r="B19" s="32"/>
      <c r="D19" s="27" t="s">
        <v>27</v>
      </c>
      <c r="I19" s="97" t="s">
        <v>24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267" t="str">
        <f>'Rekapitulace stavby'!E14</f>
        <v>Vyplň údaj</v>
      </c>
      <c r="F20" s="252"/>
      <c r="G20" s="252"/>
      <c r="H20" s="252"/>
      <c r="I20" s="97" t="s">
        <v>26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I21" s="96"/>
      <c r="L21" s="32"/>
    </row>
    <row r="22" spans="2:12" s="1" customFormat="1" ht="12" customHeight="1">
      <c r="B22" s="32"/>
      <c r="D22" s="27" t="s">
        <v>29</v>
      </c>
      <c r="I22" s="97" t="s">
        <v>24</v>
      </c>
      <c r="J22" s="25" t="str">
        <f>IF('Rekapitulace stavby'!AN16="","",'Rekapitulace stavby'!AN16)</f>
        <v>28326610</v>
      </c>
      <c r="L22" s="32"/>
    </row>
    <row r="23" spans="2:12" s="1" customFormat="1" ht="18" customHeight="1">
      <c r="B23" s="32"/>
      <c r="E23" s="25" t="str">
        <f>IF('Rekapitulace stavby'!E17="","",'Rekapitulace stavby'!E17)</f>
        <v>ARCHSTYL s.r.o</v>
      </c>
      <c r="I23" s="97" t="s">
        <v>26</v>
      </c>
      <c r="J23" s="25" t="str">
        <f>IF('Rekapitulace stavby'!AN17="","",'Rekapitulace stavby'!AN17)</f>
        <v/>
      </c>
      <c r="L23" s="32"/>
    </row>
    <row r="24" spans="2:12" s="1" customFormat="1" ht="6.95" customHeight="1">
      <c r="B24" s="32"/>
      <c r="I24" s="96"/>
      <c r="L24" s="32"/>
    </row>
    <row r="25" spans="2:12" s="1" customFormat="1" ht="12" customHeight="1">
      <c r="B25" s="32"/>
      <c r="D25" s="27" t="s">
        <v>33</v>
      </c>
      <c r="I25" s="97" t="s">
        <v>24</v>
      </c>
      <c r="J25" s="25" t="str">
        <f>IF('Rekapitulace stavby'!AN19="","",'Rekapitulace stavby'!AN19)</f>
        <v>28326610</v>
      </c>
      <c r="L25" s="32"/>
    </row>
    <row r="26" spans="2:12" s="1" customFormat="1" ht="18" customHeight="1">
      <c r="B26" s="32"/>
      <c r="E26" s="25" t="str">
        <f>IF('Rekapitulace stavby'!E20="","",'Rekapitulace stavby'!E20)</f>
        <v>ARCHSTYL s.r.o</v>
      </c>
      <c r="I26" s="97" t="s">
        <v>26</v>
      </c>
      <c r="J26" s="25" t="str">
        <f>IF('Rekapitulace stavby'!AN20="","",'Rekapitulace stavby'!AN20)</f>
        <v/>
      </c>
      <c r="L26" s="32"/>
    </row>
    <row r="27" spans="2:12" s="1" customFormat="1" ht="6.95" customHeight="1">
      <c r="B27" s="32"/>
      <c r="I27" s="96"/>
      <c r="L27" s="32"/>
    </row>
    <row r="28" spans="2:12" s="1" customFormat="1" ht="12" customHeight="1">
      <c r="B28" s="32"/>
      <c r="D28" s="27" t="s">
        <v>35</v>
      </c>
      <c r="I28" s="96"/>
      <c r="L28" s="32"/>
    </row>
    <row r="29" spans="2:12" s="7" customFormat="1" ht="16.5" customHeight="1">
      <c r="B29" s="98"/>
      <c r="E29" s="256" t="s">
        <v>1</v>
      </c>
      <c r="F29" s="256"/>
      <c r="G29" s="256"/>
      <c r="H29" s="256"/>
      <c r="I29" s="99"/>
      <c r="L29" s="98"/>
    </row>
    <row r="30" spans="2:12" s="1" customFormat="1" ht="6.95" customHeight="1">
      <c r="B30" s="32"/>
      <c r="I30" s="96"/>
      <c r="L30" s="32"/>
    </row>
    <row r="31" spans="2:12" s="1" customFormat="1" ht="6.95" customHeight="1">
      <c r="B31" s="32"/>
      <c r="D31" s="53"/>
      <c r="E31" s="53"/>
      <c r="F31" s="53"/>
      <c r="G31" s="53"/>
      <c r="H31" s="53"/>
      <c r="I31" s="100"/>
      <c r="J31" s="53"/>
      <c r="K31" s="53"/>
      <c r="L31" s="32"/>
    </row>
    <row r="32" spans="2:12" s="1" customFormat="1" ht="25.35" customHeight="1">
      <c r="B32" s="32"/>
      <c r="D32" s="101" t="s">
        <v>36</v>
      </c>
      <c r="I32" s="96"/>
      <c r="J32" s="66">
        <f>ROUND(J123,1)</f>
        <v>0</v>
      </c>
      <c r="L32" s="32"/>
    </row>
    <row r="33" spans="2:12" s="1" customFormat="1" ht="6.95" customHeight="1">
      <c r="B33" s="32"/>
      <c r="D33" s="53"/>
      <c r="E33" s="53"/>
      <c r="F33" s="53"/>
      <c r="G33" s="53"/>
      <c r="H33" s="53"/>
      <c r="I33" s="100"/>
      <c r="J33" s="53"/>
      <c r="K33" s="53"/>
      <c r="L33" s="32"/>
    </row>
    <row r="34" spans="2:12" s="1" customFormat="1" ht="14.45" customHeight="1">
      <c r="B34" s="32"/>
      <c r="F34" s="35" t="s">
        <v>38</v>
      </c>
      <c r="I34" s="102" t="s">
        <v>37</v>
      </c>
      <c r="J34" s="35" t="s">
        <v>39</v>
      </c>
      <c r="L34" s="32"/>
    </row>
    <row r="35" spans="2:12" s="1" customFormat="1" ht="14.45" customHeight="1">
      <c r="B35" s="32"/>
      <c r="D35" s="103" t="s">
        <v>40</v>
      </c>
      <c r="E35" s="27" t="s">
        <v>41</v>
      </c>
      <c r="F35" s="104">
        <f>ROUND((SUM(BE123:BE159)),1)</f>
        <v>0</v>
      </c>
      <c r="I35" s="105">
        <v>0.21</v>
      </c>
      <c r="J35" s="104">
        <f>ROUND(((SUM(BE123:BE159))*I35),1)</f>
        <v>0</v>
      </c>
      <c r="L35" s="32"/>
    </row>
    <row r="36" spans="2:12" s="1" customFormat="1" ht="14.45" customHeight="1">
      <c r="B36" s="32"/>
      <c r="E36" s="27" t="s">
        <v>42</v>
      </c>
      <c r="F36" s="104">
        <f>ROUND((SUM(BF123:BF159)),1)</f>
        <v>0</v>
      </c>
      <c r="I36" s="105">
        <v>0.15</v>
      </c>
      <c r="J36" s="104">
        <f>ROUND(((SUM(BF123:BF159))*I36),1)</f>
        <v>0</v>
      </c>
      <c r="L36" s="32"/>
    </row>
    <row r="37" spans="2:12" s="1" customFormat="1" ht="14.45" customHeight="1" hidden="1">
      <c r="B37" s="32"/>
      <c r="E37" s="27" t="s">
        <v>43</v>
      </c>
      <c r="F37" s="104">
        <f>ROUND((SUM(BG123:BG159)),1)</f>
        <v>0</v>
      </c>
      <c r="I37" s="105">
        <v>0.21</v>
      </c>
      <c r="J37" s="104">
        <f>0</f>
        <v>0</v>
      </c>
      <c r="L37" s="32"/>
    </row>
    <row r="38" spans="2:12" s="1" customFormat="1" ht="14.45" customHeight="1" hidden="1">
      <c r="B38" s="32"/>
      <c r="E38" s="27" t="s">
        <v>44</v>
      </c>
      <c r="F38" s="104">
        <f>ROUND((SUM(BH123:BH159)),1)</f>
        <v>0</v>
      </c>
      <c r="I38" s="105">
        <v>0.15</v>
      </c>
      <c r="J38" s="104">
        <f>0</f>
        <v>0</v>
      </c>
      <c r="L38" s="32"/>
    </row>
    <row r="39" spans="2:12" s="1" customFormat="1" ht="14.45" customHeight="1" hidden="1">
      <c r="B39" s="32"/>
      <c r="E39" s="27" t="s">
        <v>45</v>
      </c>
      <c r="F39" s="104">
        <f>ROUND((SUM(BI123:BI159)),1)</f>
        <v>0</v>
      </c>
      <c r="I39" s="105">
        <v>0</v>
      </c>
      <c r="J39" s="104">
        <f>0</f>
        <v>0</v>
      </c>
      <c r="L39" s="32"/>
    </row>
    <row r="40" spans="2:12" s="1" customFormat="1" ht="6.95" customHeight="1">
      <c r="B40" s="32"/>
      <c r="I40" s="96"/>
      <c r="L40" s="32"/>
    </row>
    <row r="41" spans="2:12" s="1" customFormat="1" ht="25.35" customHeight="1">
      <c r="B41" s="32"/>
      <c r="C41" s="106"/>
      <c r="D41" s="107" t="s">
        <v>46</v>
      </c>
      <c r="E41" s="57"/>
      <c r="F41" s="57"/>
      <c r="G41" s="108" t="s">
        <v>47</v>
      </c>
      <c r="H41" s="109" t="s">
        <v>48</v>
      </c>
      <c r="I41" s="110"/>
      <c r="J41" s="111">
        <f>SUM(J32:J39)</f>
        <v>0</v>
      </c>
      <c r="K41" s="112"/>
      <c r="L41" s="32"/>
    </row>
    <row r="42" spans="2:12" s="1" customFormat="1" ht="14.45" customHeight="1">
      <c r="B42" s="32"/>
      <c r="I42" s="96"/>
      <c r="L42" s="32"/>
    </row>
    <row r="43" spans="2:12" ht="14.45" customHeight="1">
      <c r="B43" s="20"/>
      <c r="L43" s="20"/>
    </row>
    <row r="44" spans="2:12" ht="14.45" customHeight="1">
      <c r="B44" s="20"/>
      <c r="L44" s="20"/>
    </row>
    <row r="45" spans="2:12" ht="14.45" customHeight="1">
      <c r="B45" s="20"/>
      <c r="L45" s="20"/>
    </row>
    <row r="46" spans="2:12" ht="14.45" customHeight="1">
      <c r="B46" s="20"/>
      <c r="L46" s="20"/>
    </row>
    <row r="47" spans="2:12" ht="14.45" customHeight="1">
      <c r="B47" s="20"/>
      <c r="L47" s="20"/>
    </row>
    <row r="48" spans="2:12" ht="14.45" customHeight="1">
      <c r="B48" s="20"/>
      <c r="L48" s="20"/>
    </row>
    <row r="49" spans="2:12" ht="14.45" customHeight="1">
      <c r="B49" s="20"/>
      <c r="L49" s="20"/>
    </row>
    <row r="50" spans="2:12" s="1" customFormat="1" ht="14.45" customHeight="1">
      <c r="B50" s="32"/>
      <c r="D50" s="41" t="s">
        <v>49</v>
      </c>
      <c r="E50" s="42"/>
      <c r="F50" s="42"/>
      <c r="G50" s="41" t="s">
        <v>50</v>
      </c>
      <c r="H50" s="42"/>
      <c r="I50" s="113"/>
      <c r="J50" s="42"/>
      <c r="K50" s="42"/>
      <c r="L50" s="3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2:12" s="1" customFormat="1" ht="12.75">
      <c r="B61" s="32"/>
      <c r="D61" s="43" t="s">
        <v>51</v>
      </c>
      <c r="E61" s="34"/>
      <c r="F61" s="114" t="s">
        <v>52</v>
      </c>
      <c r="G61" s="43" t="s">
        <v>51</v>
      </c>
      <c r="H61" s="34"/>
      <c r="I61" s="115"/>
      <c r="J61" s="116" t="s">
        <v>52</v>
      </c>
      <c r="K61" s="34"/>
      <c r="L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2:12" s="1" customFormat="1" ht="12.75">
      <c r="B65" s="32"/>
      <c r="D65" s="41" t="s">
        <v>53</v>
      </c>
      <c r="E65" s="42"/>
      <c r="F65" s="42"/>
      <c r="G65" s="41" t="s">
        <v>54</v>
      </c>
      <c r="H65" s="42"/>
      <c r="I65" s="113"/>
      <c r="J65" s="42"/>
      <c r="K65" s="42"/>
      <c r="L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2:12" s="1" customFormat="1" ht="12.75">
      <c r="B76" s="32"/>
      <c r="D76" s="43" t="s">
        <v>51</v>
      </c>
      <c r="E76" s="34"/>
      <c r="F76" s="114" t="s">
        <v>52</v>
      </c>
      <c r="G76" s="43" t="s">
        <v>51</v>
      </c>
      <c r="H76" s="34"/>
      <c r="I76" s="115"/>
      <c r="J76" s="116" t="s">
        <v>52</v>
      </c>
      <c r="K76" s="34"/>
      <c r="L76" s="32"/>
    </row>
    <row r="77" spans="2:12" s="1" customFormat="1" ht="14.45" customHeight="1"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2"/>
    </row>
    <row r="81" spans="2:12" s="1" customFormat="1" ht="6.95" customHeight="1" hidden="1"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2"/>
    </row>
    <row r="82" spans="2:12" s="1" customFormat="1" ht="24.95" customHeight="1" hidden="1">
      <c r="B82" s="32"/>
      <c r="C82" s="21" t="s">
        <v>107</v>
      </c>
      <c r="I82" s="96"/>
      <c r="L82" s="32"/>
    </row>
    <row r="83" spans="2:12" s="1" customFormat="1" ht="6.95" customHeight="1" hidden="1">
      <c r="B83" s="32"/>
      <c r="I83" s="96"/>
      <c r="L83" s="32"/>
    </row>
    <row r="84" spans="2:12" s="1" customFormat="1" ht="12" customHeight="1" hidden="1">
      <c r="B84" s="32"/>
      <c r="C84" s="27" t="s">
        <v>16</v>
      </c>
      <c r="I84" s="96"/>
      <c r="L84" s="32"/>
    </row>
    <row r="85" spans="2:12" s="1" customFormat="1" ht="16.5" customHeight="1" hidden="1">
      <c r="B85" s="32"/>
      <c r="E85" s="265" t="str">
        <f>E7</f>
        <v>Ocenášek - Snížení energ. náročnosti průmyslových hal</v>
      </c>
      <c r="F85" s="266"/>
      <c r="G85" s="266"/>
      <c r="H85" s="266"/>
      <c r="I85" s="96"/>
      <c r="L85" s="32"/>
    </row>
    <row r="86" spans="2:12" ht="12" customHeight="1" hidden="1">
      <c r="B86" s="20"/>
      <c r="C86" s="27" t="s">
        <v>102</v>
      </c>
      <c r="L86" s="20"/>
    </row>
    <row r="87" spans="2:12" s="1" customFormat="1" ht="16.5" customHeight="1" hidden="1">
      <c r="B87" s="32"/>
      <c r="E87" s="265" t="s">
        <v>677</v>
      </c>
      <c r="F87" s="264"/>
      <c r="G87" s="264"/>
      <c r="H87" s="264"/>
      <c r="I87" s="96"/>
      <c r="L87" s="32"/>
    </row>
    <row r="88" spans="2:12" s="1" customFormat="1" ht="12" customHeight="1" hidden="1">
      <c r="B88" s="32"/>
      <c r="C88" s="27" t="s">
        <v>104</v>
      </c>
      <c r="I88" s="96"/>
      <c r="L88" s="32"/>
    </row>
    <row r="89" spans="2:12" s="1" customFormat="1" ht="16.5" customHeight="1" hidden="1">
      <c r="B89" s="32"/>
      <c r="E89" s="249" t="str">
        <f>E11</f>
        <v>02.3 - Hromosvod</v>
      </c>
      <c r="F89" s="264"/>
      <c r="G89" s="264"/>
      <c r="H89" s="264"/>
      <c r="I89" s="96"/>
      <c r="L89" s="32"/>
    </row>
    <row r="90" spans="2:12" s="1" customFormat="1" ht="6.95" customHeight="1" hidden="1">
      <c r="B90" s="32"/>
      <c r="I90" s="96"/>
      <c r="L90" s="32"/>
    </row>
    <row r="91" spans="2:12" s="1" customFormat="1" ht="12" customHeight="1" hidden="1">
      <c r="B91" s="32"/>
      <c r="C91" s="27" t="s">
        <v>20</v>
      </c>
      <c r="F91" s="25" t="str">
        <f>F14</f>
        <v xml:space="preserve"> </v>
      </c>
      <c r="I91" s="97" t="s">
        <v>22</v>
      </c>
      <c r="J91" s="52">
        <f>IF(J14="","",J14)</f>
        <v>43521</v>
      </c>
      <c r="L91" s="32"/>
    </row>
    <row r="92" spans="2:12" s="1" customFormat="1" ht="6.95" customHeight="1" hidden="1">
      <c r="B92" s="32"/>
      <c r="I92" s="96"/>
      <c r="L92" s="32"/>
    </row>
    <row r="93" spans="2:12" s="1" customFormat="1" ht="15.2" customHeight="1" hidden="1">
      <c r="B93" s="32"/>
      <c r="C93" s="27" t="s">
        <v>23</v>
      </c>
      <c r="F93" s="25" t="str">
        <f>E17</f>
        <v>Ocenášek - Mikulka s.r.o.</v>
      </c>
      <c r="I93" s="97" t="s">
        <v>29</v>
      </c>
      <c r="J93" s="30" t="str">
        <f>E23</f>
        <v>ARCHSTYL s.r.o</v>
      </c>
      <c r="L93" s="32"/>
    </row>
    <row r="94" spans="2:12" s="1" customFormat="1" ht="15.2" customHeight="1" hidden="1">
      <c r="B94" s="32"/>
      <c r="C94" s="27" t="s">
        <v>27</v>
      </c>
      <c r="F94" s="25" t="str">
        <f>IF(E20="","",E20)</f>
        <v>Vyplň údaj</v>
      </c>
      <c r="I94" s="97" t="s">
        <v>33</v>
      </c>
      <c r="J94" s="30" t="str">
        <f>E26</f>
        <v>ARCHSTYL s.r.o</v>
      </c>
      <c r="L94" s="32"/>
    </row>
    <row r="95" spans="2:12" s="1" customFormat="1" ht="10.35" customHeight="1" hidden="1">
      <c r="B95" s="32"/>
      <c r="I95" s="96"/>
      <c r="L95" s="32"/>
    </row>
    <row r="96" spans="2:12" s="1" customFormat="1" ht="29.25" customHeight="1" hidden="1">
      <c r="B96" s="32"/>
      <c r="C96" s="119" t="s">
        <v>108</v>
      </c>
      <c r="D96" s="106"/>
      <c r="E96" s="106"/>
      <c r="F96" s="106"/>
      <c r="G96" s="106"/>
      <c r="H96" s="106"/>
      <c r="I96" s="120"/>
      <c r="J96" s="121" t="s">
        <v>109</v>
      </c>
      <c r="K96" s="106"/>
      <c r="L96" s="32"/>
    </row>
    <row r="97" spans="2:12" s="1" customFormat="1" ht="10.35" customHeight="1" hidden="1">
      <c r="B97" s="32"/>
      <c r="I97" s="96"/>
      <c r="L97" s="32"/>
    </row>
    <row r="98" spans="2:47" s="1" customFormat="1" ht="22.9" customHeight="1" hidden="1">
      <c r="B98" s="32"/>
      <c r="C98" s="122" t="s">
        <v>110</v>
      </c>
      <c r="I98" s="96"/>
      <c r="J98" s="66">
        <f>J123</f>
        <v>0</v>
      </c>
      <c r="L98" s="32"/>
      <c r="AU98" s="17" t="s">
        <v>111</v>
      </c>
    </row>
    <row r="99" spans="2:12" s="8" customFormat="1" ht="24.95" customHeight="1" hidden="1">
      <c r="B99" s="123"/>
      <c r="D99" s="124" t="s">
        <v>604</v>
      </c>
      <c r="E99" s="125"/>
      <c r="F99" s="125"/>
      <c r="G99" s="125"/>
      <c r="H99" s="125"/>
      <c r="I99" s="126"/>
      <c r="J99" s="127">
        <f>J124</f>
        <v>0</v>
      </c>
      <c r="L99" s="123"/>
    </row>
    <row r="100" spans="2:12" s="8" customFormat="1" ht="24.95" customHeight="1" hidden="1">
      <c r="B100" s="123"/>
      <c r="D100" s="124" t="s">
        <v>605</v>
      </c>
      <c r="E100" s="125"/>
      <c r="F100" s="125"/>
      <c r="G100" s="125"/>
      <c r="H100" s="125"/>
      <c r="I100" s="126"/>
      <c r="J100" s="127">
        <f>J152</f>
        <v>0</v>
      </c>
      <c r="L100" s="123"/>
    </row>
    <row r="101" spans="2:12" s="8" customFormat="1" ht="24.95" customHeight="1" hidden="1">
      <c r="B101" s="123"/>
      <c r="D101" s="124" t="s">
        <v>857</v>
      </c>
      <c r="E101" s="125"/>
      <c r="F101" s="125"/>
      <c r="G101" s="125"/>
      <c r="H101" s="125"/>
      <c r="I101" s="126"/>
      <c r="J101" s="127">
        <f>J156</f>
        <v>0</v>
      </c>
      <c r="L101" s="123"/>
    </row>
    <row r="102" spans="2:12" s="1" customFormat="1" ht="21.75" customHeight="1" hidden="1">
      <c r="B102" s="32"/>
      <c r="I102" s="96"/>
      <c r="L102" s="32"/>
    </row>
    <row r="103" spans="2:12" s="1" customFormat="1" ht="6.95" customHeight="1" hidden="1">
      <c r="B103" s="44"/>
      <c r="C103" s="45"/>
      <c r="D103" s="45"/>
      <c r="E103" s="45"/>
      <c r="F103" s="45"/>
      <c r="G103" s="45"/>
      <c r="H103" s="45"/>
      <c r="I103" s="117"/>
      <c r="J103" s="45"/>
      <c r="K103" s="45"/>
      <c r="L103" s="32"/>
    </row>
    <row r="104" ht="12" hidden="1"/>
    <row r="105" ht="12" hidden="1"/>
    <row r="106" ht="12" hidden="1"/>
    <row r="107" spans="2:12" s="1" customFormat="1" ht="6.95" customHeight="1">
      <c r="B107" s="46"/>
      <c r="C107" s="47"/>
      <c r="D107" s="47"/>
      <c r="E107" s="47"/>
      <c r="F107" s="47"/>
      <c r="G107" s="47"/>
      <c r="H107" s="47"/>
      <c r="I107" s="118"/>
      <c r="J107" s="47"/>
      <c r="K107" s="47"/>
      <c r="L107" s="32"/>
    </row>
    <row r="108" spans="2:12" s="1" customFormat="1" ht="24.95" customHeight="1">
      <c r="B108" s="32"/>
      <c r="C108" s="21" t="s">
        <v>127</v>
      </c>
      <c r="I108" s="96"/>
      <c r="L108" s="32"/>
    </row>
    <row r="109" spans="2:12" s="1" customFormat="1" ht="6.95" customHeight="1">
      <c r="B109" s="32"/>
      <c r="I109" s="96"/>
      <c r="L109" s="32"/>
    </row>
    <row r="110" spans="2:12" s="1" customFormat="1" ht="12" customHeight="1">
      <c r="B110" s="32"/>
      <c r="C110" s="27" t="s">
        <v>16</v>
      </c>
      <c r="I110" s="96"/>
      <c r="L110" s="32"/>
    </row>
    <row r="111" spans="2:12" s="1" customFormat="1" ht="16.5" customHeight="1">
      <c r="B111" s="32"/>
      <c r="E111" s="265" t="str">
        <f>E7</f>
        <v>Ocenášek - Snížení energ. náročnosti průmyslových hal</v>
      </c>
      <c r="F111" s="266"/>
      <c r="G111" s="266"/>
      <c r="H111" s="266"/>
      <c r="I111" s="96"/>
      <c r="L111" s="32"/>
    </row>
    <row r="112" spans="2:12" ht="12" customHeight="1">
      <c r="B112" s="20"/>
      <c r="C112" s="27" t="s">
        <v>102</v>
      </c>
      <c r="L112" s="20"/>
    </row>
    <row r="113" spans="2:12" s="1" customFormat="1" ht="16.5" customHeight="1">
      <c r="B113" s="32"/>
      <c r="E113" s="265" t="s">
        <v>677</v>
      </c>
      <c r="F113" s="264"/>
      <c r="G113" s="264"/>
      <c r="H113" s="264"/>
      <c r="I113" s="96"/>
      <c r="L113" s="32"/>
    </row>
    <row r="114" spans="2:12" s="1" customFormat="1" ht="12" customHeight="1">
      <c r="B114" s="32"/>
      <c r="C114" s="27" t="s">
        <v>104</v>
      </c>
      <c r="I114" s="96"/>
      <c r="L114" s="32"/>
    </row>
    <row r="115" spans="2:12" s="1" customFormat="1" ht="16.5" customHeight="1">
      <c r="B115" s="32"/>
      <c r="E115" s="249" t="str">
        <f>E11</f>
        <v>02.3 - Hromosvod</v>
      </c>
      <c r="F115" s="264"/>
      <c r="G115" s="264"/>
      <c r="H115" s="264"/>
      <c r="I115" s="96"/>
      <c r="L115" s="32"/>
    </row>
    <row r="116" spans="2:12" s="1" customFormat="1" ht="6.95" customHeight="1">
      <c r="B116" s="32"/>
      <c r="I116" s="96"/>
      <c r="L116" s="32"/>
    </row>
    <row r="117" spans="2:12" s="1" customFormat="1" ht="12" customHeight="1">
      <c r="B117" s="32"/>
      <c r="C117" s="27" t="s">
        <v>20</v>
      </c>
      <c r="F117" s="25" t="str">
        <f>F14</f>
        <v xml:space="preserve"> </v>
      </c>
      <c r="I117" s="97" t="s">
        <v>22</v>
      </c>
      <c r="J117" s="52">
        <f>IF(J14="","",J14)</f>
        <v>43521</v>
      </c>
      <c r="L117" s="32"/>
    </row>
    <row r="118" spans="2:12" s="1" customFormat="1" ht="6.95" customHeight="1">
      <c r="B118" s="32"/>
      <c r="I118" s="96"/>
      <c r="L118" s="32"/>
    </row>
    <row r="119" spans="2:12" s="1" customFormat="1" ht="15.2" customHeight="1">
      <c r="B119" s="32"/>
      <c r="C119" s="27" t="s">
        <v>23</v>
      </c>
      <c r="F119" s="25" t="str">
        <f>E17</f>
        <v>Ocenášek - Mikulka s.r.o.</v>
      </c>
      <c r="I119" s="97" t="s">
        <v>29</v>
      </c>
      <c r="J119" s="30" t="str">
        <f>E23</f>
        <v>ARCHSTYL s.r.o</v>
      </c>
      <c r="L119" s="32"/>
    </row>
    <row r="120" spans="2:12" s="1" customFormat="1" ht="15.2" customHeight="1">
      <c r="B120" s="32"/>
      <c r="C120" s="27" t="s">
        <v>27</v>
      </c>
      <c r="F120" s="25" t="str">
        <f>IF(E20="","",E20)</f>
        <v>Vyplň údaj</v>
      </c>
      <c r="I120" s="97" t="s">
        <v>33</v>
      </c>
      <c r="J120" s="30" t="str">
        <f>E26</f>
        <v>ARCHSTYL s.r.o</v>
      </c>
      <c r="L120" s="32"/>
    </row>
    <row r="121" spans="2:12" s="1" customFormat="1" ht="10.35" customHeight="1">
      <c r="B121" s="32"/>
      <c r="I121" s="96"/>
      <c r="L121" s="32"/>
    </row>
    <row r="122" spans="2:20" s="10" customFormat="1" ht="29.25" customHeight="1">
      <c r="B122" s="133"/>
      <c r="C122" s="134" t="s">
        <v>128</v>
      </c>
      <c r="D122" s="135" t="s">
        <v>61</v>
      </c>
      <c r="E122" s="135" t="s">
        <v>57</v>
      </c>
      <c r="F122" s="135" t="s">
        <v>58</v>
      </c>
      <c r="G122" s="135" t="s">
        <v>129</v>
      </c>
      <c r="H122" s="135" t="s">
        <v>130</v>
      </c>
      <c r="I122" s="136" t="s">
        <v>131</v>
      </c>
      <c r="J122" s="137" t="s">
        <v>109</v>
      </c>
      <c r="K122" s="138" t="s">
        <v>132</v>
      </c>
      <c r="L122" s="133"/>
      <c r="M122" s="59" t="s">
        <v>1</v>
      </c>
      <c r="N122" s="60" t="s">
        <v>40</v>
      </c>
      <c r="O122" s="60" t="s">
        <v>133</v>
      </c>
      <c r="P122" s="60" t="s">
        <v>134</v>
      </c>
      <c r="Q122" s="60" t="s">
        <v>135</v>
      </c>
      <c r="R122" s="60" t="s">
        <v>136</v>
      </c>
      <c r="S122" s="60" t="s">
        <v>137</v>
      </c>
      <c r="T122" s="61" t="s">
        <v>138</v>
      </c>
    </row>
    <row r="123" spans="2:63" s="1" customFormat="1" ht="22.9" customHeight="1">
      <c r="B123" s="32"/>
      <c r="C123" s="64" t="s">
        <v>139</v>
      </c>
      <c r="I123" s="96"/>
      <c r="J123" s="139">
        <f>BK123</f>
        <v>0</v>
      </c>
      <c r="L123" s="32"/>
      <c r="M123" s="62"/>
      <c r="N123" s="53"/>
      <c r="O123" s="53"/>
      <c r="P123" s="140">
        <f>P124+P152+P156</f>
        <v>0</v>
      </c>
      <c r="Q123" s="53"/>
      <c r="R123" s="140">
        <f>R124+R152+R156</f>
        <v>0</v>
      </c>
      <c r="S123" s="53"/>
      <c r="T123" s="141">
        <f>T124+T152+T156</f>
        <v>0</v>
      </c>
      <c r="AT123" s="17" t="s">
        <v>75</v>
      </c>
      <c r="AU123" s="17" t="s">
        <v>111</v>
      </c>
      <c r="BK123" s="142">
        <f>BK124+BK152+BK156</f>
        <v>0</v>
      </c>
    </row>
    <row r="124" spans="2:63" s="11" customFormat="1" ht="25.9" customHeight="1">
      <c r="B124" s="143"/>
      <c r="D124" s="144" t="s">
        <v>75</v>
      </c>
      <c r="E124" s="145" t="s">
        <v>607</v>
      </c>
      <c r="F124" s="145" t="s">
        <v>608</v>
      </c>
      <c r="I124" s="146"/>
      <c r="J124" s="147">
        <f>BK124</f>
        <v>0</v>
      </c>
      <c r="L124" s="143"/>
      <c r="M124" s="148"/>
      <c r="N124" s="149"/>
      <c r="O124" s="149"/>
      <c r="P124" s="150">
        <f>SUM(P125:P151)</f>
        <v>0</v>
      </c>
      <c r="Q124" s="149"/>
      <c r="R124" s="150">
        <f>SUM(R125:R151)</f>
        <v>0</v>
      </c>
      <c r="S124" s="149"/>
      <c r="T124" s="151">
        <f>SUM(T125:T151)</f>
        <v>0</v>
      </c>
      <c r="AR124" s="144" t="s">
        <v>143</v>
      </c>
      <c r="AT124" s="152" t="s">
        <v>75</v>
      </c>
      <c r="AU124" s="152" t="s">
        <v>76</v>
      </c>
      <c r="AY124" s="144" t="s">
        <v>142</v>
      </c>
      <c r="BK124" s="153">
        <f>SUM(BK125:BK151)</f>
        <v>0</v>
      </c>
    </row>
    <row r="125" spans="2:65" s="1" customFormat="1" ht="16.5" customHeight="1">
      <c r="B125" s="156"/>
      <c r="C125" s="157" t="s">
        <v>83</v>
      </c>
      <c r="D125" s="157" t="s">
        <v>145</v>
      </c>
      <c r="E125" s="158" t="s">
        <v>858</v>
      </c>
      <c r="F125" s="159" t="s">
        <v>610</v>
      </c>
      <c r="G125" s="160" t="s">
        <v>335</v>
      </c>
      <c r="H125" s="161">
        <v>280</v>
      </c>
      <c r="I125" s="162"/>
      <c r="J125" s="163">
        <f>ROUND(I125*H125,2)</f>
        <v>0</v>
      </c>
      <c r="K125" s="159" t="s">
        <v>1</v>
      </c>
      <c r="L125" s="32"/>
      <c r="M125" s="164" t="s">
        <v>1</v>
      </c>
      <c r="N125" s="165" t="s">
        <v>41</v>
      </c>
      <c r="O125" s="55"/>
      <c r="P125" s="166">
        <f>O125*H125</f>
        <v>0</v>
      </c>
      <c r="Q125" s="166">
        <v>0</v>
      </c>
      <c r="R125" s="166">
        <f>Q125*H125</f>
        <v>0</v>
      </c>
      <c r="S125" s="166">
        <v>0</v>
      </c>
      <c r="T125" s="167">
        <f>S125*H125</f>
        <v>0</v>
      </c>
      <c r="AR125" s="168" t="s">
        <v>307</v>
      </c>
      <c r="AT125" s="168" t="s">
        <v>145</v>
      </c>
      <c r="AU125" s="168" t="s">
        <v>83</v>
      </c>
      <c r="AY125" s="17" t="s">
        <v>142</v>
      </c>
      <c r="BE125" s="169">
        <f>IF(N125="základní",J125,0)</f>
        <v>0</v>
      </c>
      <c r="BF125" s="169">
        <f>IF(N125="snížená",J125,0)</f>
        <v>0</v>
      </c>
      <c r="BG125" s="169">
        <f>IF(N125="zákl. přenesená",J125,0)</f>
        <v>0</v>
      </c>
      <c r="BH125" s="169">
        <f>IF(N125="sníž. přenesená",J125,0)</f>
        <v>0</v>
      </c>
      <c r="BI125" s="169">
        <f>IF(N125="nulová",J125,0)</f>
        <v>0</v>
      </c>
      <c r="BJ125" s="17" t="s">
        <v>83</v>
      </c>
      <c r="BK125" s="169">
        <f>ROUND(I125*H125,2)</f>
        <v>0</v>
      </c>
      <c r="BL125" s="17" t="s">
        <v>307</v>
      </c>
      <c r="BM125" s="168" t="s">
        <v>85</v>
      </c>
    </row>
    <row r="126" spans="2:65" s="1" customFormat="1" ht="16.5" customHeight="1">
      <c r="B126" s="156"/>
      <c r="C126" s="157" t="s">
        <v>85</v>
      </c>
      <c r="D126" s="157" t="s">
        <v>145</v>
      </c>
      <c r="E126" s="158" t="s">
        <v>859</v>
      </c>
      <c r="F126" s="159" t="s">
        <v>612</v>
      </c>
      <c r="G126" s="160" t="s">
        <v>449</v>
      </c>
      <c r="H126" s="161">
        <v>282.24</v>
      </c>
      <c r="I126" s="162"/>
      <c r="J126" s="163">
        <f>ROUND(I126*H126,2)</f>
        <v>0</v>
      </c>
      <c r="K126" s="159" t="s">
        <v>1</v>
      </c>
      <c r="L126" s="32"/>
      <c r="M126" s="164" t="s">
        <v>1</v>
      </c>
      <c r="N126" s="165" t="s">
        <v>41</v>
      </c>
      <c r="O126" s="55"/>
      <c r="P126" s="166">
        <f>O126*H126</f>
        <v>0</v>
      </c>
      <c r="Q126" s="166">
        <v>0</v>
      </c>
      <c r="R126" s="166">
        <f>Q126*H126</f>
        <v>0</v>
      </c>
      <c r="S126" s="166">
        <v>0</v>
      </c>
      <c r="T126" s="167">
        <f>S126*H126</f>
        <v>0</v>
      </c>
      <c r="AR126" s="168" t="s">
        <v>307</v>
      </c>
      <c r="AT126" s="168" t="s">
        <v>145</v>
      </c>
      <c r="AU126" s="168" t="s">
        <v>83</v>
      </c>
      <c r="AY126" s="17" t="s">
        <v>142</v>
      </c>
      <c r="BE126" s="169">
        <f>IF(N126="základní",J126,0)</f>
        <v>0</v>
      </c>
      <c r="BF126" s="169">
        <f>IF(N126="snížená",J126,0)</f>
        <v>0</v>
      </c>
      <c r="BG126" s="169">
        <f>IF(N126="zákl. přenesená",J126,0)</f>
        <v>0</v>
      </c>
      <c r="BH126" s="169">
        <f>IF(N126="sníž. přenesená",J126,0)</f>
        <v>0</v>
      </c>
      <c r="BI126" s="169">
        <f>IF(N126="nulová",J126,0)</f>
        <v>0</v>
      </c>
      <c r="BJ126" s="17" t="s">
        <v>83</v>
      </c>
      <c r="BK126" s="169">
        <f>ROUND(I126*H126,2)</f>
        <v>0</v>
      </c>
      <c r="BL126" s="17" t="s">
        <v>307</v>
      </c>
      <c r="BM126" s="168" t="s">
        <v>149</v>
      </c>
    </row>
    <row r="127" spans="2:51" s="13" customFormat="1" ht="12">
      <c r="B127" s="178"/>
      <c r="D127" s="171" t="s">
        <v>150</v>
      </c>
      <c r="E127" s="179" t="s">
        <v>1</v>
      </c>
      <c r="F127" s="180" t="s">
        <v>860</v>
      </c>
      <c r="H127" s="181">
        <v>282.24</v>
      </c>
      <c r="I127" s="182"/>
      <c r="L127" s="178"/>
      <c r="M127" s="183"/>
      <c r="N127" s="184"/>
      <c r="O127" s="184"/>
      <c r="P127" s="184"/>
      <c r="Q127" s="184"/>
      <c r="R127" s="184"/>
      <c r="S127" s="184"/>
      <c r="T127" s="185"/>
      <c r="AT127" s="179" t="s">
        <v>150</v>
      </c>
      <c r="AU127" s="179" t="s">
        <v>83</v>
      </c>
      <c r="AV127" s="13" t="s">
        <v>85</v>
      </c>
      <c r="AW127" s="13" t="s">
        <v>34</v>
      </c>
      <c r="AX127" s="13" t="s">
        <v>83</v>
      </c>
      <c r="AY127" s="179" t="s">
        <v>142</v>
      </c>
    </row>
    <row r="128" spans="2:65" s="1" customFormat="1" ht="16.5" customHeight="1">
      <c r="B128" s="156"/>
      <c r="C128" s="157" t="s">
        <v>143</v>
      </c>
      <c r="D128" s="157" t="s">
        <v>145</v>
      </c>
      <c r="E128" s="158" t="s">
        <v>861</v>
      </c>
      <c r="F128" s="159" t="s">
        <v>614</v>
      </c>
      <c r="G128" s="160" t="s">
        <v>335</v>
      </c>
      <c r="H128" s="161">
        <v>35</v>
      </c>
      <c r="I128" s="162"/>
      <c r="J128" s="163">
        <f>ROUND(I128*H128,2)</f>
        <v>0</v>
      </c>
      <c r="K128" s="159" t="s">
        <v>1</v>
      </c>
      <c r="L128" s="32"/>
      <c r="M128" s="164" t="s">
        <v>1</v>
      </c>
      <c r="N128" s="165" t="s">
        <v>41</v>
      </c>
      <c r="O128" s="55"/>
      <c r="P128" s="166">
        <f>O128*H128</f>
        <v>0</v>
      </c>
      <c r="Q128" s="166">
        <v>0</v>
      </c>
      <c r="R128" s="166">
        <f>Q128*H128</f>
        <v>0</v>
      </c>
      <c r="S128" s="166">
        <v>0</v>
      </c>
      <c r="T128" s="167">
        <f>S128*H128</f>
        <v>0</v>
      </c>
      <c r="AR128" s="168" t="s">
        <v>307</v>
      </c>
      <c r="AT128" s="168" t="s">
        <v>145</v>
      </c>
      <c r="AU128" s="168" t="s">
        <v>83</v>
      </c>
      <c r="AY128" s="17" t="s">
        <v>142</v>
      </c>
      <c r="BE128" s="169">
        <f>IF(N128="základní",J128,0)</f>
        <v>0</v>
      </c>
      <c r="BF128" s="169">
        <f>IF(N128="snížená",J128,0)</f>
        <v>0</v>
      </c>
      <c r="BG128" s="169">
        <f>IF(N128="zákl. přenesená",J128,0)</f>
        <v>0</v>
      </c>
      <c r="BH128" s="169">
        <f>IF(N128="sníž. přenesená",J128,0)</f>
        <v>0</v>
      </c>
      <c r="BI128" s="169">
        <f>IF(N128="nulová",J128,0)</f>
        <v>0</v>
      </c>
      <c r="BJ128" s="17" t="s">
        <v>83</v>
      </c>
      <c r="BK128" s="169">
        <f>ROUND(I128*H128,2)</f>
        <v>0</v>
      </c>
      <c r="BL128" s="17" t="s">
        <v>307</v>
      </c>
      <c r="BM128" s="168" t="s">
        <v>158</v>
      </c>
    </row>
    <row r="129" spans="2:65" s="1" customFormat="1" ht="16.5" customHeight="1">
      <c r="B129" s="156"/>
      <c r="C129" s="157" t="s">
        <v>149</v>
      </c>
      <c r="D129" s="157" t="s">
        <v>145</v>
      </c>
      <c r="E129" s="158" t="s">
        <v>862</v>
      </c>
      <c r="F129" s="159" t="s">
        <v>616</v>
      </c>
      <c r="G129" s="160" t="s">
        <v>449</v>
      </c>
      <c r="H129" s="161">
        <v>22.785</v>
      </c>
      <c r="I129" s="162"/>
      <c r="J129" s="163">
        <f>ROUND(I129*H129,2)</f>
        <v>0</v>
      </c>
      <c r="K129" s="159" t="s">
        <v>1</v>
      </c>
      <c r="L129" s="32"/>
      <c r="M129" s="164" t="s">
        <v>1</v>
      </c>
      <c r="N129" s="165" t="s">
        <v>41</v>
      </c>
      <c r="O129" s="55"/>
      <c r="P129" s="166">
        <f>O129*H129</f>
        <v>0</v>
      </c>
      <c r="Q129" s="166">
        <v>0</v>
      </c>
      <c r="R129" s="166">
        <f>Q129*H129</f>
        <v>0</v>
      </c>
      <c r="S129" s="166">
        <v>0</v>
      </c>
      <c r="T129" s="167">
        <f>S129*H129</f>
        <v>0</v>
      </c>
      <c r="AR129" s="168" t="s">
        <v>307</v>
      </c>
      <c r="AT129" s="168" t="s">
        <v>145</v>
      </c>
      <c r="AU129" s="168" t="s">
        <v>83</v>
      </c>
      <c r="AY129" s="17" t="s">
        <v>142</v>
      </c>
      <c r="BE129" s="169">
        <f>IF(N129="základní",J129,0)</f>
        <v>0</v>
      </c>
      <c r="BF129" s="169">
        <f>IF(N129="snížená",J129,0)</f>
        <v>0</v>
      </c>
      <c r="BG129" s="169">
        <f>IF(N129="zákl. přenesená",J129,0)</f>
        <v>0</v>
      </c>
      <c r="BH129" s="169">
        <f>IF(N129="sníž. přenesená",J129,0)</f>
        <v>0</v>
      </c>
      <c r="BI129" s="169">
        <f>IF(N129="nulová",J129,0)</f>
        <v>0</v>
      </c>
      <c r="BJ129" s="17" t="s">
        <v>83</v>
      </c>
      <c r="BK129" s="169">
        <f>ROUND(I129*H129,2)</f>
        <v>0</v>
      </c>
      <c r="BL129" s="17" t="s">
        <v>307</v>
      </c>
      <c r="BM129" s="168" t="s">
        <v>172</v>
      </c>
    </row>
    <row r="130" spans="2:51" s="13" customFormat="1" ht="12">
      <c r="B130" s="178"/>
      <c r="D130" s="171" t="s">
        <v>150</v>
      </c>
      <c r="E130" s="179" t="s">
        <v>1</v>
      </c>
      <c r="F130" s="180" t="s">
        <v>863</v>
      </c>
      <c r="H130" s="181">
        <v>22.785</v>
      </c>
      <c r="I130" s="182"/>
      <c r="L130" s="178"/>
      <c r="M130" s="183"/>
      <c r="N130" s="184"/>
      <c r="O130" s="184"/>
      <c r="P130" s="184"/>
      <c r="Q130" s="184"/>
      <c r="R130" s="184"/>
      <c r="S130" s="184"/>
      <c r="T130" s="185"/>
      <c r="AT130" s="179" t="s">
        <v>150</v>
      </c>
      <c r="AU130" s="179" t="s">
        <v>83</v>
      </c>
      <c r="AV130" s="13" t="s">
        <v>85</v>
      </c>
      <c r="AW130" s="13" t="s">
        <v>34</v>
      </c>
      <c r="AX130" s="13" t="s">
        <v>83</v>
      </c>
      <c r="AY130" s="179" t="s">
        <v>142</v>
      </c>
    </row>
    <row r="131" spans="2:65" s="1" customFormat="1" ht="16.5" customHeight="1">
      <c r="B131" s="156"/>
      <c r="C131" s="157" t="s">
        <v>178</v>
      </c>
      <c r="D131" s="157" t="s">
        <v>145</v>
      </c>
      <c r="E131" s="158" t="s">
        <v>864</v>
      </c>
      <c r="F131" s="159" t="s">
        <v>618</v>
      </c>
      <c r="G131" s="160" t="s">
        <v>335</v>
      </c>
      <c r="H131" s="161">
        <v>170</v>
      </c>
      <c r="I131" s="162"/>
      <c r="J131" s="163">
        <f aca="true" t="shared" si="0" ref="J131:J151">ROUND(I131*H131,2)</f>
        <v>0</v>
      </c>
      <c r="K131" s="159" t="s">
        <v>1</v>
      </c>
      <c r="L131" s="32"/>
      <c r="M131" s="164" t="s">
        <v>1</v>
      </c>
      <c r="N131" s="165" t="s">
        <v>41</v>
      </c>
      <c r="O131" s="55"/>
      <c r="P131" s="166">
        <f aca="true" t="shared" si="1" ref="P131:P151">O131*H131</f>
        <v>0</v>
      </c>
      <c r="Q131" s="166">
        <v>0</v>
      </c>
      <c r="R131" s="166">
        <f aca="true" t="shared" si="2" ref="R131:R151">Q131*H131</f>
        <v>0</v>
      </c>
      <c r="S131" s="166">
        <v>0</v>
      </c>
      <c r="T131" s="167">
        <f aca="true" t="shared" si="3" ref="T131:T151">S131*H131</f>
        <v>0</v>
      </c>
      <c r="AR131" s="168" t="s">
        <v>307</v>
      </c>
      <c r="AT131" s="168" t="s">
        <v>145</v>
      </c>
      <c r="AU131" s="168" t="s">
        <v>83</v>
      </c>
      <c r="AY131" s="17" t="s">
        <v>142</v>
      </c>
      <c r="BE131" s="169">
        <f aca="true" t="shared" si="4" ref="BE131:BE151">IF(N131="základní",J131,0)</f>
        <v>0</v>
      </c>
      <c r="BF131" s="169">
        <f aca="true" t="shared" si="5" ref="BF131:BF151">IF(N131="snížená",J131,0)</f>
        <v>0</v>
      </c>
      <c r="BG131" s="169">
        <f aca="true" t="shared" si="6" ref="BG131:BG151">IF(N131="zákl. přenesená",J131,0)</f>
        <v>0</v>
      </c>
      <c r="BH131" s="169">
        <f aca="true" t="shared" si="7" ref="BH131:BH151">IF(N131="sníž. přenesená",J131,0)</f>
        <v>0</v>
      </c>
      <c r="BI131" s="169">
        <f aca="true" t="shared" si="8" ref="BI131:BI151">IF(N131="nulová",J131,0)</f>
        <v>0</v>
      </c>
      <c r="BJ131" s="17" t="s">
        <v>83</v>
      </c>
      <c r="BK131" s="169">
        <f aca="true" t="shared" si="9" ref="BK131:BK151">ROUND(I131*H131,2)</f>
        <v>0</v>
      </c>
      <c r="BL131" s="17" t="s">
        <v>307</v>
      </c>
      <c r="BM131" s="168" t="s">
        <v>177</v>
      </c>
    </row>
    <row r="132" spans="2:65" s="1" customFormat="1" ht="16.5" customHeight="1">
      <c r="B132" s="156"/>
      <c r="C132" s="157" t="s">
        <v>158</v>
      </c>
      <c r="D132" s="157" t="s">
        <v>145</v>
      </c>
      <c r="E132" s="158" t="s">
        <v>865</v>
      </c>
      <c r="F132" s="159" t="s">
        <v>620</v>
      </c>
      <c r="G132" s="160" t="s">
        <v>335</v>
      </c>
      <c r="H132" s="161">
        <v>170</v>
      </c>
      <c r="I132" s="162"/>
      <c r="J132" s="163">
        <f t="shared" si="0"/>
        <v>0</v>
      </c>
      <c r="K132" s="159" t="s">
        <v>1</v>
      </c>
      <c r="L132" s="32"/>
      <c r="M132" s="164" t="s">
        <v>1</v>
      </c>
      <c r="N132" s="165" t="s">
        <v>41</v>
      </c>
      <c r="O132" s="55"/>
      <c r="P132" s="166">
        <f t="shared" si="1"/>
        <v>0</v>
      </c>
      <c r="Q132" s="166">
        <v>0</v>
      </c>
      <c r="R132" s="166">
        <f t="shared" si="2"/>
        <v>0</v>
      </c>
      <c r="S132" s="166">
        <v>0</v>
      </c>
      <c r="T132" s="167">
        <f t="shared" si="3"/>
        <v>0</v>
      </c>
      <c r="AR132" s="168" t="s">
        <v>307</v>
      </c>
      <c r="AT132" s="168" t="s">
        <v>145</v>
      </c>
      <c r="AU132" s="168" t="s">
        <v>83</v>
      </c>
      <c r="AY132" s="17" t="s">
        <v>142</v>
      </c>
      <c r="BE132" s="169">
        <f t="shared" si="4"/>
        <v>0</v>
      </c>
      <c r="BF132" s="169">
        <f t="shared" si="5"/>
        <v>0</v>
      </c>
      <c r="BG132" s="169">
        <f t="shared" si="6"/>
        <v>0</v>
      </c>
      <c r="BH132" s="169">
        <f t="shared" si="7"/>
        <v>0</v>
      </c>
      <c r="BI132" s="169">
        <f t="shared" si="8"/>
        <v>0</v>
      </c>
      <c r="BJ132" s="17" t="s">
        <v>83</v>
      </c>
      <c r="BK132" s="169">
        <f t="shared" si="9"/>
        <v>0</v>
      </c>
      <c r="BL132" s="17" t="s">
        <v>307</v>
      </c>
      <c r="BM132" s="168" t="s">
        <v>182</v>
      </c>
    </row>
    <row r="133" spans="2:65" s="1" customFormat="1" ht="16.5" customHeight="1">
      <c r="B133" s="156"/>
      <c r="C133" s="157" t="s">
        <v>187</v>
      </c>
      <c r="D133" s="157" t="s">
        <v>145</v>
      </c>
      <c r="E133" s="158" t="s">
        <v>866</v>
      </c>
      <c r="F133" s="159" t="s">
        <v>622</v>
      </c>
      <c r="G133" s="160" t="s">
        <v>203</v>
      </c>
      <c r="H133" s="161">
        <v>160</v>
      </c>
      <c r="I133" s="162"/>
      <c r="J133" s="163">
        <f t="shared" si="0"/>
        <v>0</v>
      </c>
      <c r="K133" s="159" t="s">
        <v>1</v>
      </c>
      <c r="L133" s="32"/>
      <c r="M133" s="164" t="s">
        <v>1</v>
      </c>
      <c r="N133" s="165" t="s">
        <v>41</v>
      </c>
      <c r="O133" s="55"/>
      <c r="P133" s="166">
        <f t="shared" si="1"/>
        <v>0</v>
      </c>
      <c r="Q133" s="166">
        <v>0</v>
      </c>
      <c r="R133" s="166">
        <f t="shared" si="2"/>
        <v>0</v>
      </c>
      <c r="S133" s="166">
        <v>0</v>
      </c>
      <c r="T133" s="167">
        <f t="shared" si="3"/>
        <v>0</v>
      </c>
      <c r="AR133" s="168" t="s">
        <v>307</v>
      </c>
      <c r="AT133" s="168" t="s">
        <v>145</v>
      </c>
      <c r="AU133" s="168" t="s">
        <v>83</v>
      </c>
      <c r="AY133" s="17" t="s">
        <v>142</v>
      </c>
      <c r="BE133" s="169">
        <f t="shared" si="4"/>
        <v>0</v>
      </c>
      <c r="BF133" s="169">
        <f t="shared" si="5"/>
        <v>0</v>
      </c>
      <c r="BG133" s="169">
        <f t="shared" si="6"/>
        <v>0</v>
      </c>
      <c r="BH133" s="169">
        <f t="shared" si="7"/>
        <v>0</v>
      </c>
      <c r="BI133" s="169">
        <f t="shared" si="8"/>
        <v>0</v>
      </c>
      <c r="BJ133" s="17" t="s">
        <v>83</v>
      </c>
      <c r="BK133" s="169">
        <f t="shared" si="9"/>
        <v>0</v>
      </c>
      <c r="BL133" s="17" t="s">
        <v>307</v>
      </c>
      <c r="BM133" s="168" t="s">
        <v>186</v>
      </c>
    </row>
    <row r="134" spans="2:65" s="1" customFormat="1" ht="16.5" customHeight="1">
      <c r="B134" s="156"/>
      <c r="C134" s="157" t="s">
        <v>172</v>
      </c>
      <c r="D134" s="157" t="s">
        <v>145</v>
      </c>
      <c r="E134" s="158" t="s">
        <v>867</v>
      </c>
      <c r="F134" s="159" t="s">
        <v>624</v>
      </c>
      <c r="G134" s="160" t="s">
        <v>203</v>
      </c>
      <c r="H134" s="161">
        <v>160</v>
      </c>
      <c r="I134" s="162"/>
      <c r="J134" s="163">
        <f t="shared" si="0"/>
        <v>0</v>
      </c>
      <c r="K134" s="159" t="s">
        <v>1</v>
      </c>
      <c r="L134" s="32"/>
      <c r="M134" s="164" t="s">
        <v>1</v>
      </c>
      <c r="N134" s="165" t="s">
        <v>41</v>
      </c>
      <c r="O134" s="55"/>
      <c r="P134" s="166">
        <f t="shared" si="1"/>
        <v>0</v>
      </c>
      <c r="Q134" s="166">
        <v>0</v>
      </c>
      <c r="R134" s="166">
        <f t="shared" si="2"/>
        <v>0</v>
      </c>
      <c r="S134" s="166">
        <v>0</v>
      </c>
      <c r="T134" s="167">
        <f t="shared" si="3"/>
        <v>0</v>
      </c>
      <c r="AR134" s="168" t="s">
        <v>307</v>
      </c>
      <c r="AT134" s="168" t="s">
        <v>145</v>
      </c>
      <c r="AU134" s="168" t="s">
        <v>83</v>
      </c>
      <c r="AY134" s="17" t="s">
        <v>142</v>
      </c>
      <c r="BE134" s="169">
        <f t="shared" si="4"/>
        <v>0</v>
      </c>
      <c r="BF134" s="169">
        <f t="shared" si="5"/>
        <v>0</v>
      </c>
      <c r="BG134" s="169">
        <f t="shared" si="6"/>
        <v>0</v>
      </c>
      <c r="BH134" s="169">
        <f t="shared" si="7"/>
        <v>0</v>
      </c>
      <c r="BI134" s="169">
        <f t="shared" si="8"/>
        <v>0</v>
      </c>
      <c r="BJ134" s="17" t="s">
        <v>83</v>
      </c>
      <c r="BK134" s="169">
        <f t="shared" si="9"/>
        <v>0</v>
      </c>
      <c r="BL134" s="17" t="s">
        <v>307</v>
      </c>
      <c r="BM134" s="168" t="s">
        <v>190</v>
      </c>
    </row>
    <row r="135" spans="2:65" s="1" customFormat="1" ht="16.5" customHeight="1">
      <c r="B135" s="156"/>
      <c r="C135" s="157" t="s">
        <v>196</v>
      </c>
      <c r="D135" s="157" t="s">
        <v>145</v>
      </c>
      <c r="E135" s="158" t="s">
        <v>625</v>
      </c>
      <c r="F135" s="159" t="s">
        <v>626</v>
      </c>
      <c r="G135" s="160" t="s">
        <v>203</v>
      </c>
      <c r="H135" s="161">
        <v>10</v>
      </c>
      <c r="I135" s="162"/>
      <c r="J135" s="163">
        <f t="shared" si="0"/>
        <v>0</v>
      </c>
      <c r="K135" s="159" t="s">
        <v>1</v>
      </c>
      <c r="L135" s="32"/>
      <c r="M135" s="164" t="s">
        <v>1</v>
      </c>
      <c r="N135" s="165" t="s">
        <v>41</v>
      </c>
      <c r="O135" s="55"/>
      <c r="P135" s="166">
        <f t="shared" si="1"/>
        <v>0</v>
      </c>
      <c r="Q135" s="166">
        <v>0</v>
      </c>
      <c r="R135" s="166">
        <f t="shared" si="2"/>
        <v>0</v>
      </c>
      <c r="S135" s="166">
        <v>0</v>
      </c>
      <c r="T135" s="167">
        <f t="shared" si="3"/>
        <v>0</v>
      </c>
      <c r="AR135" s="168" t="s">
        <v>307</v>
      </c>
      <c r="AT135" s="168" t="s">
        <v>145</v>
      </c>
      <c r="AU135" s="168" t="s">
        <v>83</v>
      </c>
      <c r="AY135" s="17" t="s">
        <v>142</v>
      </c>
      <c r="BE135" s="169">
        <f t="shared" si="4"/>
        <v>0</v>
      </c>
      <c r="BF135" s="169">
        <f t="shared" si="5"/>
        <v>0</v>
      </c>
      <c r="BG135" s="169">
        <f t="shared" si="6"/>
        <v>0</v>
      </c>
      <c r="BH135" s="169">
        <f t="shared" si="7"/>
        <v>0</v>
      </c>
      <c r="BI135" s="169">
        <f t="shared" si="8"/>
        <v>0</v>
      </c>
      <c r="BJ135" s="17" t="s">
        <v>83</v>
      </c>
      <c r="BK135" s="169">
        <f t="shared" si="9"/>
        <v>0</v>
      </c>
      <c r="BL135" s="17" t="s">
        <v>307</v>
      </c>
      <c r="BM135" s="168" t="s">
        <v>194</v>
      </c>
    </row>
    <row r="136" spans="2:65" s="1" customFormat="1" ht="16.5" customHeight="1">
      <c r="B136" s="156"/>
      <c r="C136" s="157" t="s">
        <v>177</v>
      </c>
      <c r="D136" s="157" t="s">
        <v>145</v>
      </c>
      <c r="E136" s="158" t="s">
        <v>868</v>
      </c>
      <c r="F136" s="159" t="s">
        <v>869</v>
      </c>
      <c r="G136" s="160" t="s">
        <v>203</v>
      </c>
      <c r="H136" s="161">
        <v>8</v>
      </c>
      <c r="I136" s="162"/>
      <c r="J136" s="163">
        <f t="shared" si="0"/>
        <v>0</v>
      </c>
      <c r="K136" s="159" t="s">
        <v>1</v>
      </c>
      <c r="L136" s="32"/>
      <c r="M136" s="164" t="s">
        <v>1</v>
      </c>
      <c r="N136" s="165" t="s">
        <v>41</v>
      </c>
      <c r="O136" s="55"/>
      <c r="P136" s="166">
        <f t="shared" si="1"/>
        <v>0</v>
      </c>
      <c r="Q136" s="166">
        <v>0</v>
      </c>
      <c r="R136" s="166">
        <f t="shared" si="2"/>
        <v>0</v>
      </c>
      <c r="S136" s="166">
        <v>0</v>
      </c>
      <c r="T136" s="167">
        <f t="shared" si="3"/>
        <v>0</v>
      </c>
      <c r="AR136" s="168" t="s">
        <v>307</v>
      </c>
      <c r="AT136" s="168" t="s">
        <v>145</v>
      </c>
      <c r="AU136" s="168" t="s">
        <v>83</v>
      </c>
      <c r="AY136" s="17" t="s">
        <v>142</v>
      </c>
      <c r="BE136" s="169">
        <f t="shared" si="4"/>
        <v>0</v>
      </c>
      <c r="BF136" s="169">
        <f t="shared" si="5"/>
        <v>0</v>
      </c>
      <c r="BG136" s="169">
        <f t="shared" si="6"/>
        <v>0</v>
      </c>
      <c r="BH136" s="169">
        <f t="shared" si="7"/>
        <v>0</v>
      </c>
      <c r="BI136" s="169">
        <f t="shared" si="8"/>
        <v>0</v>
      </c>
      <c r="BJ136" s="17" t="s">
        <v>83</v>
      </c>
      <c r="BK136" s="169">
        <f t="shared" si="9"/>
        <v>0</v>
      </c>
      <c r="BL136" s="17" t="s">
        <v>307</v>
      </c>
      <c r="BM136" s="168" t="s">
        <v>199</v>
      </c>
    </row>
    <row r="137" spans="2:65" s="1" customFormat="1" ht="24" customHeight="1">
      <c r="B137" s="156"/>
      <c r="C137" s="157" t="s">
        <v>205</v>
      </c>
      <c r="D137" s="157" t="s">
        <v>145</v>
      </c>
      <c r="E137" s="158" t="s">
        <v>870</v>
      </c>
      <c r="F137" s="159" t="s">
        <v>632</v>
      </c>
      <c r="G137" s="160" t="s">
        <v>203</v>
      </c>
      <c r="H137" s="161">
        <v>2</v>
      </c>
      <c r="I137" s="162"/>
      <c r="J137" s="163">
        <f t="shared" si="0"/>
        <v>0</v>
      </c>
      <c r="K137" s="159" t="s">
        <v>1</v>
      </c>
      <c r="L137" s="32"/>
      <c r="M137" s="164" t="s">
        <v>1</v>
      </c>
      <c r="N137" s="165" t="s">
        <v>41</v>
      </c>
      <c r="O137" s="55"/>
      <c r="P137" s="166">
        <f t="shared" si="1"/>
        <v>0</v>
      </c>
      <c r="Q137" s="166">
        <v>0</v>
      </c>
      <c r="R137" s="166">
        <f t="shared" si="2"/>
        <v>0</v>
      </c>
      <c r="S137" s="166">
        <v>0</v>
      </c>
      <c r="T137" s="167">
        <f t="shared" si="3"/>
        <v>0</v>
      </c>
      <c r="AR137" s="168" t="s">
        <v>307</v>
      </c>
      <c r="AT137" s="168" t="s">
        <v>145</v>
      </c>
      <c r="AU137" s="168" t="s">
        <v>83</v>
      </c>
      <c r="AY137" s="17" t="s">
        <v>142</v>
      </c>
      <c r="BE137" s="169">
        <f t="shared" si="4"/>
        <v>0</v>
      </c>
      <c r="BF137" s="169">
        <f t="shared" si="5"/>
        <v>0</v>
      </c>
      <c r="BG137" s="169">
        <f t="shared" si="6"/>
        <v>0</v>
      </c>
      <c r="BH137" s="169">
        <f t="shared" si="7"/>
        <v>0</v>
      </c>
      <c r="BI137" s="169">
        <f t="shared" si="8"/>
        <v>0</v>
      </c>
      <c r="BJ137" s="17" t="s">
        <v>83</v>
      </c>
      <c r="BK137" s="169">
        <f t="shared" si="9"/>
        <v>0</v>
      </c>
      <c r="BL137" s="17" t="s">
        <v>307</v>
      </c>
      <c r="BM137" s="168" t="s">
        <v>204</v>
      </c>
    </row>
    <row r="138" spans="2:65" s="1" customFormat="1" ht="16.5" customHeight="1">
      <c r="B138" s="156"/>
      <c r="C138" s="157" t="s">
        <v>182</v>
      </c>
      <c r="D138" s="157" t="s">
        <v>145</v>
      </c>
      <c r="E138" s="158" t="s">
        <v>871</v>
      </c>
      <c r="F138" s="159" t="s">
        <v>634</v>
      </c>
      <c r="G138" s="160" t="s">
        <v>203</v>
      </c>
      <c r="H138" s="161">
        <v>6</v>
      </c>
      <c r="I138" s="162"/>
      <c r="J138" s="163">
        <f t="shared" si="0"/>
        <v>0</v>
      </c>
      <c r="K138" s="159" t="s">
        <v>1</v>
      </c>
      <c r="L138" s="32"/>
      <c r="M138" s="164" t="s">
        <v>1</v>
      </c>
      <c r="N138" s="165" t="s">
        <v>41</v>
      </c>
      <c r="O138" s="55"/>
      <c r="P138" s="166">
        <f t="shared" si="1"/>
        <v>0</v>
      </c>
      <c r="Q138" s="166">
        <v>0</v>
      </c>
      <c r="R138" s="166">
        <f t="shared" si="2"/>
        <v>0</v>
      </c>
      <c r="S138" s="166">
        <v>0</v>
      </c>
      <c r="T138" s="167">
        <f t="shared" si="3"/>
        <v>0</v>
      </c>
      <c r="AR138" s="168" t="s">
        <v>307</v>
      </c>
      <c r="AT138" s="168" t="s">
        <v>145</v>
      </c>
      <c r="AU138" s="168" t="s">
        <v>83</v>
      </c>
      <c r="AY138" s="17" t="s">
        <v>142</v>
      </c>
      <c r="BE138" s="169">
        <f t="shared" si="4"/>
        <v>0</v>
      </c>
      <c r="BF138" s="169">
        <f t="shared" si="5"/>
        <v>0</v>
      </c>
      <c r="BG138" s="169">
        <f t="shared" si="6"/>
        <v>0</v>
      </c>
      <c r="BH138" s="169">
        <f t="shared" si="7"/>
        <v>0</v>
      </c>
      <c r="BI138" s="169">
        <f t="shared" si="8"/>
        <v>0</v>
      </c>
      <c r="BJ138" s="17" t="s">
        <v>83</v>
      </c>
      <c r="BK138" s="169">
        <f t="shared" si="9"/>
        <v>0</v>
      </c>
      <c r="BL138" s="17" t="s">
        <v>307</v>
      </c>
      <c r="BM138" s="168" t="s">
        <v>208</v>
      </c>
    </row>
    <row r="139" spans="2:65" s="1" customFormat="1" ht="16.5" customHeight="1">
      <c r="B139" s="156"/>
      <c r="C139" s="157" t="s">
        <v>223</v>
      </c>
      <c r="D139" s="157" t="s">
        <v>145</v>
      </c>
      <c r="E139" s="158" t="s">
        <v>872</v>
      </c>
      <c r="F139" s="159" t="s">
        <v>630</v>
      </c>
      <c r="G139" s="160" t="s">
        <v>203</v>
      </c>
      <c r="H139" s="161">
        <v>16</v>
      </c>
      <c r="I139" s="162"/>
      <c r="J139" s="163">
        <f t="shared" si="0"/>
        <v>0</v>
      </c>
      <c r="K139" s="159" t="s">
        <v>1</v>
      </c>
      <c r="L139" s="32"/>
      <c r="M139" s="164" t="s">
        <v>1</v>
      </c>
      <c r="N139" s="165" t="s">
        <v>41</v>
      </c>
      <c r="O139" s="55"/>
      <c r="P139" s="166">
        <f t="shared" si="1"/>
        <v>0</v>
      </c>
      <c r="Q139" s="166">
        <v>0</v>
      </c>
      <c r="R139" s="166">
        <f t="shared" si="2"/>
        <v>0</v>
      </c>
      <c r="S139" s="166">
        <v>0</v>
      </c>
      <c r="T139" s="167">
        <f t="shared" si="3"/>
        <v>0</v>
      </c>
      <c r="AR139" s="168" t="s">
        <v>307</v>
      </c>
      <c r="AT139" s="168" t="s">
        <v>145</v>
      </c>
      <c r="AU139" s="168" t="s">
        <v>83</v>
      </c>
      <c r="AY139" s="17" t="s">
        <v>142</v>
      </c>
      <c r="BE139" s="169">
        <f t="shared" si="4"/>
        <v>0</v>
      </c>
      <c r="BF139" s="169">
        <f t="shared" si="5"/>
        <v>0</v>
      </c>
      <c r="BG139" s="169">
        <f t="shared" si="6"/>
        <v>0</v>
      </c>
      <c r="BH139" s="169">
        <f t="shared" si="7"/>
        <v>0</v>
      </c>
      <c r="BI139" s="169">
        <f t="shared" si="8"/>
        <v>0</v>
      </c>
      <c r="BJ139" s="17" t="s">
        <v>83</v>
      </c>
      <c r="BK139" s="169">
        <f t="shared" si="9"/>
        <v>0</v>
      </c>
      <c r="BL139" s="17" t="s">
        <v>307</v>
      </c>
      <c r="BM139" s="168" t="s">
        <v>212</v>
      </c>
    </row>
    <row r="140" spans="2:65" s="1" customFormat="1" ht="16.5" customHeight="1">
      <c r="B140" s="156"/>
      <c r="C140" s="157" t="s">
        <v>186</v>
      </c>
      <c r="D140" s="157" t="s">
        <v>145</v>
      </c>
      <c r="E140" s="158" t="s">
        <v>873</v>
      </c>
      <c r="F140" s="159" t="s">
        <v>636</v>
      </c>
      <c r="G140" s="160" t="s">
        <v>335</v>
      </c>
      <c r="H140" s="161">
        <v>200</v>
      </c>
      <c r="I140" s="162"/>
      <c r="J140" s="163">
        <f t="shared" si="0"/>
        <v>0</v>
      </c>
      <c r="K140" s="159" t="s">
        <v>1</v>
      </c>
      <c r="L140" s="32"/>
      <c r="M140" s="164" t="s">
        <v>1</v>
      </c>
      <c r="N140" s="165" t="s">
        <v>41</v>
      </c>
      <c r="O140" s="55"/>
      <c r="P140" s="166">
        <f t="shared" si="1"/>
        <v>0</v>
      </c>
      <c r="Q140" s="166">
        <v>0</v>
      </c>
      <c r="R140" s="166">
        <f t="shared" si="2"/>
        <v>0</v>
      </c>
      <c r="S140" s="166">
        <v>0</v>
      </c>
      <c r="T140" s="167">
        <f t="shared" si="3"/>
        <v>0</v>
      </c>
      <c r="AR140" s="168" t="s">
        <v>307</v>
      </c>
      <c r="AT140" s="168" t="s">
        <v>145</v>
      </c>
      <c r="AU140" s="168" t="s">
        <v>83</v>
      </c>
      <c r="AY140" s="17" t="s">
        <v>142</v>
      </c>
      <c r="BE140" s="169">
        <f t="shared" si="4"/>
        <v>0</v>
      </c>
      <c r="BF140" s="169">
        <f t="shared" si="5"/>
        <v>0</v>
      </c>
      <c r="BG140" s="169">
        <f t="shared" si="6"/>
        <v>0</v>
      </c>
      <c r="BH140" s="169">
        <f t="shared" si="7"/>
        <v>0</v>
      </c>
      <c r="BI140" s="169">
        <f t="shared" si="8"/>
        <v>0</v>
      </c>
      <c r="BJ140" s="17" t="s">
        <v>83</v>
      </c>
      <c r="BK140" s="169">
        <f t="shared" si="9"/>
        <v>0</v>
      </c>
      <c r="BL140" s="17" t="s">
        <v>307</v>
      </c>
      <c r="BM140" s="168" t="s">
        <v>226</v>
      </c>
    </row>
    <row r="141" spans="2:65" s="1" customFormat="1" ht="16.5" customHeight="1">
      <c r="B141" s="156"/>
      <c r="C141" s="157" t="s">
        <v>8</v>
      </c>
      <c r="D141" s="157" t="s">
        <v>145</v>
      </c>
      <c r="E141" s="158" t="s">
        <v>874</v>
      </c>
      <c r="F141" s="159" t="s">
        <v>638</v>
      </c>
      <c r="G141" s="160" t="s">
        <v>335</v>
      </c>
      <c r="H141" s="161">
        <v>200</v>
      </c>
      <c r="I141" s="162"/>
      <c r="J141" s="163">
        <f t="shared" si="0"/>
        <v>0</v>
      </c>
      <c r="K141" s="159" t="s">
        <v>1</v>
      </c>
      <c r="L141" s="32"/>
      <c r="M141" s="164" t="s">
        <v>1</v>
      </c>
      <c r="N141" s="165" t="s">
        <v>41</v>
      </c>
      <c r="O141" s="55"/>
      <c r="P141" s="166">
        <f t="shared" si="1"/>
        <v>0</v>
      </c>
      <c r="Q141" s="166">
        <v>0</v>
      </c>
      <c r="R141" s="166">
        <f t="shared" si="2"/>
        <v>0</v>
      </c>
      <c r="S141" s="166">
        <v>0</v>
      </c>
      <c r="T141" s="167">
        <f t="shared" si="3"/>
        <v>0</v>
      </c>
      <c r="AR141" s="168" t="s">
        <v>307</v>
      </c>
      <c r="AT141" s="168" t="s">
        <v>145</v>
      </c>
      <c r="AU141" s="168" t="s">
        <v>83</v>
      </c>
      <c r="AY141" s="17" t="s">
        <v>142</v>
      </c>
      <c r="BE141" s="169">
        <f t="shared" si="4"/>
        <v>0</v>
      </c>
      <c r="BF141" s="169">
        <f t="shared" si="5"/>
        <v>0</v>
      </c>
      <c r="BG141" s="169">
        <f t="shared" si="6"/>
        <v>0</v>
      </c>
      <c r="BH141" s="169">
        <f t="shared" si="7"/>
        <v>0</v>
      </c>
      <c r="BI141" s="169">
        <f t="shared" si="8"/>
        <v>0</v>
      </c>
      <c r="BJ141" s="17" t="s">
        <v>83</v>
      </c>
      <c r="BK141" s="169">
        <f t="shared" si="9"/>
        <v>0</v>
      </c>
      <c r="BL141" s="17" t="s">
        <v>307</v>
      </c>
      <c r="BM141" s="168" t="s">
        <v>229</v>
      </c>
    </row>
    <row r="142" spans="2:65" s="1" customFormat="1" ht="16.5" customHeight="1">
      <c r="B142" s="156"/>
      <c r="C142" s="157" t="s">
        <v>190</v>
      </c>
      <c r="D142" s="157" t="s">
        <v>145</v>
      </c>
      <c r="E142" s="158" t="s">
        <v>875</v>
      </c>
      <c r="F142" s="159" t="s">
        <v>640</v>
      </c>
      <c r="G142" s="160" t="s">
        <v>335</v>
      </c>
      <c r="H142" s="161">
        <v>150</v>
      </c>
      <c r="I142" s="162"/>
      <c r="J142" s="163">
        <f t="shared" si="0"/>
        <v>0</v>
      </c>
      <c r="K142" s="159" t="s">
        <v>1</v>
      </c>
      <c r="L142" s="32"/>
      <c r="M142" s="164" t="s">
        <v>1</v>
      </c>
      <c r="N142" s="165" t="s">
        <v>41</v>
      </c>
      <c r="O142" s="55"/>
      <c r="P142" s="166">
        <f t="shared" si="1"/>
        <v>0</v>
      </c>
      <c r="Q142" s="166">
        <v>0</v>
      </c>
      <c r="R142" s="166">
        <f t="shared" si="2"/>
        <v>0</v>
      </c>
      <c r="S142" s="166">
        <v>0</v>
      </c>
      <c r="T142" s="167">
        <f t="shared" si="3"/>
        <v>0</v>
      </c>
      <c r="AR142" s="168" t="s">
        <v>307</v>
      </c>
      <c r="AT142" s="168" t="s">
        <v>145</v>
      </c>
      <c r="AU142" s="168" t="s">
        <v>83</v>
      </c>
      <c r="AY142" s="17" t="s">
        <v>142</v>
      </c>
      <c r="BE142" s="169">
        <f t="shared" si="4"/>
        <v>0</v>
      </c>
      <c r="BF142" s="169">
        <f t="shared" si="5"/>
        <v>0</v>
      </c>
      <c r="BG142" s="169">
        <f t="shared" si="6"/>
        <v>0</v>
      </c>
      <c r="BH142" s="169">
        <f t="shared" si="7"/>
        <v>0</v>
      </c>
      <c r="BI142" s="169">
        <f t="shared" si="8"/>
        <v>0</v>
      </c>
      <c r="BJ142" s="17" t="s">
        <v>83</v>
      </c>
      <c r="BK142" s="169">
        <f t="shared" si="9"/>
        <v>0</v>
      </c>
      <c r="BL142" s="17" t="s">
        <v>307</v>
      </c>
      <c r="BM142" s="168" t="s">
        <v>234</v>
      </c>
    </row>
    <row r="143" spans="2:65" s="1" customFormat="1" ht="16.5" customHeight="1">
      <c r="B143" s="156"/>
      <c r="C143" s="157" t="s">
        <v>241</v>
      </c>
      <c r="D143" s="157" t="s">
        <v>145</v>
      </c>
      <c r="E143" s="158" t="s">
        <v>876</v>
      </c>
      <c r="F143" s="159" t="s">
        <v>642</v>
      </c>
      <c r="G143" s="160" t="s">
        <v>335</v>
      </c>
      <c r="H143" s="161">
        <v>150</v>
      </c>
      <c r="I143" s="162"/>
      <c r="J143" s="163">
        <f t="shared" si="0"/>
        <v>0</v>
      </c>
      <c r="K143" s="159" t="s">
        <v>1</v>
      </c>
      <c r="L143" s="32"/>
      <c r="M143" s="164" t="s">
        <v>1</v>
      </c>
      <c r="N143" s="165" t="s">
        <v>41</v>
      </c>
      <c r="O143" s="55"/>
      <c r="P143" s="166">
        <f t="shared" si="1"/>
        <v>0</v>
      </c>
      <c r="Q143" s="166">
        <v>0</v>
      </c>
      <c r="R143" s="166">
        <f t="shared" si="2"/>
        <v>0</v>
      </c>
      <c r="S143" s="166">
        <v>0</v>
      </c>
      <c r="T143" s="167">
        <f t="shared" si="3"/>
        <v>0</v>
      </c>
      <c r="AR143" s="168" t="s">
        <v>307</v>
      </c>
      <c r="AT143" s="168" t="s">
        <v>145</v>
      </c>
      <c r="AU143" s="168" t="s">
        <v>83</v>
      </c>
      <c r="AY143" s="17" t="s">
        <v>142</v>
      </c>
      <c r="BE143" s="169">
        <f t="shared" si="4"/>
        <v>0</v>
      </c>
      <c r="BF143" s="169">
        <f t="shared" si="5"/>
        <v>0</v>
      </c>
      <c r="BG143" s="169">
        <f t="shared" si="6"/>
        <v>0</v>
      </c>
      <c r="BH143" s="169">
        <f t="shared" si="7"/>
        <v>0</v>
      </c>
      <c r="BI143" s="169">
        <f t="shared" si="8"/>
        <v>0</v>
      </c>
      <c r="BJ143" s="17" t="s">
        <v>83</v>
      </c>
      <c r="BK143" s="169">
        <f t="shared" si="9"/>
        <v>0</v>
      </c>
      <c r="BL143" s="17" t="s">
        <v>307</v>
      </c>
      <c r="BM143" s="168" t="s">
        <v>238</v>
      </c>
    </row>
    <row r="144" spans="2:65" s="1" customFormat="1" ht="16.5" customHeight="1">
      <c r="B144" s="156"/>
      <c r="C144" s="157" t="s">
        <v>194</v>
      </c>
      <c r="D144" s="157" t="s">
        <v>145</v>
      </c>
      <c r="E144" s="158" t="s">
        <v>877</v>
      </c>
      <c r="F144" s="159" t="s">
        <v>644</v>
      </c>
      <c r="G144" s="160" t="s">
        <v>203</v>
      </c>
      <c r="H144" s="161">
        <v>1</v>
      </c>
      <c r="I144" s="162"/>
      <c r="J144" s="163">
        <f t="shared" si="0"/>
        <v>0</v>
      </c>
      <c r="K144" s="159" t="s">
        <v>1</v>
      </c>
      <c r="L144" s="32"/>
      <c r="M144" s="164" t="s">
        <v>1</v>
      </c>
      <c r="N144" s="165" t="s">
        <v>41</v>
      </c>
      <c r="O144" s="55"/>
      <c r="P144" s="166">
        <f t="shared" si="1"/>
        <v>0</v>
      </c>
      <c r="Q144" s="166">
        <v>0</v>
      </c>
      <c r="R144" s="166">
        <f t="shared" si="2"/>
        <v>0</v>
      </c>
      <c r="S144" s="166">
        <v>0</v>
      </c>
      <c r="T144" s="167">
        <f t="shared" si="3"/>
        <v>0</v>
      </c>
      <c r="AR144" s="168" t="s">
        <v>307</v>
      </c>
      <c r="AT144" s="168" t="s">
        <v>145</v>
      </c>
      <c r="AU144" s="168" t="s">
        <v>83</v>
      </c>
      <c r="AY144" s="17" t="s">
        <v>142</v>
      </c>
      <c r="BE144" s="169">
        <f t="shared" si="4"/>
        <v>0</v>
      </c>
      <c r="BF144" s="169">
        <f t="shared" si="5"/>
        <v>0</v>
      </c>
      <c r="BG144" s="169">
        <f t="shared" si="6"/>
        <v>0</v>
      </c>
      <c r="BH144" s="169">
        <f t="shared" si="7"/>
        <v>0</v>
      </c>
      <c r="BI144" s="169">
        <f t="shared" si="8"/>
        <v>0</v>
      </c>
      <c r="BJ144" s="17" t="s">
        <v>83</v>
      </c>
      <c r="BK144" s="169">
        <f t="shared" si="9"/>
        <v>0</v>
      </c>
      <c r="BL144" s="17" t="s">
        <v>307</v>
      </c>
      <c r="BM144" s="168" t="s">
        <v>244</v>
      </c>
    </row>
    <row r="145" spans="2:65" s="1" customFormat="1" ht="16.5" customHeight="1">
      <c r="B145" s="156"/>
      <c r="C145" s="157" t="s">
        <v>252</v>
      </c>
      <c r="D145" s="157" t="s">
        <v>145</v>
      </c>
      <c r="E145" s="158" t="s">
        <v>878</v>
      </c>
      <c r="F145" s="159" t="s">
        <v>646</v>
      </c>
      <c r="G145" s="160" t="s">
        <v>203</v>
      </c>
      <c r="H145" s="161">
        <v>8</v>
      </c>
      <c r="I145" s="162"/>
      <c r="J145" s="163">
        <f t="shared" si="0"/>
        <v>0</v>
      </c>
      <c r="K145" s="159" t="s">
        <v>1</v>
      </c>
      <c r="L145" s="32"/>
      <c r="M145" s="164" t="s">
        <v>1</v>
      </c>
      <c r="N145" s="165" t="s">
        <v>41</v>
      </c>
      <c r="O145" s="55"/>
      <c r="P145" s="166">
        <f t="shared" si="1"/>
        <v>0</v>
      </c>
      <c r="Q145" s="166">
        <v>0</v>
      </c>
      <c r="R145" s="166">
        <f t="shared" si="2"/>
        <v>0</v>
      </c>
      <c r="S145" s="166">
        <v>0</v>
      </c>
      <c r="T145" s="167">
        <f t="shared" si="3"/>
        <v>0</v>
      </c>
      <c r="AR145" s="168" t="s">
        <v>307</v>
      </c>
      <c r="AT145" s="168" t="s">
        <v>145</v>
      </c>
      <c r="AU145" s="168" t="s">
        <v>83</v>
      </c>
      <c r="AY145" s="17" t="s">
        <v>142</v>
      </c>
      <c r="BE145" s="169">
        <f t="shared" si="4"/>
        <v>0</v>
      </c>
      <c r="BF145" s="169">
        <f t="shared" si="5"/>
        <v>0</v>
      </c>
      <c r="BG145" s="169">
        <f t="shared" si="6"/>
        <v>0</v>
      </c>
      <c r="BH145" s="169">
        <f t="shared" si="7"/>
        <v>0</v>
      </c>
      <c r="BI145" s="169">
        <f t="shared" si="8"/>
        <v>0</v>
      </c>
      <c r="BJ145" s="17" t="s">
        <v>83</v>
      </c>
      <c r="BK145" s="169">
        <f t="shared" si="9"/>
        <v>0</v>
      </c>
      <c r="BL145" s="17" t="s">
        <v>307</v>
      </c>
      <c r="BM145" s="168" t="s">
        <v>251</v>
      </c>
    </row>
    <row r="146" spans="2:65" s="1" customFormat="1" ht="24" customHeight="1">
      <c r="B146" s="156"/>
      <c r="C146" s="157" t="s">
        <v>199</v>
      </c>
      <c r="D146" s="157" t="s">
        <v>145</v>
      </c>
      <c r="E146" s="158" t="s">
        <v>879</v>
      </c>
      <c r="F146" s="159" t="s">
        <v>648</v>
      </c>
      <c r="G146" s="160" t="s">
        <v>203</v>
      </c>
      <c r="H146" s="161">
        <v>18</v>
      </c>
      <c r="I146" s="162"/>
      <c r="J146" s="163">
        <f t="shared" si="0"/>
        <v>0</v>
      </c>
      <c r="K146" s="159" t="s">
        <v>1</v>
      </c>
      <c r="L146" s="32"/>
      <c r="M146" s="164" t="s">
        <v>1</v>
      </c>
      <c r="N146" s="165" t="s">
        <v>41</v>
      </c>
      <c r="O146" s="55"/>
      <c r="P146" s="166">
        <f t="shared" si="1"/>
        <v>0</v>
      </c>
      <c r="Q146" s="166">
        <v>0</v>
      </c>
      <c r="R146" s="166">
        <f t="shared" si="2"/>
        <v>0</v>
      </c>
      <c r="S146" s="166">
        <v>0</v>
      </c>
      <c r="T146" s="167">
        <f t="shared" si="3"/>
        <v>0</v>
      </c>
      <c r="AR146" s="168" t="s">
        <v>307</v>
      </c>
      <c r="AT146" s="168" t="s">
        <v>145</v>
      </c>
      <c r="AU146" s="168" t="s">
        <v>83</v>
      </c>
      <c r="AY146" s="17" t="s">
        <v>142</v>
      </c>
      <c r="BE146" s="169">
        <f t="shared" si="4"/>
        <v>0</v>
      </c>
      <c r="BF146" s="169">
        <f t="shared" si="5"/>
        <v>0</v>
      </c>
      <c r="BG146" s="169">
        <f t="shared" si="6"/>
        <v>0</v>
      </c>
      <c r="BH146" s="169">
        <f t="shared" si="7"/>
        <v>0</v>
      </c>
      <c r="BI146" s="169">
        <f t="shared" si="8"/>
        <v>0</v>
      </c>
      <c r="BJ146" s="17" t="s">
        <v>83</v>
      </c>
      <c r="BK146" s="169">
        <f t="shared" si="9"/>
        <v>0</v>
      </c>
      <c r="BL146" s="17" t="s">
        <v>307</v>
      </c>
      <c r="BM146" s="168" t="s">
        <v>255</v>
      </c>
    </row>
    <row r="147" spans="2:65" s="1" customFormat="1" ht="24" customHeight="1">
      <c r="B147" s="156"/>
      <c r="C147" s="157" t="s">
        <v>7</v>
      </c>
      <c r="D147" s="157" t="s">
        <v>145</v>
      </c>
      <c r="E147" s="158" t="s">
        <v>880</v>
      </c>
      <c r="F147" s="159" t="s">
        <v>650</v>
      </c>
      <c r="G147" s="160" t="s">
        <v>203</v>
      </c>
      <c r="H147" s="161">
        <v>20</v>
      </c>
      <c r="I147" s="162"/>
      <c r="J147" s="163">
        <f t="shared" si="0"/>
        <v>0</v>
      </c>
      <c r="K147" s="159" t="s">
        <v>1</v>
      </c>
      <c r="L147" s="32"/>
      <c r="M147" s="164" t="s">
        <v>1</v>
      </c>
      <c r="N147" s="165" t="s">
        <v>41</v>
      </c>
      <c r="O147" s="55"/>
      <c r="P147" s="166">
        <f t="shared" si="1"/>
        <v>0</v>
      </c>
      <c r="Q147" s="166">
        <v>0</v>
      </c>
      <c r="R147" s="166">
        <f t="shared" si="2"/>
        <v>0</v>
      </c>
      <c r="S147" s="166">
        <v>0</v>
      </c>
      <c r="T147" s="167">
        <f t="shared" si="3"/>
        <v>0</v>
      </c>
      <c r="AR147" s="168" t="s">
        <v>307</v>
      </c>
      <c r="AT147" s="168" t="s">
        <v>145</v>
      </c>
      <c r="AU147" s="168" t="s">
        <v>83</v>
      </c>
      <c r="AY147" s="17" t="s">
        <v>142</v>
      </c>
      <c r="BE147" s="169">
        <f t="shared" si="4"/>
        <v>0</v>
      </c>
      <c r="BF147" s="169">
        <f t="shared" si="5"/>
        <v>0</v>
      </c>
      <c r="BG147" s="169">
        <f t="shared" si="6"/>
        <v>0</v>
      </c>
      <c r="BH147" s="169">
        <f t="shared" si="7"/>
        <v>0</v>
      </c>
      <c r="BI147" s="169">
        <f t="shared" si="8"/>
        <v>0</v>
      </c>
      <c r="BJ147" s="17" t="s">
        <v>83</v>
      </c>
      <c r="BK147" s="169">
        <f t="shared" si="9"/>
        <v>0</v>
      </c>
      <c r="BL147" s="17" t="s">
        <v>307</v>
      </c>
      <c r="BM147" s="168" t="s">
        <v>259</v>
      </c>
    </row>
    <row r="148" spans="2:65" s="1" customFormat="1" ht="16.5" customHeight="1">
      <c r="B148" s="156"/>
      <c r="C148" s="157" t="s">
        <v>204</v>
      </c>
      <c r="D148" s="157" t="s">
        <v>145</v>
      </c>
      <c r="E148" s="158" t="s">
        <v>881</v>
      </c>
      <c r="F148" s="159" t="s">
        <v>652</v>
      </c>
      <c r="G148" s="160" t="s">
        <v>203</v>
      </c>
      <c r="H148" s="161">
        <v>10</v>
      </c>
      <c r="I148" s="162"/>
      <c r="J148" s="163">
        <f t="shared" si="0"/>
        <v>0</v>
      </c>
      <c r="K148" s="159" t="s">
        <v>1</v>
      </c>
      <c r="L148" s="32"/>
      <c r="M148" s="164" t="s">
        <v>1</v>
      </c>
      <c r="N148" s="165" t="s">
        <v>41</v>
      </c>
      <c r="O148" s="55"/>
      <c r="P148" s="166">
        <f t="shared" si="1"/>
        <v>0</v>
      </c>
      <c r="Q148" s="166">
        <v>0</v>
      </c>
      <c r="R148" s="166">
        <f t="shared" si="2"/>
        <v>0</v>
      </c>
      <c r="S148" s="166">
        <v>0</v>
      </c>
      <c r="T148" s="167">
        <f t="shared" si="3"/>
        <v>0</v>
      </c>
      <c r="AR148" s="168" t="s">
        <v>307</v>
      </c>
      <c r="AT148" s="168" t="s">
        <v>145</v>
      </c>
      <c r="AU148" s="168" t="s">
        <v>83</v>
      </c>
      <c r="AY148" s="17" t="s">
        <v>142</v>
      </c>
      <c r="BE148" s="169">
        <f t="shared" si="4"/>
        <v>0</v>
      </c>
      <c r="BF148" s="169">
        <f t="shared" si="5"/>
        <v>0</v>
      </c>
      <c r="BG148" s="169">
        <f t="shared" si="6"/>
        <v>0</v>
      </c>
      <c r="BH148" s="169">
        <f t="shared" si="7"/>
        <v>0</v>
      </c>
      <c r="BI148" s="169">
        <f t="shared" si="8"/>
        <v>0</v>
      </c>
      <c r="BJ148" s="17" t="s">
        <v>83</v>
      </c>
      <c r="BK148" s="169">
        <f t="shared" si="9"/>
        <v>0</v>
      </c>
      <c r="BL148" s="17" t="s">
        <v>307</v>
      </c>
      <c r="BM148" s="168" t="s">
        <v>262</v>
      </c>
    </row>
    <row r="149" spans="2:65" s="1" customFormat="1" ht="16.5" customHeight="1">
      <c r="B149" s="156"/>
      <c r="C149" s="157" t="s">
        <v>266</v>
      </c>
      <c r="D149" s="157" t="s">
        <v>145</v>
      </c>
      <c r="E149" s="158" t="s">
        <v>882</v>
      </c>
      <c r="F149" s="159" t="s">
        <v>654</v>
      </c>
      <c r="G149" s="160" t="s">
        <v>203</v>
      </c>
      <c r="H149" s="161">
        <v>10</v>
      </c>
      <c r="I149" s="162"/>
      <c r="J149" s="163">
        <f t="shared" si="0"/>
        <v>0</v>
      </c>
      <c r="K149" s="159" t="s">
        <v>1</v>
      </c>
      <c r="L149" s="32"/>
      <c r="M149" s="164" t="s">
        <v>1</v>
      </c>
      <c r="N149" s="165" t="s">
        <v>41</v>
      </c>
      <c r="O149" s="55"/>
      <c r="P149" s="166">
        <f t="shared" si="1"/>
        <v>0</v>
      </c>
      <c r="Q149" s="166">
        <v>0</v>
      </c>
      <c r="R149" s="166">
        <f t="shared" si="2"/>
        <v>0</v>
      </c>
      <c r="S149" s="166">
        <v>0</v>
      </c>
      <c r="T149" s="167">
        <f t="shared" si="3"/>
        <v>0</v>
      </c>
      <c r="AR149" s="168" t="s">
        <v>307</v>
      </c>
      <c r="AT149" s="168" t="s">
        <v>145</v>
      </c>
      <c r="AU149" s="168" t="s">
        <v>83</v>
      </c>
      <c r="AY149" s="17" t="s">
        <v>142</v>
      </c>
      <c r="BE149" s="169">
        <f t="shared" si="4"/>
        <v>0</v>
      </c>
      <c r="BF149" s="169">
        <f t="shared" si="5"/>
        <v>0</v>
      </c>
      <c r="BG149" s="169">
        <f t="shared" si="6"/>
        <v>0</v>
      </c>
      <c r="BH149" s="169">
        <f t="shared" si="7"/>
        <v>0</v>
      </c>
      <c r="BI149" s="169">
        <f t="shared" si="8"/>
        <v>0</v>
      </c>
      <c r="BJ149" s="17" t="s">
        <v>83</v>
      </c>
      <c r="BK149" s="169">
        <f t="shared" si="9"/>
        <v>0</v>
      </c>
      <c r="BL149" s="17" t="s">
        <v>307</v>
      </c>
      <c r="BM149" s="168" t="s">
        <v>265</v>
      </c>
    </row>
    <row r="150" spans="2:65" s="1" customFormat="1" ht="16.5" customHeight="1">
      <c r="B150" s="156"/>
      <c r="C150" s="157" t="s">
        <v>208</v>
      </c>
      <c r="D150" s="157" t="s">
        <v>145</v>
      </c>
      <c r="E150" s="158" t="s">
        <v>883</v>
      </c>
      <c r="F150" s="159" t="s">
        <v>656</v>
      </c>
      <c r="G150" s="160" t="s">
        <v>203</v>
      </c>
      <c r="H150" s="161">
        <v>2</v>
      </c>
      <c r="I150" s="162"/>
      <c r="J150" s="163">
        <f t="shared" si="0"/>
        <v>0</v>
      </c>
      <c r="K150" s="159" t="s">
        <v>1</v>
      </c>
      <c r="L150" s="32"/>
      <c r="M150" s="164" t="s">
        <v>1</v>
      </c>
      <c r="N150" s="165" t="s">
        <v>41</v>
      </c>
      <c r="O150" s="55"/>
      <c r="P150" s="166">
        <f t="shared" si="1"/>
        <v>0</v>
      </c>
      <c r="Q150" s="166">
        <v>0</v>
      </c>
      <c r="R150" s="166">
        <f t="shared" si="2"/>
        <v>0</v>
      </c>
      <c r="S150" s="166">
        <v>0</v>
      </c>
      <c r="T150" s="167">
        <f t="shared" si="3"/>
        <v>0</v>
      </c>
      <c r="AR150" s="168" t="s">
        <v>307</v>
      </c>
      <c r="AT150" s="168" t="s">
        <v>145</v>
      </c>
      <c r="AU150" s="168" t="s">
        <v>83</v>
      </c>
      <c r="AY150" s="17" t="s">
        <v>142</v>
      </c>
      <c r="BE150" s="169">
        <f t="shared" si="4"/>
        <v>0</v>
      </c>
      <c r="BF150" s="169">
        <f t="shared" si="5"/>
        <v>0</v>
      </c>
      <c r="BG150" s="169">
        <f t="shared" si="6"/>
        <v>0</v>
      </c>
      <c r="BH150" s="169">
        <f t="shared" si="7"/>
        <v>0</v>
      </c>
      <c r="BI150" s="169">
        <f t="shared" si="8"/>
        <v>0</v>
      </c>
      <c r="BJ150" s="17" t="s">
        <v>83</v>
      </c>
      <c r="BK150" s="169">
        <f t="shared" si="9"/>
        <v>0</v>
      </c>
      <c r="BL150" s="17" t="s">
        <v>307</v>
      </c>
      <c r="BM150" s="168" t="s">
        <v>269</v>
      </c>
    </row>
    <row r="151" spans="2:65" s="1" customFormat="1" ht="16.5" customHeight="1">
      <c r="B151" s="156"/>
      <c r="C151" s="157" t="s">
        <v>276</v>
      </c>
      <c r="D151" s="157" t="s">
        <v>145</v>
      </c>
      <c r="E151" s="158" t="s">
        <v>884</v>
      </c>
      <c r="F151" s="159" t="s">
        <v>658</v>
      </c>
      <c r="G151" s="160" t="s">
        <v>203</v>
      </c>
      <c r="H151" s="161">
        <v>2</v>
      </c>
      <c r="I151" s="162"/>
      <c r="J151" s="163">
        <f t="shared" si="0"/>
        <v>0</v>
      </c>
      <c r="K151" s="159" t="s">
        <v>1</v>
      </c>
      <c r="L151" s="32"/>
      <c r="M151" s="164" t="s">
        <v>1</v>
      </c>
      <c r="N151" s="165" t="s">
        <v>41</v>
      </c>
      <c r="O151" s="55"/>
      <c r="P151" s="166">
        <f t="shared" si="1"/>
        <v>0</v>
      </c>
      <c r="Q151" s="166">
        <v>0</v>
      </c>
      <c r="R151" s="166">
        <f t="shared" si="2"/>
        <v>0</v>
      </c>
      <c r="S151" s="166">
        <v>0</v>
      </c>
      <c r="T151" s="167">
        <f t="shared" si="3"/>
        <v>0</v>
      </c>
      <c r="AR151" s="168" t="s">
        <v>307</v>
      </c>
      <c r="AT151" s="168" t="s">
        <v>145</v>
      </c>
      <c r="AU151" s="168" t="s">
        <v>83</v>
      </c>
      <c r="AY151" s="17" t="s">
        <v>142</v>
      </c>
      <c r="BE151" s="169">
        <f t="shared" si="4"/>
        <v>0</v>
      </c>
      <c r="BF151" s="169">
        <f t="shared" si="5"/>
        <v>0</v>
      </c>
      <c r="BG151" s="169">
        <f t="shared" si="6"/>
        <v>0</v>
      </c>
      <c r="BH151" s="169">
        <f t="shared" si="7"/>
        <v>0</v>
      </c>
      <c r="BI151" s="169">
        <f t="shared" si="8"/>
        <v>0</v>
      </c>
      <c r="BJ151" s="17" t="s">
        <v>83</v>
      </c>
      <c r="BK151" s="169">
        <f t="shared" si="9"/>
        <v>0</v>
      </c>
      <c r="BL151" s="17" t="s">
        <v>307</v>
      </c>
      <c r="BM151" s="168" t="s">
        <v>273</v>
      </c>
    </row>
    <row r="152" spans="2:63" s="11" customFormat="1" ht="25.9" customHeight="1">
      <c r="B152" s="143"/>
      <c r="D152" s="144" t="s">
        <v>75</v>
      </c>
      <c r="E152" s="145" t="s">
        <v>659</v>
      </c>
      <c r="F152" s="145" t="s">
        <v>660</v>
      </c>
      <c r="I152" s="146"/>
      <c r="J152" s="147">
        <f>BK152</f>
        <v>0</v>
      </c>
      <c r="L152" s="143"/>
      <c r="M152" s="148"/>
      <c r="N152" s="149"/>
      <c r="O152" s="149"/>
      <c r="P152" s="150">
        <f>SUM(P153:P155)</f>
        <v>0</v>
      </c>
      <c r="Q152" s="149"/>
      <c r="R152" s="150">
        <f>SUM(R153:R155)</f>
        <v>0</v>
      </c>
      <c r="S152" s="149"/>
      <c r="T152" s="151">
        <f>SUM(T153:T155)</f>
        <v>0</v>
      </c>
      <c r="AR152" s="144" t="s">
        <v>143</v>
      </c>
      <c r="AT152" s="152" t="s">
        <v>75</v>
      </c>
      <c r="AU152" s="152" t="s">
        <v>76</v>
      </c>
      <c r="AY152" s="144" t="s">
        <v>142</v>
      </c>
      <c r="BK152" s="153">
        <f>SUM(BK153:BK155)</f>
        <v>0</v>
      </c>
    </row>
    <row r="153" spans="2:65" s="1" customFormat="1" ht="16.5" customHeight="1">
      <c r="B153" s="156"/>
      <c r="C153" s="157" t="s">
        <v>212</v>
      </c>
      <c r="D153" s="157" t="s">
        <v>145</v>
      </c>
      <c r="E153" s="158" t="s">
        <v>885</v>
      </c>
      <c r="F153" s="159" t="s">
        <v>662</v>
      </c>
      <c r="G153" s="160" t="s">
        <v>663</v>
      </c>
      <c r="H153" s="161">
        <v>1</v>
      </c>
      <c r="I153" s="162"/>
      <c r="J153" s="163">
        <f>ROUND(I153*H153,2)</f>
        <v>0</v>
      </c>
      <c r="K153" s="159" t="s">
        <v>1</v>
      </c>
      <c r="L153" s="32"/>
      <c r="M153" s="164" t="s">
        <v>1</v>
      </c>
      <c r="N153" s="165" t="s">
        <v>41</v>
      </c>
      <c r="O153" s="55"/>
      <c r="P153" s="166">
        <f>O153*H153</f>
        <v>0</v>
      </c>
      <c r="Q153" s="166">
        <v>0</v>
      </c>
      <c r="R153" s="166">
        <f>Q153*H153</f>
        <v>0</v>
      </c>
      <c r="S153" s="166">
        <v>0</v>
      </c>
      <c r="T153" s="167">
        <f>S153*H153</f>
        <v>0</v>
      </c>
      <c r="AR153" s="168" t="s">
        <v>307</v>
      </c>
      <c r="AT153" s="168" t="s">
        <v>145</v>
      </c>
      <c r="AU153" s="168" t="s">
        <v>83</v>
      </c>
      <c r="AY153" s="17" t="s">
        <v>142</v>
      </c>
      <c r="BE153" s="169">
        <f>IF(N153="základní",J153,0)</f>
        <v>0</v>
      </c>
      <c r="BF153" s="169">
        <f>IF(N153="snížená",J153,0)</f>
        <v>0</v>
      </c>
      <c r="BG153" s="169">
        <f>IF(N153="zákl. přenesená",J153,0)</f>
        <v>0</v>
      </c>
      <c r="BH153" s="169">
        <f>IF(N153="sníž. přenesená",J153,0)</f>
        <v>0</v>
      </c>
      <c r="BI153" s="169">
        <f>IF(N153="nulová",J153,0)</f>
        <v>0</v>
      </c>
      <c r="BJ153" s="17" t="s">
        <v>83</v>
      </c>
      <c r="BK153" s="169">
        <f>ROUND(I153*H153,2)</f>
        <v>0</v>
      </c>
      <c r="BL153" s="17" t="s">
        <v>307</v>
      </c>
      <c r="BM153" s="168" t="s">
        <v>279</v>
      </c>
    </row>
    <row r="154" spans="2:65" s="1" customFormat="1" ht="16.5" customHeight="1">
      <c r="B154" s="156"/>
      <c r="C154" s="157" t="s">
        <v>285</v>
      </c>
      <c r="D154" s="157" t="s">
        <v>145</v>
      </c>
      <c r="E154" s="158" t="s">
        <v>886</v>
      </c>
      <c r="F154" s="159" t="s">
        <v>665</v>
      </c>
      <c r="G154" s="160" t="s">
        <v>335</v>
      </c>
      <c r="H154" s="161">
        <v>280</v>
      </c>
      <c r="I154" s="162"/>
      <c r="J154" s="163">
        <f>ROUND(I154*H154,2)</f>
        <v>0</v>
      </c>
      <c r="K154" s="159" t="s">
        <v>1</v>
      </c>
      <c r="L154" s="32"/>
      <c r="M154" s="164" t="s">
        <v>1</v>
      </c>
      <c r="N154" s="165" t="s">
        <v>41</v>
      </c>
      <c r="O154" s="55"/>
      <c r="P154" s="166">
        <f>O154*H154</f>
        <v>0</v>
      </c>
      <c r="Q154" s="166">
        <v>0</v>
      </c>
      <c r="R154" s="166">
        <f>Q154*H154</f>
        <v>0</v>
      </c>
      <c r="S154" s="166">
        <v>0</v>
      </c>
      <c r="T154" s="167">
        <f>S154*H154</f>
        <v>0</v>
      </c>
      <c r="AR154" s="168" t="s">
        <v>307</v>
      </c>
      <c r="AT154" s="168" t="s">
        <v>145</v>
      </c>
      <c r="AU154" s="168" t="s">
        <v>83</v>
      </c>
      <c r="AY154" s="17" t="s">
        <v>142</v>
      </c>
      <c r="BE154" s="169">
        <f>IF(N154="základní",J154,0)</f>
        <v>0</v>
      </c>
      <c r="BF154" s="169">
        <f>IF(N154="snížená",J154,0)</f>
        <v>0</v>
      </c>
      <c r="BG154" s="169">
        <f>IF(N154="zákl. přenesená",J154,0)</f>
        <v>0</v>
      </c>
      <c r="BH154" s="169">
        <f>IF(N154="sníž. přenesená",J154,0)</f>
        <v>0</v>
      </c>
      <c r="BI154" s="169">
        <f>IF(N154="nulová",J154,0)</f>
        <v>0</v>
      </c>
      <c r="BJ154" s="17" t="s">
        <v>83</v>
      </c>
      <c r="BK154" s="169">
        <f>ROUND(I154*H154,2)</f>
        <v>0</v>
      </c>
      <c r="BL154" s="17" t="s">
        <v>307</v>
      </c>
      <c r="BM154" s="168" t="s">
        <v>283</v>
      </c>
    </row>
    <row r="155" spans="2:65" s="1" customFormat="1" ht="16.5" customHeight="1">
      <c r="B155" s="156"/>
      <c r="C155" s="157" t="s">
        <v>226</v>
      </c>
      <c r="D155" s="157" t="s">
        <v>145</v>
      </c>
      <c r="E155" s="158" t="s">
        <v>887</v>
      </c>
      <c r="F155" s="159" t="s">
        <v>667</v>
      </c>
      <c r="G155" s="160" t="s">
        <v>335</v>
      </c>
      <c r="H155" s="161">
        <v>280</v>
      </c>
      <c r="I155" s="162"/>
      <c r="J155" s="163">
        <f>ROUND(I155*H155,2)</f>
        <v>0</v>
      </c>
      <c r="K155" s="159" t="s">
        <v>1</v>
      </c>
      <c r="L155" s="32"/>
      <c r="M155" s="164" t="s">
        <v>1</v>
      </c>
      <c r="N155" s="165" t="s">
        <v>41</v>
      </c>
      <c r="O155" s="55"/>
      <c r="P155" s="166">
        <f>O155*H155</f>
        <v>0</v>
      </c>
      <c r="Q155" s="166">
        <v>0</v>
      </c>
      <c r="R155" s="166">
        <f>Q155*H155</f>
        <v>0</v>
      </c>
      <c r="S155" s="166">
        <v>0</v>
      </c>
      <c r="T155" s="167">
        <f>S155*H155</f>
        <v>0</v>
      </c>
      <c r="AR155" s="168" t="s">
        <v>307</v>
      </c>
      <c r="AT155" s="168" t="s">
        <v>145</v>
      </c>
      <c r="AU155" s="168" t="s">
        <v>83</v>
      </c>
      <c r="AY155" s="17" t="s">
        <v>142</v>
      </c>
      <c r="BE155" s="169">
        <f>IF(N155="základní",J155,0)</f>
        <v>0</v>
      </c>
      <c r="BF155" s="169">
        <f>IF(N155="snížená",J155,0)</f>
        <v>0</v>
      </c>
      <c r="BG155" s="169">
        <f>IF(N155="zákl. přenesená",J155,0)</f>
        <v>0</v>
      </c>
      <c r="BH155" s="169">
        <f>IF(N155="sníž. přenesená",J155,0)</f>
        <v>0</v>
      </c>
      <c r="BI155" s="169">
        <f>IF(N155="nulová",J155,0)</f>
        <v>0</v>
      </c>
      <c r="BJ155" s="17" t="s">
        <v>83</v>
      </c>
      <c r="BK155" s="169">
        <f>ROUND(I155*H155,2)</f>
        <v>0</v>
      </c>
      <c r="BL155" s="17" t="s">
        <v>307</v>
      </c>
      <c r="BM155" s="168" t="s">
        <v>288</v>
      </c>
    </row>
    <row r="156" spans="2:63" s="11" customFormat="1" ht="25.9" customHeight="1">
      <c r="B156" s="143"/>
      <c r="D156" s="144" t="s">
        <v>75</v>
      </c>
      <c r="E156" s="145" t="s">
        <v>888</v>
      </c>
      <c r="F156" s="145" t="s">
        <v>669</v>
      </c>
      <c r="I156" s="146"/>
      <c r="J156" s="147">
        <f>BK156</f>
        <v>0</v>
      </c>
      <c r="L156" s="143"/>
      <c r="M156" s="148"/>
      <c r="N156" s="149"/>
      <c r="O156" s="149"/>
      <c r="P156" s="150">
        <f>SUM(P157:P159)</f>
        <v>0</v>
      </c>
      <c r="Q156" s="149"/>
      <c r="R156" s="150">
        <f>SUM(R157:R159)</f>
        <v>0</v>
      </c>
      <c r="S156" s="149"/>
      <c r="T156" s="151">
        <f>SUM(T157:T159)</f>
        <v>0</v>
      </c>
      <c r="AR156" s="144" t="s">
        <v>143</v>
      </c>
      <c r="AT156" s="152" t="s">
        <v>75</v>
      </c>
      <c r="AU156" s="152" t="s">
        <v>76</v>
      </c>
      <c r="AY156" s="144" t="s">
        <v>142</v>
      </c>
      <c r="BK156" s="153">
        <f>SUM(BK157:BK159)</f>
        <v>0</v>
      </c>
    </row>
    <row r="157" spans="2:65" s="1" customFormat="1" ht="16.5" customHeight="1">
      <c r="B157" s="156"/>
      <c r="C157" s="157" t="s">
        <v>295</v>
      </c>
      <c r="D157" s="157" t="s">
        <v>145</v>
      </c>
      <c r="E157" s="158" t="s">
        <v>670</v>
      </c>
      <c r="F157" s="159" t="s">
        <v>671</v>
      </c>
      <c r="G157" s="160" t="s">
        <v>672</v>
      </c>
      <c r="H157" s="161">
        <v>20</v>
      </c>
      <c r="I157" s="162"/>
      <c r="J157" s="163">
        <f>ROUND(I157*H157,2)</f>
        <v>0</v>
      </c>
      <c r="K157" s="159" t="s">
        <v>1</v>
      </c>
      <c r="L157" s="32"/>
      <c r="M157" s="164" t="s">
        <v>1</v>
      </c>
      <c r="N157" s="165" t="s">
        <v>41</v>
      </c>
      <c r="O157" s="55"/>
      <c r="P157" s="166">
        <f>O157*H157</f>
        <v>0</v>
      </c>
      <c r="Q157" s="166">
        <v>0</v>
      </c>
      <c r="R157" s="166">
        <f>Q157*H157</f>
        <v>0</v>
      </c>
      <c r="S157" s="166">
        <v>0</v>
      </c>
      <c r="T157" s="167">
        <f>S157*H157</f>
        <v>0</v>
      </c>
      <c r="AR157" s="168" t="s">
        <v>307</v>
      </c>
      <c r="AT157" s="168" t="s">
        <v>145</v>
      </c>
      <c r="AU157" s="168" t="s">
        <v>83</v>
      </c>
      <c r="AY157" s="17" t="s">
        <v>142</v>
      </c>
      <c r="BE157" s="169">
        <f>IF(N157="základní",J157,0)</f>
        <v>0</v>
      </c>
      <c r="BF157" s="169">
        <f>IF(N157="snížená",J157,0)</f>
        <v>0</v>
      </c>
      <c r="BG157" s="169">
        <f>IF(N157="zákl. přenesená",J157,0)</f>
        <v>0</v>
      </c>
      <c r="BH157" s="169">
        <f>IF(N157="sníž. přenesená",J157,0)</f>
        <v>0</v>
      </c>
      <c r="BI157" s="169">
        <f>IF(N157="nulová",J157,0)</f>
        <v>0</v>
      </c>
      <c r="BJ157" s="17" t="s">
        <v>83</v>
      </c>
      <c r="BK157" s="169">
        <f>ROUND(I157*H157,2)</f>
        <v>0</v>
      </c>
      <c r="BL157" s="17" t="s">
        <v>307</v>
      </c>
      <c r="BM157" s="168" t="s">
        <v>292</v>
      </c>
    </row>
    <row r="158" spans="2:65" s="1" customFormat="1" ht="16.5" customHeight="1">
      <c r="B158" s="156"/>
      <c r="C158" s="157" t="s">
        <v>229</v>
      </c>
      <c r="D158" s="157" t="s">
        <v>145</v>
      </c>
      <c r="E158" s="158" t="s">
        <v>673</v>
      </c>
      <c r="F158" s="159" t="s">
        <v>674</v>
      </c>
      <c r="G158" s="160" t="s">
        <v>672</v>
      </c>
      <c r="H158" s="161">
        <v>8</v>
      </c>
      <c r="I158" s="162"/>
      <c r="J158" s="163">
        <f>ROUND(I158*H158,2)</f>
        <v>0</v>
      </c>
      <c r="K158" s="159" t="s">
        <v>1</v>
      </c>
      <c r="L158" s="32"/>
      <c r="M158" s="164" t="s">
        <v>1</v>
      </c>
      <c r="N158" s="165" t="s">
        <v>41</v>
      </c>
      <c r="O158" s="55"/>
      <c r="P158" s="166">
        <f>O158*H158</f>
        <v>0</v>
      </c>
      <c r="Q158" s="166">
        <v>0</v>
      </c>
      <c r="R158" s="166">
        <f>Q158*H158</f>
        <v>0</v>
      </c>
      <c r="S158" s="166">
        <v>0</v>
      </c>
      <c r="T158" s="167">
        <f>S158*H158</f>
        <v>0</v>
      </c>
      <c r="AR158" s="168" t="s">
        <v>307</v>
      </c>
      <c r="AT158" s="168" t="s">
        <v>145</v>
      </c>
      <c r="AU158" s="168" t="s">
        <v>83</v>
      </c>
      <c r="AY158" s="17" t="s">
        <v>142</v>
      </c>
      <c r="BE158" s="169">
        <f>IF(N158="základní",J158,0)</f>
        <v>0</v>
      </c>
      <c r="BF158" s="169">
        <f>IF(N158="snížená",J158,0)</f>
        <v>0</v>
      </c>
      <c r="BG158" s="169">
        <f>IF(N158="zákl. přenesená",J158,0)</f>
        <v>0</v>
      </c>
      <c r="BH158" s="169">
        <f>IF(N158="sníž. přenesená",J158,0)</f>
        <v>0</v>
      </c>
      <c r="BI158" s="169">
        <f>IF(N158="nulová",J158,0)</f>
        <v>0</v>
      </c>
      <c r="BJ158" s="17" t="s">
        <v>83</v>
      </c>
      <c r="BK158" s="169">
        <f>ROUND(I158*H158,2)</f>
        <v>0</v>
      </c>
      <c r="BL158" s="17" t="s">
        <v>307</v>
      </c>
      <c r="BM158" s="168" t="s">
        <v>298</v>
      </c>
    </row>
    <row r="159" spans="2:65" s="1" customFormat="1" ht="16.5" customHeight="1">
      <c r="B159" s="156"/>
      <c r="C159" s="157" t="s">
        <v>304</v>
      </c>
      <c r="D159" s="157" t="s">
        <v>145</v>
      </c>
      <c r="E159" s="158" t="s">
        <v>889</v>
      </c>
      <c r="F159" s="159" t="s">
        <v>676</v>
      </c>
      <c r="G159" s="160" t="s">
        <v>570</v>
      </c>
      <c r="H159" s="161">
        <v>1</v>
      </c>
      <c r="I159" s="162"/>
      <c r="J159" s="163">
        <f>ROUND(I159*H159,2)</f>
        <v>0</v>
      </c>
      <c r="K159" s="159" t="s">
        <v>1</v>
      </c>
      <c r="L159" s="32"/>
      <c r="M159" s="215" t="s">
        <v>1</v>
      </c>
      <c r="N159" s="216" t="s">
        <v>41</v>
      </c>
      <c r="O159" s="217"/>
      <c r="P159" s="218">
        <f>O159*H159</f>
        <v>0</v>
      </c>
      <c r="Q159" s="218">
        <v>0</v>
      </c>
      <c r="R159" s="218">
        <f>Q159*H159</f>
        <v>0</v>
      </c>
      <c r="S159" s="218">
        <v>0</v>
      </c>
      <c r="T159" s="219">
        <f>S159*H159</f>
        <v>0</v>
      </c>
      <c r="AR159" s="168" t="s">
        <v>307</v>
      </c>
      <c r="AT159" s="168" t="s">
        <v>145</v>
      </c>
      <c r="AU159" s="168" t="s">
        <v>83</v>
      </c>
      <c r="AY159" s="17" t="s">
        <v>142</v>
      </c>
      <c r="BE159" s="169">
        <f>IF(N159="základní",J159,0)</f>
        <v>0</v>
      </c>
      <c r="BF159" s="169">
        <f>IF(N159="snížená",J159,0)</f>
        <v>0</v>
      </c>
      <c r="BG159" s="169">
        <f>IF(N159="zákl. přenesená",J159,0)</f>
        <v>0</v>
      </c>
      <c r="BH159" s="169">
        <f>IF(N159="sníž. přenesená",J159,0)</f>
        <v>0</v>
      </c>
      <c r="BI159" s="169">
        <f>IF(N159="nulová",J159,0)</f>
        <v>0</v>
      </c>
      <c r="BJ159" s="17" t="s">
        <v>83</v>
      </c>
      <c r="BK159" s="169">
        <f>ROUND(I159*H159,2)</f>
        <v>0</v>
      </c>
      <c r="BL159" s="17" t="s">
        <v>307</v>
      </c>
      <c r="BM159" s="168" t="s">
        <v>301</v>
      </c>
    </row>
    <row r="160" spans="2:12" s="1" customFormat="1" ht="6.95" customHeight="1">
      <c r="B160" s="44"/>
      <c r="C160" s="45"/>
      <c r="D160" s="45"/>
      <c r="E160" s="45"/>
      <c r="F160" s="45"/>
      <c r="G160" s="45"/>
      <c r="H160" s="45"/>
      <c r="I160" s="117"/>
      <c r="J160" s="45"/>
      <c r="K160" s="45"/>
      <c r="L160" s="32"/>
    </row>
  </sheetData>
  <autoFilter ref="C122:K159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Hlaváčová, Ivana</dc:creator>
  <cp:keywords/>
  <dc:description/>
  <cp:lastModifiedBy>Josef Kudrna</cp:lastModifiedBy>
  <dcterms:created xsi:type="dcterms:W3CDTF">2019-02-25T09:25:14Z</dcterms:created>
  <dcterms:modified xsi:type="dcterms:W3CDTF">2019-02-26T09:28:11Z</dcterms:modified>
  <cp:category/>
  <cp:version/>
  <cp:contentType/>
  <cp:contentStatus/>
</cp:coreProperties>
</file>