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-upravene-hlavicky\"/>
    </mc:Choice>
  </mc:AlternateContent>
  <xr:revisionPtr revIDLastSave="0" documentId="8_{015EFC58-9C2B-43C3-AE44-8229295C0DDA}" xr6:coauthVersionLast="36" xr6:coauthVersionMax="36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15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-V" sheetId="13" r:id="rId6"/>
    <sheet name="EL" sheetId="14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elkemDPHVypocet" localSheetId="2">Stavba!$H$40</definedName>
    <definedName name="CenaCelkem" localSheetId="0">[1]Stavba!$G$29</definedName>
    <definedName name="CenaCelkem" localSheetId="6">[2]Stavba!$G$29</definedName>
    <definedName name="CenaCelkem" localSheetId="5">[3]Stavba!$G$29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 localSheetId="6">'[4]Krycí list'!$C$2</definedName>
    <definedName name="CisloRozpoctu" localSheetId="5">'[4]Krycí list'!$C$2</definedName>
    <definedName name="CisloRozpoctu">'[5]Krycí list'!$C$2</definedName>
    <definedName name="cislostavby" localSheetId="6">'[4]Krycí list'!$A$7</definedName>
    <definedName name="CisloStavby" localSheetId="2">Stavba!$C$2</definedName>
    <definedName name="cislostavby" localSheetId="5">'[4]Krycí list'!$A$7</definedName>
    <definedName name="cislostavby">'[5]Krycí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0">[1]Stavba!$G$24</definedName>
    <definedName name="DPHSni" localSheetId="6">[2]Stavba!$G$24</definedName>
    <definedName name="DPHSni" localSheetId="5">[3]Stavba!$G$24</definedName>
    <definedName name="DPHSni">Stavba!$G$24</definedName>
    <definedName name="DPHZakl" localSheetId="0">[1]Stavba!$G$26</definedName>
    <definedName name="DPHZakl" localSheetId="6">[2]Stavba!$G$26</definedName>
    <definedName name="DPHZakl" localSheetId="5">[3]Stavba!$G$26</definedName>
    <definedName name="DPHZakl">Stavba!$G$26</definedName>
    <definedName name="dpsc" localSheetId="2">Stavba!$C$13</definedName>
    <definedName name="IČO" localSheetId="2">Stavba!$I$11</definedName>
    <definedName name="Mena" localSheetId="0">[1]Stavba!$J$29</definedName>
    <definedName name="Mena" localSheetId="6">[2]Stavba!$J$29</definedName>
    <definedName name="Mena" localSheetId="5">[3]Stavba!$J$29</definedName>
    <definedName name="Mena">Stavba!$J$29</definedName>
    <definedName name="MistoStavby">Stavba!$D$4</definedName>
    <definedName name="nazevobjektu">Stavba!$D$3</definedName>
    <definedName name="NazevRozpoctu" localSheetId="6">'[4]Krycí list'!$D$2</definedName>
    <definedName name="NazevRozpoctu" localSheetId="5">'[4]Krycí list'!$D$2</definedName>
    <definedName name="NazevRozpoctu">'[5]Krycí list'!$D$2</definedName>
    <definedName name="nazevstavby" localSheetId="6">'[4]Krycí list'!$C$7</definedName>
    <definedName name="NazevStavby" localSheetId="2">Stavba!$D$2</definedName>
    <definedName name="nazevstavby" localSheetId="5">'[4]Krycí list'!$C$7</definedName>
    <definedName name="nazevstavby">'[5]Krycí list'!$C$7</definedName>
    <definedName name="NazevStavebnihoRozpoctu">Stavba!$E$4</definedName>
    <definedName name="_xlnm.Print_Titles" localSheetId="6">EL!$1:$7</definedName>
    <definedName name="_xlnm.Print_Titles" localSheetId="5">'ZTI-V'!$1:$7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6">EL!$A$1:$W$66</definedName>
    <definedName name="_xlnm.Print_Area" localSheetId="4">'Rozpočet Pol'!$A$1:$U$96</definedName>
    <definedName name="_xlnm.Print_Area" localSheetId="2">Stavba!$A$1:$J$52</definedName>
    <definedName name="_xlnm.Print_Area" localSheetId="5">'ZTI-V'!$A$1:$W$115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'[4]Krycí list'!$C$30</definedName>
    <definedName name="SazbaDPH1" localSheetId="2">Stavba!$E$23</definedName>
    <definedName name="SazbaDPH1" localSheetId="5">'[4]Krycí list'!$C$30</definedName>
    <definedName name="SazbaDPH1">'[5]Krycí list'!$C$30</definedName>
    <definedName name="SazbaDPH2" localSheetId="6">'[4]Krycí list'!$C$32</definedName>
    <definedName name="SazbaDPH2" localSheetId="2">Stavba!$E$25</definedName>
    <definedName name="SazbaDPH2" localSheetId="5">'[4]Krycí list'!$C$32</definedName>
    <definedName name="SazbaDPH2">'[5]Krycí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0">[1]Stavba!$G$23</definedName>
    <definedName name="ZakladDPHSni" localSheetId="6">[2]Stavba!$G$23</definedName>
    <definedName name="ZakladDPHSni" localSheetId="5">[3]Stavba!$G$23</definedName>
    <definedName name="ZakladDPHSni">Stavba!$G$23</definedName>
    <definedName name="ZakladDPHSniVypocet" localSheetId="2">Stavba!$F$40</definedName>
    <definedName name="ZakladDPHZakl" localSheetId="0">[1]Stavba!$G$25</definedName>
    <definedName name="ZakladDPHZakl" localSheetId="6">[2]Stavba!$G$25</definedName>
    <definedName name="ZakladDPHZakl" localSheetId="5">[3]Stavba!$G$25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4" i="1" l="1"/>
  <c r="G23" i="1"/>
  <c r="I20" i="1"/>
  <c r="I52" i="1"/>
  <c r="I51" i="1"/>
  <c r="I50" i="1"/>
  <c r="G9" i="14" l="1"/>
  <c r="M9" i="14" s="1"/>
  <c r="I9" i="14"/>
  <c r="I8" i="14" s="1"/>
  <c r="K9" i="14"/>
  <c r="K8" i="14" s="1"/>
  <c r="O9" i="14"/>
  <c r="Q9" i="14"/>
  <c r="Q8" i="14" s="1"/>
  <c r="V9" i="14"/>
  <c r="V8" i="14" s="1"/>
  <c r="G11" i="14"/>
  <c r="G8" i="14" s="1"/>
  <c r="I11" i="14"/>
  <c r="K11" i="14"/>
  <c r="O11" i="14"/>
  <c r="O8" i="14" s="1"/>
  <c r="Q11" i="14"/>
  <c r="V11" i="14"/>
  <c r="G14" i="14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30" i="14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BA33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BA37" i="14"/>
  <c r="G39" i="14"/>
  <c r="M39" i="14" s="1"/>
  <c r="I39" i="14"/>
  <c r="K39" i="14"/>
  <c r="O39" i="14"/>
  <c r="Q39" i="14"/>
  <c r="V39" i="14"/>
  <c r="G43" i="14"/>
  <c r="M43" i="14" s="1"/>
  <c r="I43" i="14"/>
  <c r="K43" i="14"/>
  <c r="O43" i="14"/>
  <c r="Q43" i="14"/>
  <c r="V43" i="14"/>
  <c r="G47" i="14"/>
  <c r="I47" i="14"/>
  <c r="K47" i="14"/>
  <c r="O47" i="14"/>
  <c r="Q47" i="14"/>
  <c r="V47" i="14"/>
  <c r="G51" i="14"/>
  <c r="M51" i="14" s="1"/>
  <c r="I51" i="14"/>
  <c r="I38" i="14" s="1"/>
  <c r="K51" i="14"/>
  <c r="O51" i="14"/>
  <c r="Q51" i="14"/>
  <c r="V51" i="14"/>
  <c r="G55" i="14"/>
  <c r="M55" i="14" s="1"/>
  <c r="I55" i="14"/>
  <c r="K55" i="14"/>
  <c r="O55" i="14"/>
  <c r="Q55" i="14"/>
  <c r="V55" i="14"/>
  <c r="G60" i="14"/>
  <c r="M60" i="14" s="1"/>
  <c r="I60" i="14"/>
  <c r="K60" i="14"/>
  <c r="K59" i="14" s="1"/>
  <c r="O60" i="14"/>
  <c r="O59" i="14" s="1"/>
  <c r="Q60" i="14"/>
  <c r="V60" i="14"/>
  <c r="G61" i="14"/>
  <c r="M61" i="14" s="1"/>
  <c r="I61" i="14"/>
  <c r="I59" i="14" s="1"/>
  <c r="K61" i="14"/>
  <c r="O61" i="14"/>
  <c r="Q61" i="14"/>
  <c r="V61" i="14"/>
  <c r="V59" i="14" s="1"/>
  <c r="BA62" i="14"/>
  <c r="G63" i="14"/>
  <c r="M63" i="14" s="1"/>
  <c r="I63" i="14"/>
  <c r="K63" i="14"/>
  <c r="O63" i="14"/>
  <c r="Q63" i="14"/>
  <c r="V63" i="14"/>
  <c r="AE65" i="14"/>
  <c r="G9" i="13"/>
  <c r="M9" i="13" s="1"/>
  <c r="I9" i="13"/>
  <c r="K9" i="13"/>
  <c r="O9" i="13"/>
  <c r="Q9" i="13"/>
  <c r="V9" i="13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7" i="13"/>
  <c r="I27" i="13"/>
  <c r="K27" i="13"/>
  <c r="M27" i="13"/>
  <c r="O27" i="13"/>
  <c r="Q27" i="13"/>
  <c r="V27" i="13"/>
  <c r="G30" i="13"/>
  <c r="G8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BA37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BA52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V62" i="13" s="1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K74" i="13" s="1"/>
  <c r="M79" i="13"/>
  <c r="O79" i="13"/>
  <c r="Q79" i="13"/>
  <c r="V79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BA92" i="13"/>
  <c r="G93" i="13"/>
  <c r="M93" i="13" s="1"/>
  <c r="I93" i="13"/>
  <c r="K93" i="13"/>
  <c r="O93" i="13"/>
  <c r="Q93" i="13"/>
  <c r="V93" i="13"/>
  <c r="BA94" i="13"/>
  <c r="G95" i="13"/>
  <c r="M95" i="13" s="1"/>
  <c r="I95" i="13"/>
  <c r="K95" i="13"/>
  <c r="O95" i="13"/>
  <c r="Q95" i="13"/>
  <c r="V95" i="13"/>
  <c r="BA96" i="13"/>
  <c r="G97" i="13"/>
  <c r="M97" i="13" s="1"/>
  <c r="I97" i="13"/>
  <c r="K97" i="13"/>
  <c r="O97" i="13"/>
  <c r="Q97" i="13"/>
  <c r="V97" i="13"/>
  <c r="BA98" i="13"/>
  <c r="G99" i="13"/>
  <c r="O99" i="13"/>
  <c r="G100" i="13"/>
  <c r="M100" i="13" s="1"/>
  <c r="M99" i="13" s="1"/>
  <c r="I100" i="13"/>
  <c r="I99" i="13" s="1"/>
  <c r="K100" i="13"/>
  <c r="K99" i="13" s="1"/>
  <c r="O100" i="13"/>
  <c r="Q100" i="13"/>
  <c r="Q99" i="13" s="1"/>
  <c r="V100" i="13"/>
  <c r="V99" i="13" s="1"/>
  <c r="G104" i="13"/>
  <c r="I104" i="13"/>
  <c r="I103" i="13" s="1"/>
  <c r="K104" i="13"/>
  <c r="O104" i="13"/>
  <c r="Q104" i="13"/>
  <c r="V104" i="13"/>
  <c r="BA105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K103" i="13" s="1"/>
  <c r="O108" i="13"/>
  <c r="Q108" i="13"/>
  <c r="V108" i="13"/>
  <c r="G110" i="13"/>
  <c r="M110" i="13" s="1"/>
  <c r="I110" i="13"/>
  <c r="K110" i="13"/>
  <c r="O110" i="13"/>
  <c r="Q110" i="13"/>
  <c r="V110" i="13"/>
  <c r="BA111" i="13"/>
  <c r="G112" i="13"/>
  <c r="M112" i="13" s="1"/>
  <c r="I112" i="13"/>
  <c r="K112" i="13"/>
  <c r="O112" i="13"/>
  <c r="Q112" i="13"/>
  <c r="V112" i="13"/>
  <c r="AE114" i="13"/>
  <c r="O103" i="13" l="1"/>
  <c r="I74" i="13"/>
  <c r="Q62" i="13"/>
  <c r="V29" i="14"/>
  <c r="G13" i="14"/>
  <c r="V103" i="13"/>
  <c r="I81" i="13"/>
  <c r="Q74" i="13"/>
  <c r="M74" i="13"/>
  <c r="O62" i="13"/>
  <c r="G62" i="13"/>
  <c r="I8" i="13"/>
  <c r="O8" i="13"/>
  <c r="Q59" i="14"/>
  <c r="Q38" i="14"/>
  <c r="G29" i="14"/>
  <c r="G65" i="14" s="1"/>
  <c r="O13" i="14"/>
  <c r="K62" i="13"/>
  <c r="K8" i="13"/>
  <c r="I13" i="14"/>
  <c r="K81" i="13"/>
  <c r="Q8" i="13"/>
  <c r="K38" i="14"/>
  <c r="I29" i="14"/>
  <c r="O29" i="14"/>
  <c r="K13" i="14"/>
  <c r="V8" i="13"/>
  <c r="O38" i="14"/>
  <c r="Q13" i="14"/>
  <c r="Q81" i="13"/>
  <c r="O74" i="13"/>
  <c r="Q103" i="13"/>
  <c r="G103" i="13"/>
  <c r="V81" i="13"/>
  <c r="O81" i="13"/>
  <c r="V74" i="13"/>
  <c r="I62" i="13"/>
  <c r="AF65" i="14"/>
  <c r="G38" i="14"/>
  <c r="V38" i="14"/>
  <c r="Q29" i="14"/>
  <c r="K29" i="14"/>
  <c r="V13" i="14"/>
  <c r="M38" i="14"/>
  <c r="M59" i="14"/>
  <c r="G59" i="14"/>
  <c r="M30" i="14"/>
  <c r="M29" i="14" s="1"/>
  <c r="M14" i="14"/>
  <c r="M13" i="14" s="1"/>
  <c r="M47" i="14"/>
  <c r="M11" i="14"/>
  <c r="M8" i="14" s="1"/>
  <c r="M81" i="13"/>
  <c r="M62" i="13"/>
  <c r="AF114" i="13"/>
  <c r="M104" i="13"/>
  <c r="M103" i="13" s="1"/>
  <c r="G81" i="13"/>
  <c r="G114" i="13" s="1"/>
  <c r="G74" i="13"/>
  <c r="M30" i="13"/>
  <c r="M8" i="13" s="1"/>
  <c r="AD86" i="12"/>
  <c r="G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5" i="12"/>
  <c r="M65" i="12" s="1"/>
  <c r="I65" i="12"/>
  <c r="K65" i="12"/>
  <c r="O65" i="12"/>
  <c r="Q65" i="12"/>
  <c r="U65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2" i="12"/>
  <c r="G81" i="12" s="1"/>
  <c r="I49" i="1" s="1"/>
  <c r="I19" i="1" s="1"/>
  <c r="I82" i="12"/>
  <c r="I81" i="12" s="1"/>
  <c r="K82" i="12"/>
  <c r="K81" i="12" s="1"/>
  <c r="O82" i="12"/>
  <c r="O81" i="12" s="1"/>
  <c r="Q82" i="12"/>
  <c r="Q81" i="12" s="1"/>
  <c r="U82" i="12"/>
  <c r="U81" i="12" s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82" i="12" l="1"/>
  <c r="M81" i="12" s="1"/>
  <c r="I70" i="12"/>
  <c r="Q70" i="12"/>
  <c r="G40" i="1"/>
  <c r="G25" i="1" s="1"/>
  <c r="G26" i="1" s="1"/>
  <c r="O8" i="12"/>
  <c r="O70" i="12"/>
  <c r="K8" i="12"/>
  <c r="AC86" i="12"/>
  <c r="F39" i="1" s="1"/>
  <c r="F40" i="1" s="1"/>
  <c r="K70" i="12"/>
  <c r="U8" i="12"/>
  <c r="I8" i="12"/>
  <c r="U70" i="12"/>
  <c r="Q8" i="12"/>
  <c r="G8" i="12"/>
  <c r="M70" i="12"/>
  <c r="G70" i="12"/>
  <c r="I48" i="1" s="1"/>
  <c r="M9" i="12"/>
  <c r="M8" i="12" s="1"/>
  <c r="G29" i="1" l="1"/>
  <c r="G86" i="12"/>
  <c r="I47" i="1"/>
  <c r="G28" i="1"/>
  <c r="H39" i="1"/>
  <c r="I39" i="1" l="1"/>
  <c r="I40" i="1" s="1"/>
  <c r="J39" i="1" s="1"/>
  <c r="J40" i="1" s="1"/>
  <c r="H40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9B070059-393E-4D78-A0D6-933CF95B62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BA56A2-40F1-482D-B372-7FE9BE5564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4F7A1EE3-EBA3-4F61-94B1-045FD80BC8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DC8744-C676-4976-8F3A-E3336FF9E9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<sst xmlns="http://schemas.openxmlformats.org/spreadsheetml/2006/main" count="1135" uniqueCount="450">
  <si>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</si>
  <si>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</si>
  <si>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</si>
  <si>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</si>
  <si>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</si>
  <si>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</si>
  <si>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</si>
  <si>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</si>
  <si>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</si>
  <si>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</si>
  <si>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</si>
  <si>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</si>
  <si>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</si>
  <si>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</si>
  <si>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</si>
  <si>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</si>
  <si>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</si>
  <si>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</si>
  <si>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</si>
  <si>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</si>
  <si>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</si>
  <si>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</si>
  <si>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</si>
  <si>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</si>
  <si>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</si>
  <si>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</si>
  <si>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</si>
  <si>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</si>
  <si>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</si>
  <si>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</si>
  <si>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</si>
  <si>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</si>
  <si>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</si>
  <si>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</si>
  <si>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</si>
  <si>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</si>
  <si>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</si>
  <si>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</si>
  <si>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</si>
  <si>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</si>
  <si>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</si>
  <si>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</si>
  <si>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</si>
  <si>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4. FÁZE – NÁDVOŘÍ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</si>
  <si>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</si>
  <si>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</si>
  <si>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</si>
  <si>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</si>
  <si>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</si>
  <si>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</si>
  <si>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</si>
  <si>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</si>
  <si>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</si>
  <si>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,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</si>
  <si>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</si>
  <si>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</si>
  <si>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</si>
  <si>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</si>
  <si>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</si>
  <si>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</si>
  <si>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</si>
  <si>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</si>
  <si>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</si>
  <si>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</si>
  <si>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</si>
  <si>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</si>
  <si>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</si>
  <si>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</si>
  <si>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</si>
  <si>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</si>
  <si>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</si>
  <si>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</si>
  <si>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</si>
  <si>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</si>
  <si>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</si>
  <si>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</si>
  <si>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</si>
  <si>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</si>
  <si>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</si>
  <si>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</si>
  <si>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</si>
  <si>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</si>
  <si>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</si>
  <si>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</si>
  <si>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</si>
  <si>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</si>
  <si>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</si>
  <si>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113107330R00</t>
  </si>
  <si>
    <t>Odstranění podkladu pl. 50 m2,kam.těžené tl.30 cm, včetně nakládání a odvozu na skládku</t>
  </si>
  <si>
    <t>POL1_0</t>
  </si>
  <si>
    <t>113106122R00</t>
  </si>
  <si>
    <t>Rozebrání dlažeb z kamenných desek</t>
  </si>
  <si>
    <t>121100001RAB</t>
  </si>
  <si>
    <t>Sejmutí ornice, naložení, odvoz a uložení, odvoz na skládku</t>
  </si>
  <si>
    <t>m3</t>
  </si>
  <si>
    <t>300*0,2</t>
  </si>
  <si>
    <t>VV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</si>
  <si>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</si>
  <si>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</si>
  <si>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</si>
  <si>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</si>
  <si>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</si>
  <si>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</si>
  <si>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450*0,08*1,3</t>
  </si>
  <si>
    <t>Poplatek za skládku - podkladní vrstvy kameniva</t>
  </si>
  <si>
    <t>1,5*450*0,3</t>
  </si>
  <si>
    <t>112101121R00</t>
  </si>
  <si>
    <t>Kácení stromů o průměru kmene 10-30cm</t>
  </si>
  <si>
    <t>kus</t>
  </si>
  <si>
    <t>112201112R00</t>
  </si>
  <si>
    <t>Odstranění pařezů o průměru do 30 cm, svah 1:5</t>
  </si>
  <si>
    <t>183101321R00</t>
  </si>
  <si>
    <t>Hloub. jamek s výměnou 100% půdy do 1 m3 sv.1:5</t>
  </si>
  <si>
    <t>3+9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</si>
  <si>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</si>
  <si>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</si>
  <si>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</si>
  <si>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</si>
  <si>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</si>
  <si>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</si>
  <si>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</si>
  <si>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 xml:space="preserve">délka 2 s vysypáním ůehkým štěrkem či keramzitem:  </t>
  </si>
  <si>
    <t xml:space="preserve">husí krk D 15 cm:  </t>
  </si>
  <si>
    <t>12</t>
  </si>
  <si>
    <t>Hnojivé tablety (10 ks/, strom)</t>
  </si>
  <si>
    <t>Půdní kondicioner (0,5 kg, strom)</t>
  </si>
  <si>
    <t>kg</t>
  </si>
  <si>
    <t>184215132</t>
  </si>
  <si>
    <t>Ukotvení kmene dřevin třemi kůly, délky do 2 m o průměru do 100 mm</t>
  </si>
  <si>
    <t>ks</t>
  </si>
  <si>
    <t>Kůl ke kotvení dřeviny, akát frézovaný, délka do 3 m - 3 ks</t>
  </si>
  <si>
    <t>12*3</t>
  </si>
  <si>
    <t>Zhotovení závlahové mísy u dřevin vysazených v, trávníku</t>
  </si>
  <si>
    <t>Zhotovení obalu kmene a spodních částí větví, stromu z juty v jedné vrstvě v rovině nebo na</t>
  </si>
  <si>
    <t>Okrasná višeň</t>
  </si>
  <si>
    <t>Habr obecný</t>
  </si>
  <si>
    <t>183101111R00</t>
  </si>
  <si>
    <t>Hloub. jamek bez výměny půdy do 0,01 m3, svah 1:5</t>
  </si>
  <si>
    <t>celkem trvalek:</t>
  </si>
  <si>
    <t>50+11+40+40+40+40+45+45+20+30+30</t>
  </si>
  <si>
    <t>trvalek na parkovišti:</t>
  </si>
  <si>
    <t>-(15+15+15+15+15)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</si>
  <si>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</si>
  <si>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</si>
  <si>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</si>
  <si>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</si>
  <si>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</si>
  <si>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</si>
  <si>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316</t>
  </si>
  <si>
    <t>celkem cibulovin:</t>
  </si>
  <si>
    <t>250+120+270+200+350+100+100=1390:</t>
  </si>
  <si>
    <t>cibulovin na parkovišti:</t>
  </si>
  <si>
    <t>-((30+30+30+50)*5)=700:</t>
  </si>
  <si>
    <t xml:space="preserve">budou vysazeny do hníz po 10 ks, viz. TZ:  </t>
  </si>
  <si>
    <t>(1390-700)/10</t>
  </si>
  <si>
    <t/>
  </si>
  <si>
    <t>Výsadba cibulovin do předem připravené půdy se, zalitím</t>
  </si>
  <si>
    <t>Cibuloviny, dle TZ</t>
  </si>
  <si>
    <t>690</t>
  </si>
  <si>
    <t>184102112R00</t>
  </si>
  <si>
    <t>Výsadba dřevin s balem D do 30 cm, v rovině</t>
  </si>
  <si>
    <t>4*5</t>
  </si>
  <si>
    <t>4*10</t>
  </si>
  <si>
    <t>Hnojivé tablety (5 ks/, keř)</t>
  </si>
  <si>
    <t>60*5</t>
  </si>
  <si>
    <t>Keře - Habr obecný (40-60, cm)</t>
  </si>
  <si>
    <t>564251111R00</t>
  </si>
  <si>
    <t>Podklad ze štěrkopísku po zhutnění tloušťky 15 cm</t>
  </si>
  <si>
    <t>navržená zpevněná plocha:</t>
  </si>
  <si>
    <t>674,7</t>
  </si>
  <si>
    <t>dvě vrstvy:</t>
  </si>
  <si>
    <t>596100051RA0</t>
  </si>
  <si>
    <t>Chodník z dlažby žulové, podklad štěrkodrť, bez dlažební desky</t>
  </si>
  <si>
    <t>58381325R</t>
  </si>
  <si>
    <t>Deska dlažební řezaná do 0,24 m2 tl. 8 cm žula</t>
  </si>
  <si>
    <t>POL3_0</t>
  </si>
  <si>
    <t>674,7*1,1</t>
  </si>
  <si>
    <t>Ocel pásová 100x5,0 mm, vč. uložení do terénu</t>
  </si>
  <si>
    <t>m</t>
  </si>
  <si>
    <t>60</t>
  </si>
  <si>
    <t>005111020R</t>
  </si>
  <si>
    <t>Základy pod sloupy venkovního osvětlení</t>
  </si>
  <si>
    <t>výkop, bednněí, beton, výztuž:</t>
  </si>
  <si>
    <t>26</t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</si>
  <si>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</si>
  <si>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</si>
  <si>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</si>
  <si>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</si>
  <si>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</si>
  <si>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</si>
  <si>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</si>
  <si>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</si>
  <si>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</si>
  <si>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</si>
  <si>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</si>
  <si>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</si>
  <si>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</si>
  <si>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</si>
  <si>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</si>
  <si>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</si>
  <si>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</si>
  <si>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</si>
  <si>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</si>
  <si>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</si>
  <si>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</si>
  <si>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</si>
  <si>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</si>
  <si>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</si>
  <si>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</si>
  <si>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</si>
  <si>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</si>
  <si>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</si>
  <si>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</si>
  <si>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</si>
  <si>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</si>
  <si>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</si>
  <si>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 děrovaný.</t>
  </si>
  <si>
    <t>POL2_</t>
  </si>
  <si>
    <t>AP-HSV</t>
  </si>
  <si>
    <t>Šachty plastové plastové šachty z dílců D 425 mm, dno přímé s výkyvnými hrdly, D 250 mm, délka šachtové roury 3,00 m, poklop děrovaný litina 40 t</t>
  </si>
  <si>
    <t>894431331RDC</t>
  </si>
  <si>
    <t>Plastové dno, šachta z korugované trouby, těsnění, šachtová roura teleskopická, rám do teleskopické trouby, poklop litinový.</t>
  </si>
  <si>
    <t>Šachty plastové plastové šachty z dílců D 425 mm, dno s jedním přítokem s výkyvnými hrdly, D 200 mm, délka šachtové roury 2,00 m, poklop litina 40 t</t>
  </si>
  <si>
    <t>894431322RBB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</si>
  <si>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</si>
  <si>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</si>
  <si>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</si>
  <si>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</si>
  <si>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</si>
  <si>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</si>
  <si>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</si>
  <si>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</si>
  <si>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</si>
  <si>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</si>
  <si>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</si>
  <si>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</si>
  <si>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</si>
  <si>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</si>
  <si>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</si>
  <si>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16,5+26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</si>
  <si>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</si>
  <si>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</si>
  <si>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</si>
  <si>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</si>
  <si>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</si>
  <si>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</si>
  <si>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</si>
  <si>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</si>
  <si>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</si>
  <si>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</si>
  <si>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</si>
  <si>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</si>
  <si>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</si>
  <si>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</si>
  <si>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</si>
  <si>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</si>
  <si>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</si>
  <si>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</si>
  <si>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</si>
  <si>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</si>
  <si>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</si>
  <si>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</si>
  <si>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</si>
  <si>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</si>
  <si>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</si>
  <si>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</si>
  <si>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5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</si>
  <si>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</si>
  <si>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</si>
  <si>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</si>
  <si>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250</t>
  </si>
  <si>
    <t>936452114R00</t>
  </si>
  <si>
    <t>Kamerové prohlídky potrubí do 200 m</t>
  </si>
  <si>
    <t>892855114R00</t>
  </si>
  <si>
    <t>Čištění kanalizace do DN 500, nad 100 m</t>
  </si>
  <si>
    <t>892601154R00</t>
  </si>
  <si>
    <t>Potrubí z trub kameninových</t>
  </si>
  <si>
    <t>83</t>
  </si>
  <si>
    <t>1,0*24,7*0,15</t>
  </si>
  <si>
    <t>1,0*8,4*0,15</t>
  </si>
  <si>
    <t>kanalizace : 1,0*10,5*0,15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</si>
  <si>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</si>
  <si>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</si>
  <si>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</si>
  <si>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</si>
  <si>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</si>
  <si>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</si>
  <si>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1,0*24,7*0,45</t>
  </si>
  <si>
    <t>1,0*8,4*0,45</t>
  </si>
  <si>
    <t>kanalizace : 1,0*10,5*0,45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</si>
  <si>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</si>
  <si>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</si>
  <si>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</si>
  <si>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1,0*24,7*(2,5-0,15-0,45)</t>
  </si>
  <si>
    <t>1,0*8,4*(2,1-0,15-0,45)</t>
  </si>
  <si>
    <t>kanalizace : 1,0*10,5*(1,5-0,15-0,45)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</si>
  <si>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</si>
  <si>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</si>
  <si>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</si>
  <si>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</si>
  <si>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</si>
  <si>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</si>
  <si>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</si>
  <si>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</si>
  <si>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</si>
  <si>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</si>
  <si>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-68,98</t>
  </si>
  <si>
    <t>vyhloubeno : 95,14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</si>
  <si>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</si>
  <si>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</si>
  <si>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</si>
  <si>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</si>
  <si>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</si>
  <si>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</si>
  <si>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</si>
  <si>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</si>
  <si>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</si>
  <si>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4 m</t>
  </si>
  <si>
    <t>151101112R00</t>
  </si>
  <si>
    <t>Odstranění pažení a rozepření rýh příložné , hloubky do 2 m</t>
  </si>
  <si>
    <t>151101111R00</t>
  </si>
  <si>
    <t>2*24,7*2,5</t>
  </si>
  <si>
    <t>pro podzemní vedení pro všechny šířky rýhy,</t>
  </si>
  <si>
    <t>Zřízení pažení a rozepření stěn rýh příložné  pro jakoukoliv mezerovitost, hloubky do 4 m</t>
  </si>
  <si>
    <t>151101102R00</t>
  </si>
  <si>
    <t>2*8,4*2,1</t>
  </si>
  <si>
    <t>kanalizace : 2*10,5*1,5</t>
  </si>
  <si>
    <t>Zřízení pažení a rozepření stěn rýh příložné  pro jakoukoliv mezerovitost, hloubky do 2 m</t>
  </si>
  <si>
    <t>151101101R00</t>
  </si>
  <si>
    <t>50% : 95,14*0,5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</si>
  <si>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</si>
  <si>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</si>
  <si>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</si>
  <si>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1,0*24,7*2,5</t>
  </si>
  <si>
    <t>1,0*8,4*2,1</t>
  </si>
  <si>
    <t>kanalizace : 1,0*10,5*1,5</t>
  </si>
  <si>
    <t xml:space="preserve">Hloubení rýh šířky přes 60 do 200 cm do 100 m3, v hornině 3, hloubení strojně </t>
  </si>
  <si>
    <t>132201211R00</t>
  </si>
  <si>
    <t>5% : 95,14*0,05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</si>
  <si>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</si>
  <si>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</si>
  <si>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</si>
  <si>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4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</si>
  <si>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</si>
  <si>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</si>
  <si>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</si>
  <si>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</si>
  <si>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</si>
  <si>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</si>
  <si>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4 - venkovní rozvody ZTI (zpevněné plochy na nádvoří)</t>
  </si>
  <si>
    <t>5)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</si>
  <si>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</si>
  <si>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</si>
  <si>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</si>
  <si>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</si>
  <si>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</si>
  <si>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</si>
  <si>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</si>
  <si>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</si>
  <si>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</si>
  <si>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</si>
  <si>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</si>
  <si>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</si>
  <si>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</si>
  <si>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</si>
  <si>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Součet: : 1,02000</t>
  </si>
  <si>
    <t xml:space="preserve">1,2,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</si>
  <si>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</si>
  <si>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</si>
  <si>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</si>
  <si>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979082121R00</t>
  </si>
  <si>
    <t>Součet: : 0,34000</t>
  </si>
  <si>
    <t>Vnitrostaveništní doprava suti a vybouraných hmot do 10 m</t>
  </si>
  <si>
    <t>979082111R00</t>
  </si>
  <si>
    <t>Součet: : 3,06000</t>
  </si>
  <si>
    <t>Odvoz suti a vybouraných hmot na skládku příplatek za každý další 1 km</t>
  </si>
  <si>
    <t>979081121R00</t>
  </si>
  <si>
    <t>Odvoz suti a vybouraných hmot na skládku do 1 km</t>
  </si>
  <si>
    <t>979081111R00</t>
  </si>
  <si>
    <t>Svislá doprava suti a vybouraných hmot nošením za prvé podlaží nad základním podlažím</t>
  </si>
  <si>
    <t>979011211R00</t>
  </si>
  <si>
    <t>Přesuny suti a vybouraných hmot</t>
  </si>
  <si>
    <t>D96</t>
  </si>
  <si>
    <t>Ruční zához nezapažené kabelové rýhy s případným rozpojováním výkopku a s jedním přehozem až do vzdálenosti 3 m nebo se shozením z vozidel. Bez pěchování zeminy.</t>
  </si>
  <si>
    <t>POL1_9</t>
  </si>
  <si>
    <t>Zához rýhy 50/70 cm, hornina třídy 3</t>
  </si>
  <si>
    <t>460560253R00</t>
  </si>
  <si>
    <t>Vyrovnání povrchu kabelové rýhy, rozvinutí a uložení výstražné fólie z PVC do rýhy.</t>
  </si>
  <si>
    <t>Fólie výstražná z PVC, šířka 33 cm</t>
  </si>
  <si>
    <t>460490012R00</t>
  </si>
  <si>
    <t>Zřízení nebo rekonstrukce kabelového lože z kopaného písku bez zakrytí Dodání kopaného písku, přísun písku do rýhy, pokrytí dna rýhy souvislou urovnanou vrstvou písku tloušťky 5 nebo 10 cm nad kabelem.</t>
  </si>
  <si>
    <t>Zřízení kabelového lože v rýze š. do 65 cm z písku</t>
  </si>
  <si>
    <t>460420022R00</t>
  </si>
  <si>
    <t>Výkop kabelové rýhy 50/70 cm  hor.3</t>
  </si>
  <si>
    <t>460200253R00</t>
  </si>
  <si>
    <t>Průraz zdivem v cihlové zdi tloušťky 60 cm</t>
  </si>
  <si>
    <t>460680024R00</t>
  </si>
  <si>
    <t>Zemní práce při montážích</t>
  </si>
  <si>
    <t>M46</t>
  </si>
  <si>
    <t>Položka pořadí 12 : 27,00000</t>
  </si>
  <si>
    <t>Vlastní</t>
  </si>
  <si>
    <t>Svítidlo venkovní, LED</t>
  </si>
  <si>
    <t>210200118R01</t>
  </si>
  <si>
    <t>POL3_</t>
  </si>
  <si>
    <t>Svítidlo V02, včetně příslušenství pro kotvení do betonového základu</t>
  </si>
  <si>
    <t>112923072018</t>
  </si>
  <si>
    <t>Svítidlo V04</t>
  </si>
  <si>
    <t>113523072018</t>
  </si>
  <si>
    <t>M21</t>
  </si>
  <si>
    <t>Kabely silové kabel CYKY-m 750 V, 5 žil 4 až 16 mm, volně uložený včetně dodávky kabelu CYKY 5 x 10 mm2</t>
  </si>
  <si>
    <t>210810017RT3</t>
  </si>
  <si>
    <t>Položka pořadí 7 : 70,00000</t>
  </si>
  <si>
    <t>Kabel CYKY 750 V 3x2,5 mm2 uložený pod omítkou</t>
  </si>
  <si>
    <t>210800106R00</t>
  </si>
  <si>
    <t>SPCM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</si>
  <si>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</si>
  <si>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</si>
  <si>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5 : 260,00000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</si>
  <si>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</si>
  <si>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</si>
  <si>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</si>
  <si>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</si>
  <si>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Položka pořadí 3 : 150,00000</t>
  </si>
  <si>
    <t>Chráničky a lišty trubka ochranná, materiál PE, DN do 47 mm, uložená volně</t>
  </si>
  <si>
    <t>210010123R00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</si>
  <si>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</si>
  <si>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</si>
  <si>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Elektromontáže</t>
  </si>
  <si>
    <t>Včetně pomocného lešení o výšce podlahy do 1900 mm a pro zatížení do 1,5 kPa  (150 kg/m2).</t>
  </si>
  <si>
    <t>Vysekání rýh v jakémkoliv zdivu cihelném v ploše_x000D_
 do hloubky 50 mm, šířky do 100 mm</t>
  </si>
  <si>
    <t>974031133R00</t>
  </si>
  <si>
    <t>Vysekání rýh v jakémkoliv zdivu cihelném v ploše_x000D_
 do hloubky 30 mm, šířky do 30 mm</t>
  </si>
  <si>
    <t>974031121R00</t>
  </si>
  <si>
    <t>Prorážení otvorů</t>
  </si>
  <si>
    <t>97</t>
  </si>
  <si>
    <t>Elektroinstalace</t>
  </si>
  <si>
    <t>01</t>
  </si>
  <si>
    <t>Fáze 4</t>
  </si>
  <si>
    <t>04</t>
  </si>
  <si>
    <t>Hospic I.etapa</t>
  </si>
  <si>
    <t>1632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</si>
  <si>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</si>
  <si>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</si>
  <si>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ZTI V</t>
  </si>
  <si>
    <t>Elektro</t>
  </si>
  <si>
    <t>par.č. 762,k.ú. Štýřice (610186), ul.Kamenná 36, 639 00 Brno-Štýřice</t>
  </si>
  <si>
    <t>Položkový rozpočet - 4. fáze</t>
  </si>
  <si>
    <t>KLÁŠTER - par.č. 762,k.ú. Štýřice (610186), ul.Kamenná 36, 639 00 Brno-Štýřice</t>
  </si>
  <si>
    <t>4. fáze - stavební rozpočet</t>
  </si>
  <si>
    <t>SO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</si>
</sst>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4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0" fontId="0" fillId="3" borderId="50" xfId="0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0" xfId="0" applyNumberFormat="1" applyFont="1" applyFill="1" applyBorder="1" applyAlignment="1">
      <alignment vertical="top"/>
    </xf>
    <xf numFmtId="0" fontId="9" fillId="6" borderId="41" xfId="0" applyFont="1" applyFill="1" applyBorder="1" applyAlignment="1">
      <alignment vertical="top"/>
    </xf>
    <xf numFmtId="0" fontId="9" fillId="6" borderId="41" xfId="0" applyFont="1" applyFill="1" applyBorder="1" applyAlignment="1">
      <alignment horizontal="center" vertical="top"/>
    </xf>
    <xf numFmtId="49" fontId="9" fillId="6" borderId="41" xfId="0" applyNumberFormat="1" applyFont="1" applyFill="1" applyBorder="1" applyAlignment="1">
      <alignment horizontal="left" vertical="top" wrapText="1"/>
    </xf>
    <xf numFmtId="49" fontId="9" fillId="6" borderId="41" xfId="0" applyNumberFormat="1" applyFont="1" applyFill="1" applyBorder="1" applyAlignment="1">
      <alignment vertical="top"/>
    </xf>
    <xf numFmtId="0" fontId="9" fillId="6" borderId="49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1" xfId="0" applyNumberFormat="1" applyFont="1" applyBorder="1" applyAlignment="1">
      <alignment vertical="top" shrinkToFit="1"/>
    </xf>
    <xf numFmtId="4" fontId="17" fillId="0" borderId="52" xfId="0" applyNumberFormat="1" applyFont="1" applyBorder="1" applyAlignment="1">
      <alignment vertical="top" shrinkToFit="1"/>
    </xf>
    <xf numFmtId="4" fontId="17" fillId="4" borderId="52" xfId="0" applyNumberFormat="1" applyFont="1" applyFill="1" applyBorder="1" applyAlignment="1" applyProtection="1">
      <alignment vertical="top" shrinkToFit="1"/>
      <protection locked="0"/>
    </xf>
    <xf numFmtId="164" fontId="17" fillId="0" borderId="52" xfId="0" applyNumberFormat="1" applyFont="1" applyBorder="1" applyAlignment="1">
      <alignment vertical="top" shrinkToFit="1"/>
    </xf>
    <xf numFmtId="0" fontId="17" fillId="0" borderId="52" xfId="0" applyFont="1" applyBorder="1" applyAlignment="1">
      <alignment horizontal="center" vertical="top" shrinkToFit="1"/>
    </xf>
    <xf numFmtId="49" fontId="17" fillId="0" borderId="52" xfId="0" applyNumberFormat="1" applyFont="1" applyBorder="1" applyAlignment="1">
      <alignment horizontal="left" vertical="top" wrapText="1"/>
    </xf>
    <xf numFmtId="49" fontId="17" fillId="0" borderId="52" xfId="0" applyNumberFormat="1" applyFont="1" applyBorder="1" applyAlignment="1">
      <alignment vertical="top"/>
    </xf>
    <xf numFmtId="0" fontId="17" fillId="0" borderId="53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4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4" borderId="55" xfId="0" applyNumberFormat="1" applyFont="1" applyFill="1" applyBorder="1" applyAlignment="1" applyProtection="1">
      <alignment vertical="top" shrinkToFit="1"/>
      <protection locked="0"/>
    </xf>
    <xf numFmtId="164" fontId="17" fillId="0" borderId="55" xfId="0" applyNumberFormat="1" applyFont="1" applyBorder="1" applyAlignment="1">
      <alignment vertical="top" shrinkToFit="1"/>
    </xf>
    <xf numFmtId="0" fontId="17" fillId="0" borderId="55" xfId="0" applyFont="1" applyBorder="1" applyAlignment="1">
      <alignment horizontal="center" vertical="top" shrinkToFit="1"/>
    </xf>
    <xf numFmtId="49" fontId="17" fillId="0" borderId="55" xfId="0" applyNumberFormat="1" applyFont="1" applyBorder="1" applyAlignment="1">
      <alignment horizontal="left" vertical="top" wrapText="1"/>
    </xf>
    <xf numFmtId="49" fontId="17" fillId="0" borderId="55" xfId="0" applyNumberFormat="1" applyFont="1" applyBorder="1" applyAlignment="1">
      <alignment vertical="top"/>
    </xf>
    <xf numFmtId="0" fontId="17" fillId="0" borderId="56" xfId="0" applyFont="1" applyBorder="1" applyAlignment="1">
      <alignment vertical="top"/>
    </xf>
    <xf numFmtId="4" fontId="17" fillId="0" borderId="57" xfId="0" applyNumberFormat="1" applyFont="1" applyBorder="1" applyAlignment="1">
      <alignment vertical="top" shrinkToFit="1"/>
    </xf>
    <xf numFmtId="4" fontId="17" fillId="0" borderId="58" xfId="0" applyNumberFormat="1" applyFont="1" applyBorder="1" applyAlignment="1">
      <alignment vertical="top" shrinkToFit="1"/>
    </xf>
    <xf numFmtId="4" fontId="17" fillId="4" borderId="58" xfId="0" applyNumberFormat="1" applyFont="1" applyFill="1" applyBorder="1" applyAlignment="1" applyProtection="1">
      <alignment vertical="top" shrinkToFit="1"/>
      <protection locked="0"/>
    </xf>
    <xf numFmtId="164" fontId="17" fillId="0" borderId="58" xfId="0" applyNumberFormat="1" applyFont="1" applyBorder="1" applyAlignment="1">
      <alignment vertical="top" shrinkToFit="1"/>
    </xf>
    <xf numFmtId="0" fontId="17" fillId="0" borderId="58" xfId="0" applyFont="1" applyBorder="1" applyAlignment="1">
      <alignment horizontal="center" vertical="top" shrinkToFit="1"/>
    </xf>
    <xf numFmtId="49" fontId="17" fillId="0" borderId="58" xfId="0" applyNumberFormat="1" applyFont="1" applyBorder="1" applyAlignment="1">
      <alignment horizontal="left" vertical="top" wrapText="1"/>
    </xf>
    <xf numFmtId="49" fontId="17" fillId="0" borderId="58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59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5" xfId="0" applyFill="1" applyBorder="1" applyAlignment="1">
      <alignment wrapText="1"/>
    </xf>
    <xf numFmtId="0" fontId="0" fillId="7" borderId="45" xfId="0" applyFill="1" applyBorder="1"/>
    <xf numFmtId="0" fontId="0" fillId="7" borderId="49" xfId="0" applyFill="1" applyBorder="1"/>
    <xf numFmtId="0" fontId="0" fillId="7" borderId="45" xfId="0" applyFill="1" applyBorder="1" applyAlignment="1">
      <alignment horizontal="center"/>
    </xf>
    <xf numFmtId="49" fontId="0" fillId="7" borderId="45" xfId="0" applyNumberFormat="1" applyFill="1" applyBorder="1"/>
    <xf numFmtId="49" fontId="0" fillId="6" borderId="41" xfId="0" applyNumberFormat="1" applyFill="1" applyBorder="1" applyAlignment="1">
      <alignment vertical="center"/>
    </xf>
    <xf numFmtId="0" fontId="0" fillId="6" borderId="45" xfId="0" applyFont="1" applyFill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5" xfId="0" applyFont="1" applyBorder="1" applyAlignment="1">
      <alignment vertical="center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1" fillId="0" borderId="0" xfId="2" applyAlignment="1">
      <alignment vertical="top" wrapText="1"/>
    </xf>
    <xf numFmtId="0" fontId="1" fillId="0" borderId="0" xfId="2"/>
    <xf numFmtId="49" fontId="0" fillId="0" borderId="41" xfId="0" applyNumberFormat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49" xfId="0" applyNumberFormat="1" applyFont="1" applyBorder="1" applyAlignment="1">
      <alignment vertical="center"/>
    </xf>
    <xf numFmtId="4" fontId="8" fillId="0" borderId="50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49" fontId="0" fillId="6" borderId="41" xfId="0" applyNumberFormat="1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0" fillId="6" borderId="50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3">
    <cellStyle name="Normální" xfId="0" builtinId="0"/>
    <cellStyle name="normální 2" xfId="1" xr:uid="{00000000-0005-0000-0000-000001000000}"/>
    <cellStyle name="Normální 6" xfId="2" xr:uid="{6FFA67CC-29E2-4657-85EB-14C1002B86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el-SIL_SIMONIK/180803_fin/Hospic_Rozpo&#269;et_elektro/Rozpo&#269;et/Bez%20ceny%20Hospic%20F&#225;ze%20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zti/180802_final/Hospic%20-%20rozpo&#269;ty%20ZTI/D.2.1%20Venkovn&#237;%20rozvody%20ZTI-v&#253;kaz%20v&#253;m&#283;r-f&#225;ze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2 5)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478C-F1DF-4EEA-A6E7-877BE70C5518}">
  <dimension ref="A1"/>
  <sheetViews>
    <sheetView workbookViewId="0"/>
  </sheetViews>
  <sheetFormatPr defaultRowHeight="15" x14ac:dyDescent="0.25"/>
  <cols>
    <col min="1" max="1" width="109.85546875" style="261" customWidth="1"/>
    <col min="2" max="16384" width="9.140625" style="261"/>
  </cols>
  <sheetData>
    <row r="1" spans="1:1" ht="161.25" customHeight="1" x14ac:dyDescent="0.25">
      <c r="A1" s="260" t="s">
        <v>441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63" t="s">
        <v>38</v>
      </c>
      <c r="B2" s="263"/>
      <c r="C2" s="263"/>
      <c r="D2" s="263"/>
      <c r="E2" s="263"/>
      <c r="F2" s="263"/>
      <c r="G2" s="2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R21" sqref="R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64" t="s">
        <v>446</v>
      </c>
      <c r="C1" s="265"/>
      <c r="D1" s="265"/>
      <c r="E1" s="265"/>
      <c r="F1" s="265"/>
      <c r="G1" s="265"/>
      <c r="H1" s="265"/>
      <c r="I1" s="265"/>
      <c r="J1" s="266"/>
    </row>
    <row r="2" spans="1:15" ht="23.25" customHeight="1" x14ac:dyDescent="0.2">
      <c r="A2" s="4"/>
      <c r="B2" s="81" t="s">
        <v>39</v>
      </c>
      <c r="C2" s="82"/>
      <c r="D2" s="290" t="s">
        <v>353</v>
      </c>
      <c r="E2" s="291"/>
      <c r="F2" s="291"/>
      <c r="G2" s="291"/>
      <c r="H2" s="291"/>
      <c r="I2" s="291"/>
      <c r="J2" s="292"/>
      <c r="O2" s="2"/>
    </row>
    <row r="3" spans="1:15" ht="23.25" customHeight="1" x14ac:dyDescent="0.2">
      <c r="A3" s="4"/>
      <c r="B3" s="83" t="s">
        <v>42</v>
      </c>
      <c r="C3" s="84"/>
      <c r="D3" s="283" t="s">
        <v>445</v>
      </c>
      <c r="E3" s="284"/>
      <c r="F3" s="284"/>
      <c r="G3" s="284"/>
      <c r="H3" s="284"/>
      <c r="I3" s="284"/>
      <c r="J3" s="285"/>
    </row>
    <row r="4" spans="1:15" ht="23.25" hidden="1" customHeight="1" x14ac:dyDescent="0.2">
      <c r="A4" s="4"/>
      <c r="B4" s="85" t="s">
        <v>41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32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33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33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94"/>
      <c r="E11" s="294"/>
      <c r="F11" s="294"/>
      <c r="G11" s="294"/>
      <c r="H11" s="28" t="s">
        <v>32</v>
      </c>
      <c r="I11" s="94" t="s">
        <v>44</v>
      </c>
      <c r="J11" s="11"/>
    </row>
    <row r="12" spans="1:15" ht="15.75" customHeight="1" x14ac:dyDescent="0.2">
      <c r="A12" s="4"/>
      <c r="B12" s="41"/>
      <c r="C12" s="26"/>
      <c r="D12" s="281"/>
      <c r="E12" s="281"/>
      <c r="F12" s="281"/>
      <c r="G12" s="281"/>
      <c r="H12" s="28" t="s">
        <v>33</v>
      </c>
      <c r="I12" s="94"/>
      <c r="J12" s="11"/>
    </row>
    <row r="13" spans="1:15" ht="15.75" customHeight="1" x14ac:dyDescent="0.2">
      <c r="A13" s="4"/>
      <c r="B13" s="42"/>
      <c r="C13" s="93"/>
      <c r="D13" s="282"/>
      <c r="E13" s="282"/>
      <c r="F13" s="282"/>
      <c r="G13" s="28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30</v>
      </c>
      <c r="C15" s="72"/>
      <c r="D15" s="53"/>
      <c r="E15" s="293"/>
      <c r="F15" s="293"/>
      <c r="G15" s="278"/>
      <c r="H15" s="278"/>
      <c r="I15" s="278" t="s">
        <v>27</v>
      </c>
      <c r="J15" s="279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73"/>
      <c r="F16" s="280"/>
      <c r="G16" s="273"/>
      <c r="H16" s="280"/>
      <c r="I16" s="273">
        <f>SUMIF(F47:F49,A16,I47:I49)+SUMIF(F47:F49,"PSU",I47:I49)</f>
        <v>0</v>
      </c>
      <c r="J16" s="27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73"/>
      <c r="F17" s="280"/>
      <c r="G17" s="273"/>
      <c r="H17" s="280"/>
      <c r="I17" s="273">
        <f>SUMIF(F47:F49,A17,I47:I49)</f>
        <v>0</v>
      </c>
      <c r="J17" s="27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73"/>
      <c r="F18" s="280"/>
      <c r="G18" s="273"/>
      <c r="H18" s="280"/>
      <c r="I18" s="273">
        <f>SUMIF(F47:F49,A18,I47:I49)</f>
        <v>0</v>
      </c>
      <c r="J18" s="274"/>
    </row>
    <row r="19" spans="1:10" ht="23.25" customHeight="1" x14ac:dyDescent="0.2">
      <c r="A19" s="141" t="s">
        <v>54</v>
      </c>
      <c r="B19" s="142" t="s">
        <v>26</v>
      </c>
      <c r="C19" s="58"/>
      <c r="D19" s="59"/>
      <c r="E19" s="273"/>
      <c r="F19" s="280"/>
      <c r="G19" s="273"/>
      <c r="H19" s="280"/>
      <c r="I19" s="273">
        <f>SUMIF(F47:F49,A19,I47:I49)</f>
        <v>0</v>
      </c>
      <c r="J19" s="274"/>
    </row>
    <row r="20" spans="1:10" ht="23.25" customHeight="1" x14ac:dyDescent="0.2">
      <c r="A20" s="141" t="s">
        <v>55</v>
      </c>
      <c r="B20" s="142" t="s">
        <v>442</v>
      </c>
      <c r="C20" s="58"/>
      <c r="D20" s="59"/>
      <c r="E20" s="273"/>
      <c r="F20" s="280"/>
      <c r="G20" s="273"/>
      <c r="H20" s="280"/>
      <c r="I20" s="273">
        <f>I50+I51</f>
        <v>0</v>
      </c>
      <c r="J20" s="274"/>
    </row>
    <row r="21" spans="1:10" ht="23.25" customHeight="1" x14ac:dyDescent="0.2">
      <c r="A21" s="4"/>
      <c r="B21" s="74" t="s">
        <v>27</v>
      </c>
      <c r="C21" s="75"/>
      <c r="D21" s="76"/>
      <c r="E21" s="275"/>
      <c r="F21" s="276"/>
      <c r="G21" s="275"/>
      <c r="H21" s="276"/>
      <c r="I21" s="275">
        <f>SUM(I16:J20)</f>
        <v>0</v>
      </c>
      <c r="J21" s="289"/>
    </row>
    <row r="22" spans="1:10" ht="33" customHeight="1" x14ac:dyDescent="0.2">
      <c r="A22" s="4"/>
      <c r="B22" s="65" t="s">
        <v>31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71">
        <f>I21</f>
        <v>0</v>
      </c>
      <c r="H23" s="272"/>
      <c r="I23" s="27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7">
        <f>ZakladDPHSni*0.15</f>
        <v>0</v>
      </c>
      <c r="H24" s="288"/>
      <c r="I24" s="28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71">
        <f>ZakladDPHZaklVypocet</f>
        <v>0</v>
      </c>
      <c r="H25" s="272"/>
      <c r="I25" s="27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67">
        <f>ZakladDPHZakl*SazbaDPH2/100</f>
        <v>0</v>
      </c>
      <c r="H26" s="268"/>
      <c r="I26" s="26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69">
        <f>0</f>
        <v>0</v>
      </c>
      <c r="H27" s="269"/>
      <c r="I27" s="26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77">
        <f>ZakladDPHSniVypocet+ZakladDPHZaklVypocet</f>
        <v>0</v>
      </c>
      <c r="H28" s="277"/>
      <c r="I28" s="277"/>
      <c r="J28" s="117" t="str">
        <f t="shared" si="0"/>
        <v>CZK</v>
      </c>
    </row>
    <row r="29" spans="1:10" ht="27.75" customHeight="1" thickBot="1" x14ac:dyDescent="0.25">
      <c r="A29" s="4"/>
      <c r="B29" s="113" t="s">
        <v>34</v>
      </c>
      <c r="C29" s="118"/>
      <c r="D29" s="118"/>
      <c r="E29" s="118"/>
      <c r="F29" s="118"/>
      <c r="G29" s="270">
        <f>ZakladDPHSni+DPHSni+ZakladDPHZakl+DPHZakl+Zaokrouhleni</f>
        <v>0</v>
      </c>
      <c r="H29" s="270"/>
      <c r="I29" s="270"/>
      <c r="J29" s="119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6" t="s">
        <v>2</v>
      </c>
      <c r="E35" s="28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36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45</v>
      </c>
      <c r="C39" s="299" t="s">
        <v>43</v>
      </c>
      <c r="D39" s="300"/>
      <c r="E39" s="300"/>
      <c r="F39" s="108">
        <f>'Rozpočet Pol'!AC86</f>
        <v>0</v>
      </c>
      <c r="G39" s="109">
        <f>'Rozpočet Pol'!AD86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01" t="s">
        <v>46</v>
      </c>
      <c r="C40" s="302"/>
      <c r="D40" s="302"/>
      <c r="E40" s="303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48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49</v>
      </c>
      <c r="G46" s="129"/>
      <c r="H46" s="129"/>
      <c r="I46" s="304" t="s">
        <v>27</v>
      </c>
      <c r="J46" s="304"/>
    </row>
    <row r="47" spans="1:10" ht="25.5" customHeight="1" x14ac:dyDescent="0.2">
      <c r="A47" s="122"/>
      <c r="B47" s="130" t="s">
        <v>50</v>
      </c>
      <c r="C47" s="306" t="s">
        <v>51</v>
      </c>
      <c r="D47" s="307"/>
      <c r="E47" s="307"/>
      <c r="F47" s="132" t="s">
        <v>23</v>
      </c>
      <c r="G47" s="133"/>
      <c r="H47" s="133"/>
      <c r="I47" s="305">
        <f>'Rozpočet Pol'!G8</f>
        <v>0</v>
      </c>
      <c r="J47" s="305"/>
    </row>
    <row r="48" spans="1:10" ht="25.5" customHeight="1" x14ac:dyDescent="0.2">
      <c r="A48" s="122"/>
      <c r="B48" s="124" t="s">
        <v>52</v>
      </c>
      <c r="C48" s="309" t="s">
        <v>53</v>
      </c>
      <c r="D48" s="310"/>
      <c r="E48" s="310"/>
      <c r="F48" s="134" t="s">
        <v>23</v>
      </c>
      <c r="G48" s="135"/>
      <c r="H48" s="135"/>
      <c r="I48" s="308">
        <f>'Rozpočet Pol'!G70</f>
        <v>0</v>
      </c>
      <c r="J48" s="308"/>
    </row>
    <row r="49" spans="1:10" ht="25.5" customHeight="1" x14ac:dyDescent="0.2">
      <c r="A49" s="122"/>
      <c r="B49" s="131" t="s">
        <v>54</v>
      </c>
      <c r="C49" s="296" t="s">
        <v>26</v>
      </c>
      <c r="D49" s="297"/>
      <c r="E49" s="297"/>
      <c r="F49" s="136" t="s">
        <v>54</v>
      </c>
      <c r="G49" s="137"/>
      <c r="H49" s="137"/>
      <c r="I49" s="295">
        <f>'Rozpočet Pol'!G81</f>
        <v>0</v>
      </c>
      <c r="J49" s="295"/>
    </row>
    <row r="50" spans="1:10" ht="25.5" customHeight="1" x14ac:dyDescent="0.2">
      <c r="A50" s="122"/>
      <c r="B50" s="131" t="s">
        <v>442</v>
      </c>
      <c r="C50" s="258" t="s">
        <v>443</v>
      </c>
      <c r="D50" s="259"/>
      <c r="E50" s="259"/>
      <c r="F50" s="131" t="s">
        <v>442</v>
      </c>
      <c r="G50" s="257"/>
      <c r="H50" s="257"/>
      <c r="I50" s="311">
        <f>'ZTI-V'!G114</f>
        <v>0</v>
      </c>
      <c r="J50" s="312"/>
    </row>
    <row r="51" spans="1:10" ht="25.5" customHeight="1" x14ac:dyDescent="0.2">
      <c r="A51" s="122"/>
      <c r="B51" s="131" t="s">
        <v>442</v>
      </c>
      <c r="C51" s="258" t="s">
        <v>444</v>
      </c>
      <c r="D51" s="259"/>
      <c r="E51" s="259"/>
      <c r="F51" s="131" t="s">
        <v>442</v>
      </c>
      <c r="G51" s="257"/>
      <c r="H51" s="257"/>
      <c r="I51" s="311">
        <f>EL!G65</f>
        <v>0</v>
      </c>
      <c r="J51" s="312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298">
        <f>SUM(I47:J51)</f>
        <v>0</v>
      </c>
      <c r="J52" s="298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2:J52"/>
    <mergeCell ref="C39:E39"/>
    <mergeCell ref="B40:E40"/>
    <mergeCell ref="I46:J46"/>
    <mergeCell ref="I47:J47"/>
    <mergeCell ref="C47:E47"/>
    <mergeCell ref="I48:J48"/>
    <mergeCell ref="C48:E48"/>
    <mergeCell ref="I50:J50"/>
    <mergeCell ref="I51:J5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13" t="s">
        <v>6</v>
      </c>
      <c r="B1" s="313"/>
      <c r="C1" s="314"/>
      <c r="D1" s="313"/>
      <c r="E1" s="313"/>
      <c r="F1" s="313"/>
      <c r="G1" s="313"/>
    </row>
    <row r="2" spans="1:7" ht="24.95" customHeight="1" x14ac:dyDescent="0.2">
      <c r="A2" s="79" t="s">
        <v>40</v>
      </c>
      <c r="B2" s="78"/>
      <c r="C2" s="315"/>
      <c r="D2" s="315"/>
      <c r="E2" s="315"/>
      <c r="F2" s="315"/>
      <c r="G2" s="316"/>
    </row>
    <row r="3" spans="1:7" ht="24.95" hidden="1" customHeight="1" x14ac:dyDescent="0.2">
      <c r="A3" s="79" t="s">
        <v>7</v>
      </c>
      <c r="B3" s="78"/>
      <c r="C3" s="315"/>
      <c r="D3" s="315"/>
      <c r="E3" s="315"/>
      <c r="F3" s="315"/>
      <c r="G3" s="316"/>
    </row>
    <row r="4" spans="1:7" ht="24.95" hidden="1" customHeight="1" x14ac:dyDescent="0.2">
      <c r="A4" s="79" t="s">
        <v>8</v>
      </c>
      <c r="B4" s="78"/>
      <c r="C4" s="315"/>
      <c r="D4" s="315"/>
      <c r="E4" s="315"/>
      <c r="F4" s="315"/>
      <c r="G4" s="31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6"/>
  <sheetViews>
    <sheetView workbookViewId="0">
      <selection activeCell="Z11" sqref="Z1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29" t="s">
        <v>6</v>
      </c>
      <c r="B1" s="329"/>
      <c r="C1" s="329"/>
      <c r="D1" s="329"/>
      <c r="E1" s="329"/>
      <c r="F1" s="329"/>
      <c r="G1" s="329"/>
      <c r="AE1" t="s">
        <v>57</v>
      </c>
    </row>
    <row r="2" spans="1:60" ht="24.95" customHeight="1" x14ac:dyDescent="0.2">
      <c r="A2" s="143" t="s">
        <v>56</v>
      </c>
      <c r="B2" s="262"/>
      <c r="C2" s="332" t="s">
        <v>353</v>
      </c>
      <c r="D2" s="333"/>
      <c r="E2" s="333"/>
      <c r="F2" s="333"/>
      <c r="G2" s="334"/>
      <c r="AE2" t="s">
        <v>58</v>
      </c>
    </row>
    <row r="3" spans="1:60" ht="24.95" customHeight="1" x14ac:dyDescent="0.2">
      <c r="A3" s="144" t="s">
        <v>7</v>
      </c>
      <c r="B3" s="262" t="s">
        <v>449</v>
      </c>
      <c r="C3" s="332" t="s">
        <v>447</v>
      </c>
      <c r="D3" s="333"/>
      <c r="E3" s="333"/>
      <c r="F3" s="333"/>
      <c r="G3" s="334"/>
      <c r="AE3" t="s">
        <v>59</v>
      </c>
    </row>
    <row r="4" spans="1:60" ht="24" customHeight="1" x14ac:dyDescent="0.2">
      <c r="A4" s="144" t="s">
        <v>8</v>
      </c>
      <c r="B4" s="262"/>
      <c r="C4" s="332" t="s">
        <v>448</v>
      </c>
      <c r="D4" s="333"/>
      <c r="E4" s="333"/>
      <c r="F4" s="333"/>
      <c r="G4" s="334"/>
      <c r="AE4" t="s">
        <v>60</v>
      </c>
    </row>
    <row r="5" spans="1:60" ht="26.25" customHeight="1" x14ac:dyDescent="0.2">
      <c r="A5" s="145" t="s">
        <v>61</v>
      </c>
      <c r="B5" s="146"/>
      <c r="C5" s="147"/>
      <c r="D5" s="148"/>
      <c r="E5" s="148"/>
      <c r="F5" s="148"/>
      <c r="G5" s="149"/>
      <c r="AE5" t="s">
        <v>62</v>
      </c>
    </row>
    <row r="7" spans="1:60" ht="38.25" x14ac:dyDescent="0.2">
      <c r="A7" s="154" t="s">
        <v>63</v>
      </c>
      <c r="B7" s="155" t="s">
        <v>64</v>
      </c>
      <c r="C7" s="155" t="s">
        <v>65</v>
      </c>
      <c r="D7" s="154" t="s">
        <v>66</v>
      </c>
      <c r="E7" s="154" t="s">
        <v>67</v>
      </c>
      <c r="F7" s="150" t="s">
        <v>68</v>
      </c>
      <c r="G7" s="173" t="s">
        <v>27</v>
      </c>
      <c r="H7" s="174" t="s">
        <v>28</v>
      </c>
      <c r="I7" s="174" t="s">
        <v>69</v>
      </c>
      <c r="J7" s="174" t="s">
        <v>29</v>
      </c>
      <c r="K7" s="174" t="s">
        <v>70</v>
      </c>
      <c r="L7" s="174" t="s">
        <v>71</v>
      </c>
      <c r="M7" s="174" t="s">
        <v>72</v>
      </c>
      <c r="N7" s="174" t="s">
        <v>73</v>
      </c>
      <c r="O7" s="174" t="s">
        <v>74</v>
      </c>
      <c r="P7" s="174" t="s">
        <v>75</v>
      </c>
      <c r="Q7" s="174" t="s">
        <v>76</v>
      </c>
      <c r="R7" s="174" t="s">
        <v>77</v>
      </c>
      <c r="S7" s="174" t="s">
        <v>78</v>
      </c>
      <c r="T7" s="174" t="s">
        <v>79</v>
      </c>
      <c r="U7" s="157" t="s">
        <v>80</v>
      </c>
    </row>
    <row r="8" spans="1:60" x14ac:dyDescent="0.2">
      <c r="A8" s="175" t="s">
        <v>81</v>
      </c>
      <c r="B8" s="176" t="s">
        <v>50</v>
      </c>
      <c r="C8" s="177" t="s">
        <v>51</v>
      </c>
      <c r="D8" s="178"/>
      <c r="E8" s="179"/>
      <c r="F8" s="180"/>
      <c r="G8" s="180">
        <f>SUMIF(AE9:AE69,"&lt;&gt;NOR",G9:G69)</f>
        <v>0</v>
      </c>
      <c r="H8" s="180"/>
      <c r="I8" s="180">
        <f>SUM(I9:I69)</f>
        <v>0</v>
      </c>
      <c r="J8" s="180"/>
      <c r="K8" s="180">
        <f>SUM(K9:K69)</f>
        <v>0</v>
      </c>
      <c r="L8" s="180"/>
      <c r="M8" s="180">
        <f>SUM(M9:M69)</f>
        <v>0</v>
      </c>
      <c r="N8" s="156"/>
      <c r="O8" s="156">
        <f>SUM(O9:O69)</f>
        <v>0</v>
      </c>
      <c r="P8" s="156"/>
      <c r="Q8" s="156">
        <f>SUM(Q9:Q69)</f>
        <v>726.22949999999992</v>
      </c>
      <c r="R8" s="156"/>
      <c r="S8" s="156"/>
      <c r="T8" s="175"/>
      <c r="U8" s="156">
        <f>SUM(U9:U69)</f>
        <v>5558.380000000001</v>
      </c>
      <c r="AE8" t="s">
        <v>82</v>
      </c>
    </row>
    <row r="9" spans="1:60" outlineLevel="1" x14ac:dyDescent="0.2">
      <c r="A9" s="152">
        <v>1</v>
      </c>
      <c r="B9" s="158" t="s">
        <v>83</v>
      </c>
      <c r="C9" s="193" t="s">
        <v>84</v>
      </c>
      <c r="D9" s="160" t="s">
        <v>85</v>
      </c>
      <c r="E9" s="167">
        <v>450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1">
        <v>0</v>
      </c>
      <c r="O9" s="161">
        <f>ROUND(E9*N9,5)</f>
        <v>0</v>
      </c>
      <c r="P9" s="161">
        <v>0.90051000000000003</v>
      </c>
      <c r="Q9" s="161">
        <f>ROUND(E9*P9,5)</f>
        <v>405.22949999999997</v>
      </c>
      <c r="R9" s="161"/>
      <c r="S9" s="161"/>
      <c r="T9" s="162">
        <v>0.27584999999999998</v>
      </c>
      <c r="U9" s="161">
        <f>ROUND(E9*T9,2)</f>
        <v>124.13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86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2</v>
      </c>
      <c r="B10" s="158" t="s">
        <v>87</v>
      </c>
      <c r="C10" s="193" t="s">
        <v>88</v>
      </c>
      <c r="D10" s="160" t="s">
        <v>85</v>
      </c>
      <c r="E10" s="167">
        <v>450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15</v>
      </c>
      <c r="M10" s="171">
        <f>G10*(1+L10/100)</f>
        <v>0</v>
      </c>
      <c r="N10" s="161">
        <v>0</v>
      </c>
      <c r="O10" s="161">
        <f>ROUND(E10*N10,5)</f>
        <v>0</v>
      </c>
      <c r="P10" s="161">
        <v>0.66</v>
      </c>
      <c r="Q10" s="161">
        <f>ROUND(E10*P10,5)</f>
        <v>297</v>
      </c>
      <c r="R10" s="161"/>
      <c r="S10" s="161"/>
      <c r="T10" s="162">
        <v>0.627</v>
      </c>
      <c r="U10" s="161">
        <f>ROUND(E10*T10,2)</f>
        <v>282.14999999999998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89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90</v>
      </c>
      <c r="C11" s="193" t="s">
        <v>91</v>
      </c>
      <c r="D11" s="160" t="s">
        <v>85</v>
      </c>
      <c r="E11" s="167">
        <v>100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1">
        <v>0</v>
      </c>
      <c r="O11" s="161">
        <f>ROUND(E11*N11,5)</f>
        <v>0</v>
      </c>
      <c r="P11" s="161">
        <v>0.24</v>
      </c>
      <c r="Q11" s="161">
        <f>ROUND(E11*P11,5)</f>
        <v>24</v>
      </c>
      <c r="R11" s="161"/>
      <c r="S11" s="161"/>
      <c r="T11" s="162">
        <v>0.16900000000000001</v>
      </c>
      <c r="U11" s="161">
        <f>ROUND(E11*T11,2)</f>
        <v>16.899999999999999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89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4</v>
      </c>
      <c r="B12" s="158" t="s">
        <v>92</v>
      </c>
      <c r="C12" s="193" t="s">
        <v>93</v>
      </c>
      <c r="D12" s="160" t="s">
        <v>94</v>
      </c>
      <c r="E12" s="167">
        <v>60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15</v>
      </c>
      <c r="M12" s="171">
        <f>G12*(1+L12/100)</f>
        <v>0</v>
      </c>
      <c r="N12" s="161">
        <v>0</v>
      </c>
      <c r="O12" s="161">
        <f>ROUND(E12*N12,5)</f>
        <v>0</v>
      </c>
      <c r="P12" s="161">
        <v>0</v>
      </c>
      <c r="Q12" s="161">
        <f>ROUND(E12*P12,5)</f>
        <v>0</v>
      </c>
      <c r="R12" s="161"/>
      <c r="S12" s="161"/>
      <c r="T12" s="162">
        <v>0.16600000000000001</v>
      </c>
      <c r="U12" s="161">
        <f>ROUND(E12*T12,2)</f>
        <v>9.9600000000000009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86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8"/>
      <c r="C13" s="194" t="s">
        <v>95</v>
      </c>
      <c r="D13" s="163"/>
      <c r="E13" s="168">
        <v>60</v>
      </c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96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5</v>
      </c>
      <c r="B14" s="158" t="s">
        <v>97</v>
      </c>
      <c r="C14" s="193" t="s">
        <v>98</v>
      </c>
      <c r="D14" s="160" t="s">
        <v>94</v>
      </c>
      <c r="E14" s="167">
        <v>60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61">
        <v>0</v>
      </c>
      <c r="O14" s="161">
        <f>ROUND(E14*N14,5)</f>
        <v>0</v>
      </c>
      <c r="P14" s="161">
        <v>0</v>
      </c>
      <c r="Q14" s="161">
        <f>ROUND(E14*P14,5)</f>
        <v>0</v>
      </c>
      <c r="R14" s="161"/>
      <c r="S14" s="161"/>
      <c r="T14" s="162">
        <v>0</v>
      </c>
      <c r="U14" s="161">
        <f>ROUND(E14*T14,2)</f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89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6</v>
      </c>
      <c r="B15" s="158" t="s">
        <v>99</v>
      </c>
      <c r="C15" s="193" t="s">
        <v>100</v>
      </c>
      <c r="D15" s="160" t="s">
        <v>101</v>
      </c>
      <c r="E15" s="167">
        <v>46.8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0</v>
      </c>
      <c r="U15" s="161">
        <f>ROUND(E15*T15,2)</f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89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4" t="s">
        <v>102</v>
      </c>
      <c r="D16" s="163"/>
      <c r="E16" s="168"/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96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94" t="s">
        <v>103</v>
      </c>
      <c r="D17" s="163"/>
      <c r="E17" s="168">
        <v>46.8</v>
      </c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96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7</v>
      </c>
      <c r="B18" s="158" t="s">
        <v>99</v>
      </c>
      <c r="C18" s="193" t="s">
        <v>104</v>
      </c>
      <c r="D18" s="160" t="s">
        <v>101</v>
      </c>
      <c r="E18" s="167">
        <v>202.5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15</v>
      </c>
      <c r="M18" s="171">
        <f>G18*(1+L18/100)</f>
        <v>0</v>
      </c>
      <c r="N18" s="161">
        <v>0</v>
      </c>
      <c r="O18" s="161">
        <f>ROUND(E18*N18,5)</f>
        <v>0</v>
      </c>
      <c r="P18" s="161">
        <v>0</v>
      </c>
      <c r="Q18" s="161">
        <f>ROUND(E18*P18,5)</f>
        <v>0</v>
      </c>
      <c r="R18" s="161"/>
      <c r="S18" s="161"/>
      <c r="T18" s="162">
        <v>0</v>
      </c>
      <c r="U18" s="161">
        <f>ROUND(E18*T18,2)</f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89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4" t="s">
        <v>105</v>
      </c>
      <c r="D19" s="163"/>
      <c r="E19" s="168">
        <v>202.5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96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8</v>
      </c>
      <c r="B20" s="158" t="s">
        <v>106</v>
      </c>
      <c r="C20" s="193" t="s">
        <v>107</v>
      </c>
      <c r="D20" s="160" t="s">
        <v>108</v>
      </c>
      <c r="E20" s="167">
        <v>8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61">
        <v>0</v>
      </c>
      <c r="O20" s="161">
        <f>ROUND(E20*N20,5)</f>
        <v>0</v>
      </c>
      <c r="P20" s="161">
        <v>0</v>
      </c>
      <c r="Q20" s="161">
        <f>ROUND(E20*P20,5)</f>
        <v>0</v>
      </c>
      <c r="R20" s="161"/>
      <c r="S20" s="161"/>
      <c r="T20" s="162">
        <v>0.28000000000000003</v>
      </c>
      <c r="U20" s="161">
        <f>ROUND(E20*T20,2)</f>
        <v>2.2400000000000002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89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9</v>
      </c>
      <c r="B21" s="158" t="s">
        <v>109</v>
      </c>
      <c r="C21" s="193" t="s">
        <v>110</v>
      </c>
      <c r="D21" s="160" t="s">
        <v>108</v>
      </c>
      <c r="E21" s="167">
        <v>8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2.698</v>
      </c>
      <c r="U21" s="161">
        <f>ROUND(E21*T21,2)</f>
        <v>21.58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89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10</v>
      </c>
      <c r="B22" s="158" t="s">
        <v>111</v>
      </c>
      <c r="C22" s="193" t="s">
        <v>112</v>
      </c>
      <c r="D22" s="160" t="s">
        <v>108</v>
      </c>
      <c r="E22" s="167">
        <v>12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4.548</v>
      </c>
      <c r="U22" s="161">
        <f>ROUND(E22*T22,2)</f>
        <v>54.58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89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4" t="s">
        <v>113</v>
      </c>
      <c r="D23" s="163"/>
      <c r="E23" s="168">
        <v>12</v>
      </c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96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11</v>
      </c>
      <c r="B24" s="158" t="s">
        <v>114</v>
      </c>
      <c r="C24" s="193" t="s">
        <v>115</v>
      </c>
      <c r="D24" s="160" t="s">
        <v>94</v>
      </c>
      <c r="E24" s="167">
        <v>5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15</v>
      </c>
      <c r="M24" s="171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4.548</v>
      </c>
      <c r="U24" s="161">
        <f>ROUND(E24*T24,2)</f>
        <v>22.74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89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12</v>
      </c>
      <c r="B25" s="158" t="s">
        <v>116</v>
      </c>
      <c r="C25" s="193" t="s">
        <v>117</v>
      </c>
      <c r="D25" s="160" t="s">
        <v>108</v>
      </c>
      <c r="E25" s="167">
        <v>12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15</v>
      </c>
      <c r="M25" s="171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1.2070000000000001</v>
      </c>
      <c r="U25" s="161">
        <f>ROUND(E25*T25,2)</f>
        <v>14.48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89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13</v>
      </c>
      <c r="B26" s="158" t="s">
        <v>118</v>
      </c>
      <c r="C26" s="193" t="s">
        <v>119</v>
      </c>
      <c r="D26" s="160" t="s">
        <v>108</v>
      </c>
      <c r="E26" s="167">
        <v>12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15</v>
      </c>
      <c r="M26" s="171">
        <f>G26*(1+L26/100)</f>
        <v>0</v>
      </c>
      <c r="N26" s="161">
        <v>0</v>
      </c>
      <c r="O26" s="161">
        <f>ROUND(E26*N26,5)</f>
        <v>0</v>
      </c>
      <c r="P26" s="161">
        <v>0</v>
      </c>
      <c r="Q26" s="161">
        <f>ROUND(E26*P26,5)</f>
        <v>0</v>
      </c>
      <c r="R26" s="161"/>
      <c r="S26" s="161"/>
      <c r="T26" s="162">
        <v>1.2070000000000001</v>
      </c>
      <c r="U26" s="161">
        <f>ROUND(E26*T26,2)</f>
        <v>14.48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89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2">
        <v>14</v>
      </c>
      <c r="B27" s="158" t="s">
        <v>116</v>
      </c>
      <c r="C27" s="193" t="s">
        <v>120</v>
      </c>
      <c r="D27" s="160" t="s">
        <v>108</v>
      </c>
      <c r="E27" s="167">
        <v>12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1.2070000000000001</v>
      </c>
      <c r="U27" s="161">
        <f>ROUND(E27*T27,2)</f>
        <v>14.48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89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8"/>
      <c r="C28" s="194" t="s">
        <v>121</v>
      </c>
      <c r="D28" s="163"/>
      <c r="E28" s="168"/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96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194" t="s">
        <v>122</v>
      </c>
      <c r="D29" s="163"/>
      <c r="E29" s="168"/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96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4" t="s">
        <v>123</v>
      </c>
      <c r="D30" s="163"/>
      <c r="E30" s="168">
        <v>12</v>
      </c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96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15</v>
      </c>
      <c r="B31" s="158" t="s">
        <v>118</v>
      </c>
      <c r="C31" s="193" t="s">
        <v>124</v>
      </c>
      <c r="D31" s="160" t="s">
        <v>108</v>
      </c>
      <c r="E31" s="167">
        <v>120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1.2070000000000001</v>
      </c>
      <c r="U31" s="161">
        <f>ROUND(E31*T31,2)</f>
        <v>144.84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89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16</v>
      </c>
      <c r="B32" s="158" t="s">
        <v>118</v>
      </c>
      <c r="C32" s="193" t="s">
        <v>125</v>
      </c>
      <c r="D32" s="160" t="s">
        <v>126</v>
      </c>
      <c r="E32" s="167">
        <v>12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61">
        <v>0</v>
      </c>
      <c r="O32" s="161">
        <f>ROUND(E32*N32,5)</f>
        <v>0</v>
      </c>
      <c r="P32" s="161">
        <v>0</v>
      </c>
      <c r="Q32" s="161">
        <f>ROUND(E32*P32,5)</f>
        <v>0</v>
      </c>
      <c r="R32" s="161"/>
      <c r="S32" s="161"/>
      <c r="T32" s="162">
        <v>1.2070000000000001</v>
      </c>
      <c r="U32" s="161">
        <f>ROUND(E32*T32,2)</f>
        <v>14.48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89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2">
        <v>17</v>
      </c>
      <c r="B33" s="158" t="s">
        <v>127</v>
      </c>
      <c r="C33" s="193" t="s">
        <v>128</v>
      </c>
      <c r="D33" s="160" t="s">
        <v>129</v>
      </c>
      <c r="E33" s="167">
        <v>12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1.2070000000000001</v>
      </c>
      <c r="U33" s="161">
        <f>ROUND(E33*T33,2)</f>
        <v>14.48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89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2">
        <v>18</v>
      </c>
      <c r="B34" s="158" t="s">
        <v>114</v>
      </c>
      <c r="C34" s="193" t="s">
        <v>130</v>
      </c>
      <c r="D34" s="160" t="s">
        <v>129</v>
      </c>
      <c r="E34" s="167">
        <v>36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15</v>
      </c>
      <c r="M34" s="171">
        <f>G34*(1+L34/100)</f>
        <v>0</v>
      </c>
      <c r="N34" s="161">
        <v>0</v>
      </c>
      <c r="O34" s="161">
        <f>ROUND(E34*N34,5)</f>
        <v>0</v>
      </c>
      <c r="P34" s="161">
        <v>0</v>
      </c>
      <c r="Q34" s="161">
        <f>ROUND(E34*P34,5)</f>
        <v>0</v>
      </c>
      <c r="R34" s="161"/>
      <c r="S34" s="161"/>
      <c r="T34" s="162">
        <v>1.2070000000000001</v>
      </c>
      <c r="U34" s="161">
        <f>ROUND(E34*T34,2)</f>
        <v>43.45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89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94" t="s">
        <v>131</v>
      </c>
      <c r="D35" s="163"/>
      <c r="E35" s="168">
        <v>36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96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>
        <v>19</v>
      </c>
      <c r="B36" s="158" t="s">
        <v>114</v>
      </c>
      <c r="C36" s="193" t="s">
        <v>132</v>
      </c>
      <c r="D36" s="160" t="s">
        <v>129</v>
      </c>
      <c r="E36" s="167">
        <v>12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15</v>
      </c>
      <c r="M36" s="171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1.2070000000000001</v>
      </c>
      <c r="U36" s="161">
        <f>ROUND(E36*T36,2)</f>
        <v>14.48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89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2">
        <v>20</v>
      </c>
      <c r="B37" s="158" t="s">
        <v>116</v>
      </c>
      <c r="C37" s="193" t="s">
        <v>133</v>
      </c>
      <c r="D37" s="160" t="s">
        <v>129</v>
      </c>
      <c r="E37" s="167">
        <v>12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15</v>
      </c>
      <c r="M37" s="171">
        <f>G37*(1+L37/100)</f>
        <v>0</v>
      </c>
      <c r="N37" s="161">
        <v>0</v>
      </c>
      <c r="O37" s="161">
        <f>ROUND(E37*N37,5)</f>
        <v>0</v>
      </c>
      <c r="P37" s="161">
        <v>0</v>
      </c>
      <c r="Q37" s="161">
        <f>ROUND(E37*P37,5)</f>
        <v>0</v>
      </c>
      <c r="R37" s="161"/>
      <c r="S37" s="161"/>
      <c r="T37" s="162">
        <v>1.2070000000000001</v>
      </c>
      <c r="U37" s="161">
        <f>ROUND(E37*T37,2)</f>
        <v>14.48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89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21</v>
      </c>
      <c r="B38" s="158" t="s">
        <v>118</v>
      </c>
      <c r="C38" s="193" t="s">
        <v>134</v>
      </c>
      <c r="D38" s="160" t="s">
        <v>129</v>
      </c>
      <c r="E38" s="167">
        <v>3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15</v>
      </c>
      <c r="M38" s="171">
        <f>G38*(1+L38/100)</f>
        <v>0</v>
      </c>
      <c r="N38" s="161">
        <v>0</v>
      </c>
      <c r="O38" s="161">
        <f>ROUND(E38*N38,5)</f>
        <v>0</v>
      </c>
      <c r="P38" s="161">
        <v>0</v>
      </c>
      <c r="Q38" s="161">
        <f>ROUND(E38*P38,5)</f>
        <v>0</v>
      </c>
      <c r="R38" s="161"/>
      <c r="S38" s="161"/>
      <c r="T38" s="162">
        <v>1.2070000000000001</v>
      </c>
      <c r="U38" s="161">
        <f>ROUND(E38*T38,2)</f>
        <v>3.62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89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22</v>
      </c>
      <c r="B39" s="158" t="s">
        <v>118</v>
      </c>
      <c r="C39" s="193" t="s">
        <v>135</v>
      </c>
      <c r="D39" s="160" t="s">
        <v>129</v>
      </c>
      <c r="E39" s="167">
        <v>9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15</v>
      </c>
      <c r="M39" s="171">
        <f>G39*(1+L39/100)</f>
        <v>0</v>
      </c>
      <c r="N39" s="161">
        <v>0</v>
      </c>
      <c r="O39" s="161">
        <f>ROUND(E39*N39,5)</f>
        <v>0</v>
      </c>
      <c r="P39" s="161">
        <v>0</v>
      </c>
      <c r="Q39" s="161">
        <f>ROUND(E39*P39,5)</f>
        <v>0</v>
      </c>
      <c r="R39" s="161"/>
      <c r="S39" s="161"/>
      <c r="T39" s="162">
        <v>1.2070000000000001</v>
      </c>
      <c r="U39" s="161">
        <f>ROUND(E39*T39,2)</f>
        <v>10.86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89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23</v>
      </c>
      <c r="B40" s="158" t="s">
        <v>136</v>
      </c>
      <c r="C40" s="193" t="s">
        <v>137</v>
      </c>
      <c r="D40" s="160" t="s">
        <v>129</v>
      </c>
      <c r="E40" s="167">
        <v>316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15</v>
      </c>
      <c r="M40" s="171">
        <f>G40*(1+L40/100)</f>
        <v>0</v>
      </c>
      <c r="N40" s="161">
        <v>0</v>
      </c>
      <c r="O40" s="161">
        <f>ROUND(E40*N40,5)</f>
        <v>0</v>
      </c>
      <c r="P40" s="161">
        <v>0</v>
      </c>
      <c r="Q40" s="161">
        <f>ROUND(E40*P40,5)</f>
        <v>0</v>
      </c>
      <c r="R40" s="161"/>
      <c r="S40" s="161"/>
      <c r="T40" s="162">
        <v>1.2070000000000001</v>
      </c>
      <c r="U40" s="161">
        <f>ROUND(E40*T40,2)</f>
        <v>381.41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89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194" t="s">
        <v>138</v>
      </c>
      <c r="D41" s="163"/>
      <c r="E41" s="168"/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96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194" t="s">
        <v>139</v>
      </c>
      <c r="D42" s="163"/>
      <c r="E42" s="168">
        <v>391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96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94" t="s">
        <v>140</v>
      </c>
      <c r="D43" s="163"/>
      <c r="E43" s="168"/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96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4" t="s">
        <v>141</v>
      </c>
      <c r="D44" s="163"/>
      <c r="E44" s="168">
        <v>-75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96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2">
        <v>24</v>
      </c>
      <c r="B45" s="158" t="s">
        <v>142</v>
      </c>
      <c r="C45" s="193" t="s">
        <v>143</v>
      </c>
      <c r="D45" s="160" t="s">
        <v>129</v>
      </c>
      <c r="E45" s="167">
        <v>316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15</v>
      </c>
      <c r="M45" s="171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1.2070000000000001</v>
      </c>
      <c r="U45" s="161">
        <f>ROUND(E45*T45,2)</f>
        <v>381.41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89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52">
        <v>25</v>
      </c>
      <c r="B46" s="158" t="s">
        <v>144</v>
      </c>
      <c r="C46" s="193" t="s">
        <v>145</v>
      </c>
      <c r="D46" s="160" t="s">
        <v>129</v>
      </c>
      <c r="E46" s="167">
        <v>316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15</v>
      </c>
      <c r="M46" s="171">
        <f>G46*(1+L46/100)</f>
        <v>0</v>
      </c>
      <c r="N46" s="161">
        <v>0</v>
      </c>
      <c r="O46" s="161">
        <f>ROUND(E46*N46,5)</f>
        <v>0</v>
      </c>
      <c r="P46" s="161">
        <v>0</v>
      </c>
      <c r="Q46" s="161">
        <f>ROUND(E46*P46,5)</f>
        <v>0</v>
      </c>
      <c r="R46" s="161"/>
      <c r="S46" s="161"/>
      <c r="T46" s="162">
        <v>1.2070000000000001</v>
      </c>
      <c r="U46" s="161">
        <f>ROUND(E46*T46,2)</f>
        <v>381.41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89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26</v>
      </c>
      <c r="B47" s="158" t="s">
        <v>114</v>
      </c>
      <c r="C47" s="193" t="s">
        <v>146</v>
      </c>
      <c r="D47" s="160" t="s">
        <v>94</v>
      </c>
      <c r="E47" s="167">
        <v>2.5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1">
        <v>0</v>
      </c>
      <c r="O47" s="161">
        <f>ROUND(E47*N47,5)</f>
        <v>0</v>
      </c>
      <c r="P47" s="161">
        <v>0</v>
      </c>
      <c r="Q47" s="161">
        <f>ROUND(E47*P47,5)</f>
        <v>0</v>
      </c>
      <c r="R47" s="161"/>
      <c r="S47" s="161"/>
      <c r="T47" s="162">
        <v>1.2070000000000001</v>
      </c>
      <c r="U47" s="161">
        <f>ROUND(E47*T47,2)</f>
        <v>3.02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89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27</v>
      </c>
      <c r="B48" s="158" t="s">
        <v>114</v>
      </c>
      <c r="C48" s="193" t="s">
        <v>147</v>
      </c>
      <c r="D48" s="160" t="s">
        <v>129</v>
      </c>
      <c r="E48" s="167">
        <v>316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15</v>
      </c>
      <c r="M48" s="171">
        <f>G48*(1+L48/100)</f>
        <v>0</v>
      </c>
      <c r="N48" s="161">
        <v>0</v>
      </c>
      <c r="O48" s="161">
        <f>ROUND(E48*N48,5)</f>
        <v>0</v>
      </c>
      <c r="P48" s="161">
        <v>0</v>
      </c>
      <c r="Q48" s="161">
        <f>ROUND(E48*P48,5)</f>
        <v>0</v>
      </c>
      <c r="R48" s="161"/>
      <c r="S48" s="161"/>
      <c r="T48" s="162">
        <v>1.2070000000000001</v>
      </c>
      <c r="U48" s="161">
        <f>ROUND(E48*T48,2)</f>
        <v>381.41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89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94" t="s">
        <v>148</v>
      </c>
      <c r="D49" s="163"/>
      <c r="E49" s="168">
        <v>316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96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28</v>
      </c>
      <c r="B50" s="158" t="s">
        <v>136</v>
      </c>
      <c r="C50" s="193" t="s">
        <v>137</v>
      </c>
      <c r="D50" s="160" t="s">
        <v>129</v>
      </c>
      <c r="E50" s="167">
        <v>69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61">
        <v>0</v>
      </c>
      <c r="O50" s="161">
        <f>ROUND(E50*N50,5)</f>
        <v>0</v>
      </c>
      <c r="P50" s="161">
        <v>0</v>
      </c>
      <c r="Q50" s="161">
        <f>ROUND(E50*P50,5)</f>
        <v>0</v>
      </c>
      <c r="R50" s="161"/>
      <c r="S50" s="161"/>
      <c r="T50" s="162">
        <v>1.2070000000000001</v>
      </c>
      <c r="U50" s="161">
        <f>ROUND(E50*T50,2)</f>
        <v>83.28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89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194" t="s">
        <v>149</v>
      </c>
      <c r="D51" s="163"/>
      <c r="E51" s="168"/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96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194" t="s">
        <v>150</v>
      </c>
      <c r="D52" s="163"/>
      <c r="E52" s="168"/>
      <c r="F52" s="171"/>
      <c r="G52" s="17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96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94" t="s">
        <v>151</v>
      </c>
      <c r="D53" s="163"/>
      <c r="E53" s="168"/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96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194" t="s">
        <v>152</v>
      </c>
      <c r="D54" s="163"/>
      <c r="E54" s="168"/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96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194" t="s">
        <v>153</v>
      </c>
      <c r="D55" s="163"/>
      <c r="E55" s="168"/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96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94" t="s">
        <v>154</v>
      </c>
      <c r="D56" s="163"/>
      <c r="E56" s="168">
        <v>69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96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2">
        <v>29</v>
      </c>
      <c r="B57" s="158" t="s">
        <v>155</v>
      </c>
      <c r="C57" s="193" t="s">
        <v>156</v>
      </c>
      <c r="D57" s="160" t="s">
        <v>129</v>
      </c>
      <c r="E57" s="167">
        <v>690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61">
        <v>0</v>
      </c>
      <c r="O57" s="161">
        <f>ROUND(E57*N57,5)</f>
        <v>0</v>
      </c>
      <c r="P57" s="161">
        <v>0</v>
      </c>
      <c r="Q57" s="161">
        <f>ROUND(E57*P57,5)</f>
        <v>0</v>
      </c>
      <c r="R57" s="161"/>
      <c r="S57" s="161"/>
      <c r="T57" s="162">
        <v>1.2070000000000001</v>
      </c>
      <c r="U57" s="161">
        <f>ROUND(E57*T57,2)</f>
        <v>832.83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89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52">
        <v>30</v>
      </c>
      <c r="B58" s="158" t="s">
        <v>144</v>
      </c>
      <c r="C58" s="193" t="s">
        <v>145</v>
      </c>
      <c r="D58" s="160" t="s">
        <v>129</v>
      </c>
      <c r="E58" s="167">
        <v>690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15</v>
      </c>
      <c r="M58" s="171">
        <f>G58*(1+L58/100)</f>
        <v>0</v>
      </c>
      <c r="N58" s="161">
        <v>0</v>
      </c>
      <c r="O58" s="161">
        <f>ROUND(E58*N58,5)</f>
        <v>0</v>
      </c>
      <c r="P58" s="161">
        <v>0</v>
      </c>
      <c r="Q58" s="161">
        <f>ROUND(E58*P58,5)</f>
        <v>0</v>
      </c>
      <c r="R58" s="161"/>
      <c r="S58" s="161"/>
      <c r="T58" s="162">
        <v>1.2070000000000001</v>
      </c>
      <c r="U58" s="161">
        <f>ROUND(E58*T58,2)</f>
        <v>832.83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89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31</v>
      </c>
      <c r="B59" s="158" t="s">
        <v>114</v>
      </c>
      <c r="C59" s="193" t="s">
        <v>146</v>
      </c>
      <c r="D59" s="160" t="s">
        <v>94</v>
      </c>
      <c r="E59" s="167">
        <v>5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15</v>
      </c>
      <c r="M59" s="171">
        <f>G59*(1+L59/100)</f>
        <v>0</v>
      </c>
      <c r="N59" s="161">
        <v>0</v>
      </c>
      <c r="O59" s="161">
        <f>ROUND(E59*N59,5)</f>
        <v>0</v>
      </c>
      <c r="P59" s="161">
        <v>0</v>
      </c>
      <c r="Q59" s="161">
        <f>ROUND(E59*P59,5)</f>
        <v>0</v>
      </c>
      <c r="R59" s="161"/>
      <c r="S59" s="161"/>
      <c r="T59" s="162">
        <v>1.2070000000000001</v>
      </c>
      <c r="U59" s="161">
        <f>ROUND(E59*T59,2)</f>
        <v>6.04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89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32</v>
      </c>
      <c r="B60" s="158" t="s">
        <v>114</v>
      </c>
      <c r="C60" s="193" t="s">
        <v>157</v>
      </c>
      <c r="D60" s="160" t="s">
        <v>129</v>
      </c>
      <c r="E60" s="167">
        <v>690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15</v>
      </c>
      <c r="M60" s="171">
        <f>G60*(1+L60/100)</f>
        <v>0</v>
      </c>
      <c r="N60" s="161">
        <v>0</v>
      </c>
      <c r="O60" s="161">
        <f>ROUND(E60*N60,5)</f>
        <v>0</v>
      </c>
      <c r="P60" s="161">
        <v>0</v>
      </c>
      <c r="Q60" s="161">
        <f>ROUND(E60*P60,5)</f>
        <v>0</v>
      </c>
      <c r="R60" s="161"/>
      <c r="S60" s="161"/>
      <c r="T60" s="162">
        <v>1.2070000000000001</v>
      </c>
      <c r="U60" s="161">
        <f>ROUND(E60*T60,2)</f>
        <v>832.83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89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94" t="s">
        <v>158</v>
      </c>
      <c r="D61" s="163"/>
      <c r="E61" s="168">
        <v>690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96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33</v>
      </c>
      <c r="B62" s="158" t="s">
        <v>159</v>
      </c>
      <c r="C62" s="193" t="s">
        <v>160</v>
      </c>
      <c r="D62" s="160" t="s">
        <v>129</v>
      </c>
      <c r="E62" s="167">
        <v>60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15</v>
      </c>
      <c r="M62" s="171">
        <f>G62*(1+L62/100)</f>
        <v>0</v>
      </c>
      <c r="N62" s="161">
        <v>0</v>
      </c>
      <c r="O62" s="161">
        <f>ROUND(E62*N62,5)</f>
        <v>0</v>
      </c>
      <c r="P62" s="161">
        <v>0</v>
      </c>
      <c r="Q62" s="161">
        <f>ROUND(E62*P62,5)</f>
        <v>0</v>
      </c>
      <c r="R62" s="161"/>
      <c r="S62" s="161"/>
      <c r="T62" s="162">
        <v>1.2070000000000001</v>
      </c>
      <c r="U62" s="161">
        <f>ROUND(E62*T62,2)</f>
        <v>72.42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89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194" t="s">
        <v>161</v>
      </c>
      <c r="D63" s="163"/>
      <c r="E63" s="168">
        <v>20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96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4" t="s">
        <v>162</v>
      </c>
      <c r="D64" s="163"/>
      <c r="E64" s="168">
        <v>40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96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34</v>
      </c>
      <c r="B65" s="158" t="s">
        <v>159</v>
      </c>
      <c r="C65" s="193" t="s">
        <v>163</v>
      </c>
      <c r="D65" s="160" t="s">
        <v>129</v>
      </c>
      <c r="E65" s="167">
        <v>300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61">
        <v>0</v>
      </c>
      <c r="O65" s="161">
        <f>ROUND(E65*N65,5)</f>
        <v>0</v>
      </c>
      <c r="P65" s="161">
        <v>0</v>
      </c>
      <c r="Q65" s="161">
        <f>ROUND(E65*P65,5)</f>
        <v>0</v>
      </c>
      <c r="R65" s="161"/>
      <c r="S65" s="161"/>
      <c r="T65" s="162">
        <v>1.2070000000000001</v>
      </c>
      <c r="U65" s="161">
        <f>ROUND(E65*T65,2)</f>
        <v>362.1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89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4" t="s">
        <v>164</v>
      </c>
      <c r="D66" s="163"/>
      <c r="E66" s="168">
        <v>300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96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2">
        <v>35</v>
      </c>
      <c r="B67" s="158" t="s">
        <v>144</v>
      </c>
      <c r="C67" s="193" t="s">
        <v>145</v>
      </c>
      <c r="D67" s="160" t="s">
        <v>129</v>
      </c>
      <c r="E67" s="167">
        <v>60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15</v>
      </c>
      <c r="M67" s="171">
        <f>G67*(1+L67/100)</f>
        <v>0</v>
      </c>
      <c r="N67" s="161">
        <v>0</v>
      </c>
      <c r="O67" s="161">
        <f>ROUND(E67*N67,5)</f>
        <v>0</v>
      </c>
      <c r="P67" s="161">
        <v>0</v>
      </c>
      <c r="Q67" s="161">
        <f>ROUND(E67*P67,5)</f>
        <v>0</v>
      </c>
      <c r="R67" s="161"/>
      <c r="S67" s="161"/>
      <c r="T67" s="162">
        <v>1.2070000000000001</v>
      </c>
      <c r="U67" s="161">
        <f>ROUND(E67*T67,2)</f>
        <v>72.42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89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36</v>
      </c>
      <c r="B68" s="158" t="s">
        <v>144</v>
      </c>
      <c r="C68" s="193" t="s">
        <v>146</v>
      </c>
      <c r="D68" s="160" t="s">
        <v>94</v>
      </c>
      <c r="E68" s="167">
        <v>20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15</v>
      </c>
      <c r="M68" s="171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1.2070000000000001</v>
      </c>
      <c r="U68" s="161">
        <f>ROUND(E68*T68,2)</f>
        <v>24.14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89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37</v>
      </c>
      <c r="B69" s="158" t="s">
        <v>144</v>
      </c>
      <c r="C69" s="193" t="s">
        <v>165</v>
      </c>
      <c r="D69" s="160" t="s">
        <v>108</v>
      </c>
      <c r="E69" s="167">
        <v>60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15</v>
      </c>
      <c r="M69" s="171">
        <f>G69*(1+L69/100)</f>
        <v>0</v>
      </c>
      <c r="N69" s="161">
        <v>0</v>
      </c>
      <c r="O69" s="161">
        <f>ROUND(E69*N69,5)</f>
        <v>0</v>
      </c>
      <c r="P69" s="161">
        <v>0</v>
      </c>
      <c r="Q69" s="161">
        <f>ROUND(E69*P69,5)</f>
        <v>0</v>
      </c>
      <c r="R69" s="161"/>
      <c r="S69" s="161"/>
      <c r="T69" s="162">
        <v>1.2070000000000001</v>
      </c>
      <c r="U69" s="161">
        <f>ROUND(E69*T69,2)</f>
        <v>72.42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89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153" t="s">
        <v>81</v>
      </c>
      <c r="B70" s="159" t="s">
        <v>52</v>
      </c>
      <c r="C70" s="195" t="s">
        <v>53</v>
      </c>
      <c r="D70" s="164"/>
      <c r="E70" s="169"/>
      <c r="F70" s="172"/>
      <c r="G70" s="172">
        <f>SUMIF(AE71:AE80,"&lt;&gt;NOR",G71:G80)</f>
        <v>0</v>
      </c>
      <c r="H70" s="172"/>
      <c r="I70" s="172">
        <f>SUM(I71:I80)</f>
        <v>0</v>
      </c>
      <c r="J70" s="172"/>
      <c r="K70" s="172">
        <f>SUM(K71:K80)</f>
        <v>0</v>
      </c>
      <c r="L70" s="172"/>
      <c r="M70" s="172">
        <f>SUM(M71:M80)</f>
        <v>0</v>
      </c>
      <c r="N70" s="165"/>
      <c r="O70" s="165">
        <f>SUM(O71:O80)</f>
        <v>1056.63985</v>
      </c>
      <c r="P70" s="165"/>
      <c r="Q70" s="165">
        <f>SUM(Q71:Q80)</f>
        <v>0</v>
      </c>
      <c r="R70" s="165"/>
      <c r="S70" s="165"/>
      <c r="T70" s="166"/>
      <c r="U70" s="165">
        <f>SUM(U71:U80)</f>
        <v>1063.33</v>
      </c>
      <c r="AE70" t="s">
        <v>82</v>
      </c>
    </row>
    <row r="71" spans="1:60" outlineLevel="1" x14ac:dyDescent="0.2">
      <c r="A71" s="152">
        <v>38</v>
      </c>
      <c r="B71" s="158" t="s">
        <v>166</v>
      </c>
      <c r="C71" s="193" t="s">
        <v>167</v>
      </c>
      <c r="D71" s="160" t="s">
        <v>85</v>
      </c>
      <c r="E71" s="167">
        <v>1349.4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15</v>
      </c>
      <c r="M71" s="171">
        <f>G71*(1+L71/100)</f>
        <v>0</v>
      </c>
      <c r="N71" s="161">
        <v>0.30360999999999999</v>
      </c>
      <c r="O71" s="161">
        <f>ROUND(E71*N71,5)</f>
        <v>409.69132999999999</v>
      </c>
      <c r="P71" s="161">
        <v>0</v>
      </c>
      <c r="Q71" s="161">
        <f>ROUND(E71*P71,5)</f>
        <v>0</v>
      </c>
      <c r="R71" s="161"/>
      <c r="S71" s="161"/>
      <c r="T71" s="162">
        <v>1.6E-2</v>
      </c>
      <c r="U71" s="161">
        <f>ROUND(E71*T71,2)</f>
        <v>21.59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89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194" t="s">
        <v>168</v>
      </c>
      <c r="D72" s="163"/>
      <c r="E72" s="168"/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96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8"/>
      <c r="C73" s="194" t="s">
        <v>169</v>
      </c>
      <c r="D73" s="163"/>
      <c r="E73" s="168">
        <v>674.7</v>
      </c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96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194" t="s">
        <v>170</v>
      </c>
      <c r="D74" s="163"/>
      <c r="E74" s="168"/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96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4" t="s">
        <v>169</v>
      </c>
      <c r="D75" s="163"/>
      <c r="E75" s="168">
        <v>674.7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96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52">
        <v>39</v>
      </c>
      <c r="B76" s="158" t="s">
        <v>171</v>
      </c>
      <c r="C76" s="193" t="s">
        <v>172</v>
      </c>
      <c r="D76" s="160" t="s">
        <v>85</v>
      </c>
      <c r="E76" s="167">
        <v>674.7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15</v>
      </c>
      <c r="M76" s="171">
        <f>G76*(1+L76/100)</f>
        <v>0</v>
      </c>
      <c r="N76" s="161">
        <v>0.63234000000000001</v>
      </c>
      <c r="O76" s="161">
        <f>ROUND(E76*N76,5)</f>
        <v>426.63979999999998</v>
      </c>
      <c r="P76" s="161">
        <v>0</v>
      </c>
      <c r="Q76" s="161">
        <f>ROUND(E76*P76,5)</f>
        <v>0</v>
      </c>
      <c r="R76" s="161"/>
      <c r="S76" s="161"/>
      <c r="T76" s="162">
        <v>1.5440100000000001</v>
      </c>
      <c r="U76" s="161">
        <f>ROUND(E76*T76,2)</f>
        <v>1041.74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86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40</v>
      </c>
      <c r="B77" s="158" t="s">
        <v>173</v>
      </c>
      <c r="C77" s="193" t="s">
        <v>174</v>
      </c>
      <c r="D77" s="160" t="s">
        <v>85</v>
      </c>
      <c r="E77" s="167">
        <v>742.17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15</v>
      </c>
      <c r="M77" s="171">
        <f>G77*(1+L77/100)</f>
        <v>0</v>
      </c>
      <c r="N77" s="161">
        <v>0.216</v>
      </c>
      <c r="O77" s="161">
        <f>ROUND(E77*N77,5)</f>
        <v>160.30871999999999</v>
      </c>
      <c r="P77" s="161">
        <v>0</v>
      </c>
      <c r="Q77" s="161">
        <f>ROUND(E77*P77,5)</f>
        <v>0</v>
      </c>
      <c r="R77" s="161"/>
      <c r="S77" s="161"/>
      <c r="T77" s="162">
        <v>0</v>
      </c>
      <c r="U77" s="161">
        <f>ROUND(E77*T77,2)</f>
        <v>0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175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194" t="s">
        <v>176</v>
      </c>
      <c r="D78" s="163"/>
      <c r="E78" s="168">
        <v>742.17</v>
      </c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96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41</v>
      </c>
      <c r="B79" s="158" t="s">
        <v>118</v>
      </c>
      <c r="C79" s="193" t="s">
        <v>177</v>
      </c>
      <c r="D79" s="160" t="s">
        <v>178</v>
      </c>
      <c r="E79" s="167">
        <v>60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15</v>
      </c>
      <c r="M79" s="171">
        <f>G79*(1+L79/100)</f>
        <v>0</v>
      </c>
      <c r="N79" s="161">
        <v>1</v>
      </c>
      <c r="O79" s="161">
        <f>ROUND(E79*N79,5)</f>
        <v>60</v>
      </c>
      <c r="P79" s="161">
        <v>0</v>
      </c>
      <c r="Q79" s="161">
        <f>ROUND(E79*P79,5)</f>
        <v>0</v>
      </c>
      <c r="R79" s="161"/>
      <c r="S79" s="161"/>
      <c r="T79" s="162">
        <v>0</v>
      </c>
      <c r="U79" s="161">
        <f>ROUND(E79*T79,2)</f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175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194" t="s">
        <v>179</v>
      </c>
      <c r="D80" s="163"/>
      <c r="E80" s="168">
        <v>60</v>
      </c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96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53" t="s">
        <v>81</v>
      </c>
      <c r="B81" s="159" t="s">
        <v>54</v>
      </c>
      <c r="C81" s="195" t="s">
        <v>26</v>
      </c>
      <c r="D81" s="164"/>
      <c r="E81" s="169"/>
      <c r="F81" s="172"/>
      <c r="G81" s="172">
        <f>SUMIF(AE82:AE84,"&lt;&gt;NOR",G82:G84)</f>
        <v>0</v>
      </c>
      <c r="H81" s="172"/>
      <c r="I81" s="172">
        <f>SUM(I82:I84)</f>
        <v>0</v>
      </c>
      <c r="J81" s="172"/>
      <c r="K81" s="172">
        <f>SUM(K82:K84)</f>
        <v>0</v>
      </c>
      <c r="L81" s="172"/>
      <c r="M81" s="172">
        <f>SUM(M82:M84)</f>
        <v>0</v>
      </c>
      <c r="N81" s="165"/>
      <c r="O81" s="165">
        <f>SUM(O82:O84)</f>
        <v>0</v>
      </c>
      <c r="P81" s="165"/>
      <c r="Q81" s="165">
        <f>SUM(Q82:Q84)</f>
        <v>0</v>
      </c>
      <c r="R81" s="165"/>
      <c r="S81" s="165"/>
      <c r="T81" s="166"/>
      <c r="U81" s="165">
        <f>SUM(U82:U84)</f>
        <v>0</v>
      </c>
      <c r="AE81" t="s">
        <v>82</v>
      </c>
    </row>
    <row r="82" spans="1:60" outlineLevel="1" x14ac:dyDescent="0.2">
      <c r="A82" s="152">
        <v>42</v>
      </c>
      <c r="B82" s="158" t="s">
        <v>180</v>
      </c>
      <c r="C82" s="193" t="s">
        <v>181</v>
      </c>
      <c r="D82" s="160" t="s">
        <v>108</v>
      </c>
      <c r="E82" s="167">
        <v>26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15</v>
      </c>
      <c r="M82" s="171">
        <f>G82*(1+L82/100)</f>
        <v>0</v>
      </c>
      <c r="N82" s="161">
        <v>0</v>
      </c>
      <c r="O82" s="161">
        <f>ROUND(E82*N82,5)</f>
        <v>0</v>
      </c>
      <c r="P82" s="161">
        <v>0</v>
      </c>
      <c r="Q82" s="161">
        <f>ROUND(E82*P82,5)</f>
        <v>0</v>
      </c>
      <c r="R82" s="161"/>
      <c r="S82" s="161"/>
      <c r="T82" s="162">
        <v>0</v>
      </c>
      <c r="U82" s="161">
        <f>ROUND(E82*T82,2)</f>
        <v>0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89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94" t="s">
        <v>182</v>
      </c>
      <c r="D83" s="163"/>
      <c r="E83" s="168"/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96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/>
      <c r="B84" s="182"/>
      <c r="C84" s="196" t="s">
        <v>183</v>
      </c>
      <c r="D84" s="183"/>
      <c r="E84" s="184">
        <v>26</v>
      </c>
      <c r="F84" s="185"/>
      <c r="G84" s="185"/>
      <c r="H84" s="185"/>
      <c r="I84" s="185"/>
      <c r="J84" s="185"/>
      <c r="K84" s="185"/>
      <c r="L84" s="185"/>
      <c r="M84" s="185"/>
      <c r="N84" s="186"/>
      <c r="O84" s="186"/>
      <c r="P84" s="186"/>
      <c r="Q84" s="186"/>
      <c r="R84" s="186"/>
      <c r="S84" s="186"/>
      <c r="T84" s="187"/>
      <c r="U84" s="186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96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6"/>
      <c r="B85" s="7" t="s">
        <v>155</v>
      </c>
      <c r="C85" s="197" t="s">
        <v>155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188"/>
      <c r="B86" s="189">
        <v>26</v>
      </c>
      <c r="C86" s="198" t="s">
        <v>155</v>
      </c>
      <c r="D86" s="190"/>
      <c r="E86" s="190"/>
      <c r="F86" s="190"/>
      <c r="G86" s="192">
        <f>G8+G70+G81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184</v>
      </c>
    </row>
    <row r="87" spans="1:60" x14ac:dyDescent="0.2">
      <c r="A87" s="6"/>
      <c r="B87" s="7" t="s">
        <v>155</v>
      </c>
      <c r="C87" s="197" t="s">
        <v>155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155</v>
      </c>
      <c r="C88" s="197" t="s">
        <v>155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330">
        <v>33</v>
      </c>
      <c r="B89" s="330"/>
      <c r="C89" s="33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317"/>
      <c r="B90" s="318"/>
      <c r="C90" s="319"/>
      <c r="D90" s="318"/>
      <c r="E90" s="318"/>
      <c r="F90" s="318"/>
      <c r="G90" s="32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185</v>
      </c>
    </row>
    <row r="91" spans="1:60" x14ac:dyDescent="0.2">
      <c r="A91" s="321"/>
      <c r="B91" s="322"/>
      <c r="C91" s="323"/>
      <c r="D91" s="322"/>
      <c r="E91" s="322"/>
      <c r="F91" s="322"/>
      <c r="G91" s="32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321"/>
      <c r="B92" s="322"/>
      <c r="C92" s="323"/>
      <c r="D92" s="322"/>
      <c r="E92" s="322"/>
      <c r="F92" s="322"/>
      <c r="G92" s="32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321"/>
      <c r="B93" s="322"/>
      <c r="C93" s="323"/>
      <c r="D93" s="322"/>
      <c r="E93" s="322"/>
      <c r="F93" s="322"/>
      <c r="G93" s="32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325"/>
      <c r="B94" s="326"/>
      <c r="C94" s="327"/>
      <c r="D94" s="326"/>
      <c r="E94" s="326"/>
      <c r="F94" s="326"/>
      <c r="G94" s="32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155</v>
      </c>
      <c r="C95" s="197" t="s">
        <v>155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199"/>
      <c r="AE96" t="s">
        <v>186</v>
      </c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0FDE-3BBC-43C4-8F55-75685B94FFF8}">
  <sheetPr>
    <outlinePr summaryBelow="0"/>
  </sheetPr>
  <dimension ref="A1:BH5000"/>
  <sheetViews>
    <sheetView workbookViewId="0">
      <pane ySplit="7" topLeftCell="A101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9" t="s">
        <v>355</v>
      </c>
      <c r="B1" s="329"/>
      <c r="C1" s="329"/>
      <c r="D1" s="329"/>
      <c r="E1" s="329"/>
      <c r="F1" s="329"/>
      <c r="G1" s="329"/>
      <c r="AG1" t="s">
        <v>57</v>
      </c>
    </row>
    <row r="2" spans="1:60" ht="24.95" customHeight="1" x14ac:dyDescent="0.2">
      <c r="A2" s="256" t="s">
        <v>56</v>
      </c>
      <c r="B2" s="255" t="s">
        <v>354</v>
      </c>
      <c r="C2" s="332" t="s">
        <v>353</v>
      </c>
      <c r="D2" s="333"/>
      <c r="E2" s="333"/>
      <c r="F2" s="333"/>
      <c r="G2" s="334"/>
      <c r="AG2" t="s">
        <v>58</v>
      </c>
    </row>
    <row r="3" spans="1:60" ht="24.95" customHeight="1" x14ac:dyDescent="0.2">
      <c r="A3" s="256" t="s">
        <v>7</v>
      </c>
      <c r="B3" s="255" t="s">
        <v>352</v>
      </c>
      <c r="C3" s="332" t="s">
        <v>351</v>
      </c>
      <c r="D3" s="333"/>
      <c r="E3" s="333"/>
      <c r="F3" s="333"/>
      <c r="G3" s="334"/>
      <c r="AC3" s="95" t="s">
        <v>58</v>
      </c>
      <c r="AG3" t="s">
        <v>59</v>
      </c>
    </row>
    <row r="4" spans="1:60" ht="24.95" customHeight="1" x14ac:dyDescent="0.2">
      <c r="A4" s="254" t="s">
        <v>8</v>
      </c>
      <c r="B4" s="253" t="s">
        <v>350</v>
      </c>
      <c r="C4" s="335" t="s">
        <v>349</v>
      </c>
      <c r="D4" s="336"/>
      <c r="E4" s="336"/>
      <c r="F4" s="336"/>
      <c r="G4" s="337"/>
      <c r="AG4" t="s">
        <v>60</v>
      </c>
    </row>
    <row r="5" spans="1:60" x14ac:dyDescent="0.2">
      <c r="D5" s="200"/>
    </row>
    <row r="6" spans="1:60" ht="38.25" x14ac:dyDescent="0.2">
      <c r="A6" s="249" t="s">
        <v>63</v>
      </c>
      <c r="B6" s="252" t="s">
        <v>64</v>
      </c>
      <c r="C6" s="252" t="s">
        <v>65</v>
      </c>
      <c r="D6" s="251" t="s">
        <v>66</v>
      </c>
      <c r="E6" s="249" t="s">
        <v>67</v>
      </c>
      <c r="F6" s="250" t="s">
        <v>68</v>
      </c>
      <c r="G6" s="249" t="s">
        <v>27</v>
      </c>
      <c r="H6" s="248" t="s">
        <v>28</v>
      </c>
      <c r="I6" s="248" t="s">
        <v>69</v>
      </c>
      <c r="J6" s="248" t="s">
        <v>29</v>
      </c>
      <c r="K6" s="248" t="s">
        <v>70</v>
      </c>
      <c r="L6" s="248" t="s">
        <v>71</v>
      </c>
      <c r="M6" s="248" t="s">
        <v>72</v>
      </c>
      <c r="N6" s="248" t="s">
        <v>73</v>
      </c>
      <c r="O6" s="248" t="s">
        <v>74</v>
      </c>
      <c r="P6" s="248" t="s">
        <v>75</v>
      </c>
      <c r="Q6" s="248" t="s">
        <v>76</v>
      </c>
      <c r="R6" s="248" t="s">
        <v>77</v>
      </c>
      <c r="S6" s="248" t="s">
        <v>348</v>
      </c>
      <c r="T6" s="248" t="s">
        <v>347</v>
      </c>
      <c r="U6" s="248" t="s">
        <v>79</v>
      </c>
      <c r="V6" s="248" t="s">
        <v>80</v>
      </c>
      <c r="W6" s="248" t="s">
        <v>346</v>
      </c>
    </row>
    <row r="7" spans="1:60" hidden="1" x14ac:dyDescent="0.2">
      <c r="A7" s="191"/>
      <c r="B7" s="7"/>
      <c r="C7" s="7"/>
      <c r="D7" s="9"/>
      <c r="E7" s="247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</row>
    <row r="8" spans="1:60" x14ac:dyDescent="0.2">
      <c r="A8" s="245" t="s">
        <v>81</v>
      </c>
      <c r="B8" s="225" t="s">
        <v>50</v>
      </c>
      <c r="C8" s="224" t="s">
        <v>51</v>
      </c>
      <c r="D8" s="223"/>
      <c r="E8" s="222"/>
      <c r="F8" s="221"/>
      <c r="G8" s="221">
        <f>SUMIF(AG9:AG61,"&lt;&gt;NOR",G9:G61)</f>
        <v>0</v>
      </c>
      <c r="H8" s="221"/>
      <c r="I8" s="221">
        <f>SUM(I9:I61)</f>
        <v>0</v>
      </c>
      <c r="J8" s="221"/>
      <c r="K8" s="221">
        <f>SUM(K9:K61)</f>
        <v>0</v>
      </c>
      <c r="L8" s="221"/>
      <c r="M8" s="221">
        <f>SUM(M9:M61)</f>
        <v>0</v>
      </c>
      <c r="N8" s="221"/>
      <c r="O8" s="221">
        <f>SUM(O9:O61)</f>
        <v>45.9</v>
      </c>
      <c r="P8" s="221"/>
      <c r="Q8" s="221">
        <f>SUM(Q9:Q61)</f>
        <v>0</v>
      </c>
      <c r="R8" s="221"/>
      <c r="S8" s="221"/>
      <c r="T8" s="220"/>
      <c r="U8" s="219"/>
      <c r="V8" s="219">
        <f>SUM(V9:V61)</f>
        <v>267.06</v>
      </c>
      <c r="W8" s="219"/>
      <c r="AG8" t="s">
        <v>82</v>
      </c>
    </row>
    <row r="9" spans="1:60" ht="22.5" outlineLevel="1" x14ac:dyDescent="0.2">
      <c r="A9" s="215">
        <v>1</v>
      </c>
      <c r="B9" s="214" t="s">
        <v>345</v>
      </c>
      <c r="C9" s="213" t="s">
        <v>344</v>
      </c>
      <c r="D9" s="212" t="s">
        <v>94</v>
      </c>
      <c r="E9" s="211">
        <v>4</v>
      </c>
      <c r="F9" s="210"/>
      <c r="G9" s="209">
        <f>ROUND(E9*F9,2)</f>
        <v>0</v>
      </c>
      <c r="H9" s="210"/>
      <c r="I9" s="209">
        <f>ROUND(E9*H9,2)</f>
        <v>0</v>
      </c>
      <c r="J9" s="210"/>
      <c r="K9" s="209">
        <f>ROUND(E9*J9,2)</f>
        <v>0</v>
      </c>
      <c r="L9" s="209">
        <v>21</v>
      </c>
      <c r="M9" s="209">
        <f>G9*(1+L9/100)</f>
        <v>0</v>
      </c>
      <c r="N9" s="209">
        <v>0</v>
      </c>
      <c r="O9" s="209">
        <f>ROUND(E9*N9,2)</f>
        <v>0</v>
      </c>
      <c r="P9" s="209">
        <v>0</v>
      </c>
      <c r="Q9" s="209">
        <f>ROUND(E9*P9,2)</f>
        <v>0</v>
      </c>
      <c r="R9" s="209" t="s">
        <v>284</v>
      </c>
      <c r="S9" s="209" t="s">
        <v>189</v>
      </c>
      <c r="T9" s="208" t="s">
        <v>189</v>
      </c>
      <c r="U9" s="207">
        <v>1.37</v>
      </c>
      <c r="V9" s="207">
        <f>ROUND(E9*U9,2)</f>
        <v>5.48</v>
      </c>
      <c r="W9" s="207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229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218"/>
      <c r="B10" s="217"/>
      <c r="C10" s="338" t="s">
        <v>343</v>
      </c>
      <c r="D10" s="339"/>
      <c r="E10" s="339"/>
      <c r="F10" s="339"/>
      <c r="G10" s="339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208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216" t="str">
        <f>C10</f>
        <v>korytech vodotečí, melioračních kanálech s přemístěním suti na hromady na vzdálenost do 20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18"/>
      <c r="B11" s="217"/>
      <c r="C11" s="244" t="s">
        <v>342</v>
      </c>
      <c r="D11" s="243"/>
      <c r="E11" s="242">
        <v>4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96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15">
        <v>2</v>
      </c>
      <c r="B12" s="214" t="s">
        <v>341</v>
      </c>
      <c r="C12" s="213" t="s">
        <v>340</v>
      </c>
      <c r="D12" s="212" t="s">
        <v>94</v>
      </c>
      <c r="E12" s="211">
        <v>4.7570000000000006</v>
      </c>
      <c r="F12" s="210"/>
      <c r="G12" s="209">
        <f>ROUND(E12*F12,2)</f>
        <v>0</v>
      </c>
      <c r="H12" s="210"/>
      <c r="I12" s="209">
        <f>ROUND(E12*H12,2)</f>
        <v>0</v>
      </c>
      <c r="J12" s="210"/>
      <c r="K12" s="209">
        <f>ROUND(E12*J12,2)</f>
        <v>0</v>
      </c>
      <c r="L12" s="209">
        <v>21</v>
      </c>
      <c r="M12" s="209">
        <f>G12*(1+L12/100)</f>
        <v>0</v>
      </c>
      <c r="N12" s="209">
        <v>0</v>
      </c>
      <c r="O12" s="209">
        <f>ROUND(E12*N12,2)</f>
        <v>0</v>
      </c>
      <c r="P12" s="209">
        <v>0</v>
      </c>
      <c r="Q12" s="209">
        <f>ROUND(E12*P12,2)</f>
        <v>0</v>
      </c>
      <c r="R12" s="209" t="s">
        <v>284</v>
      </c>
      <c r="S12" s="209" t="s">
        <v>189</v>
      </c>
      <c r="T12" s="208" t="s">
        <v>189</v>
      </c>
      <c r="U12" s="207">
        <v>1.7630000000000001</v>
      </c>
      <c r="V12" s="207">
        <f>ROUND(E12*U12,2)</f>
        <v>8.39</v>
      </c>
      <c r="W12" s="207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229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18"/>
      <c r="B13" s="217"/>
      <c r="C13" s="338" t="s">
        <v>339</v>
      </c>
      <c r="D13" s="339"/>
      <c r="E13" s="339"/>
      <c r="F13" s="339"/>
      <c r="G13" s="339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208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216" t="str">
        <f>C13</f>
        <v>Příplatek k cenám hloubených vykopávek za ztížení vykopávky v blízkosti podzemního vedení nebo výbušnin pro jakoukoliv třídu horniny.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18"/>
      <c r="B14" s="217"/>
      <c r="C14" s="244" t="s">
        <v>338</v>
      </c>
      <c r="D14" s="243"/>
      <c r="E14" s="242">
        <v>4.7570000000000006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96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5">
        <v>3</v>
      </c>
      <c r="B15" s="214" t="s">
        <v>337</v>
      </c>
      <c r="C15" s="213" t="s">
        <v>336</v>
      </c>
      <c r="D15" s="212" t="s">
        <v>94</v>
      </c>
      <c r="E15" s="211">
        <v>95.14</v>
      </c>
      <c r="F15" s="210"/>
      <c r="G15" s="209">
        <f>ROUND(E15*F15,2)</f>
        <v>0</v>
      </c>
      <c r="H15" s="210"/>
      <c r="I15" s="209">
        <f>ROUND(E15*H15,2)</f>
        <v>0</v>
      </c>
      <c r="J15" s="210"/>
      <c r="K15" s="209">
        <f>ROUND(E15*J15,2)</f>
        <v>0</v>
      </c>
      <c r="L15" s="209">
        <v>21</v>
      </c>
      <c r="M15" s="209">
        <f>G15*(1+L15/100)</f>
        <v>0</v>
      </c>
      <c r="N15" s="209">
        <v>0</v>
      </c>
      <c r="O15" s="209">
        <f>ROUND(E15*N15,2)</f>
        <v>0</v>
      </c>
      <c r="P15" s="209">
        <v>0</v>
      </c>
      <c r="Q15" s="209">
        <f>ROUND(E15*P15,2)</f>
        <v>0</v>
      </c>
      <c r="R15" s="209" t="s">
        <v>284</v>
      </c>
      <c r="S15" s="209" t="s">
        <v>189</v>
      </c>
      <c r="T15" s="208" t="s">
        <v>189</v>
      </c>
      <c r="U15" s="207">
        <v>0.2</v>
      </c>
      <c r="V15" s="207">
        <f>ROUND(E15*U15,2)</f>
        <v>19.03</v>
      </c>
      <c r="W15" s="207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229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18"/>
      <c r="B16" s="217"/>
      <c r="C16" s="338" t="s">
        <v>330</v>
      </c>
      <c r="D16" s="339"/>
      <c r="E16" s="339"/>
      <c r="F16" s="339"/>
      <c r="G16" s="339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208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216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18"/>
      <c r="B17" s="217"/>
      <c r="C17" s="244" t="s">
        <v>335</v>
      </c>
      <c r="D17" s="243"/>
      <c r="E17" s="242">
        <v>15.75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96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18"/>
      <c r="B18" s="217"/>
      <c r="C18" s="244" t="s">
        <v>334</v>
      </c>
      <c r="D18" s="243"/>
      <c r="E18" s="242">
        <v>17.64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96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18"/>
      <c r="B19" s="217"/>
      <c r="C19" s="244" t="s">
        <v>333</v>
      </c>
      <c r="D19" s="243"/>
      <c r="E19" s="242">
        <v>61.75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96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15">
        <v>4</v>
      </c>
      <c r="B20" s="214" t="s">
        <v>332</v>
      </c>
      <c r="C20" s="213" t="s">
        <v>331</v>
      </c>
      <c r="D20" s="212" t="s">
        <v>94</v>
      </c>
      <c r="E20" s="211">
        <v>47.57</v>
      </c>
      <c r="F20" s="210"/>
      <c r="G20" s="209">
        <f>ROUND(E20*F20,2)</f>
        <v>0</v>
      </c>
      <c r="H20" s="210"/>
      <c r="I20" s="209">
        <f>ROUND(E20*H20,2)</f>
        <v>0</v>
      </c>
      <c r="J20" s="210"/>
      <c r="K20" s="209">
        <f>ROUND(E20*J20,2)</f>
        <v>0</v>
      </c>
      <c r="L20" s="209">
        <v>21</v>
      </c>
      <c r="M20" s="209">
        <f>G20*(1+L20/100)</f>
        <v>0</v>
      </c>
      <c r="N20" s="209">
        <v>0</v>
      </c>
      <c r="O20" s="209">
        <f>ROUND(E20*N20,2)</f>
        <v>0</v>
      </c>
      <c r="P20" s="209">
        <v>0</v>
      </c>
      <c r="Q20" s="209">
        <f>ROUND(E20*P20,2)</f>
        <v>0</v>
      </c>
      <c r="R20" s="209" t="s">
        <v>284</v>
      </c>
      <c r="S20" s="209" t="s">
        <v>189</v>
      </c>
      <c r="T20" s="208" t="s">
        <v>189</v>
      </c>
      <c r="U20" s="207">
        <v>8.4000000000000005E-2</v>
      </c>
      <c r="V20" s="207">
        <f>ROUND(E20*U20,2)</f>
        <v>4</v>
      </c>
      <c r="W20" s="207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229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218"/>
      <c r="B21" s="217"/>
      <c r="C21" s="338" t="s">
        <v>330</v>
      </c>
      <c r="D21" s="339"/>
      <c r="E21" s="339"/>
      <c r="F21" s="339"/>
      <c r="G21" s="339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208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216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18"/>
      <c r="B22" s="217"/>
      <c r="C22" s="244" t="s">
        <v>329</v>
      </c>
      <c r="D22" s="243"/>
      <c r="E22" s="242">
        <v>47.57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96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215">
        <v>5</v>
      </c>
      <c r="B23" s="214" t="s">
        <v>328</v>
      </c>
      <c r="C23" s="213" t="s">
        <v>327</v>
      </c>
      <c r="D23" s="212" t="s">
        <v>85</v>
      </c>
      <c r="E23" s="211">
        <v>66.78</v>
      </c>
      <c r="F23" s="210"/>
      <c r="G23" s="209">
        <f>ROUND(E23*F23,2)</f>
        <v>0</v>
      </c>
      <c r="H23" s="210"/>
      <c r="I23" s="209">
        <f>ROUND(E23*H23,2)</f>
        <v>0</v>
      </c>
      <c r="J23" s="210"/>
      <c r="K23" s="209">
        <f>ROUND(E23*J23,2)</f>
        <v>0</v>
      </c>
      <c r="L23" s="209">
        <v>21</v>
      </c>
      <c r="M23" s="209">
        <f>G23*(1+L23/100)</f>
        <v>0</v>
      </c>
      <c r="N23" s="209">
        <v>9.9000000000000021E-4</v>
      </c>
      <c r="O23" s="209">
        <f>ROUND(E23*N23,2)</f>
        <v>7.0000000000000007E-2</v>
      </c>
      <c r="P23" s="209">
        <v>0</v>
      </c>
      <c r="Q23" s="209">
        <f>ROUND(E23*P23,2)</f>
        <v>0</v>
      </c>
      <c r="R23" s="209" t="s">
        <v>284</v>
      </c>
      <c r="S23" s="209" t="s">
        <v>189</v>
      </c>
      <c r="T23" s="208" t="s">
        <v>189</v>
      </c>
      <c r="U23" s="207">
        <v>0.23600000000000002</v>
      </c>
      <c r="V23" s="207">
        <f>ROUND(E23*U23,2)</f>
        <v>15.76</v>
      </c>
      <c r="W23" s="207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229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18"/>
      <c r="B24" s="217"/>
      <c r="C24" s="338" t="s">
        <v>322</v>
      </c>
      <c r="D24" s="339"/>
      <c r="E24" s="339"/>
      <c r="F24" s="339"/>
      <c r="G24" s="339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208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18"/>
      <c r="B25" s="217"/>
      <c r="C25" s="244" t="s">
        <v>326</v>
      </c>
      <c r="D25" s="243"/>
      <c r="E25" s="242">
        <v>31.5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96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18"/>
      <c r="B26" s="217"/>
      <c r="C26" s="244" t="s">
        <v>325</v>
      </c>
      <c r="D26" s="243"/>
      <c r="E26" s="242">
        <v>35.28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96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15">
        <v>6</v>
      </c>
      <c r="B27" s="214" t="s">
        <v>324</v>
      </c>
      <c r="C27" s="213" t="s">
        <v>323</v>
      </c>
      <c r="D27" s="212" t="s">
        <v>85</v>
      </c>
      <c r="E27" s="211">
        <v>123.5</v>
      </c>
      <c r="F27" s="210"/>
      <c r="G27" s="209">
        <f>ROUND(E27*F27,2)</f>
        <v>0</v>
      </c>
      <c r="H27" s="210"/>
      <c r="I27" s="209">
        <f>ROUND(E27*H27,2)</f>
        <v>0</v>
      </c>
      <c r="J27" s="210"/>
      <c r="K27" s="209">
        <f>ROUND(E27*J27,2)</f>
        <v>0</v>
      </c>
      <c r="L27" s="209">
        <v>21</v>
      </c>
      <c r="M27" s="209">
        <f>G27*(1+L27/100)</f>
        <v>0</v>
      </c>
      <c r="N27" s="209">
        <v>8.6000000000000009E-4</v>
      </c>
      <c r="O27" s="209">
        <f>ROUND(E27*N27,2)</f>
        <v>0.11</v>
      </c>
      <c r="P27" s="209">
        <v>0</v>
      </c>
      <c r="Q27" s="209">
        <f>ROUND(E27*P27,2)</f>
        <v>0</v>
      </c>
      <c r="R27" s="209" t="s">
        <v>284</v>
      </c>
      <c r="S27" s="209" t="s">
        <v>189</v>
      </c>
      <c r="T27" s="208" t="s">
        <v>189</v>
      </c>
      <c r="U27" s="207">
        <v>0.47900000000000004</v>
      </c>
      <c r="V27" s="207">
        <f>ROUND(E27*U27,2)</f>
        <v>59.16</v>
      </c>
      <c r="W27" s="207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229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18"/>
      <c r="B28" s="217"/>
      <c r="C28" s="338" t="s">
        <v>322</v>
      </c>
      <c r="D28" s="339"/>
      <c r="E28" s="339"/>
      <c r="F28" s="339"/>
      <c r="G28" s="339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208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18"/>
      <c r="B29" s="217"/>
      <c r="C29" s="244" t="s">
        <v>321</v>
      </c>
      <c r="D29" s="243"/>
      <c r="E29" s="242">
        <v>123.5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96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15">
        <v>7</v>
      </c>
      <c r="B30" s="214" t="s">
        <v>320</v>
      </c>
      <c r="C30" s="213" t="s">
        <v>319</v>
      </c>
      <c r="D30" s="212" t="s">
        <v>85</v>
      </c>
      <c r="E30" s="211">
        <v>66.78</v>
      </c>
      <c r="F30" s="210"/>
      <c r="G30" s="209">
        <f>ROUND(E30*F30,2)</f>
        <v>0</v>
      </c>
      <c r="H30" s="210"/>
      <c r="I30" s="209">
        <f>ROUND(E30*H30,2)</f>
        <v>0</v>
      </c>
      <c r="J30" s="210"/>
      <c r="K30" s="209">
        <f>ROUND(E30*J30,2)</f>
        <v>0</v>
      </c>
      <c r="L30" s="209">
        <v>21</v>
      </c>
      <c r="M30" s="209">
        <f>G30*(1+L30/100)</f>
        <v>0</v>
      </c>
      <c r="N30" s="209">
        <v>0</v>
      </c>
      <c r="O30" s="209">
        <f>ROUND(E30*N30,2)</f>
        <v>0</v>
      </c>
      <c r="P30" s="209">
        <v>0</v>
      </c>
      <c r="Q30" s="209">
        <f>ROUND(E30*P30,2)</f>
        <v>0</v>
      </c>
      <c r="R30" s="209" t="s">
        <v>284</v>
      </c>
      <c r="S30" s="209" t="s">
        <v>189</v>
      </c>
      <c r="T30" s="208" t="s">
        <v>189</v>
      </c>
      <c r="U30" s="207">
        <v>7.0000000000000007E-2</v>
      </c>
      <c r="V30" s="207">
        <f>ROUND(E30*U30,2)</f>
        <v>4.67</v>
      </c>
      <c r="W30" s="207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229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18"/>
      <c r="B31" s="217"/>
      <c r="C31" s="338" t="s">
        <v>316</v>
      </c>
      <c r="D31" s="339"/>
      <c r="E31" s="339"/>
      <c r="F31" s="339"/>
      <c r="G31" s="339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208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15">
        <v>8</v>
      </c>
      <c r="B32" s="214" t="s">
        <v>318</v>
      </c>
      <c r="C32" s="213" t="s">
        <v>317</v>
      </c>
      <c r="D32" s="212" t="s">
        <v>85</v>
      </c>
      <c r="E32" s="211">
        <v>123.5</v>
      </c>
      <c r="F32" s="210"/>
      <c r="G32" s="209">
        <f>ROUND(E32*F32,2)</f>
        <v>0</v>
      </c>
      <c r="H32" s="210"/>
      <c r="I32" s="209">
        <f>ROUND(E32*H32,2)</f>
        <v>0</v>
      </c>
      <c r="J32" s="210"/>
      <c r="K32" s="209">
        <f>ROUND(E32*J32,2)</f>
        <v>0</v>
      </c>
      <c r="L32" s="209">
        <v>21</v>
      </c>
      <c r="M32" s="209">
        <f>G32*(1+L32/100)</f>
        <v>0</v>
      </c>
      <c r="N32" s="209">
        <v>0</v>
      </c>
      <c r="O32" s="209">
        <f>ROUND(E32*N32,2)</f>
        <v>0</v>
      </c>
      <c r="P32" s="209">
        <v>0</v>
      </c>
      <c r="Q32" s="209">
        <f>ROUND(E32*P32,2)</f>
        <v>0</v>
      </c>
      <c r="R32" s="209" t="s">
        <v>284</v>
      </c>
      <c r="S32" s="209" t="s">
        <v>189</v>
      </c>
      <c r="T32" s="208" t="s">
        <v>189</v>
      </c>
      <c r="U32" s="207">
        <v>0.32700000000000001</v>
      </c>
      <c r="V32" s="207">
        <f>ROUND(E32*U32,2)</f>
        <v>40.380000000000003</v>
      </c>
      <c r="W32" s="207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229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18"/>
      <c r="B33" s="217"/>
      <c r="C33" s="338" t="s">
        <v>316</v>
      </c>
      <c r="D33" s="339"/>
      <c r="E33" s="339"/>
      <c r="F33" s="339"/>
      <c r="G33" s="339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208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15">
        <v>9</v>
      </c>
      <c r="B34" s="214" t="s">
        <v>315</v>
      </c>
      <c r="C34" s="213" t="s">
        <v>314</v>
      </c>
      <c r="D34" s="212" t="s">
        <v>94</v>
      </c>
      <c r="E34" s="211">
        <v>95.14</v>
      </c>
      <c r="F34" s="210"/>
      <c r="G34" s="209">
        <f>ROUND(E34*F34,2)</f>
        <v>0</v>
      </c>
      <c r="H34" s="210"/>
      <c r="I34" s="209">
        <f>ROUND(E34*H34,2)</f>
        <v>0</v>
      </c>
      <c r="J34" s="210"/>
      <c r="K34" s="209">
        <f>ROUND(E34*J34,2)</f>
        <v>0</v>
      </c>
      <c r="L34" s="209">
        <v>21</v>
      </c>
      <c r="M34" s="209">
        <f>G34*(1+L34/100)</f>
        <v>0</v>
      </c>
      <c r="N34" s="209">
        <v>0</v>
      </c>
      <c r="O34" s="209">
        <f>ROUND(E34*N34,2)</f>
        <v>0</v>
      </c>
      <c r="P34" s="209">
        <v>0</v>
      </c>
      <c r="Q34" s="209">
        <f>ROUND(E34*P34,2)</f>
        <v>0</v>
      </c>
      <c r="R34" s="209" t="s">
        <v>284</v>
      </c>
      <c r="S34" s="209" t="s">
        <v>189</v>
      </c>
      <c r="T34" s="208" t="s">
        <v>189</v>
      </c>
      <c r="U34" s="207">
        <v>3.8000000000000006E-2</v>
      </c>
      <c r="V34" s="207">
        <f>ROUND(E34*U34,2)</f>
        <v>3.62</v>
      </c>
      <c r="W34" s="207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229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18"/>
      <c r="B35" s="217"/>
      <c r="C35" s="338" t="s">
        <v>313</v>
      </c>
      <c r="D35" s="339"/>
      <c r="E35" s="339"/>
      <c r="F35" s="339"/>
      <c r="G35" s="339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208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15">
        <v>10</v>
      </c>
      <c r="B36" s="214" t="s">
        <v>312</v>
      </c>
      <c r="C36" s="213" t="s">
        <v>311</v>
      </c>
      <c r="D36" s="212" t="s">
        <v>94</v>
      </c>
      <c r="E36" s="211">
        <v>95.14</v>
      </c>
      <c r="F36" s="210"/>
      <c r="G36" s="209">
        <f>ROUND(E36*F36,2)</f>
        <v>0</v>
      </c>
      <c r="H36" s="210"/>
      <c r="I36" s="209">
        <f>ROUND(E36*H36,2)</f>
        <v>0</v>
      </c>
      <c r="J36" s="210"/>
      <c r="K36" s="209">
        <f>ROUND(E36*J36,2)</f>
        <v>0</v>
      </c>
      <c r="L36" s="209">
        <v>21</v>
      </c>
      <c r="M36" s="209">
        <f>G36*(1+L36/100)</f>
        <v>0</v>
      </c>
      <c r="N36" s="209">
        <v>0</v>
      </c>
      <c r="O36" s="209">
        <f>ROUND(E36*N36,2)</f>
        <v>0</v>
      </c>
      <c r="P36" s="209">
        <v>0</v>
      </c>
      <c r="Q36" s="209">
        <f>ROUND(E36*P36,2)</f>
        <v>0</v>
      </c>
      <c r="R36" s="209" t="s">
        <v>284</v>
      </c>
      <c r="S36" s="209" t="s">
        <v>189</v>
      </c>
      <c r="T36" s="208" t="s">
        <v>189</v>
      </c>
      <c r="U36" s="207">
        <v>0.34500000000000003</v>
      </c>
      <c r="V36" s="207">
        <f>ROUND(E36*U36,2)</f>
        <v>32.82</v>
      </c>
      <c r="W36" s="207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229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18"/>
      <c r="B37" s="217"/>
      <c r="C37" s="338" t="s">
        <v>310</v>
      </c>
      <c r="D37" s="339"/>
      <c r="E37" s="339"/>
      <c r="F37" s="339"/>
      <c r="G37" s="339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208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216" t="str">
        <f>C37</f>
        <v>bez naložení do dopravní nádoby, ale s vyprázdněním dopravní nádoby na hromadu nebo na dopravní prostředek,</v>
      </c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15">
        <v>11</v>
      </c>
      <c r="B38" s="214" t="s">
        <v>309</v>
      </c>
      <c r="C38" s="213" t="s">
        <v>308</v>
      </c>
      <c r="D38" s="212" t="s">
        <v>94</v>
      </c>
      <c r="E38" s="211">
        <v>26.16</v>
      </c>
      <c r="F38" s="210"/>
      <c r="G38" s="209">
        <f>ROUND(E38*F38,2)</f>
        <v>0</v>
      </c>
      <c r="H38" s="210"/>
      <c r="I38" s="209">
        <f>ROUND(E38*H38,2)</f>
        <v>0</v>
      </c>
      <c r="J38" s="210"/>
      <c r="K38" s="209">
        <f>ROUND(E38*J38,2)</f>
        <v>0</v>
      </c>
      <c r="L38" s="209">
        <v>21</v>
      </c>
      <c r="M38" s="209">
        <f>G38*(1+L38/100)</f>
        <v>0</v>
      </c>
      <c r="N38" s="209">
        <v>0</v>
      </c>
      <c r="O38" s="209">
        <f>ROUND(E38*N38,2)</f>
        <v>0</v>
      </c>
      <c r="P38" s="209">
        <v>0</v>
      </c>
      <c r="Q38" s="209">
        <f>ROUND(E38*P38,2)</f>
        <v>0</v>
      </c>
      <c r="R38" s="209" t="s">
        <v>284</v>
      </c>
      <c r="S38" s="209" t="s">
        <v>189</v>
      </c>
      <c r="T38" s="208" t="s">
        <v>189</v>
      </c>
      <c r="U38" s="207">
        <v>1.1000000000000001E-2</v>
      </c>
      <c r="V38" s="207">
        <f>ROUND(E38*U38,2)</f>
        <v>0.28999999999999998</v>
      </c>
      <c r="W38" s="207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229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18"/>
      <c r="B39" s="217"/>
      <c r="C39" s="338" t="s">
        <v>303</v>
      </c>
      <c r="D39" s="339"/>
      <c r="E39" s="339"/>
      <c r="F39" s="339"/>
      <c r="G39" s="339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208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18"/>
      <c r="B40" s="217"/>
      <c r="C40" s="244" t="s">
        <v>307</v>
      </c>
      <c r="D40" s="243"/>
      <c r="E40" s="242">
        <v>95.14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96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18"/>
      <c r="B41" s="217"/>
      <c r="C41" s="244" t="s">
        <v>306</v>
      </c>
      <c r="D41" s="243"/>
      <c r="E41" s="242">
        <v>-68.97999999999999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96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15">
        <v>12</v>
      </c>
      <c r="B42" s="214" t="s">
        <v>305</v>
      </c>
      <c r="C42" s="213" t="s">
        <v>304</v>
      </c>
      <c r="D42" s="212" t="s">
        <v>94</v>
      </c>
      <c r="E42" s="211">
        <v>26.16</v>
      </c>
      <c r="F42" s="210"/>
      <c r="G42" s="209">
        <f>ROUND(E42*F42,2)</f>
        <v>0</v>
      </c>
      <c r="H42" s="210"/>
      <c r="I42" s="209">
        <f>ROUND(E42*H42,2)</f>
        <v>0</v>
      </c>
      <c r="J42" s="210"/>
      <c r="K42" s="209">
        <f>ROUND(E42*J42,2)</f>
        <v>0</v>
      </c>
      <c r="L42" s="209">
        <v>21</v>
      </c>
      <c r="M42" s="209">
        <f>G42*(1+L42/100)</f>
        <v>0</v>
      </c>
      <c r="N42" s="209">
        <v>0</v>
      </c>
      <c r="O42" s="209">
        <f>ROUND(E42*N42,2)</f>
        <v>0</v>
      </c>
      <c r="P42" s="209">
        <v>0</v>
      </c>
      <c r="Q42" s="209">
        <f>ROUND(E42*P42,2)</f>
        <v>0</v>
      </c>
      <c r="R42" s="209" t="s">
        <v>284</v>
      </c>
      <c r="S42" s="209" t="s">
        <v>189</v>
      </c>
      <c r="T42" s="208" t="s">
        <v>189</v>
      </c>
      <c r="U42" s="207">
        <v>0</v>
      </c>
      <c r="V42" s="207">
        <f>ROUND(E42*U42,2)</f>
        <v>0</v>
      </c>
      <c r="W42" s="207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229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18"/>
      <c r="B43" s="217"/>
      <c r="C43" s="338" t="s">
        <v>303</v>
      </c>
      <c r="D43" s="339"/>
      <c r="E43" s="339"/>
      <c r="F43" s="339"/>
      <c r="G43" s="339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208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234">
        <v>13</v>
      </c>
      <c r="B44" s="233" t="s">
        <v>302</v>
      </c>
      <c r="C44" s="232" t="s">
        <v>301</v>
      </c>
      <c r="D44" s="231" t="s">
        <v>94</v>
      </c>
      <c r="E44" s="230">
        <v>26.16</v>
      </c>
      <c r="F44" s="229"/>
      <c r="G44" s="228">
        <f>ROUND(E44*F44,2)</f>
        <v>0</v>
      </c>
      <c r="H44" s="229"/>
      <c r="I44" s="228">
        <f>ROUND(E44*H44,2)</f>
        <v>0</v>
      </c>
      <c r="J44" s="229"/>
      <c r="K44" s="228">
        <f>ROUND(E44*J44,2)</f>
        <v>0</v>
      </c>
      <c r="L44" s="228">
        <v>21</v>
      </c>
      <c r="M44" s="228">
        <f>G44*(1+L44/100)</f>
        <v>0</v>
      </c>
      <c r="N44" s="228">
        <v>0</v>
      </c>
      <c r="O44" s="228">
        <f>ROUND(E44*N44,2)</f>
        <v>0</v>
      </c>
      <c r="P44" s="228">
        <v>0</v>
      </c>
      <c r="Q44" s="228">
        <f>ROUND(E44*P44,2)</f>
        <v>0</v>
      </c>
      <c r="R44" s="228" t="s">
        <v>284</v>
      </c>
      <c r="S44" s="228" t="s">
        <v>189</v>
      </c>
      <c r="T44" s="235" t="s">
        <v>189</v>
      </c>
      <c r="U44" s="207">
        <v>0.65200000000000002</v>
      </c>
      <c r="V44" s="207">
        <f>ROUND(E44*U44,2)</f>
        <v>17.059999999999999</v>
      </c>
      <c r="W44" s="207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229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234">
        <v>14</v>
      </c>
      <c r="B45" s="233" t="s">
        <v>300</v>
      </c>
      <c r="C45" s="232" t="s">
        <v>299</v>
      </c>
      <c r="D45" s="231" t="s">
        <v>94</v>
      </c>
      <c r="E45" s="230">
        <v>26.16</v>
      </c>
      <c r="F45" s="229"/>
      <c r="G45" s="228">
        <f>ROUND(E45*F45,2)</f>
        <v>0</v>
      </c>
      <c r="H45" s="229"/>
      <c r="I45" s="228">
        <f>ROUND(E45*H45,2)</f>
        <v>0</v>
      </c>
      <c r="J45" s="229"/>
      <c r="K45" s="228">
        <f>ROUND(E45*J45,2)</f>
        <v>0</v>
      </c>
      <c r="L45" s="228">
        <v>21</v>
      </c>
      <c r="M45" s="228">
        <f>G45*(1+L45/100)</f>
        <v>0</v>
      </c>
      <c r="N45" s="228">
        <v>0</v>
      </c>
      <c r="O45" s="228">
        <f>ROUND(E45*N45,2)</f>
        <v>0</v>
      </c>
      <c r="P45" s="228">
        <v>0</v>
      </c>
      <c r="Q45" s="228">
        <f>ROUND(E45*P45,2)</f>
        <v>0</v>
      </c>
      <c r="R45" s="228" t="s">
        <v>284</v>
      </c>
      <c r="S45" s="228" t="s">
        <v>189</v>
      </c>
      <c r="T45" s="235" t="s">
        <v>189</v>
      </c>
      <c r="U45" s="207">
        <v>9.0000000000000011E-3</v>
      </c>
      <c r="V45" s="207">
        <f>ROUND(E45*U45,2)</f>
        <v>0.24</v>
      </c>
      <c r="W45" s="207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229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15">
        <v>15</v>
      </c>
      <c r="B46" s="214" t="s">
        <v>298</v>
      </c>
      <c r="C46" s="213" t="s">
        <v>297</v>
      </c>
      <c r="D46" s="212" t="s">
        <v>94</v>
      </c>
      <c r="E46" s="211">
        <v>68.98</v>
      </c>
      <c r="F46" s="210"/>
      <c r="G46" s="209">
        <f>ROUND(E46*F46,2)</f>
        <v>0</v>
      </c>
      <c r="H46" s="210"/>
      <c r="I46" s="209">
        <f>ROUND(E46*H46,2)</f>
        <v>0</v>
      </c>
      <c r="J46" s="210"/>
      <c r="K46" s="209">
        <f>ROUND(E46*J46,2)</f>
        <v>0</v>
      </c>
      <c r="L46" s="209">
        <v>21</v>
      </c>
      <c r="M46" s="209">
        <f>G46*(1+L46/100)</f>
        <v>0</v>
      </c>
      <c r="N46" s="209">
        <v>0</v>
      </c>
      <c r="O46" s="209">
        <f>ROUND(E46*N46,2)</f>
        <v>0</v>
      </c>
      <c r="P46" s="209">
        <v>0</v>
      </c>
      <c r="Q46" s="209">
        <f>ROUND(E46*P46,2)</f>
        <v>0</v>
      </c>
      <c r="R46" s="209" t="s">
        <v>284</v>
      </c>
      <c r="S46" s="209" t="s">
        <v>189</v>
      </c>
      <c r="T46" s="208" t="s">
        <v>189</v>
      </c>
      <c r="U46" s="207">
        <v>0.20200000000000001</v>
      </c>
      <c r="V46" s="207">
        <f>ROUND(E46*U46,2)</f>
        <v>13.93</v>
      </c>
      <c r="W46" s="207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229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18"/>
      <c r="B47" s="217"/>
      <c r="C47" s="338" t="s">
        <v>296</v>
      </c>
      <c r="D47" s="339"/>
      <c r="E47" s="339"/>
      <c r="F47" s="339"/>
      <c r="G47" s="339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208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18"/>
      <c r="B48" s="217"/>
      <c r="C48" s="244" t="s">
        <v>295</v>
      </c>
      <c r="D48" s="243"/>
      <c r="E48" s="242">
        <v>9.4500000000000011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96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18"/>
      <c r="B49" s="217"/>
      <c r="C49" s="244" t="s">
        <v>294</v>
      </c>
      <c r="D49" s="243"/>
      <c r="E49" s="242">
        <v>12.600000000000001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96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18"/>
      <c r="B50" s="217"/>
      <c r="C50" s="244" t="s">
        <v>293</v>
      </c>
      <c r="D50" s="243"/>
      <c r="E50" s="242">
        <v>46.930000000000007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96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15">
        <v>16</v>
      </c>
      <c r="B51" s="214" t="s">
        <v>292</v>
      </c>
      <c r="C51" s="213" t="s">
        <v>291</v>
      </c>
      <c r="D51" s="212" t="s">
        <v>94</v>
      </c>
      <c r="E51" s="211">
        <v>19.62</v>
      </c>
      <c r="F51" s="210"/>
      <c r="G51" s="209">
        <f>ROUND(E51*F51,2)</f>
        <v>0</v>
      </c>
      <c r="H51" s="210"/>
      <c r="I51" s="209">
        <f>ROUND(E51*H51,2)</f>
        <v>0</v>
      </c>
      <c r="J51" s="210"/>
      <c r="K51" s="209">
        <f>ROUND(E51*J51,2)</f>
        <v>0</v>
      </c>
      <c r="L51" s="209">
        <v>21</v>
      </c>
      <c r="M51" s="209">
        <f>G51*(1+L51/100)</f>
        <v>0</v>
      </c>
      <c r="N51" s="209">
        <v>1.7000000000000002</v>
      </c>
      <c r="O51" s="209">
        <f>ROUND(E51*N51,2)</f>
        <v>33.35</v>
      </c>
      <c r="P51" s="209">
        <v>0</v>
      </c>
      <c r="Q51" s="209">
        <f>ROUND(E51*P51,2)</f>
        <v>0</v>
      </c>
      <c r="R51" s="209" t="s">
        <v>284</v>
      </c>
      <c r="S51" s="209" t="s">
        <v>189</v>
      </c>
      <c r="T51" s="208" t="s">
        <v>189</v>
      </c>
      <c r="U51" s="207">
        <v>1.5870000000000002</v>
      </c>
      <c r="V51" s="207">
        <f>ROUND(E51*U51,2)</f>
        <v>31.14</v>
      </c>
      <c r="W51" s="207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229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218"/>
      <c r="B52" s="217"/>
      <c r="C52" s="338" t="s">
        <v>290</v>
      </c>
      <c r="D52" s="339"/>
      <c r="E52" s="339"/>
      <c r="F52" s="339"/>
      <c r="G52" s="339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208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216" t="str">
        <f>C52</f>
        <v>sypaninou z vhodných hornin tř. 1 - 4 nebo materiálem připraveným podél výkopu ve vzdálenosti do 3 m od jeho kraje, pro jakoukoliv hloubku výkopu a jakoukoliv míru zhutnění,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18"/>
      <c r="B53" s="217"/>
      <c r="C53" s="244" t="s">
        <v>289</v>
      </c>
      <c r="D53" s="243"/>
      <c r="E53" s="242">
        <v>4.7250000000000005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96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18"/>
      <c r="B54" s="217"/>
      <c r="C54" s="244" t="s">
        <v>288</v>
      </c>
      <c r="D54" s="243"/>
      <c r="E54" s="242">
        <v>3.7800000000000002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96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18"/>
      <c r="B55" s="217"/>
      <c r="C55" s="244" t="s">
        <v>287</v>
      </c>
      <c r="D55" s="243"/>
      <c r="E55" s="242">
        <v>11.115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96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34">
        <v>17</v>
      </c>
      <c r="B56" s="233" t="s">
        <v>286</v>
      </c>
      <c r="C56" s="232" t="s">
        <v>285</v>
      </c>
      <c r="D56" s="231" t="s">
        <v>94</v>
      </c>
      <c r="E56" s="230">
        <v>26.16</v>
      </c>
      <c r="F56" s="229"/>
      <c r="G56" s="228">
        <f>ROUND(E56*F56,2)</f>
        <v>0</v>
      </c>
      <c r="H56" s="229"/>
      <c r="I56" s="228">
        <f>ROUND(E56*H56,2)</f>
        <v>0</v>
      </c>
      <c r="J56" s="229"/>
      <c r="K56" s="228">
        <f>ROUND(E56*J56,2)</f>
        <v>0</v>
      </c>
      <c r="L56" s="228">
        <v>21</v>
      </c>
      <c r="M56" s="228">
        <f>G56*(1+L56/100)</f>
        <v>0</v>
      </c>
      <c r="N56" s="228">
        <v>0</v>
      </c>
      <c r="O56" s="228">
        <f>ROUND(E56*N56,2)</f>
        <v>0</v>
      </c>
      <c r="P56" s="228">
        <v>0</v>
      </c>
      <c r="Q56" s="228">
        <f>ROUND(E56*P56,2)</f>
        <v>0</v>
      </c>
      <c r="R56" s="228" t="s">
        <v>284</v>
      </c>
      <c r="S56" s="228" t="s">
        <v>189</v>
      </c>
      <c r="T56" s="235" t="s">
        <v>189</v>
      </c>
      <c r="U56" s="207">
        <v>0</v>
      </c>
      <c r="V56" s="207">
        <f>ROUND(E56*U56,2)</f>
        <v>0</v>
      </c>
      <c r="W56" s="207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229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15">
        <v>18</v>
      </c>
      <c r="B57" s="214" t="s">
        <v>283</v>
      </c>
      <c r="C57" s="213" t="s">
        <v>282</v>
      </c>
      <c r="D57" s="212" t="s">
        <v>94</v>
      </c>
      <c r="E57" s="211">
        <v>6.54</v>
      </c>
      <c r="F57" s="210"/>
      <c r="G57" s="209">
        <f>ROUND(E57*F57,2)</f>
        <v>0</v>
      </c>
      <c r="H57" s="210"/>
      <c r="I57" s="209">
        <f>ROUND(E57*H57,2)</f>
        <v>0</v>
      </c>
      <c r="J57" s="210"/>
      <c r="K57" s="209">
        <f>ROUND(E57*J57,2)</f>
        <v>0</v>
      </c>
      <c r="L57" s="209">
        <v>21</v>
      </c>
      <c r="M57" s="209">
        <f>G57*(1+L57/100)</f>
        <v>0</v>
      </c>
      <c r="N57" s="209">
        <v>1.8907700000000001</v>
      </c>
      <c r="O57" s="209">
        <f>ROUND(E57*N57,2)</f>
        <v>12.37</v>
      </c>
      <c r="P57" s="209">
        <v>0</v>
      </c>
      <c r="Q57" s="209">
        <f>ROUND(E57*P57,2)</f>
        <v>0</v>
      </c>
      <c r="R57" s="209" t="s">
        <v>211</v>
      </c>
      <c r="S57" s="209" t="s">
        <v>189</v>
      </c>
      <c r="T57" s="208" t="s">
        <v>189</v>
      </c>
      <c r="U57" s="207">
        <v>1.6950000000000001</v>
      </c>
      <c r="V57" s="207">
        <f>ROUND(E57*U57,2)</f>
        <v>11.09</v>
      </c>
      <c r="W57" s="207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229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18"/>
      <c r="B58" s="217"/>
      <c r="C58" s="338" t="s">
        <v>281</v>
      </c>
      <c r="D58" s="339"/>
      <c r="E58" s="339"/>
      <c r="F58" s="339"/>
      <c r="G58" s="339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208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18"/>
      <c r="B59" s="217"/>
      <c r="C59" s="244" t="s">
        <v>280</v>
      </c>
      <c r="D59" s="243"/>
      <c r="E59" s="242">
        <v>1.5750000000000002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96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18"/>
      <c r="B60" s="217"/>
      <c r="C60" s="244" t="s">
        <v>279</v>
      </c>
      <c r="D60" s="243"/>
      <c r="E60" s="242">
        <v>1.26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96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18"/>
      <c r="B61" s="217"/>
      <c r="C61" s="244" t="s">
        <v>278</v>
      </c>
      <c r="D61" s="243"/>
      <c r="E61" s="242">
        <v>3.7050000000000001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96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245" t="s">
        <v>81</v>
      </c>
      <c r="B62" s="225" t="s">
        <v>277</v>
      </c>
      <c r="C62" s="224" t="s">
        <v>276</v>
      </c>
      <c r="D62" s="223"/>
      <c r="E62" s="222"/>
      <c r="F62" s="221"/>
      <c r="G62" s="221">
        <f>SUMIF(AG63:AG73,"&lt;&gt;NOR",G63:G73)</f>
        <v>0</v>
      </c>
      <c r="H62" s="221"/>
      <c r="I62" s="221">
        <f>SUM(I63:I73)</f>
        <v>0</v>
      </c>
      <c r="J62" s="221"/>
      <c r="K62" s="221">
        <f>SUM(K63:K73)</f>
        <v>0</v>
      </c>
      <c r="L62" s="221"/>
      <c r="M62" s="221">
        <f>SUM(M63:M73)</f>
        <v>0</v>
      </c>
      <c r="N62" s="221"/>
      <c r="O62" s="221">
        <f>SUM(O63:O73)</f>
        <v>2.23</v>
      </c>
      <c r="P62" s="221"/>
      <c r="Q62" s="221">
        <f>SUM(Q63:Q73)</f>
        <v>2.5300000000000002</v>
      </c>
      <c r="R62" s="221"/>
      <c r="S62" s="221"/>
      <c r="T62" s="220"/>
      <c r="U62" s="219"/>
      <c r="V62" s="219">
        <f>SUM(V63:V73)</f>
        <v>84.22</v>
      </c>
      <c r="W62" s="219"/>
      <c r="AG62" t="s">
        <v>82</v>
      </c>
    </row>
    <row r="63" spans="1:60" outlineLevel="1" x14ac:dyDescent="0.2">
      <c r="A63" s="234">
        <v>19</v>
      </c>
      <c r="B63" s="233" t="s">
        <v>275</v>
      </c>
      <c r="C63" s="232" t="s">
        <v>274</v>
      </c>
      <c r="D63" s="231" t="s">
        <v>178</v>
      </c>
      <c r="E63" s="230">
        <v>135</v>
      </c>
      <c r="F63" s="229"/>
      <c r="G63" s="228">
        <f>ROUND(E63*F63,2)</f>
        <v>0</v>
      </c>
      <c r="H63" s="229"/>
      <c r="I63" s="228">
        <f>ROUND(E63*H63,2)</f>
        <v>0</v>
      </c>
      <c r="J63" s="229"/>
      <c r="K63" s="228">
        <f>ROUND(E63*J63,2)</f>
        <v>0</v>
      </c>
      <c r="L63" s="228">
        <v>21</v>
      </c>
      <c r="M63" s="228">
        <f>G63*(1+L63/100)</f>
        <v>0</v>
      </c>
      <c r="N63" s="228">
        <v>0</v>
      </c>
      <c r="O63" s="228">
        <f>ROUND(E63*N63,2)</f>
        <v>0</v>
      </c>
      <c r="P63" s="228">
        <v>0</v>
      </c>
      <c r="Q63" s="228">
        <f>ROUND(E63*P63,2)</f>
        <v>0</v>
      </c>
      <c r="R63" s="228" t="s">
        <v>211</v>
      </c>
      <c r="S63" s="228" t="s">
        <v>189</v>
      </c>
      <c r="T63" s="235" t="s">
        <v>189</v>
      </c>
      <c r="U63" s="207">
        <v>6.9000000000000006E-2</v>
      </c>
      <c r="V63" s="207">
        <f>ROUND(E63*U63,2)</f>
        <v>9.32</v>
      </c>
      <c r="W63" s="207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229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234">
        <v>20</v>
      </c>
      <c r="B64" s="233" t="s">
        <v>273</v>
      </c>
      <c r="C64" s="232" t="s">
        <v>272</v>
      </c>
      <c r="D64" s="231" t="s">
        <v>178</v>
      </c>
      <c r="E64" s="230">
        <v>135</v>
      </c>
      <c r="F64" s="229"/>
      <c r="G64" s="228">
        <f>ROUND(E64*F64,2)</f>
        <v>0</v>
      </c>
      <c r="H64" s="229"/>
      <c r="I64" s="228">
        <f>ROUND(E64*H64,2)</f>
        <v>0</v>
      </c>
      <c r="J64" s="229"/>
      <c r="K64" s="228">
        <f>ROUND(E64*J64,2)</f>
        <v>0</v>
      </c>
      <c r="L64" s="228">
        <v>21</v>
      </c>
      <c r="M64" s="228">
        <f>G64*(1+L64/100)</f>
        <v>0</v>
      </c>
      <c r="N64" s="228">
        <v>0</v>
      </c>
      <c r="O64" s="228">
        <f>ROUND(E64*N64,2)</f>
        <v>0</v>
      </c>
      <c r="P64" s="228">
        <v>0</v>
      </c>
      <c r="Q64" s="228">
        <f>ROUND(E64*P64,2)</f>
        <v>0</v>
      </c>
      <c r="R64" s="228" t="s">
        <v>211</v>
      </c>
      <c r="S64" s="228" t="s">
        <v>189</v>
      </c>
      <c r="T64" s="235" t="s">
        <v>189</v>
      </c>
      <c r="U64" s="207">
        <v>4.6000000000000006E-2</v>
      </c>
      <c r="V64" s="207">
        <f>ROUND(E64*U64,2)</f>
        <v>6.21</v>
      </c>
      <c r="W64" s="207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229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34">
        <v>21</v>
      </c>
      <c r="B65" s="233" t="s">
        <v>271</v>
      </c>
      <c r="C65" s="232" t="s">
        <v>270</v>
      </c>
      <c r="D65" s="231" t="s">
        <v>269</v>
      </c>
      <c r="E65" s="230">
        <v>25</v>
      </c>
      <c r="F65" s="229"/>
      <c r="G65" s="228">
        <f>ROUND(E65*F65,2)</f>
        <v>0</v>
      </c>
      <c r="H65" s="229"/>
      <c r="I65" s="228">
        <f>ROUND(E65*H65,2)</f>
        <v>0</v>
      </c>
      <c r="J65" s="229"/>
      <c r="K65" s="228">
        <f>ROUND(E65*J65,2)</f>
        <v>0</v>
      </c>
      <c r="L65" s="228">
        <v>21</v>
      </c>
      <c r="M65" s="228">
        <f>G65*(1+L65/100)</f>
        <v>0</v>
      </c>
      <c r="N65" s="228">
        <v>8.8610000000000008E-2</v>
      </c>
      <c r="O65" s="228">
        <f>ROUND(E65*N65,2)</f>
        <v>2.2200000000000002</v>
      </c>
      <c r="P65" s="228">
        <v>0</v>
      </c>
      <c r="Q65" s="228">
        <f>ROUND(E65*P65,2)</f>
        <v>0</v>
      </c>
      <c r="R65" s="228" t="s">
        <v>211</v>
      </c>
      <c r="S65" s="228" t="s">
        <v>189</v>
      </c>
      <c r="T65" s="235" t="s">
        <v>189</v>
      </c>
      <c r="U65" s="207">
        <v>0.18783000000000002</v>
      </c>
      <c r="V65" s="207">
        <f>ROUND(E65*U65,2)</f>
        <v>4.7</v>
      </c>
      <c r="W65" s="207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229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215">
        <v>22</v>
      </c>
      <c r="B66" s="214" t="s">
        <v>268</v>
      </c>
      <c r="C66" s="213" t="s">
        <v>267</v>
      </c>
      <c r="D66" s="212" t="s">
        <v>108</v>
      </c>
      <c r="E66" s="211">
        <v>5</v>
      </c>
      <c r="F66" s="210"/>
      <c r="G66" s="209">
        <f>ROUND(E66*F66,2)</f>
        <v>0</v>
      </c>
      <c r="H66" s="210"/>
      <c r="I66" s="209">
        <f>ROUND(E66*H66,2)</f>
        <v>0</v>
      </c>
      <c r="J66" s="210"/>
      <c r="K66" s="209">
        <f>ROUND(E66*J66,2)</f>
        <v>0</v>
      </c>
      <c r="L66" s="209">
        <v>21</v>
      </c>
      <c r="M66" s="209">
        <f>G66*(1+L66/100)</f>
        <v>0</v>
      </c>
      <c r="N66" s="209">
        <v>2.0900000000000003E-3</v>
      </c>
      <c r="O66" s="209">
        <f>ROUND(E66*N66,2)</f>
        <v>0.01</v>
      </c>
      <c r="P66" s="209">
        <v>0</v>
      </c>
      <c r="Q66" s="209">
        <f>ROUND(E66*P66,2)</f>
        <v>0</v>
      </c>
      <c r="R66" s="209" t="s">
        <v>230</v>
      </c>
      <c r="S66" s="209" t="s">
        <v>189</v>
      </c>
      <c r="T66" s="208" t="s">
        <v>189</v>
      </c>
      <c r="U66" s="207">
        <v>1.7440000000000002</v>
      </c>
      <c r="V66" s="207">
        <f>ROUND(E66*U66,2)</f>
        <v>8.7200000000000006</v>
      </c>
      <c r="W66" s="207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229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18"/>
      <c r="B67" s="217"/>
      <c r="C67" s="244" t="s">
        <v>266</v>
      </c>
      <c r="D67" s="243"/>
      <c r="E67" s="242">
        <v>5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96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15">
        <v>23</v>
      </c>
      <c r="B68" s="214" t="s">
        <v>265</v>
      </c>
      <c r="C68" s="213" t="s">
        <v>264</v>
      </c>
      <c r="D68" s="212" t="s">
        <v>178</v>
      </c>
      <c r="E68" s="211">
        <v>80</v>
      </c>
      <c r="F68" s="210"/>
      <c r="G68" s="209">
        <f>ROUND(E68*F68,2)</f>
        <v>0</v>
      </c>
      <c r="H68" s="210"/>
      <c r="I68" s="209">
        <f>ROUND(E68*H68,2)</f>
        <v>0</v>
      </c>
      <c r="J68" s="210"/>
      <c r="K68" s="209">
        <f>ROUND(E68*J68,2)</f>
        <v>0</v>
      </c>
      <c r="L68" s="209">
        <v>21</v>
      </c>
      <c r="M68" s="209">
        <f>G68*(1+L68/100)</f>
        <v>0</v>
      </c>
      <c r="N68" s="209">
        <v>0</v>
      </c>
      <c r="O68" s="209">
        <f>ROUND(E68*N68,2)</f>
        <v>0</v>
      </c>
      <c r="P68" s="209">
        <v>3.065E-2</v>
      </c>
      <c r="Q68" s="209">
        <f>ROUND(E68*P68,2)</f>
        <v>2.4500000000000002</v>
      </c>
      <c r="R68" s="209" t="s">
        <v>230</v>
      </c>
      <c r="S68" s="209" t="s">
        <v>189</v>
      </c>
      <c r="T68" s="208" t="s">
        <v>189</v>
      </c>
      <c r="U68" s="207">
        <v>0.57600000000000007</v>
      </c>
      <c r="V68" s="207">
        <f>ROUND(E68*U68,2)</f>
        <v>46.08</v>
      </c>
      <c r="W68" s="207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229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18"/>
      <c r="B69" s="217"/>
      <c r="C69" s="338" t="s">
        <v>263</v>
      </c>
      <c r="D69" s="339"/>
      <c r="E69" s="339"/>
      <c r="F69" s="339"/>
      <c r="G69" s="339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208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34">
        <v>24</v>
      </c>
      <c r="B70" s="233" t="s">
        <v>262</v>
      </c>
      <c r="C70" s="232" t="s">
        <v>261</v>
      </c>
      <c r="D70" s="231" t="s">
        <v>108</v>
      </c>
      <c r="E70" s="230">
        <v>1</v>
      </c>
      <c r="F70" s="229"/>
      <c r="G70" s="228">
        <f>ROUND(E70*F70,2)</f>
        <v>0</v>
      </c>
      <c r="H70" s="229"/>
      <c r="I70" s="228">
        <f>ROUND(E70*H70,2)</f>
        <v>0</v>
      </c>
      <c r="J70" s="229"/>
      <c r="K70" s="228">
        <f>ROUND(E70*J70,2)</f>
        <v>0</v>
      </c>
      <c r="L70" s="228">
        <v>21</v>
      </c>
      <c r="M70" s="228">
        <f>G70*(1+L70/100)</f>
        <v>0</v>
      </c>
      <c r="N70" s="228">
        <v>0</v>
      </c>
      <c r="O70" s="228">
        <f>ROUND(E70*N70,2)</f>
        <v>0</v>
      </c>
      <c r="P70" s="228">
        <v>8.2000000000000003E-2</v>
      </c>
      <c r="Q70" s="228">
        <f>ROUND(E70*P70,2)</f>
        <v>0.08</v>
      </c>
      <c r="R70" s="228" t="s">
        <v>230</v>
      </c>
      <c r="S70" s="228" t="s">
        <v>189</v>
      </c>
      <c r="T70" s="235" t="s">
        <v>189</v>
      </c>
      <c r="U70" s="207">
        <v>0.63</v>
      </c>
      <c r="V70" s="207">
        <f>ROUND(E70*U70,2)</f>
        <v>0.63</v>
      </c>
      <c r="W70" s="207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229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15">
        <v>25</v>
      </c>
      <c r="B71" s="214" t="s">
        <v>260</v>
      </c>
      <c r="C71" s="213" t="s">
        <v>259</v>
      </c>
      <c r="D71" s="212" t="s">
        <v>101</v>
      </c>
      <c r="E71" s="211">
        <v>2.5340000000000003</v>
      </c>
      <c r="F71" s="210"/>
      <c r="G71" s="209">
        <f>ROUND(E71*F71,2)</f>
        <v>0</v>
      </c>
      <c r="H71" s="210"/>
      <c r="I71" s="209">
        <f>ROUND(E71*H71,2)</f>
        <v>0</v>
      </c>
      <c r="J71" s="210"/>
      <c r="K71" s="209">
        <f>ROUND(E71*J71,2)</f>
        <v>0</v>
      </c>
      <c r="L71" s="209">
        <v>21</v>
      </c>
      <c r="M71" s="209">
        <f>G71*(1+L71/100)</f>
        <v>0</v>
      </c>
      <c r="N71" s="209">
        <v>0</v>
      </c>
      <c r="O71" s="209">
        <f>ROUND(E71*N71,2)</f>
        <v>0</v>
      </c>
      <c r="P71" s="209">
        <v>0</v>
      </c>
      <c r="Q71" s="209">
        <f>ROUND(E71*P71,2)</f>
        <v>0</v>
      </c>
      <c r="R71" s="209" t="s">
        <v>230</v>
      </c>
      <c r="S71" s="209" t="s">
        <v>189</v>
      </c>
      <c r="T71" s="208" t="s">
        <v>189</v>
      </c>
      <c r="U71" s="207">
        <v>3.379</v>
      </c>
      <c r="V71" s="207">
        <f>ROUND(E71*U71,2)</f>
        <v>8.56</v>
      </c>
      <c r="W71" s="207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229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18"/>
      <c r="B72" s="217"/>
      <c r="C72" s="338" t="s">
        <v>258</v>
      </c>
      <c r="D72" s="339"/>
      <c r="E72" s="339"/>
      <c r="F72" s="339"/>
      <c r="G72" s="339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208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34">
        <v>26</v>
      </c>
      <c r="B73" s="233" t="s">
        <v>257</v>
      </c>
      <c r="C73" s="232" t="s">
        <v>256</v>
      </c>
      <c r="D73" s="231" t="s">
        <v>101</v>
      </c>
      <c r="E73" s="230">
        <v>2.5340000000000003</v>
      </c>
      <c r="F73" s="229"/>
      <c r="G73" s="228">
        <f>ROUND(E73*F73,2)</f>
        <v>0</v>
      </c>
      <c r="H73" s="229"/>
      <c r="I73" s="228">
        <f>ROUND(E73*H73,2)</f>
        <v>0</v>
      </c>
      <c r="J73" s="229"/>
      <c r="K73" s="228">
        <f>ROUND(E73*J73,2)</f>
        <v>0</v>
      </c>
      <c r="L73" s="228">
        <v>21</v>
      </c>
      <c r="M73" s="228">
        <f>G73*(1+L73/100)</f>
        <v>0</v>
      </c>
      <c r="N73" s="228">
        <v>0</v>
      </c>
      <c r="O73" s="228">
        <f>ROUND(E73*N73,2)</f>
        <v>0</v>
      </c>
      <c r="P73" s="228">
        <v>0</v>
      </c>
      <c r="Q73" s="228">
        <f>ROUND(E73*P73,2)</f>
        <v>0</v>
      </c>
      <c r="R73" s="228" t="s">
        <v>255</v>
      </c>
      <c r="S73" s="228" t="s">
        <v>189</v>
      </c>
      <c r="T73" s="235" t="s">
        <v>189</v>
      </c>
      <c r="U73" s="207">
        <v>0</v>
      </c>
      <c r="V73" s="207">
        <f>ROUND(E73*U73,2)</f>
        <v>0</v>
      </c>
      <c r="W73" s="207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229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245" t="s">
        <v>81</v>
      </c>
      <c r="B74" s="225" t="s">
        <v>254</v>
      </c>
      <c r="C74" s="224" t="s">
        <v>253</v>
      </c>
      <c r="D74" s="223"/>
      <c r="E74" s="222"/>
      <c r="F74" s="221"/>
      <c r="G74" s="221">
        <f>SUMIF(AG75:AG80,"&lt;&gt;NOR",G75:G80)</f>
        <v>0</v>
      </c>
      <c r="H74" s="221"/>
      <c r="I74" s="221">
        <f>SUM(I75:I80)</f>
        <v>0</v>
      </c>
      <c r="J74" s="221"/>
      <c r="K74" s="221">
        <f>SUM(K75:K80)</f>
        <v>0</v>
      </c>
      <c r="L74" s="221"/>
      <c r="M74" s="221">
        <f>SUM(M75:M80)</f>
        <v>0</v>
      </c>
      <c r="N74" s="221"/>
      <c r="O74" s="221">
        <f>SUM(O75:O80)</f>
        <v>0.19</v>
      </c>
      <c r="P74" s="221"/>
      <c r="Q74" s="221">
        <f>SUM(Q75:Q80)</f>
        <v>0</v>
      </c>
      <c r="R74" s="221"/>
      <c r="S74" s="221"/>
      <c r="T74" s="220"/>
      <c r="U74" s="219"/>
      <c r="V74" s="219">
        <f>SUM(V75:V80)</f>
        <v>32.68</v>
      </c>
      <c r="W74" s="219"/>
      <c r="AG74" t="s">
        <v>82</v>
      </c>
    </row>
    <row r="75" spans="1:60" ht="22.5" outlineLevel="1" x14ac:dyDescent="0.2">
      <c r="A75" s="215">
        <v>27</v>
      </c>
      <c r="B75" s="214" t="s">
        <v>252</v>
      </c>
      <c r="C75" s="213" t="s">
        <v>251</v>
      </c>
      <c r="D75" s="212" t="s">
        <v>178</v>
      </c>
      <c r="E75" s="211">
        <v>10</v>
      </c>
      <c r="F75" s="210"/>
      <c r="G75" s="209">
        <f>ROUND(E75*F75,2)</f>
        <v>0</v>
      </c>
      <c r="H75" s="210"/>
      <c r="I75" s="209">
        <f>ROUND(E75*H75,2)</f>
        <v>0</v>
      </c>
      <c r="J75" s="210"/>
      <c r="K75" s="209">
        <f>ROUND(E75*J75,2)</f>
        <v>0</v>
      </c>
      <c r="L75" s="209">
        <v>21</v>
      </c>
      <c r="M75" s="209">
        <f>G75*(1+L75/100)</f>
        <v>0</v>
      </c>
      <c r="N75" s="209">
        <v>2.5200000000000001E-3</v>
      </c>
      <c r="O75" s="209">
        <f>ROUND(E75*N75,2)</f>
        <v>0.03</v>
      </c>
      <c r="P75" s="209">
        <v>0</v>
      </c>
      <c r="Q75" s="209">
        <f>ROUND(E75*P75,2)</f>
        <v>0</v>
      </c>
      <c r="R75" s="209" t="s">
        <v>230</v>
      </c>
      <c r="S75" s="209" t="s">
        <v>189</v>
      </c>
      <c r="T75" s="208" t="s">
        <v>189</v>
      </c>
      <c r="U75" s="207">
        <v>0.8</v>
      </c>
      <c r="V75" s="207">
        <f>ROUND(E75*U75,2)</f>
        <v>8</v>
      </c>
      <c r="W75" s="207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229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18"/>
      <c r="B76" s="217"/>
      <c r="C76" s="340" t="s">
        <v>246</v>
      </c>
      <c r="D76" s="341"/>
      <c r="E76" s="341"/>
      <c r="F76" s="341"/>
      <c r="G76" s="341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193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215">
        <v>28</v>
      </c>
      <c r="B77" s="214" t="s">
        <v>250</v>
      </c>
      <c r="C77" s="213" t="s">
        <v>249</v>
      </c>
      <c r="D77" s="212" t="s">
        <v>178</v>
      </c>
      <c r="E77" s="211">
        <v>16.5</v>
      </c>
      <c r="F77" s="210"/>
      <c r="G77" s="209">
        <f>ROUND(E77*F77,2)</f>
        <v>0</v>
      </c>
      <c r="H77" s="210"/>
      <c r="I77" s="209">
        <f>ROUND(E77*H77,2)</f>
        <v>0</v>
      </c>
      <c r="J77" s="210"/>
      <c r="K77" s="209">
        <f>ROUND(E77*J77,2)</f>
        <v>0</v>
      </c>
      <c r="L77" s="209">
        <v>21</v>
      </c>
      <c r="M77" s="209">
        <f>G77*(1+L77/100)</f>
        <v>0</v>
      </c>
      <c r="N77" s="209">
        <v>3.5700000000000003E-3</v>
      </c>
      <c r="O77" s="209">
        <f>ROUND(E77*N77,2)</f>
        <v>0.06</v>
      </c>
      <c r="P77" s="209">
        <v>0</v>
      </c>
      <c r="Q77" s="209">
        <f>ROUND(E77*P77,2)</f>
        <v>0</v>
      </c>
      <c r="R77" s="209" t="s">
        <v>230</v>
      </c>
      <c r="S77" s="209" t="s">
        <v>189</v>
      </c>
      <c r="T77" s="208" t="s">
        <v>189</v>
      </c>
      <c r="U77" s="207">
        <v>0.55000000000000004</v>
      </c>
      <c r="V77" s="207">
        <f>ROUND(E77*U77,2)</f>
        <v>9.08</v>
      </c>
      <c r="W77" s="207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229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18"/>
      <c r="B78" s="217"/>
      <c r="C78" s="340" t="s">
        <v>246</v>
      </c>
      <c r="D78" s="341"/>
      <c r="E78" s="341"/>
      <c r="F78" s="341"/>
      <c r="G78" s="341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193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215">
        <v>29</v>
      </c>
      <c r="B79" s="214" t="s">
        <v>248</v>
      </c>
      <c r="C79" s="213" t="s">
        <v>247</v>
      </c>
      <c r="D79" s="212" t="s">
        <v>178</v>
      </c>
      <c r="E79" s="211">
        <v>26</v>
      </c>
      <c r="F79" s="210"/>
      <c r="G79" s="209">
        <f>ROUND(E79*F79,2)</f>
        <v>0</v>
      </c>
      <c r="H79" s="210"/>
      <c r="I79" s="209">
        <f>ROUND(E79*H79,2)</f>
        <v>0</v>
      </c>
      <c r="J79" s="210"/>
      <c r="K79" s="209">
        <f>ROUND(E79*J79,2)</f>
        <v>0</v>
      </c>
      <c r="L79" s="209">
        <v>21</v>
      </c>
      <c r="M79" s="209">
        <f>G79*(1+L79/100)</f>
        <v>0</v>
      </c>
      <c r="N79" s="209">
        <v>4.0300000000000006E-3</v>
      </c>
      <c r="O79" s="209">
        <f>ROUND(E79*N79,2)</f>
        <v>0.1</v>
      </c>
      <c r="P79" s="209">
        <v>0</v>
      </c>
      <c r="Q79" s="209">
        <f>ROUND(E79*P79,2)</f>
        <v>0</v>
      </c>
      <c r="R79" s="209" t="s">
        <v>230</v>
      </c>
      <c r="S79" s="209" t="s">
        <v>189</v>
      </c>
      <c r="T79" s="208" t="s">
        <v>189</v>
      </c>
      <c r="U79" s="207">
        <v>0.60000000000000009</v>
      </c>
      <c r="V79" s="207">
        <f>ROUND(E79*U79,2)</f>
        <v>15.6</v>
      </c>
      <c r="W79" s="207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229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18"/>
      <c r="B80" s="217"/>
      <c r="C80" s="340" t="s">
        <v>246</v>
      </c>
      <c r="D80" s="341"/>
      <c r="E80" s="341"/>
      <c r="F80" s="341"/>
      <c r="G80" s="341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193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245" t="s">
        <v>81</v>
      </c>
      <c r="B81" s="225" t="s">
        <v>245</v>
      </c>
      <c r="C81" s="224" t="s">
        <v>244</v>
      </c>
      <c r="D81" s="223"/>
      <c r="E81" s="222"/>
      <c r="F81" s="221"/>
      <c r="G81" s="221">
        <f>SUMIF(AG82:AG98,"&lt;&gt;NOR",G82:G98)</f>
        <v>0</v>
      </c>
      <c r="H81" s="221"/>
      <c r="I81" s="221">
        <f>SUM(I82:I98)</f>
        <v>0</v>
      </c>
      <c r="J81" s="221"/>
      <c r="K81" s="221">
        <f>SUM(K82:K98)</f>
        <v>0</v>
      </c>
      <c r="L81" s="221"/>
      <c r="M81" s="221">
        <f>SUM(M82:M98)</f>
        <v>0</v>
      </c>
      <c r="N81" s="221"/>
      <c r="O81" s="221">
        <f>SUM(O82:O98)</f>
        <v>1.2100000000000002</v>
      </c>
      <c r="P81" s="221"/>
      <c r="Q81" s="221">
        <f>SUM(Q82:Q98)</f>
        <v>0</v>
      </c>
      <c r="R81" s="221"/>
      <c r="S81" s="221"/>
      <c r="T81" s="220"/>
      <c r="U81" s="219"/>
      <c r="V81" s="219">
        <f>SUM(V82:V98)</f>
        <v>19.97</v>
      </c>
      <c r="W81" s="219"/>
      <c r="AG81" t="s">
        <v>82</v>
      </c>
    </row>
    <row r="82" spans="1:60" ht="22.5" outlineLevel="1" x14ac:dyDescent="0.2">
      <c r="A82" s="215">
        <v>30</v>
      </c>
      <c r="B82" s="214" t="s">
        <v>243</v>
      </c>
      <c r="C82" s="213" t="s">
        <v>242</v>
      </c>
      <c r="D82" s="212" t="s">
        <v>178</v>
      </c>
      <c r="E82" s="211">
        <v>10</v>
      </c>
      <c r="F82" s="210"/>
      <c r="G82" s="209">
        <f>ROUND(E82*F82,2)</f>
        <v>0</v>
      </c>
      <c r="H82" s="210"/>
      <c r="I82" s="209">
        <f>ROUND(E82*H82,2)</f>
        <v>0</v>
      </c>
      <c r="J82" s="210"/>
      <c r="K82" s="209">
        <f>ROUND(E82*J82,2)</f>
        <v>0</v>
      </c>
      <c r="L82" s="209">
        <v>21</v>
      </c>
      <c r="M82" s="209">
        <f>G82*(1+L82/100)</f>
        <v>0</v>
      </c>
      <c r="N82" s="209">
        <v>0</v>
      </c>
      <c r="O82" s="209">
        <f>ROUND(E82*N82,2)</f>
        <v>0</v>
      </c>
      <c r="P82" s="209">
        <v>0</v>
      </c>
      <c r="Q82" s="209">
        <f>ROUND(E82*P82,2)</f>
        <v>0</v>
      </c>
      <c r="R82" s="209" t="s">
        <v>211</v>
      </c>
      <c r="S82" s="209" t="s">
        <v>189</v>
      </c>
      <c r="T82" s="208" t="s">
        <v>189</v>
      </c>
      <c r="U82" s="207">
        <v>4.8000000000000001E-2</v>
      </c>
      <c r="V82" s="207">
        <f>ROUND(E82*U82,2)</f>
        <v>0.48</v>
      </c>
      <c r="W82" s="207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229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18"/>
      <c r="B83" s="217"/>
      <c r="C83" s="338" t="s">
        <v>235</v>
      </c>
      <c r="D83" s="339"/>
      <c r="E83" s="339"/>
      <c r="F83" s="339"/>
      <c r="G83" s="339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208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215">
        <v>31</v>
      </c>
      <c r="B84" s="214" t="s">
        <v>241</v>
      </c>
      <c r="C84" s="213" t="s">
        <v>240</v>
      </c>
      <c r="D84" s="212" t="s">
        <v>178</v>
      </c>
      <c r="E84" s="211">
        <v>42.5</v>
      </c>
      <c r="F84" s="210"/>
      <c r="G84" s="209">
        <f>ROUND(E84*F84,2)</f>
        <v>0</v>
      </c>
      <c r="H84" s="210"/>
      <c r="I84" s="209">
        <f>ROUND(E84*H84,2)</f>
        <v>0</v>
      </c>
      <c r="J84" s="210"/>
      <c r="K84" s="209">
        <f>ROUND(E84*J84,2)</f>
        <v>0</v>
      </c>
      <c r="L84" s="209">
        <v>21</v>
      </c>
      <c r="M84" s="209">
        <f>G84*(1+L84/100)</f>
        <v>0</v>
      </c>
      <c r="N84" s="209">
        <v>0</v>
      </c>
      <c r="O84" s="209">
        <f>ROUND(E84*N84,2)</f>
        <v>0</v>
      </c>
      <c r="P84" s="209">
        <v>0</v>
      </c>
      <c r="Q84" s="209">
        <f>ROUND(E84*P84,2)</f>
        <v>0</v>
      </c>
      <c r="R84" s="209" t="s">
        <v>211</v>
      </c>
      <c r="S84" s="209" t="s">
        <v>189</v>
      </c>
      <c r="T84" s="208" t="s">
        <v>189</v>
      </c>
      <c r="U84" s="207">
        <v>5.9000000000000004E-2</v>
      </c>
      <c r="V84" s="207">
        <f>ROUND(E84*U84,2)</f>
        <v>2.5099999999999998</v>
      </c>
      <c r="W84" s="207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229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18"/>
      <c r="B85" s="217"/>
      <c r="C85" s="338" t="s">
        <v>235</v>
      </c>
      <c r="D85" s="339"/>
      <c r="E85" s="339"/>
      <c r="F85" s="339"/>
      <c r="G85" s="339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208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18"/>
      <c r="B86" s="217"/>
      <c r="C86" s="244" t="s">
        <v>239</v>
      </c>
      <c r="D86" s="243"/>
      <c r="E86" s="242">
        <v>42.5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96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33.75" outlineLevel="1" x14ac:dyDescent="0.2">
      <c r="A87" s="215">
        <v>32</v>
      </c>
      <c r="B87" s="214" t="s">
        <v>238</v>
      </c>
      <c r="C87" s="213" t="s">
        <v>237</v>
      </c>
      <c r="D87" s="212" t="s">
        <v>236</v>
      </c>
      <c r="E87" s="211">
        <v>1</v>
      </c>
      <c r="F87" s="210"/>
      <c r="G87" s="209">
        <f>ROUND(E87*F87,2)</f>
        <v>0</v>
      </c>
      <c r="H87" s="210"/>
      <c r="I87" s="209">
        <f>ROUND(E87*H87,2)</f>
        <v>0</v>
      </c>
      <c r="J87" s="210"/>
      <c r="K87" s="209">
        <f>ROUND(E87*J87,2)</f>
        <v>0</v>
      </c>
      <c r="L87" s="209">
        <v>21</v>
      </c>
      <c r="M87" s="209">
        <f>G87*(1+L87/100)</f>
        <v>0</v>
      </c>
      <c r="N87" s="209">
        <v>2.0000000000000002E-5</v>
      </c>
      <c r="O87" s="209">
        <f>ROUND(E87*N87,2)</f>
        <v>0</v>
      </c>
      <c r="P87" s="209">
        <v>0</v>
      </c>
      <c r="Q87" s="209">
        <f>ROUND(E87*P87,2)</f>
        <v>0</v>
      </c>
      <c r="R87" s="209" t="s">
        <v>211</v>
      </c>
      <c r="S87" s="209" t="s">
        <v>189</v>
      </c>
      <c r="T87" s="208" t="s">
        <v>189</v>
      </c>
      <c r="U87" s="207">
        <v>0.31000000000000005</v>
      </c>
      <c r="V87" s="207">
        <f>ROUND(E87*U87,2)</f>
        <v>0.31</v>
      </c>
      <c r="W87" s="207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229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18"/>
      <c r="B88" s="217"/>
      <c r="C88" s="338" t="s">
        <v>235</v>
      </c>
      <c r="D88" s="339"/>
      <c r="E88" s="339"/>
      <c r="F88" s="339"/>
      <c r="G88" s="339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208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34">
        <v>33</v>
      </c>
      <c r="B89" s="241" t="s">
        <v>234</v>
      </c>
      <c r="C89" s="240" t="s">
        <v>233</v>
      </c>
      <c r="D89" s="239" t="s">
        <v>108</v>
      </c>
      <c r="E89" s="238">
        <v>4</v>
      </c>
      <c r="F89" s="237"/>
      <c r="G89" s="236">
        <f>ROUND(E89*F89,2)</f>
        <v>0</v>
      </c>
      <c r="H89" s="237"/>
      <c r="I89" s="236">
        <f>ROUND(E89*H89,2)</f>
        <v>0</v>
      </c>
      <c r="J89" s="237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 t="s">
        <v>211</v>
      </c>
      <c r="S89" s="236" t="s">
        <v>189</v>
      </c>
      <c r="T89" s="235" t="s">
        <v>189</v>
      </c>
      <c r="U89" s="207">
        <v>0.65</v>
      </c>
      <c r="V89" s="207">
        <f>ROUND(E89*U89,2)</f>
        <v>2.6</v>
      </c>
      <c r="W89" s="207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229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34">
        <v>34</v>
      </c>
      <c r="B90" s="233" t="s">
        <v>232</v>
      </c>
      <c r="C90" s="232" t="s">
        <v>231</v>
      </c>
      <c r="D90" s="231" t="s">
        <v>108</v>
      </c>
      <c r="E90" s="230">
        <v>2</v>
      </c>
      <c r="F90" s="229"/>
      <c r="G90" s="228">
        <f>ROUND(E90*F90,2)</f>
        <v>0</v>
      </c>
      <c r="H90" s="229"/>
      <c r="I90" s="228">
        <f>ROUND(E90*H90,2)</f>
        <v>0</v>
      </c>
      <c r="J90" s="229"/>
      <c r="K90" s="228">
        <f>ROUND(E90*J90,2)</f>
        <v>0</v>
      </c>
      <c r="L90" s="228">
        <v>21</v>
      </c>
      <c r="M90" s="228">
        <f>G90*(1+L90/100)</f>
        <v>0</v>
      </c>
      <c r="N90" s="228">
        <v>2.52E-2</v>
      </c>
      <c r="O90" s="228">
        <f>ROUND(E90*N90,2)</f>
        <v>0.05</v>
      </c>
      <c r="P90" s="228">
        <v>0</v>
      </c>
      <c r="Q90" s="228">
        <f>ROUND(E90*P90,2)</f>
        <v>0</v>
      </c>
      <c r="R90" s="228" t="s">
        <v>230</v>
      </c>
      <c r="S90" s="228" t="s">
        <v>189</v>
      </c>
      <c r="T90" s="227" t="s">
        <v>189</v>
      </c>
      <c r="U90" s="207">
        <v>0.66</v>
      </c>
      <c r="V90" s="207">
        <f>ROUND(E90*U90,2)</f>
        <v>1.32</v>
      </c>
      <c r="W90" s="207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229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215">
        <v>35</v>
      </c>
      <c r="B91" s="214" t="s">
        <v>228</v>
      </c>
      <c r="C91" s="213" t="s">
        <v>227</v>
      </c>
      <c r="D91" s="212" t="s">
        <v>108</v>
      </c>
      <c r="E91" s="211">
        <v>1</v>
      </c>
      <c r="F91" s="210"/>
      <c r="G91" s="209">
        <f>ROUND(E91*F91,2)</f>
        <v>0</v>
      </c>
      <c r="H91" s="210"/>
      <c r="I91" s="209">
        <f>ROUND(E91*H91,2)</f>
        <v>0</v>
      </c>
      <c r="J91" s="210"/>
      <c r="K91" s="209">
        <f>ROUND(E91*J91,2)</f>
        <v>0</v>
      </c>
      <c r="L91" s="209">
        <v>21</v>
      </c>
      <c r="M91" s="209">
        <f>G91*(1+L91/100)</f>
        <v>0</v>
      </c>
      <c r="N91" s="209">
        <v>0.8119900000000001</v>
      </c>
      <c r="O91" s="209">
        <f>ROUND(E91*N91,2)</f>
        <v>0.81</v>
      </c>
      <c r="P91" s="209">
        <v>0</v>
      </c>
      <c r="Q91" s="209">
        <f>ROUND(E91*P91,2)</f>
        <v>0</v>
      </c>
      <c r="R91" s="209" t="s">
        <v>218</v>
      </c>
      <c r="S91" s="209" t="s">
        <v>189</v>
      </c>
      <c r="T91" s="208" t="s">
        <v>189</v>
      </c>
      <c r="U91" s="207">
        <v>5.8934100000000003</v>
      </c>
      <c r="V91" s="207">
        <f>ROUND(E91*U91,2)</f>
        <v>5.89</v>
      </c>
      <c r="W91" s="207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217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218"/>
      <c r="B92" s="217"/>
      <c r="C92" s="338" t="s">
        <v>226</v>
      </c>
      <c r="D92" s="339"/>
      <c r="E92" s="339"/>
      <c r="F92" s="339"/>
      <c r="G92" s="339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208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216" t="str">
        <f>C92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15">
        <v>36</v>
      </c>
      <c r="B93" s="214" t="s">
        <v>225</v>
      </c>
      <c r="C93" s="213" t="s">
        <v>224</v>
      </c>
      <c r="D93" s="212" t="s">
        <v>108</v>
      </c>
      <c r="E93" s="211">
        <v>2</v>
      </c>
      <c r="F93" s="210"/>
      <c r="G93" s="209">
        <f>ROUND(E93*F93,2)</f>
        <v>0</v>
      </c>
      <c r="H93" s="210"/>
      <c r="I93" s="209">
        <f>ROUND(E93*H93,2)</f>
        <v>0</v>
      </c>
      <c r="J93" s="210"/>
      <c r="K93" s="209">
        <f>ROUND(E93*J93,2)</f>
        <v>0</v>
      </c>
      <c r="L93" s="209">
        <v>21</v>
      </c>
      <c r="M93" s="209">
        <f>G93*(1+L93/100)</f>
        <v>0</v>
      </c>
      <c r="N93" s="209">
        <v>8.8070000000000009E-2</v>
      </c>
      <c r="O93" s="209">
        <f>ROUND(E93*N93,2)</f>
        <v>0.18</v>
      </c>
      <c r="P93" s="209">
        <v>0</v>
      </c>
      <c r="Q93" s="209">
        <f>ROUND(E93*P93,2)</f>
        <v>0</v>
      </c>
      <c r="R93" s="209" t="s">
        <v>218</v>
      </c>
      <c r="S93" s="209" t="s">
        <v>189</v>
      </c>
      <c r="T93" s="208" t="s">
        <v>189</v>
      </c>
      <c r="U93" s="207">
        <v>1.8185200000000001</v>
      </c>
      <c r="V93" s="207">
        <f>ROUND(E93*U93,2)</f>
        <v>3.64</v>
      </c>
      <c r="W93" s="207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217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18"/>
      <c r="B94" s="217"/>
      <c r="C94" s="340" t="s">
        <v>221</v>
      </c>
      <c r="D94" s="341"/>
      <c r="E94" s="341"/>
      <c r="F94" s="341"/>
      <c r="G94" s="341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193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216" t="str">
        <f>C94</f>
        <v>Plastové dno, šachta z korugované trouby, těsnění, šachtová roura teleskopická, rám do teleskopické trouby, poklop litinový.</v>
      </c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15">
        <v>37</v>
      </c>
      <c r="B95" s="214" t="s">
        <v>223</v>
      </c>
      <c r="C95" s="213" t="s">
        <v>222</v>
      </c>
      <c r="D95" s="212" t="s">
        <v>108</v>
      </c>
      <c r="E95" s="211">
        <v>1</v>
      </c>
      <c r="F95" s="210"/>
      <c r="G95" s="209">
        <f>ROUND(E95*F95,2)</f>
        <v>0</v>
      </c>
      <c r="H95" s="210"/>
      <c r="I95" s="209">
        <f>ROUND(E95*H95,2)</f>
        <v>0</v>
      </c>
      <c r="J95" s="210"/>
      <c r="K95" s="209">
        <f>ROUND(E95*J95,2)</f>
        <v>0</v>
      </c>
      <c r="L95" s="209">
        <v>21</v>
      </c>
      <c r="M95" s="209">
        <f>G95*(1+L95/100)</f>
        <v>0</v>
      </c>
      <c r="N95" s="209">
        <v>9.4460000000000002E-2</v>
      </c>
      <c r="O95" s="209">
        <f>ROUND(E95*N95,2)</f>
        <v>0.09</v>
      </c>
      <c r="P95" s="209">
        <v>0</v>
      </c>
      <c r="Q95" s="209">
        <f>ROUND(E95*P95,2)</f>
        <v>0</v>
      </c>
      <c r="R95" s="209" t="s">
        <v>218</v>
      </c>
      <c r="S95" s="209" t="s">
        <v>189</v>
      </c>
      <c r="T95" s="208" t="s">
        <v>189</v>
      </c>
      <c r="U95" s="207">
        <v>1.8239200000000002</v>
      </c>
      <c r="V95" s="207">
        <f>ROUND(E95*U95,2)</f>
        <v>1.82</v>
      </c>
      <c r="W95" s="207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217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18"/>
      <c r="B96" s="217"/>
      <c r="C96" s="340" t="s">
        <v>221</v>
      </c>
      <c r="D96" s="341"/>
      <c r="E96" s="341"/>
      <c r="F96" s="341"/>
      <c r="G96" s="341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216" t="str">
        <f>C96</f>
        <v>Plastové dno, šachta z korugované trouby, těsnění, šachtová roura teleskopická, rám do teleskopické trouby, poklop litinový.</v>
      </c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215">
        <v>38</v>
      </c>
      <c r="B97" s="214" t="s">
        <v>220</v>
      </c>
      <c r="C97" s="213" t="s">
        <v>219</v>
      </c>
      <c r="D97" s="212" t="s">
        <v>108</v>
      </c>
      <c r="E97" s="211">
        <v>1</v>
      </c>
      <c r="F97" s="210"/>
      <c r="G97" s="209">
        <f>ROUND(E97*F97,2)</f>
        <v>0</v>
      </c>
      <c r="H97" s="210"/>
      <c r="I97" s="209">
        <f>ROUND(E97*H97,2)</f>
        <v>0</v>
      </c>
      <c r="J97" s="210"/>
      <c r="K97" s="209">
        <f>ROUND(E97*J97,2)</f>
        <v>0</v>
      </c>
      <c r="L97" s="209">
        <v>21</v>
      </c>
      <c r="M97" s="209">
        <f>G97*(1+L97/100)</f>
        <v>0</v>
      </c>
      <c r="N97" s="209">
        <v>8.0630000000000007E-2</v>
      </c>
      <c r="O97" s="209">
        <f>ROUND(E97*N97,2)</f>
        <v>0.08</v>
      </c>
      <c r="P97" s="209">
        <v>0</v>
      </c>
      <c r="Q97" s="209">
        <f>ROUND(E97*P97,2)</f>
        <v>0</v>
      </c>
      <c r="R97" s="209" t="s">
        <v>218</v>
      </c>
      <c r="S97" s="209" t="s">
        <v>189</v>
      </c>
      <c r="T97" s="208" t="s">
        <v>189</v>
      </c>
      <c r="U97" s="207">
        <v>1.3982400000000001</v>
      </c>
      <c r="V97" s="207">
        <f>ROUND(E97*U97,2)</f>
        <v>1.4</v>
      </c>
      <c r="W97" s="207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217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18"/>
      <c r="B98" s="217"/>
      <c r="C98" s="340" t="s">
        <v>216</v>
      </c>
      <c r="D98" s="341"/>
      <c r="E98" s="341"/>
      <c r="F98" s="341"/>
      <c r="G98" s="341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193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216" t="str">
        <f>C98</f>
        <v>Plastové dno, šachta z korugované trouby, těsnění, šachtová roura teleskopická, rám do teleskopické trouby, poklop litinový děrovaný.</v>
      </c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226" t="s">
        <v>81</v>
      </c>
      <c r="B99" s="225" t="s">
        <v>215</v>
      </c>
      <c r="C99" s="224" t="s">
        <v>214</v>
      </c>
      <c r="D99" s="223"/>
      <c r="E99" s="222"/>
      <c r="F99" s="221"/>
      <c r="G99" s="221">
        <f>SUMIF(AG100:AG102,"&lt;&gt;NOR",G100:G102)</f>
        <v>0</v>
      </c>
      <c r="H99" s="221"/>
      <c r="I99" s="221">
        <f>SUM(I100:I102)</f>
        <v>0</v>
      </c>
      <c r="J99" s="221"/>
      <c r="K99" s="221">
        <f>SUM(K100:K102)</f>
        <v>0</v>
      </c>
      <c r="L99" s="221"/>
      <c r="M99" s="221">
        <f>SUM(M100:M102)</f>
        <v>0</v>
      </c>
      <c r="N99" s="221"/>
      <c r="O99" s="221">
        <f>SUM(O100:O102)</f>
        <v>0</v>
      </c>
      <c r="P99" s="221"/>
      <c r="Q99" s="221">
        <f>SUM(Q100:Q102)</f>
        <v>0</v>
      </c>
      <c r="R99" s="221"/>
      <c r="S99" s="221"/>
      <c r="T99" s="220"/>
      <c r="U99" s="219"/>
      <c r="V99" s="219">
        <f>SUM(V100:V102)</f>
        <v>40.909999999999997</v>
      </c>
      <c r="W99" s="219"/>
      <c r="AG99" t="s">
        <v>82</v>
      </c>
    </row>
    <row r="100" spans="1:60" ht="22.5" outlineLevel="1" x14ac:dyDescent="0.2">
      <c r="A100" s="215">
        <v>39</v>
      </c>
      <c r="B100" s="214" t="s">
        <v>213</v>
      </c>
      <c r="C100" s="213" t="s">
        <v>212</v>
      </c>
      <c r="D100" s="212" t="s">
        <v>101</v>
      </c>
      <c r="E100" s="211">
        <v>48.356960000000001</v>
      </c>
      <c r="F100" s="210"/>
      <c r="G100" s="209">
        <f>ROUND(E100*F100,2)</f>
        <v>0</v>
      </c>
      <c r="H100" s="210"/>
      <c r="I100" s="209">
        <f>ROUND(E100*H100,2)</f>
        <v>0</v>
      </c>
      <c r="J100" s="210"/>
      <c r="K100" s="209">
        <f>ROUND(E100*J100,2)</f>
        <v>0</v>
      </c>
      <c r="L100" s="209">
        <v>21</v>
      </c>
      <c r="M100" s="209">
        <f>G100*(1+L100/100)</f>
        <v>0</v>
      </c>
      <c r="N100" s="209">
        <v>0</v>
      </c>
      <c r="O100" s="209">
        <f>ROUND(E100*N100,2)</f>
        <v>0</v>
      </c>
      <c r="P100" s="209">
        <v>0</v>
      </c>
      <c r="Q100" s="209">
        <f>ROUND(E100*P100,2)</f>
        <v>0</v>
      </c>
      <c r="R100" s="209" t="s">
        <v>211</v>
      </c>
      <c r="S100" s="209" t="s">
        <v>189</v>
      </c>
      <c r="T100" s="208" t="s">
        <v>189</v>
      </c>
      <c r="U100" s="207">
        <v>0.84600000000000009</v>
      </c>
      <c r="V100" s="207">
        <f>ROUND(E100*U100,2)</f>
        <v>40.909999999999997</v>
      </c>
      <c r="W100" s="207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218"/>
      <c r="B101" s="217"/>
      <c r="C101" s="338" t="s">
        <v>209</v>
      </c>
      <c r="D101" s="339"/>
      <c r="E101" s="339"/>
      <c r="F101" s="339"/>
      <c r="G101" s="339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208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218"/>
      <c r="B102" s="217"/>
      <c r="C102" s="342" t="s">
        <v>207</v>
      </c>
      <c r="D102" s="343"/>
      <c r="E102" s="343"/>
      <c r="F102" s="343"/>
      <c r="G102" s="343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193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226" t="s">
        <v>81</v>
      </c>
      <c r="B103" s="225" t="s">
        <v>54</v>
      </c>
      <c r="C103" s="224" t="s">
        <v>26</v>
      </c>
      <c r="D103" s="223"/>
      <c r="E103" s="222"/>
      <c r="F103" s="221"/>
      <c r="G103" s="221">
        <f>SUMIF(AG104:AG112,"&lt;&gt;NOR",G104:G112)</f>
        <v>0</v>
      </c>
      <c r="H103" s="221"/>
      <c r="I103" s="221">
        <f>SUM(I104:I112)</f>
        <v>0</v>
      </c>
      <c r="J103" s="221"/>
      <c r="K103" s="221">
        <f>SUM(K104:K112)</f>
        <v>0</v>
      </c>
      <c r="L103" s="221"/>
      <c r="M103" s="221">
        <f>SUM(M104:M112)</f>
        <v>0</v>
      </c>
      <c r="N103" s="221"/>
      <c r="O103" s="221">
        <f>SUM(O104:O112)</f>
        <v>0</v>
      </c>
      <c r="P103" s="221"/>
      <c r="Q103" s="221">
        <f>SUM(Q104:Q112)</f>
        <v>0</v>
      </c>
      <c r="R103" s="221"/>
      <c r="S103" s="221"/>
      <c r="T103" s="220"/>
      <c r="U103" s="219"/>
      <c r="V103" s="219">
        <f>SUM(V104:V112)</f>
        <v>0</v>
      </c>
      <c r="W103" s="219"/>
      <c r="AG103" t="s">
        <v>82</v>
      </c>
    </row>
    <row r="104" spans="1:60" outlineLevel="1" x14ac:dyDescent="0.2">
      <c r="A104" s="215">
        <v>40</v>
      </c>
      <c r="B104" s="214" t="s">
        <v>206</v>
      </c>
      <c r="C104" s="213" t="s">
        <v>205</v>
      </c>
      <c r="D104" s="212" t="s">
        <v>190</v>
      </c>
      <c r="E104" s="211">
        <v>1</v>
      </c>
      <c r="F104" s="210"/>
      <c r="G104" s="209">
        <f>ROUND(E104*F104,2)</f>
        <v>0</v>
      </c>
      <c r="H104" s="210"/>
      <c r="I104" s="209">
        <f>ROUND(E104*H104,2)</f>
        <v>0</v>
      </c>
      <c r="J104" s="210"/>
      <c r="K104" s="209">
        <f>ROUND(E104*J104,2)</f>
        <v>0</v>
      </c>
      <c r="L104" s="209">
        <v>21</v>
      </c>
      <c r="M104" s="209">
        <f>G104*(1+L104/100)</f>
        <v>0</v>
      </c>
      <c r="N104" s="209">
        <v>0</v>
      </c>
      <c r="O104" s="209">
        <f>ROUND(E104*N104,2)</f>
        <v>0</v>
      </c>
      <c r="P104" s="209">
        <v>0</v>
      </c>
      <c r="Q104" s="209">
        <f>ROUND(E104*P104,2)</f>
        <v>0</v>
      </c>
      <c r="R104" s="209"/>
      <c r="S104" s="209" t="s">
        <v>189</v>
      </c>
      <c r="T104" s="208" t="s">
        <v>188</v>
      </c>
      <c r="U104" s="207">
        <v>0</v>
      </c>
      <c r="V104" s="207">
        <f>ROUND(E104*U104,2)</f>
        <v>0</v>
      </c>
      <c r="W104" s="207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218"/>
      <c r="B105" s="217"/>
      <c r="C105" s="340" t="s">
        <v>204</v>
      </c>
      <c r="D105" s="341"/>
      <c r="E105" s="341"/>
      <c r="F105" s="341"/>
      <c r="G105" s="341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216" t="str">
        <f>C105</f>
        <v>Náklady dodavatele vyplývající z povinností dodavatele stanovených obchodními podmínkami před zahájením stavebních prací. Tato skupina zahrnuje zejména náklady na přípravné činnosti.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215">
        <v>41</v>
      </c>
      <c r="B106" s="214" t="s">
        <v>203</v>
      </c>
      <c r="C106" s="213" t="s">
        <v>202</v>
      </c>
      <c r="D106" s="212" t="s">
        <v>190</v>
      </c>
      <c r="E106" s="211">
        <v>1</v>
      </c>
      <c r="F106" s="210"/>
      <c r="G106" s="209">
        <f>ROUND(E106*F106,2)</f>
        <v>0</v>
      </c>
      <c r="H106" s="210"/>
      <c r="I106" s="209">
        <f>ROUND(E106*H106,2)</f>
        <v>0</v>
      </c>
      <c r="J106" s="210"/>
      <c r="K106" s="209">
        <f>ROUND(E106*J106,2)</f>
        <v>0</v>
      </c>
      <c r="L106" s="209">
        <v>21</v>
      </c>
      <c r="M106" s="209">
        <f>G106*(1+L106/100)</f>
        <v>0</v>
      </c>
      <c r="N106" s="209">
        <v>0</v>
      </c>
      <c r="O106" s="209">
        <f>ROUND(E106*N106,2)</f>
        <v>0</v>
      </c>
      <c r="P106" s="209">
        <v>0</v>
      </c>
      <c r="Q106" s="209">
        <f>ROUND(E106*P106,2)</f>
        <v>0</v>
      </c>
      <c r="R106" s="209"/>
      <c r="S106" s="209" t="s">
        <v>189</v>
      </c>
      <c r="T106" s="208" t="s">
        <v>188</v>
      </c>
      <c r="U106" s="207">
        <v>0</v>
      </c>
      <c r="V106" s="207">
        <f>ROUND(E106*U106,2)</f>
        <v>0</v>
      </c>
      <c r="W106" s="207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218"/>
      <c r="B107" s="217"/>
      <c r="C107" s="340" t="s">
        <v>201</v>
      </c>
      <c r="D107" s="341"/>
      <c r="E107" s="341"/>
      <c r="F107" s="341"/>
      <c r="G107" s="341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193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215">
        <v>42</v>
      </c>
      <c r="B108" s="214" t="s">
        <v>200</v>
      </c>
      <c r="C108" s="213" t="s">
        <v>199</v>
      </c>
      <c r="D108" s="212" t="s">
        <v>190</v>
      </c>
      <c r="E108" s="211">
        <v>1</v>
      </c>
      <c r="F108" s="210"/>
      <c r="G108" s="209">
        <f>ROUND(E108*F108,2)</f>
        <v>0</v>
      </c>
      <c r="H108" s="210"/>
      <c r="I108" s="209">
        <f>ROUND(E108*H108,2)</f>
        <v>0</v>
      </c>
      <c r="J108" s="210"/>
      <c r="K108" s="209">
        <f>ROUND(E108*J108,2)</f>
        <v>0</v>
      </c>
      <c r="L108" s="209">
        <v>21</v>
      </c>
      <c r="M108" s="209">
        <f>G108*(1+L108/100)</f>
        <v>0</v>
      </c>
      <c r="N108" s="209">
        <v>0</v>
      </c>
      <c r="O108" s="209">
        <f>ROUND(E108*N108,2)</f>
        <v>0</v>
      </c>
      <c r="P108" s="209">
        <v>0</v>
      </c>
      <c r="Q108" s="209">
        <f>ROUND(E108*P108,2)</f>
        <v>0</v>
      </c>
      <c r="R108" s="209"/>
      <c r="S108" s="209" t="s">
        <v>189</v>
      </c>
      <c r="T108" s="208" t="s">
        <v>188</v>
      </c>
      <c r="U108" s="207">
        <v>0</v>
      </c>
      <c r="V108" s="207">
        <f>ROUND(E108*U108,2)</f>
        <v>0</v>
      </c>
      <c r="W108" s="207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198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218"/>
      <c r="B109" s="217"/>
      <c r="C109" s="340" t="s">
        <v>197</v>
      </c>
      <c r="D109" s="341"/>
      <c r="E109" s="341"/>
      <c r="F109" s="341"/>
      <c r="G109" s="341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193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215">
        <v>43</v>
      </c>
      <c r="B110" s="214" t="s">
        <v>196</v>
      </c>
      <c r="C110" s="213" t="s">
        <v>195</v>
      </c>
      <c r="D110" s="212" t="s">
        <v>190</v>
      </c>
      <c r="E110" s="211">
        <v>1</v>
      </c>
      <c r="F110" s="210"/>
      <c r="G110" s="209">
        <f>ROUND(E110*F110,2)</f>
        <v>0</v>
      </c>
      <c r="H110" s="210"/>
      <c r="I110" s="209">
        <f>ROUND(E110*H110,2)</f>
        <v>0</v>
      </c>
      <c r="J110" s="210"/>
      <c r="K110" s="209">
        <f>ROUND(E110*J110,2)</f>
        <v>0</v>
      </c>
      <c r="L110" s="209">
        <v>21</v>
      </c>
      <c r="M110" s="209">
        <f>G110*(1+L110/100)</f>
        <v>0</v>
      </c>
      <c r="N110" s="209">
        <v>0</v>
      </c>
      <c r="O110" s="209">
        <f>ROUND(E110*N110,2)</f>
        <v>0</v>
      </c>
      <c r="P110" s="209">
        <v>0</v>
      </c>
      <c r="Q110" s="209">
        <f>ROUND(E110*P110,2)</f>
        <v>0</v>
      </c>
      <c r="R110" s="209"/>
      <c r="S110" s="209" t="s">
        <v>189</v>
      </c>
      <c r="T110" s="208" t="s">
        <v>188</v>
      </c>
      <c r="U110" s="207">
        <v>0</v>
      </c>
      <c r="V110" s="207">
        <f>ROUND(E110*U110,2)</f>
        <v>0</v>
      </c>
      <c r="W110" s="207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218"/>
      <c r="B111" s="217"/>
      <c r="C111" s="340" t="s">
        <v>194</v>
      </c>
      <c r="D111" s="341"/>
      <c r="E111" s="341"/>
      <c r="F111" s="341"/>
      <c r="G111" s="341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193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216" t="str">
        <f>C111</f>
        <v>Náklady na provedení skutečného zaměření stavby v rozsahu nezbytném pro zápis změny do katastru nemovitostí.</v>
      </c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215">
        <v>44</v>
      </c>
      <c r="B112" s="214" t="s">
        <v>192</v>
      </c>
      <c r="C112" s="213" t="s">
        <v>191</v>
      </c>
      <c r="D112" s="212" t="s">
        <v>190</v>
      </c>
      <c r="E112" s="211">
        <v>1</v>
      </c>
      <c r="F112" s="210"/>
      <c r="G112" s="209">
        <f>ROUND(E112*F112,2)</f>
        <v>0</v>
      </c>
      <c r="H112" s="210"/>
      <c r="I112" s="209">
        <f>ROUND(E112*H112,2)</f>
        <v>0</v>
      </c>
      <c r="J112" s="210"/>
      <c r="K112" s="209">
        <f>ROUND(E112*J112,2)</f>
        <v>0</v>
      </c>
      <c r="L112" s="209">
        <v>21</v>
      </c>
      <c r="M112" s="209">
        <f>G112*(1+L112/100)</f>
        <v>0</v>
      </c>
      <c r="N112" s="209">
        <v>0</v>
      </c>
      <c r="O112" s="209">
        <f>ROUND(E112*N112,2)</f>
        <v>0</v>
      </c>
      <c r="P112" s="209">
        <v>0</v>
      </c>
      <c r="Q112" s="209">
        <f>ROUND(E112*P112,2)</f>
        <v>0</v>
      </c>
      <c r="R112" s="209"/>
      <c r="S112" s="209" t="s">
        <v>189</v>
      </c>
      <c r="T112" s="208" t="s">
        <v>188</v>
      </c>
      <c r="U112" s="207">
        <v>0</v>
      </c>
      <c r="V112" s="207">
        <f>ROUND(E112*U112,2)</f>
        <v>0</v>
      </c>
      <c r="W112" s="207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33" x14ac:dyDescent="0.2">
      <c r="A113" s="191"/>
      <c r="B113" s="7"/>
      <c r="C113" s="197"/>
      <c r="D113" s="9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AE113">
        <v>15</v>
      </c>
      <c r="AF113">
        <v>21</v>
      </c>
    </row>
    <row r="114" spans="1:33" x14ac:dyDescent="0.2">
      <c r="A114" s="206"/>
      <c r="B114" s="205" t="s">
        <v>27</v>
      </c>
      <c r="C114" s="204"/>
      <c r="D114" s="203"/>
      <c r="E114" s="202"/>
      <c r="F114" s="202"/>
      <c r="G114" s="201">
        <f>G8+G62+G74+G81+G99+G103</f>
        <v>0</v>
      </c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AE114">
        <f>SUMIF(L7:L112,AE113,G7:G112)</f>
        <v>0</v>
      </c>
      <c r="AF114">
        <f>SUMIF(L7:L112,AF113,G7:G112)</f>
        <v>0</v>
      </c>
      <c r="AG114" t="s">
        <v>184</v>
      </c>
    </row>
    <row r="115" spans="1:33" x14ac:dyDescent="0.2">
      <c r="C115" s="199"/>
      <c r="D115" s="200"/>
      <c r="AG115" t="s">
        <v>186</v>
      </c>
    </row>
    <row r="116" spans="1:33" x14ac:dyDescent="0.2">
      <c r="D116" s="200"/>
    </row>
    <row r="117" spans="1:33" x14ac:dyDescent="0.2">
      <c r="D117" s="200"/>
    </row>
    <row r="118" spans="1:33" x14ac:dyDescent="0.2">
      <c r="D118" s="200"/>
    </row>
    <row r="119" spans="1:33" x14ac:dyDescent="0.2">
      <c r="D119" s="200"/>
    </row>
    <row r="120" spans="1:33" x14ac:dyDescent="0.2">
      <c r="D120" s="200"/>
    </row>
    <row r="121" spans="1:33" x14ac:dyDescent="0.2">
      <c r="D121" s="200"/>
    </row>
    <row r="122" spans="1:33" x14ac:dyDescent="0.2">
      <c r="D122" s="200"/>
    </row>
    <row r="123" spans="1:33" x14ac:dyDescent="0.2">
      <c r="D123" s="200"/>
    </row>
    <row r="124" spans="1:33" x14ac:dyDescent="0.2">
      <c r="D124" s="200"/>
    </row>
    <row r="125" spans="1:33" x14ac:dyDescent="0.2">
      <c r="D125" s="200"/>
    </row>
    <row r="126" spans="1:33" x14ac:dyDescent="0.2">
      <c r="D126" s="200"/>
    </row>
    <row r="127" spans="1:33" x14ac:dyDescent="0.2">
      <c r="D127" s="200"/>
    </row>
    <row r="128" spans="1:33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L4OudqdcVMX5FDxTo6NIlYBdWiWgzF15hA9H+TAOCtvoZdHoOEVqh8Z0MeAkj2trj1dfIbX64vCXk87nhN/e9w==" saltValue="TFPKl0nvXxbV4ew+g0l4Xg==" spinCount="100000" sheet="1"/>
  <mergeCells count="37">
    <mergeCell ref="C111:G111"/>
    <mergeCell ref="C98:G98"/>
    <mergeCell ref="C101:G101"/>
    <mergeCell ref="C102:G102"/>
    <mergeCell ref="C105:G105"/>
    <mergeCell ref="C107:G107"/>
    <mergeCell ref="C109:G109"/>
    <mergeCell ref="C96:G96"/>
    <mergeCell ref="C58:G58"/>
    <mergeCell ref="C69:G69"/>
    <mergeCell ref="C72:G72"/>
    <mergeCell ref="C76:G76"/>
    <mergeCell ref="C78:G78"/>
    <mergeCell ref="C80:G80"/>
    <mergeCell ref="C83:G83"/>
    <mergeCell ref="C94:G94"/>
    <mergeCell ref="C92:G92"/>
    <mergeCell ref="C47:G47"/>
    <mergeCell ref="C31:G31"/>
    <mergeCell ref="C52:G52"/>
    <mergeCell ref="C85:G85"/>
    <mergeCell ref="C88:G88"/>
    <mergeCell ref="C33:G33"/>
    <mergeCell ref="C35:G35"/>
    <mergeCell ref="C37:G37"/>
    <mergeCell ref="C39:G39"/>
    <mergeCell ref="C43:G43"/>
    <mergeCell ref="C13:G13"/>
    <mergeCell ref="C16:G16"/>
    <mergeCell ref="C21:G21"/>
    <mergeCell ref="C24:G24"/>
    <mergeCell ref="C28:G28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9A74-8CC5-4A67-9B9C-24A9C17E5330}">
  <sheetPr>
    <outlinePr summaryBelow="0"/>
  </sheetPr>
  <dimension ref="A1:BH5000"/>
  <sheetViews>
    <sheetView workbookViewId="0">
      <pane ySplit="7" topLeftCell="A8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9" t="s">
        <v>355</v>
      </c>
      <c r="B1" s="329"/>
      <c r="C1" s="329"/>
      <c r="D1" s="329"/>
      <c r="E1" s="329"/>
      <c r="F1" s="329"/>
      <c r="G1" s="329"/>
      <c r="AG1" t="s">
        <v>57</v>
      </c>
    </row>
    <row r="2" spans="1:60" ht="24.95" customHeight="1" x14ac:dyDescent="0.2">
      <c r="A2" s="256" t="s">
        <v>56</v>
      </c>
      <c r="B2" s="255" t="s">
        <v>440</v>
      </c>
      <c r="C2" s="332" t="s">
        <v>439</v>
      </c>
      <c r="D2" s="333"/>
      <c r="E2" s="333"/>
      <c r="F2" s="333"/>
      <c r="G2" s="334"/>
      <c r="AG2" t="s">
        <v>58</v>
      </c>
    </row>
    <row r="3" spans="1:60" ht="24.95" customHeight="1" x14ac:dyDescent="0.2">
      <c r="A3" s="256" t="s">
        <v>7</v>
      </c>
      <c r="B3" s="255" t="s">
        <v>438</v>
      </c>
      <c r="C3" s="332" t="s">
        <v>437</v>
      </c>
      <c r="D3" s="333"/>
      <c r="E3" s="333"/>
      <c r="F3" s="333"/>
      <c r="G3" s="334"/>
      <c r="AC3" s="95" t="s">
        <v>58</v>
      </c>
      <c r="AG3" t="s">
        <v>59</v>
      </c>
    </row>
    <row r="4" spans="1:60" ht="24.95" customHeight="1" x14ac:dyDescent="0.2">
      <c r="A4" s="254" t="s">
        <v>8</v>
      </c>
      <c r="B4" s="253" t="s">
        <v>436</v>
      </c>
      <c r="C4" s="335" t="s">
        <v>435</v>
      </c>
      <c r="D4" s="336"/>
      <c r="E4" s="336"/>
      <c r="F4" s="336"/>
      <c r="G4" s="337"/>
      <c r="AG4" t="s">
        <v>60</v>
      </c>
    </row>
    <row r="5" spans="1:60" x14ac:dyDescent="0.2">
      <c r="D5" s="200"/>
    </row>
    <row r="6" spans="1:60" ht="38.25" x14ac:dyDescent="0.2">
      <c r="A6" s="249" t="s">
        <v>63</v>
      </c>
      <c r="B6" s="252" t="s">
        <v>64</v>
      </c>
      <c r="C6" s="252" t="s">
        <v>65</v>
      </c>
      <c r="D6" s="251" t="s">
        <v>66</v>
      </c>
      <c r="E6" s="249" t="s">
        <v>67</v>
      </c>
      <c r="F6" s="250" t="s">
        <v>68</v>
      </c>
      <c r="G6" s="249" t="s">
        <v>27</v>
      </c>
      <c r="H6" s="248" t="s">
        <v>28</v>
      </c>
      <c r="I6" s="248" t="s">
        <v>69</v>
      </c>
      <c r="J6" s="248" t="s">
        <v>29</v>
      </c>
      <c r="K6" s="248" t="s">
        <v>70</v>
      </c>
      <c r="L6" s="248" t="s">
        <v>71</v>
      </c>
      <c r="M6" s="248" t="s">
        <v>72</v>
      </c>
      <c r="N6" s="248" t="s">
        <v>73</v>
      </c>
      <c r="O6" s="248" t="s">
        <v>74</v>
      </c>
      <c r="P6" s="248" t="s">
        <v>75</v>
      </c>
      <c r="Q6" s="248" t="s">
        <v>76</v>
      </c>
      <c r="R6" s="248" t="s">
        <v>77</v>
      </c>
      <c r="S6" s="248" t="s">
        <v>348</v>
      </c>
      <c r="T6" s="248" t="s">
        <v>347</v>
      </c>
      <c r="U6" s="248" t="s">
        <v>79</v>
      </c>
      <c r="V6" s="248" t="s">
        <v>80</v>
      </c>
      <c r="W6" s="248" t="s">
        <v>346</v>
      </c>
    </row>
    <row r="7" spans="1:60" hidden="1" x14ac:dyDescent="0.2">
      <c r="A7" s="191"/>
      <c r="B7" s="7"/>
      <c r="C7" s="7"/>
      <c r="D7" s="9"/>
      <c r="E7" s="247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</row>
    <row r="8" spans="1:60" x14ac:dyDescent="0.2">
      <c r="A8" s="245" t="s">
        <v>81</v>
      </c>
      <c r="B8" s="225" t="s">
        <v>434</v>
      </c>
      <c r="C8" s="224" t="s">
        <v>433</v>
      </c>
      <c r="D8" s="223"/>
      <c r="E8" s="222"/>
      <c r="F8" s="221"/>
      <c r="G8" s="221">
        <f>SUMIF(AG9:AG12,"&lt;&gt;NOR",G9:G12)</f>
        <v>0</v>
      </c>
      <c r="H8" s="221"/>
      <c r="I8" s="221">
        <f>SUM(I9:I12)</f>
        <v>0</v>
      </c>
      <c r="J8" s="221"/>
      <c r="K8" s="221">
        <f>SUM(K9:K12)</f>
        <v>0</v>
      </c>
      <c r="L8" s="221"/>
      <c r="M8" s="221">
        <f>SUM(M9:M12)</f>
        <v>0</v>
      </c>
      <c r="N8" s="221"/>
      <c r="O8" s="221">
        <f>SUM(O9:O12)</f>
        <v>0.05</v>
      </c>
      <c r="P8" s="221"/>
      <c r="Q8" s="221">
        <f>SUM(Q9:Q12)</f>
        <v>0.33999999999999997</v>
      </c>
      <c r="R8" s="221"/>
      <c r="S8" s="221"/>
      <c r="T8" s="220"/>
      <c r="U8" s="219"/>
      <c r="V8" s="219">
        <f>SUM(V9:V12)</f>
        <v>20.100000000000001</v>
      </c>
      <c r="W8" s="219"/>
      <c r="AG8" t="s">
        <v>82</v>
      </c>
    </row>
    <row r="9" spans="1:60" ht="22.5" outlineLevel="1" x14ac:dyDescent="0.2">
      <c r="A9" s="215">
        <v>1</v>
      </c>
      <c r="B9" s="214" t="s">
        <v>432</v>
      </c>
      <c r="C9" s="213" t="s">
        <v>431</v>
      </c>
      <c r="D9" s="212" t="s">
        <v>178</v>
      </c>
      <c r="E9" s="211">
        <v>80</v>
      </c>
      <c r="F9" s="210"/>
      <c r="G9" s="209">
        <f>ROUND(E9*F9,2)</f>
        <v>0</v>
      </c>
      <c r="H9" s="210"/>
      <c r="I9" s="209">
        <f>ROUND(E9*H9,2)</f>
        <v>0</v>
      </c>
      <c r="J9" s="210"/>
      <c r="K9" s="209">
        <f>ROUND(E9*J9,2)</f>
        <v>0</v>
      </c>
      <c r="L9" s="209">
        <v>21</v>
      </c>
      <c r="M9" s="209">
        <f>G9*(1+L9/100)</f>
        <v>0</v>
      </c>
      <c r="N9" s="209">
        <v>4.9000000000000009E-4</v>
      </c>
      <c r="O9" s="209">
        <f>ROUND(E9*N9,2)</f>
        <v>0.04</v>
      </c>
      <c r="P9" s="209">
        <v>2E-3</v>
      </c>
      <c r="Q9" s="209">
        <f>ROUND(E9*P9,2)</f>
        <v>0.16</v>
      </c>
      <c r="R9" s="209" t="s">
        <v>255</v>
      </c>
      <c r="S9" s="209" t="s">
        <v>189</v>
      </c>
      <c r="T9" s="208" t="s">
        <v>189</v>
      </c>
      <c r="U9" s="207">
        <v>0.17600000000000002</v>
      </c>
      <c r="V9" s="207">
        <f>ROUND(E9*U9,2)</f>
        <v>14.08</v>
      </c>
      <c r="W9" s="207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18"/>
      <c r="B10" s="217"/>
      <c r="C10" s="340" t="s">
        <v>428</v>
      </c>
      <c r="D10" s="341"/>
      <c r="E10" s="341"/>
      <c r="F10" s="341"/>
      <c r="G10" s="341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15">
        <v>2</v>
      </c>
      <c r="B11" s="214" t="s">
        <v>430</v>
      </c>
      <c r="C11" s="213" t="s">
        <v>429</v>
      </c>
      <c r="D11" s="212" t="s">
        <v>178</v>
      </c>
      <c r="E11" s="211">
        <v>20</v>
      </c>
      <c r="F11" s="210"/>
      <c r="G11" s="209">
        <f>ROUND(E11*F11,2)</f>
        <v>0</v>
      </c>
      <c r="H11" s="210"/>
      <c r="I11" s="209">
        <f>ROUND(E11*H11,2)</f>
        <v>0</v>
      </c>
      <c r="J11" s="210"/>
      <c r="K11" s="209">
        <f>ROUND(E11*J11,2)</f>
        <v>0</v>
      </c>
      <c r="L11" s="209">
        <v>21</v>
      </c>
      <c r="M11" s="209">
        <f>G11*(1+L11/100)</f>
        <v>0</v>
      </c>
      <c r="N11" s="209">
        <v>4.9000000000000009E-4</v>
      </c>
      <c r="O11" s="209">
        <f>ROUND(E11*N11,2)</f>
        <v>0.01</v>
      </c>
      <c r="P11" s="209">
        <v>9.0000000000000011E-3</v>
      </c>
      <c r="Q11" s="209">
        <f>ROUND(E11*P11,2)</f>
        <v>0.18</v>
      </c>
      <c r="R11" s="209" t="s">
        <v>255</v>
      </c>
      <c r="S11" s="209" t="s">
        <v>189</v>
      </c>
      <c r="T11" s="208" t="s">
        <v>189</v>
      </c>
      <c r="U11" s="207">
        <v>0.30100000000000005</v>
      </c>
      <c r="V11" s="207">
        <f>ROUND(E11*U11,2)</f>
        <v>6.02</v>
      </c>
      <c r="W11" s="207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18"/>
      <c r="B12" s="217"/>
      <c r="C12" s="340" t="s">
        <v>428</v>
      </c>
      <c r="D12" s="341"/>
      <c r="E12" s="341"/>
      <c r="F12" s="341"/>
      <c r="G12" s="341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193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245" t="s">
        <v>81</v>
      </c>
      <c r="B13" s="225" t="s">
        <v>408</v>
      </c>
      <c r="C13" s="224" t="s">
        <v>427</v>
      </c>
      <c r="D13" s="223"/>
      <c r="E13" s="222"/>
      <c r="F13" s="221"/>
      <c r="G13" s="221">
        <f>SUMIF(AG14:AG28,"&lt;&gt;NOR",G14:G28)</f>
        <v>0</v>
      </c>
      <c r="H13" s="221"/>
      <c r="I13" s="221">
        <f>SUM(I14:I28)</f>
        <v>0</v>
      </c>
      <c r="J13" s="221"/>
      <c r="K13" s="221">
        <f>SUM(K14:K28)</f>
        <v>0</v>
      </c>
      <c r="L13" s="221"/>
      <c r="M13" s="221">
        <f>SUM(M14:M28)</f>
        <v>0</v>
      </c>
      <c r="N13" s="221"/>
      <c r="O13" s="221">
        <f>SUM(O14:O28)</f>
        <v>0.1</v>
      </c>
      <c r="P13" s="221"/>
      <c r="Q13" s="221">
        <f>SUM(Q14:Q28)</f>
        <v>0</v>
      </c>
      <c r="R13" s="221"/>
      <c r="S13" s="221"/>
      <c r="T13" s="220"/>
      <c r="U13" s="219"/>
      <c r="V13" s="219">
        <f>SUM(V14:V28)</f>
        <v>76.329999999999984</v>
      </c>
      <c r="W13" s="219"/>
      <c r="AG13" t="s">
        <v>82</v>
      </c>
    </row>
    <row r="14" spans="1:60" ht="45" outlineLevel="1" x14ac:dyDescent="0.2">
      <c r="A14" s="234">
        <v>3</v>
      </c>
      <c r="B14" s="233" t="s">
        <v>426</v>
      </c>
      <c r="C14" s="232" t="s">
        <v>425</v>
      </c>
      <c r="D14" s="231" t="s">
        <v>178</v>
      </c>
      <c r="E14" s="230">
        <v>150</v>
      </c>
      <c r="F14" s="229"/>
      <c r="G14" s="228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8">
        <v>1.9000000000000001E-4</v>
      </c>
      <c r="O14" s="228">
        <f>ROUND(E14*N14,2)</f>
        <v>0.03</v>
      </c>
      <c r="P14" s="228">
        <v>0</v>
      </c>
      <c r="Q14" s="228">
        <f>ROUND(E14*P14,2)</f>
        <v>0</v>
      </c>
      <c r="R14" s="228" t="s">
        <v>414</v>
      </c>
      <c r="S14" s="228" t="s">
        <v>189</v>
      </c>
      <c r="T14" s="235" t="s">
        <v>189</v>
      </c>
      <c r="U14" s="207">
        <v>0</v>
      </c>
      <c r="V14" s="207">
        <f>ROUND(E14*U14,2)</f>
        <v>0</v>
      </c>
      <c r="W14" s="207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403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5">
        <v>4</v>
      </c>
      <c r="B15" s="214" t="s">
        <v>424</v>
      </c>
      <c r="C15" s="213" t="s">
        <v>423</v>
      </c>
      <c r="D15" s="212" t="s">
        <v>178</v>
      </c>
      <c r="E15" s="211">
        <v>150</v>
      </c>
      <c r="F15" s="210"/>
      <c r="G15" s="209">
        <f>ROUND(E15*F15,2)</f>
        <v>0</v>
      </c>
      <c r="H15" s="210"/>
      <c r="I15" s="209">
        <f>ROUND(E15*H15,2)</f>
        <v>0</v>
      </c>
      <c r="J15" s="210"/>
      <c r="K15" s="209">
        <f>ROUND(E15*J15,2)</f>
        <v>0</v>
      </c>
      <c r="L15" s="209">
        <v>21</v>
      </c>
      <c r="M15" s="209">
        <f>G15*(1+L15/100)</f>
        <v>0</v>
      </c>
      <c r="N15" s="209">
        <v>0</v>
      </c>
      <c r="O15" s="209">
        <f>ROUND(E15*N15,2)</f>
        <v>0</v>
      </c>
      <c r="P15" s="209">
        <v>0</v>
      </c>
      <c r="Q15" s="209">
        <f>ROUND(E15*P15,2)</f>
        <v>0</v>
      </c>
      <c r="R15" s="209" t="s">
        <v>408</v>
      </c>
      <c r="S15" s="209" t="s">
        <v>189</v>
      </c>
      <c r="T15" s="208" t="s">
        <v>189</v>
      </c>
      <c r="U15" s="207">
        <v>0.11600000000000001</v>
      </c>
      <c r="V15" s="207">
        <f>ROUND(E15*U15,2)</f>
        <v>17.399999999999999</v>
      </c>
      <c r="W15" s="207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229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18"/>
      <c r="B16" s="217"/>
      <c r="C16" s="244" t="s">
        <v>422</v>
      </c>
      <c r="D16" s="243"/>
      <c r="E16" s="242">
        <v>150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96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56.25" outlineLevel="1" x14ac:dyDescent="0.2">
      <c r="A17" s="234">
        <v>5</v>
      </c>
      <c r="B17" s="233" t="s">
        <v>421</v>
      </c>
      <c r="C17" s="232" t="s">
        <v>420</v>
      </c>
      <c r="D17" s="231" t="s">
        <v>178</v>
      </c>
      <c r="E17" s="230">
        <v>260</v>
      </c>
      <c r="F17" s="229"/>
      <c r="G17" s="228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21</v>
      </c>
      <c r="M17" s="228">
        <f>G17*(1+L17/100)</f>
        <v>0</v>
      </c>
      <c r="N17" s="228">
        <v>1.5000000000000001E-4</v>
      </c>
      <c r="O17" s="228">
        <f>ROUND(E17*N17,2)</f>
        <v>0.04</v>
      </c>
      <c r="P17" s="228">
        <v>0</v>
      </c>
      <c r="Q17" s="228">
        <f>ROUND(E17*P17,2)</f>
        <v>0</v>
      </c>
      <c r="R17" s="228" t="s">
        <v>414</v>
      </c>
      <c r="S17" s="228" t="s">
        <v>189</v>
      </c>
      <c r="T17" s="235" t="s">
        <v>189</v>
      </c>
      <c r="U17" s="207">
        <v>0</v>
      </c>
      <c r="V17" s="207">
        <f>ROUND(E17*U17,2)</f>
        <v>0</v>
      </c>
      <c r="W17" s="207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403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15">
        <v>6</v>
      </c>
      <c r="B18" s="214" t="s">
        <v>419</v>
      </c>
      <c r="C18" s="213" t="s">
        <v>418</v>
      </c>
      <c r="D18" s="212" t="s">
        <v>178</v>
      </c>
      <c r="E18" s="211">
        <v>260</v>
      </c>
      <c r="F18" s="210"/>
      <c r="G18" s="209">
        <f>ROUND(E18*F18,2)</f>
        <v>0</v>
      </c>
      <c r="H18" s="210"/>
      <c r="I18" s="209">
        <f>ROUND(E18*H18,2)</f>
        <v>0</v>
      </c>
      <c r="J18" s="210"/>
      <c r="K18" s="209">
        <f>ROUND(E18*J18,2)</f>
        <v>0</v>
      </c>
      <c r="L18" s="209">
        <v>21</v>
      </c>
      <c r="M18" s="209">
        <f>G18*(1+L18/100)</f>
        <v>0</v>
      </c>
      <c r="N18" s="209">
        <v>0</v>
      </c>
      <c r="O18" s="209">
        <f>ROUND(E18*N18,2)</f>
        <v>0</v>
      </c>
      <c r="P18" s="209">
        <v>0</v>
      </c>
      <c r="Q18" s="209">
        <f>ROUND(E18*P18,2)</f>
        <v>0</v>
      </c>
      <c r="R18" s="209"/>
      <c r="S18" s="209" t="s">
        <v>189</v>
      </c>
      <c r="T18" s="208" t="s">
        <v>189</v>
      </c>
      <c r="U18" s="207">
        <v>7.0000000000000007E-2</v>
      </c>
      <c r="V18" s="207">
        <f>ROUND(E18*U18,2)</f>
        <v>18.2</v>
      </c>
      <c r="W18" s="207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229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18"/>
      <c r="B19" s="217"/>
      <c r="C19" s="244" t="s">
        <v>417</v>
      </c>
      <c r="D19" s="243"/>
      <c r="E19" s="242">
        <v>260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96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56.25" outlineLevel="1" x14ac:dyDescent="0.2">
      <c r="A20" s="234">
        <v>7</v>
      </c>
      <c r="B20" s="233" t="s">
        <v>416</v>
      </c>
      <c r="C20" s="232" t="s">
        <v>415</v>
      </c>
      <c r="D20" s="231" t="s">
        <v>178</v>
      </c>
      <c r="E20" s="230">
        <v>70</v>
      </c>
      <c r="F20" s="229"/>
      <c r="G20" s="228">
        <f>ROUND(E20*F20,2)</f>
        <v>0</v>
      </c>
      <c r="H20" s="229"/>
      <c r="I20" s="228">
        <f>ROUND(E20*H20,2)</f>
        <v>0</v>
      </c>
      <c r="J20" s="229"/>
      <c r="K20" s="228">
        <f>ROUND(E20*J20,2)</f>
        <v>0</v>
      </c>
      <c r="L20" s="228">
        <v>21</v>
      </c>
      <c r="M20" s="228">
        <f>G20*(1+L20/100)</f>
        <v>0</v>
      </c>
      <c r="N20" s="228">
        <v>2.0000000000000001E-4</v>
      </c>
      <c r="O20" s="228">
        <f>ROUND(E20*N20,2)</f>
        <v>0.01</v>
      </c>
      <c r="P20" s="228">
        <v>0</v>
      </c>
      <c r="Q20" s="228">
        <f>ROUND(E20*P20,2)</f>
        <v>0</v>
      </c>
      <c r="R20" s="228" t="s">
        <v>414</v>
      </c>
      <c r="S20" s="228" t="s">
        <v>189</v>
      </c>
      <c r="T20" s="235" t="s">
        <v>189</v>
      </c>
      <c r="U20" s="207">
        <v>0</v>
      </c>
      <c r="V20" s="207">
        <f>ROUND(E20*U20,2)</f>
        <v>0</v>
      </c>
      <c r="W20" s="207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15">
        <v>8</v>
      </c>
      <c r="B21" s="214" t="s">
        <v>413</v>
      </c>
      <c r="C21" s="213" t="s">
        <v>412</v>
      </c>
      <c r="D21" s="212" t="s">
        <v>178</v>
      </c>
      <c r="E21" s="211">
        <v>70</v>
      </c>
      <c r="F21" s="210"/>
      <c r="G21" s="209">
        <f>ROUND(E21*F21,2)</f>
        <v>0</v>
      </c>
      <c r="H21" s="210"/>
      <c r="I21" s="209">
        <f>ROUND(E21*H21,2)</f>
        <v>0</v>
      </c>
      <c r="J21" s="210"/>
      <c r="K21" s="209">
        <f>ROUND(E21*J21,2)</f>
        <v>0</v>
      </c>
      <c r="L21" s="209">
        <v>21</v>
      </c>
      <c r="M21" s="209">
        <f>G21*(1+L21/100)</f>
        <v>0</v>
      </c>
      <c r="N21" s="209">
        <v>0</v>
      </c>
      <c r="O21" s="209">
        <f>ROUND(E21*N21,2)</f>
        <v>0</v>
      </c>
      <c r="P21" s="209">
        <v>0</v>
      </c>
      <c r="Q21" s="209">
        <f>ROUND(E21*P21,2)</f>
        <v>0</v>
      </c>
      <c r="R21" s="209"/>
      <c r="S21" s="209" t="s">
        <v>189</v>
      </c>
      <c r="T21" s="208" t="s">
        <v>189</v>
      </c>
      <c r="U21" s="207">
        <v>7.0000000000000007E-2</v>
      </c>
      <c r="V21" s="207">
        <f>ROUND(E21*U21,2)</f>
        <v>4.9000000000000004</v>
      </c>
      <c r="W21" s="207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229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18"/>
      <c r="B22" s="217"/>
      <c r="C22" s="244" t="s">
        <v>411</v>
      </c>
      <c r="D22" s="243"/>
      <c r="E22" s="242">
        <v>70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96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234">
        <v>9</v>
      </c>
      <c r="B23" s="233" t="s">
        <v>410</v>
      </c>
      <c r="C23" s="232" t="s">
        <v>409</v>
      </c>
      <c r="D23" s="231" t="s">
        <v>178</v>
      </c>
      <c r="E23" s="230">
        <v>20</v>
      </c>
      <c r="F23" s="229"/>
      <c r="G23" s="228">
        <f>ROUND(E23*F23,2)</f>
        <v>0</v>
      </c>
      <c r="H23" s="229"/>
      <c r="I23" s="228">
        <f>ROUND(E23*H23,2)</f>
        <v>0</v>
      </c>
      <c r="J23" s="229"/>
      <c r="K23" s="228">
        <f>ROUND(E23*J23,2)</f>
        <v>0</v>
      </c>
      <c r="L23" s="228">
        <v>21</v>
      </c>
      <c r="M23" s="228">
        <f>G23*(1+L23/100)</f>
        <v>0</v>
      </c>
      <c r="N23" s="228">
        <v>8.0000000000000004E-4</v>
      </c>
      <c r="O23" s="228">
        <f>ROUND(E23*N23,2)</f>
        <v>0.02</v>
      </c>
      <c r="P23" s="228">
        <v>0</v>
      </c>
      <c r="Q23" s="228">
        <f>ROUND(E23*P23,2)</f>
        <v>0</v>
      </c>
      <c r="R23" s="228" t="s">
        <v>408</v>
      </c>
      <c r="S23" s="228" t="s">
        <v>189</v>
      </c>
      <c r="T23" s="235" t="s">
        <v>189</v>
      </c>
      <c r="U23" s="207">
        <v>6.5000000000000002E-2</v>
      </c>
      <c r="V23" s="207">
        <f>ROUND(E23*U23,2)</f>
        <v>1.3</v>
      </c>
      <c r="W23" s="207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229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34">
        <v>10</v>
      </c>
      <c r="B24" s="233" t="s">
        <v>407</v>
      </c>
      <c r="C24" s="232" t="s">
        <v>406</v>
      </c>
      <c r="D24" s="231" t="s">
        <v>129</v>
      </c>
      <c r="E24" s="230">
        <v>15</v>
      </c>
      <c r="F24" s="229"/>
      <c r="G24" s="228">
        <f>ROUND(E24*F24,2)</f>
        <v>0</v>
      </c>
      <c r="H24" s="229"/>
      <c r="I24" s="228">
        <f>ROUND(E24*H24,2)</f>
        <v>0</v>
      </c>
      <c r="J24" s="229"/>
      <c r="K24" s="228">
        <f>ROUND(E24*J24,2)</f>
        <v>0</v>
      </c>
      <c r="L24" s="228">
        <v>21</v>
      </c>
      <c r="M24" s="228">
        <f>G24*(1+L24/100)</f>
        <v>0</v>
      </c>
      <c r="N24" s="228">
        <v>0</v>
      </c>
      <c r="O24" s="228">
        <f>ROUND(E24*N24,2)</f>
        <v>0</v>
      </c>
      <c r="P24" s="228">
        <v>0</v>
      </c>
      <c r="Q24" s="228">
        <f>ROUND(E24*P24,2)</f>
        <v>0</v>
      </c>
      <c r="R24" s="228"/>
      <c r="S24" s="228" t="s">
        <v>400</v>
      </c>
      <c r="T24" s="235" t="s">
        <v>188</v>
      </c>
      <c r="U24" s="207">
        <v>0</v>
      </c>
      <c r="V24" s="207">
        <f>ROUND(E24*U24,2)</f>
        <v>0</v>
      </c>
      <c r="W24" s="207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34">
        <v>11</v>
      </c>
      <c r="B25" s="233" t="s">
        <v>402</v>
      </c>
      <c r="C25" s="232" t="s">
        <v>401</v>
      </c>
      <c r="D25" s="231" t="s">
        <v>108</v>
      </c>
      <c r="E25" s="230">
        <v>15</v>
      </c>
      <c r="F25" s="229"/>
      <c r="G25" s="228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21</v>
      </c>
      <c r="M25" s="228">
        <f>G25*(1+L25/100)</f>
        <v>0</v>
      </c>
      <c r="N25" s="228">
        <v>0</v>
      </c>
      <c r="O25" s="228">
        <f>ROUND(E25*N25,2)</f>
        <v>0</v>
      </c>
      <c r="P25" s="228">
        <v>0</v>
      </c>
      <c r="Q25" s="228">
        <f>ROUND(E25*P25,2)</f>
        <v>0</v>
      </c>
      <c r="R25" s="228"/>
      <c r="S25" s="228" t="s">
        <v>400</v>
      </c>
      <c r="T25" s="235" t="s">
        <v>189</v>
      </c>
      <c r="U25" s="207">
        <v>0.82217000000000007</v>
      </c>
      <c r="V25" s="207">
        <f>ROUND(E25*U25,2)</f>
        <v>12.33</v>
      </c>
      <c r="W25" s="207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34">
        <v>12</v>
      </c>
      <c r="B26" s="233" t="s">
        <v>405</v>
      </c>
      <c r="C26" s="232" t="s">
        <v>404</v>
      </c>
      <c r="D26" s="231" t="s">
        <v>129</v>
      </c>
      <c r="E26" s="230">
        <v>27</v>
      </c>
      <c r="F26" s="229"/>
      <c r="G26" s="228">
        <f>ROUND(E26*F26,2)</f>
        <v>0</v>
      </c>
      <c r="H26" s="229"/>
      <c r="I26" s="228">
        <f>ROUND(E26*H26,2)</f>
        <v>0</v>
      </c>
      <c r="J26" s="229"/>
      <c r="K26" s="228">
        <f>ROUND(E26*J26,2)</f>
        <v>0</v>
      </c>
      <c r="L26" s="228">
        <v>21</v>
      </c>
      <c r="M26" s="228">
        <f>G26*(1+L26/100)</f>
        <v>0</v>
      </c>
      <c r="N26" s="228">
        <v>0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400</v>
      </c>
      <c r="T26" s="235" t="s">
        <v>188</v>
      </c>
      <c r="U26" s="207">
        <v>0</v>
      </c>
      <c r="V26" s="207">
        <f>ROUND(E26*U26,2)</f>
        <v>0</v>
      </c>
      <c r="W26" s="207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403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15">
        <v>13</v>
      </c>
      <c r="B27" s="214" t="s">
        <v>402</v>
      </c>
      <c r="C27" s="213" t="s">
        <v>401</v>
      </c>
      <c r="D27" s="212" t="s">
        <v>108</v>
      </c>
      <c r="E27" s="211">
        <v>27</v>
      </c>
      <c r="F27" s="210"/>
      <c r="G27" s="209">
        <f>ROUND(E27*F27,2)</f>
        <v>0</v>
      </c>
      <c r="H27" s="210"/>
      <c r="I27" s="209">
        <f>ROUND(E27*H27,2)</f>
        <v>0</v>
      </c>
      <c r="J27" s="210"/>
      <c r="K27" s="209">
        <f>ROUND(E27*J27,2)</f>
        <v>0</v>
      </c>
      <c r="L27" s="209">
        <v>21</v>
      </c>
      <c r="M27" s="209">
        <f>G27*(1+L27/100)</f>
        <v>0</v>
      </c>
      <c r="N27" s="209">
        <v>0</v>
      </c>
      <c r="O27" s="209">
        <f>ROUND(E27*N27,2)</f>
        <v>0</v>
      </c>
      <c r="P27" s="209">
        <v>0</v>
      </c>
      <c r="Q27" s="209">
        <f>ROUND(E27*P27,2)</f>
        <v>0</v>
      </c>
      <c r="R27" s="209"/>
      <c r="S27" s="209" t="s">
        <v>400</v>
      </c>
      <c r="T27" s="208" t="s">
        <v>189</v>
      </c>
      <c r="U27" s="207">
        <v>0.82217000000000007</v>
      </c>
      <c r="V27" s="207">
        <f>ROUND(E27*U27,2)</f>
        <v>22.2</v>
      </c>
      <c r="W27" s="207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18"/>
      <c r="B28" s="217"/>
      <c r="C28" s="244" t="s">
        <v>399</v>
      </c>
      <c r="D28" s="243"/>
      <c r="E28" s="242">
        <v>27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96</v>
      </c>
      <c r="AH28" s="151">
        <v>5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245" t="s">
        <v>81</v>
      </c>
      <c r="B29" s="225" t="s">
        <v>398</v>
      </c>
      <c r="C29" s="224" t="s">
        <v>397</v>
      </c>
      <c r="D29" s="223"/>
      <c r="E29" s="222"/>
      <c r="F29" s="221"/>
      <c r="G29" s="221">
        <f>SUMIF(AG30:AG37,"&lt;&gt;NOR",G30:G37)</f>
        <v>0</v>
      </c>
      <c r="H29" s="221"/>
      <c r="I29" s="221">
        <f>SUM(I30:I37)</f>
        <v>0</v>
      </c>
      <c r="J29" s="221"/>
      <c r="K29" s="221">
        <f>SUM(K30:K37)</f>
        <v>0</v>
      </c>
      <c r="L29" s="221"/>
      <c r="M29" s="221">
        <f>SUM(M30:M37)</f>
        <v>0</v>
      </c>
      <c r="N29" s="221"/>
      <c r="O29" s="221">
        <f>SUM(O30:O37)</f>
        <v>19.900000000000002</v>
      </c>
      <c r="P29" s="221"/>
      <c r="Q29" s="221">
        <f>SUM(Q30:Q37)</f>
        <v>0</v>
      </c>
      <c r="R29" s="221"/>
      <c r="S29" s="221"/>
      <c r="T29" s="220"/>
      <c r="U29" s="219"/>
      <c r="V29" s="219">
        <f>SUM(V30:V37)</f>
        <v>65.91</v>
      </c>
      <c r="W29" s="219"/>
      <c r="AG29" t="s">
        <v>82</v>
      </c>
    </row>
    <row r="30" spans="1:60" outlineLevel="1" x14ac:dyDescent="0.2">
      <c r="A30" s="234">
        <v>14</v>
      </c>
      <c r="B30" s="233" t="s">
        <v>396</v>
      </c>
      <c r="C30" s="232" t="s">
        <v>395</v>
      </c>
      <c r="D30" s="231" t="s">
        <v>108</v>
      </c>
      <c r="E30" s="230">
        <v>4</v>
      </c>
      <c r="F30" s="229"/>
      <c r="G30" s="228">
        <f>ROUND(E30*F30,2)</f>
        <v>0</v>
      </c>
      <c r="H30" s="229"/>
      <c r="I30" s="228">
        <f>ROUND(E30*H30,2)</f>
        <v>0</v>
      </c>
      <c r="J30" s="229"/>
      <c r="K30" s="228">
        <f>ROUND(E30*J30,2)</f>
        <v>0</v>
      </c>
      <c r="L30" s="228">
        <v>21</v>
      </c>
      <c r="M30" s="228">
        <f>G30*(1+L30/100)</f>
        <v>0</v>
      </c>
      <c r="N30" s="228">
        <v>8.1600000000000006E-3</v>
      </c>
      <c r="O30" s="228">
        <f>ROUND(E30*N30,2)</f>
        <v>0.03</v>
      </c>
      <c r="P30" s="228">
        <v>0</v>
      </c>
      <c r="Q30" s="228">
        <f>ROUND(E30*P30,2)</f>
        <v>0</v>
      </c>
      <c r="R30" s="228"/>
      <c r="S30" s="228" t="s">
        <v>189</v>
      </c>
      <c r="T30" s="235" t="s">
        <v>189</v>
      </c>
      <c r="U30" s="207">
        <v>1.921</v>
      </c>
      <c r="V30" s="207">
        <f>ROUND(E30*U30,2)</f>
        <v>7.68</v>
      </c>
      <c r="W30" s="207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229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34">
        <v>15</v>
      </c>
      <c r="B31" s="233" t="s">
        <v>394</v>
      </c>
      <c r="C31" s="232" t="s">
        <v>393</v>
      </c>
      <c r="D31" s="231" t="s">
        <v>178</v>
      </c>
      <c r="E31" s="230">
        <v>150</v>
      </c>
      <c r="F31" s="229"/>
      <c r="G31" s="228">
        <f>ROUND(E31*F31,2)</f>
        <v>0</v>
      </c>
      <c r="H31" s="229"/>
      <c r="I31" s="228">
        <f>ROUND(E31*H31,2)</f>
        <v>0</v>
      </c>
      <c r="J31" s="229"/>
      <c r="K31" s="228">
        <f>ROUND(E31*J31,2)</f>
        <v>0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189</v>
      </c>
      <c r="T31" s="235" t="s">
        <v>189</v>
      </c>
      <c r="U31" s="207">
        <v>0.10220000000000001</v>
      </c>
      <c r="V31" s="207">
        <f>ROUND(E31*U31,2)</f>
        <v>15.33</v>
      </c>
      <c r="W31" s="207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15">
        <v>16</v>
      </c>
      <c r="B32" s="214" t="s">
        <v>392</v>
      </c>
      <c r="C32" s="213" t="s">
        <v>391</v>
      </c>
      <c r="D32" s="212" t="s">
        <v>178</v>
      </c>
      <c r="E32" s="211">
        <v>150</v>
      </c>
      <c r="F32" s="210"/>
      <c r="G32" s="209">
        <f>ROUND(E32*F32,2)</f>
        <v>0</v>
      </c>
      <c r="H32" s="210"/>
      <c r="I32" s="209">
        <f>ROUND(E32*H32,2)</f>
        <v>0</v>
      </c>
      <c r="J32" s="210"/>
      <c r="K32" s="209">
        <f>ROUND(E32*J32,2)</f>
        <v>0</v>
      </c>
      <c r="L32" s="209">
        <v>21</v>
      </c>
      <c r="M32" s="209">
        <f>G32*(1+L32/100)</f>
        <v>0</v>
      </c>
      <c r="N32" s="209">
        <v>0.13243000000000002</v>
      </c>
      <c r="O32" s="209">
        <f>ROUND(E32*N32,2)</f>
        <v>19.86</v>
      </c>
      <c r="P32" s="209">
        <v>0</v>
      </c>
      <c r="Q32" s="209">
        <f>ROUND(E32*P32,2)</f>
        <v>0</v>
      </c>
      <c r="R32" s="209"/>
      <c r="S32" s="209" t="s">
        <v>189</v>
      </c>
      <c r="T32" s="208" t="s">
        <v>189</v>
      </c>
      <c r="U32" s="207">
        <v>9.8000000000000004E-2</v>
      </c>
      <c r="V32" s="207">
        <f>ROUND(E32*U32,2)</f>
        <v>14.7</v>
      </c>
      <c r="W32" s="207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218"/>
      <c r="B33" s="217"/>
      <c r="C33" s="340" t="s">
        <v>390</v>
      </c>
      <c r="D33" s="341"/>
      <c r="E33" s="341"/>
      <c r="F33" s="341"/>
      <c r="G33" s="341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193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216" t="str">
        <f>C33</f>
        <v>Zřízení nebo rekonstrukce kabelového lože z kopaného písku bez zakrytí Dodání kopaného písku, přísun písku do rýhy, pokrytí dna rýhy souvislou urovnanou vrstvou písku tloušťky 5 nebo 10 cm nad kabelem.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15">
        <v>17</v>
      </c>
      <c r="B34" s="214" t="s">
        <v>389</v>
      </c>
      <c r="C34" s="213" t="s">
        <v>388</v>
      </c>
      <c r="D34" s="212" t="s">
        <v>178</v>
      </c>
      <c r="E34" s="211">
        <v>150</v>
      </c>
      <c r="F34" s="210"/>
      <c r="G34" s="209">
        <f>ROUND(E34*F34,2)</f>
        <v>0</v>
      </c>
      <c r="H34" s="210"/>
      <c r="I34" s="209">
        <f>ROUND(E34*H34,2)</f>
        <v>0</v>
      </c>
      <c r="J34" s="210"/>
      <c r="K34" s="209">
        <f>ROUND(E34*J34,2)</f>
        <v>0</v>
      </c>
      <c r="L34" s="209">
        <v>21</v>
      </c>
      <c r="M34" s="209">
        <f>G34*(1+L34/100)</f>
        <v>0</v>
      </c>
      <c r="N34" s="209">
        <v>6.0000000000000002E-5</v>
      </c>
      <c r="O34" s="209">
        <f>ROUND(E34*N34,2)</f>
        <v>0.01</v>
      </c>
      <c r="P34" s="209">
        <v>0</v>
      </c>
      <c r="Q34" s="209">
        <f>ROUND(E34*P34,2)</f>
        <v>0</v>
      </c>
      <c r="R34" s="209"/>
      <c r="S34" s="209" t="s">
        <v>189</v>
      </c>
      <c r="T34" s="208" t="s">
        <v>189</v>
      </c>
      <c r="U34" s="207">
        <v>2.6000000000000002E-2</v>
      </c>
      <c r="V34" s="207">
        <f>ROUND(E34*U34,2)</f>
        <v>3.9</v>
      </c>
      <c r="W34" s="207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18"/>
      <c r="B35" s="217"/>
      <c r="C35" s="340" t="s">
        <v>387</v>
      </c>
      <c r="D35" s="341"/>
      <c r="E35" s="341"/>
      <c r="F35" s="341"/>
      <c r="G35" s="341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193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15">
        <v>18</v>
      </c>
      <c r="B36" s="214" t="s">
        <v>386</v>
      </c>
      <c r="C36" s="213" t="s">
        <v>385</v>
      </c>
      <c r="D36" s="212" t="s">
        <v>178</v>
      </c>
      <c r="E36" s="211">
        <v>150</v>
      </c>
      <c r="F36" s="210"/>
      <c r="G36" s="209">
        <f>ROUND(E36*F36,2)</f>
        <v>0</v>
      </c>
      <c r="H36" s="210"/>
      <c r="I36" s="209">
        <f>ROUND(E36*H36,2)</f>
        <v>0</v>
      </c>
      <c r="J36" s="210"/>
      <c r="K36" s="209">
        <f>ROUND(E36*J36,2)</f>
        <v>0</v>
      </c>
      <c r="L36" s="209">
        <v>21</v>
      </c>
      <c r="M36" s="209">
        <f>G36*(1+L36/100)</f>
        <v>0</v>
      </c>
      <c r="N36" s="209">
        <v>0</v>
      </c>
      <c r="O36" s="209">
        <f>ROUND(E36*N36,2)</f>
        <v>0</v>
      </c>
      <c r="P36" s="209">
        <v>0</v>
      </c>
      <c r="Q36" s="209">
        <f>ROUND(E36*P36,2)</f>
        <v>0</v>
      </c>
      <c r="R36" s="209"/>
      <c r="S36" s="209" t="s">
        <v>189</v>
      </c>
      <c r="T36" s="208" t="s">
        <v>189</v>
      </c>
      <c r="U36" s="207">
        <v>0.16200000000000001</v>
      </c>
      <c r="V36" s="207">
        <f>ROUND(E36*U36,2)</f>
        <v>24.3</v>
      </c>
      <c r="W36" s="207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18"/>
      <c r="B37" s="217"/>
      <c r="C37" s="340" t="s">
        <v>383</v>
      </c>
      <c r="D37" s="341"/>
      <c r="E37" s="341"/>
      <c r="F37" s="341"/>
      <c r="G37" s="341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216" t="str">
        <f>C37</f>
        <v>Ruční zához nezapažené kabelové rýhy s případným rozpojováním výkopku a s jedním přehozem až do vzdálenosti 3 m nebo se shozením z vozidel. Bez pěchování zeminy.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245" t="s">
        <v>81</v>
      </c>
      <c r="B38" s="225" t="s">
        <v>382</v>
      </c>
      <c r="C38" s="224" t="s">
        <v>381</v>
      </c>
      <c r="D38" s="223"/>
      <c r="E38" s="222"/>
      <c r="F38" s="221"/>
      <c r="G38" s="221">
        <f>SUMIF(AG39:AG58,"&lt;&gt;NOR",G39:G58)</f>
        <v>0</v>
      </c>
      <c r="H38" s="221"/>
      <c r="I38" s="221">
        <f>SUM(I39:I58)</f>
        <v>0</v>
      </c>
      <c r="J38" s="221"/>
      <c r="K38" s="221">
        <f>SUM(K39:K58)</f>
        <v>0</v>
      </c>
      <c r="L38" s="221"/>
      <c r="M38" s="221">
        <f>SUM(M39:M58)</f>
        <v>0</v>
      </c>
      <c r="N38" s="221"/>
      <c r="O38" s="221">
        <f>SUM(O39:O58)</f>
        <v>0</v>
      </c>
      <c r="P38" s="221"/>
      <c r="Q38" s="221">
        <f>SUM(Q39:Q58)</f>
        <v>0</v>
      </c>
      <c r="R38" s="221"/>
      <c r="S38" s="221"/>
      <c r="T38" s="220"/>
      <c r="U38" s="219"/>
      <c r="V38" s="219">
        <f>SUM(V39:V58)</f>
        <v>1.2800000000000002</v>
      </c>
      <c r="W38" s="219"/>
      <c r="AG38" t="s">
        <v>82</v>
      </c>
    </row>
    <row r="39" spans="1:60" ht="22.5" outlineLevel="1" x14ac:dyDescent="0.2">
      <c r="A39" s="215">
        <v>19</v>
      </c>
      <c r="B39" s="214" t="s">
        <v>380</v>
      </c>
      <c r="C39" s="213" t="s">
        <v>379</v>
      </c>
      <c r="D39" s="212" t="s">
        <v>101</v>
      </c>
      <c r="E39" s="211">
        <v>0.34</v>
      </c>
      <c r="F39" s="210"/>
      <c r="G39" s="209">
        <f>ROUND(E39*F39,2)</f>
        <v>0</v>
      </c>
      <c r="H39" s="210"/>
      <c r="I39" s="209">
        <f>ROUND(E39*H39,2)</f>
        <v>0</v>
      </c>
      <c r="J39" s="210"/>
      <c r="K39" s="209">
        <f>ROUND(E39*J39,2)</f>
        <v>0</v>
      </c>
      <c r="L39" s="209">
        <v>21</v>
      </c>
      <c r="M39" s="209">
        <f>G39*(1+L39/100)</f>
        <v>0</v>
      </c>
      <c r="N39" s="209">
        <v>0</v>
      </c>
      <c r="O39" s="209">
        <f>ROUND(E39*N39,2)</f>
        <v>0</v>
      </c>
      <c r="P39" s="209">
        <v>0</v>
      </c>
      <c r="Q39" s="209">
        <f>ROUND(E39*P39,2)</f>
        <v>0</v>
      </c>
      <c r="R39" s="209" t="s">
        <v>255</v>
      </c>
      <c r="S39" s="209" t="s">
        <v>189</v>
      </c>
      <c r="T39" s="208" t="s">
        <v>189</v>
      </c>
      <c r="U39" s="207">
        <v>2.0090000000000003</v>
      </c>
      <c r="V39" s="207">
        <f>ROUND(E39*U39,2)</f>
        <v>0.68</v>
      </c>
      <c r="W39" s="207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18"/>
      <c r="B40" s="217"/>
      <c r="C40" s="244" t="s">
        <v>367</v>
      </c>
      <c r="D40" s="243"/>
      <c r="E40" s="242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96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18"/>
      <c r="B41" s="217"/>
      <c r="C41" s="244" t="s">
        <v>366</v>
      </c>
      <c r="D41" s="243"/>
      <c r="E41" s="242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96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18"/>
      <c r="B42" s="217"/>
      <c r="C42" s="244" t="s">
        <v>371</v>
      </c>
      <c r="D42" s="243"/>
      <c r="E42" s="242">
        <v>0.34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96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15">
        <v>20</v>
      </c>
      <c r="B43" s="214" t="s">
        <v>378</v>
      </c>
      <c r="C43" s="213" t="s">
        <v>377</v>
      </c>
      <c r="D43" s="212" t="s">
        <v>101</v>
      </c>
      <c r="E43" s="211">
        <v>0.34</v>
      </c>
      <c r="F43" s="210"/>
      <c r="G43" s="209">
        <f>ROUND(E43*F43,2)</f>
        <v>0</v>
      </c>
      <c r="H43" s="210"/>
      <c r="I43" s="209">
        <f>ROUND(E43*H43,2)</f>
        <v>0</v>
      </c>
      <c r="J43" s="210"/>
      <c r="K43" s="209">
        <f>ROUND(E43*J43,2)</f>
        <v>0</v>
      </c>
      <c r="L43" s="209">
        <v>21</v>
      </c>
      <c r="M43" s="209">
        <f>G43*(1+L43/100)</f>
        <v>0</v>
      </c>
      <c r="N43" s="209">
        <v>0</v>
      </c>
      <c r="O43" s="209">
        <f>ROUND(E43*N43,2)</f>
        <v>0</v>
      </c>
      <c r="P43" s="209">
        <v>0</v>
      </c>
      <c r="Q43" s="209">
        <f>ROUND(E43*P43,2)</f>
        <v>0</v>
      </c>
      <c r="R43" s="209" t="s">
        <v>255</v>
      </c>
      <c r="S43" s="209" t="s">
        <v>189</v>
      </c>
      <c r="T43" s="208" t="s">
        <v>189</v>
      </c>
      <c r="U43" s="207">
        <v>0.49000000000000005</v>
      </c>
      <c r="V43" s="207">
        <f>ROUND(E43*U43,2)</f>
        <v>0.17</v>
      </c>
      <c r="W43" s="207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368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18"/>
      <c r="B44" s="217"/>
      <c r="C44" s="244" t="s">
        <v>367</v>
      </c>
      <c r="D44" s="243"/>
      <c r="E44" s="242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96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18"/>
      <c r="B45" s="217"/>
      <c r="C45" s="244" t="s">
        <v>366</v>
      </c>
      <c r="D45" s="243"/>
      <c r="E45" s="242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96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18"/>
      <c r="B46" s="217"/>
      <c r="C46" s="244" t="s">
        <v>371</v>
      </c>
      <c r="D46" s="243"/>
      <c r="E46" s="242">
        <v>0.34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96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15">
        <v>21</v>
      </c>
      <c r="B47" s="214" t="s">
        <v>376</v>
      </c>
      <c r="C47" s="213" t="s">
        <v>375</v>
      </c>
      <c r="D47" s="212" t="s">
        <v>101</v>
      </c>
      <c r="E47" s="211">
        <v>3.06</v>
      </c>
      <c r="F47" s="210"/>
      <c r="G47" s="209">
        <f>ROUND(E47*F47,2)</f>
        <v>0</v>
      </c>
      <c r="H47" s="210"/>
      <c r="I47" s="209">
        <f>ROUND(E47*H47,2)</f>
        <v>0</v>
      </c>
      <c r="J47" s="210"/>
      <c r="K47" s="209">
        <f>ROUND(E47*J47,2)</f>
        <v>0</v>
      </c>
      <c r="L47" s="209">
        <v>21</v>
      </c>
      <c r="M47" s="209">
        <f>G47*(1+L47/100)</f>
        <v>0</v>
      </c>
      <c r="N47" s="209">
        <v>0</v>
      </c>
      <c r="O47" s="209">
        <f>ROUND(E47*N47,2)</f>
        <v>0</v>
      </c>
      <c r="P47" s="209">
        <v>0</v>
      </c>
      <c r="Q47" s="209">
        <f>ROUND(E47*P47,2)</f>
        <v>0</v>
      </c>
      <c r="R47" s="209" t="s">
        <v>255</v>
      </c>
      <c r="S47" s="209" t="s">
        <v>189</v>
      </c>
      <c r="T47" s="208" t="s">
        <v>189</v>
      </c>
      <c r="U47" s="207">
        <v>0</v>
      </c>
      <c r="V47" s="207">
        <f>ROUND(E47*U47,2)</f>
        <v>0</v>
      </c>
      <c r="W47" s="207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368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18"/>
      <c r="B48" s="217"/>
      <c r="C48" s="244" t="s">
        <v>367</v>
      </c>
      <c r="D48" s="243"/>
      <c r="E48" s="242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96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18"/>
      <c r="B49" s="217"/>
      <c r="C49" s="244" t="s">
        <v>366</v>
      </c>
      <c r="D49" s="243"/>
      <c r="E49" s="242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96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18"/>
      <c r="B50" s="217"/>
      <c r="C50" s="244" t="s">
        <v>374</v>
      </c>
      <c r="D50" s="243"/>
      <c r="E50" s="242">
        <v>3.06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96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15">
        <v>22</v>
      </c>
      <c r="B51" s="214" t="s">
        <v>373</v>
      </c>
      <c r="C51" s="213" t="s">
        <v>372</v>
      </c>
      <c r="D51" s="212" t="s">
        <v>101</v>
      </c>
      <c r="E51" s="211">
        <v>0.34</v>
      </c>
      <c r="F51" s="210"/>
      <c r="G51" s="209">
        <f>ROUND(E51*F51,2)</f>
        <v>0</v>
      </c>
      <c r="H51" s="210"/>
      <c r="I51" s="209">
        <f>ROUND(E51*H51,2)</f>
        <v>0</v>
      </c>
      <c r="J51" s="210"/>
      <c r="K51" s="209">
        <f>ROUND(E51*J51,2)</f>
        <v>0</v>
      </c>
      <c r="L51" s="209">
        <v>21</v>
      </c>
      <c r="M51" s="209">
        <f>G51*(1+L51/100)</f>
        <v>0</v>
      </c>
      <c r="N51" s="209">
        <v>0</v>
      </c>
      <c r="O51" s="209">
        <f>ROUND(E51*N51,2)</f>
        <v>0</v>
      </c>
      <c r="P51" s="209">
        <v>0</v>
      </c>
      <c r="Q51" s="209">
        <f>ROUND(E51*P51,2)</f>
        <v>0</v>
      </c>
      <c r="R51" s="209" t="s">
        <v>255</v>
      </c>
      <c r="S51" s="209" t="s">
        <v>189</v>
      </c>
      <c r="T51" s="208" t="s">
        <v>189</v>
      </c>
      <c r="U51" s="207">
        <v>0.94200000000000006</v>
      </c>
      <c r="V51" s="207">
        <f>ROUND(E51*U51,2)</f>
        <v>0.32</v>
      </c>
      <c r="W51" s="207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368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18"/>
      <c r="B52" s="217"/>
      <c r="C52" s="244" t="s">
        <v>367</v>
      </c>
      <c r="D52" s="243"/>
      <c r="E52" s="242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96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18"/>
      <c r="B53" s="217"/>
      <c r="C53" s="244" t="s">
        <v>366</v>
      </c>
      <c r="D53" s="243"/>
      <c r="E53" s="242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96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18"/>
      <c r="B54" s="217"/>
      <c r="C54" s="244" t="s">
        <v>371</v>
      </c>
      <c r="D54" s="243"/>
      <c r="E54" s="242">
        <v>0.34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96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215">
        <v>23</v>
      </c>
      <c r="B55" s="214" t="s">
        <v>370</v>
      </c>
      <c r="C55" s="213" t="s">
        <v>369</v>
      </c>
      <c r="D55" s="212" t="s">
        <v>101</v>
      </c>
      <c r="E55" s="211">
        <v>1.02</v>
      </c>
      <c r="F55" s="210"/>
      <c r="G55" s="209">
        <f>ROUND(E55*F55,2)</f>
        <v>0</v>
      </c>
      <c r="H55" s="210"/>
      <c r="I55" s="209">
        <f>ROUND(E55*H55,2)</f>
        <v>0</v>
      </c>
      <c r="J55" s="210"/>
      <c r="K55" s="209">
        <f>ROUND(E55*J55,2)</f>
        <v>0</v>
      </c>
      <c r="L55" s="209">
        <v>21</v>
      </c>
      <c r="M55" s="209">
        <f>G55*(1+L55/100)</f>
        <v>0</v>
      </c>
      <c r="N55" s="209">
        <v>0</v>
      </c>
      <c r="O55" s="209">
        <f>ROUND(E55*N55,2)</f>
        <v>0</v>
      </c>
      <c r="P55" s="209">
        <v>0</v>
      </c>
      <c r="Q55" s="209">
        <f>ROUND(E55*P55,2)</f>
        <v>0</v>
      </c>
      <c r="R55" s="209" t="s">
        <v>255</v>
      </c>
      <c r="S55" s="209" t="s">
        <v>189</v>
      </c>
      <c r="T55" s="208" t="s">
        <v>189</v>
      </c>
      <c r="U55" s="207">
        <v>0.10500000000000001</v>
      </c>
      <c r="V55" s="207">
        <f>ROUND(E55*U55,2)</f>
        <v>0.11</v>
      </c>
      <c r="W55" s="207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368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18"/>
      <c r="B56" s="217"/>
      <c r="C56" s="244" t="s">
        <v>367</v>
      </c>
      <c r="D56" s="243"/>
      <c r="E56" s="242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96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18"/>
      <c r="B57" s="217"/>
      <c r="C57" s="244" t="s">
        <v>366</v>
      </c>
      <c r="D57" s="243"/>
      <c r="E57" s="242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96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18"/>
      <c r="B58" s="217"/>
      <c r="C58" s="244" t="s">
        <v>365</v>
      </c>
      <c r="D58" s="243"/>
      <c r="E58" s="242">
        <v>1.02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96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245" t="s">
        <v>81</v>
      </c>
      <c r="B59" s="225" t="s">
        <v>54</v>
      </c>
      <c r="C59" s="224" t="s">
        <v>26</v>
      </c>
      <c r="D59" s="223"/>
      <c r="E59" s="222"/>
      <c r="F59" s="221"/>
      <c r="G59" s="221">
        <f>SUMIF(AG60:AG63,"&lt;&gt;NOR",G60:G63)</f>
        <v>0</v>
      </c>
      <c r="H59" s="221"/>
      <c r="I59" s="221">
        <f>SUM(I60:I63)</f>
        <v>0</v>
      </c>
      <c r="J59" s="221"/>
      <c r="K59" s="221">
        <f>SUM(K60:K63)</f>
        <v>0</v>
      </c>
      <c r="L59" s="221"/>
      <c r="M59" s="221">
        <f>SUM(M60:M63)</f>
        <v>0</v>
      </c>
      <c r="N59" s="221"/>
      <c r="O59" s="221">
        <f>SUM(O60:O63)</f>
        <v>0</v>
      </c>
      <c r="P59" s="221"/>
      <c r="Q59" s="221">
        <f>SUM(Q60:Q63)</f>
        <v>0</v>
      </c>
      <c r="R59" s="221"/>
      <c r="S59" s="221"/>
      <c r="T59" s="220"/>
      <c r="U59" s="219"/>
      <c r="V59" s="219">
        <f>SUM(V60:V63)</f>
        <v>5</v>
      </c>
      <c r="W59" s="219"/>
      <c r="AG59" t="s">
        <v>82</v>
      </c>
    </row>
    <row r="60" spans="1:60" outlineLevel="1" x14ac:dyDescent="0.2">
      <c r="A60" s="234">
        <v>24</v>
      </c>
      <c r="B60" s="233" t="s">
        <v>364</v>
      </c>
      <c r="C60" s="232" t="s">
        <v>363</v>
      </c>
      <c r="D60" s="231" t="s">
        <v>362</v>
      </c>
      <c r="E60" s="230">
        <v>5</v>
      </c>
      <c r="F60" s="229"/>
      <c r="G60" s="228">
        <f>ROUND(E60*F60,2)</f>
        <v>0</v>
      </c>
      <c r="H60" s="229"/>
      <c r="I60" s="228">
        <f>ROUND(E60*H60,2)</f>
        <v>0</v>
      </c>
      <c r="J60" s="229"/>
      <c r="K60" s="228">
        <f>ROUND(E60*J60,2)</f>
        <v>0</v>
      </c>
      <c r="L60" s="228">
        <v>21</v>
      </c>
      <c r="M60" s="228">
        <f>G60*(1+L60/100)</f>
        <v>0</v>
      </c>
      <c r="N60" s="228">
        <v>0</v>
      </c>
      <c r="O60" s="228">
        <f>ROUND(E60*N60,2)</f>
        <v>0</v>
      </c>
      <c r="P60" s="228">
        <v>0</v>
      </c>
      <c r="Q60" s="228">
        <f>ROUND(E60*P60,2)</f>
        <v>0</v>
      </c>
      <c r="R60" s="228" t="s">
        <v>361</v>
      </c>
      <c r="S60" s="228" t="s">
        <v>189</v>
      </c>
      <c r="T60" s="235" t="s">
        <v>189</v>
      </c>
      <c r="U60" s="207">
        <v>1</v>
      </c>
      <c r="V60" s="207">
        <f>ROUND(E60*U60,2)</f>
        <v>5</v>
      </c>
      <c r="W60" s="207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360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15">
        <v>25</v>
      </c>
      <c r="B61" s="214" t="s">
        <v>359</v>
      </c>
      <c r="C61" s="213" t="s">
        <v>358</v>
      </c>
      <c r="D61" s="212" t="s">
        <v>190</v>
      </c>
      <c r="E61" s="211">
        <v>1</v>
      </c>
      <c r="F61" s="210"/>
      <c r="G61" s="209">
        <f>ROUND(E61*F61,2)</f>
        <v>0</v>
      </c>
      <c r="H61" s="210"/>
      <c r="I61" s="209">
        <f>ROUND(E61*H61,2)</f>
        <v>0</v>
      </c>
      <c r="J61" s="210"/>
      <c r="K61" s="209">
        <f>ROUND(E61*J61,2)</f>
        <v>0</v>
      </c>
      <c r="L61" s="209">
        <v>21</v>
      </c>
      <c r="M61" s="209">
        <f>G61*(1+L61/100)</f>
        <v>0</v>
      </c>
      <c r="N61" s="209">
        <v>0</v>
      </c>
      <c r="O61" s="209">
        <f>ROUND(E61*N61,2)</f>
        <v>0</v>
      </c>
      <c r="P61" s="209">
        <v>0</v>
      </c>
      <c r="Q61" s="209">
        <f>ROUND(E61*P61,2)</f>
        <v>0</v>
      </c>
      <c r="R61" s="209"/>
      <c r="S61" s="209" t="s">
        <v>189</v>
      </c>
      <c r="T61" s="208" t="s">
        <v>188</v>
      </c>
      <c r="U61" s="207">
        <v>0</v>
      </c>
      <c r="V61" s="207">
        <f>ROUND(E61*U61,2)</f>
        <v>0</v>
      </c>
      <c r="W61" s="207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357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18"/>
      <c r="B62" s="217"/>
      <c r="C62" s="340" t="s">
        <v>356</v>
      </c>
      <c r="D62" s="341"/>
      <c r="E62" s="341"/>
      <c r="F62" s="341"/>
      <c r="G62" s="341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216" t="str">
        <f>C62</f>
        <v>Náklady zhotovitele, které vzniknou v souvislosti s povinnostmi zhotovitele při předání a převzetí díla.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215">
        <v>26</v>
      </c>
      <c r="B63" s="214" t="s">
        <v>200</v>
      </c>
      <c r="C63" s="213" t="s">
        <v>199</v>
      </c>
      <c r="D63" s="212" t="s">
        <v>190</v>
      </c>
      <c r="E63" s="211">
        <v>1</v>
      </c>
      <c r="F63" s="210"/>
      <c r="G63" s="209">
        <f>ROUND(E63*F63,2)</f>
        <v>0</v>
      </c>
      <c r="H63" s="210"/>
      <c r="I63" s="209">
        <f>ROUND(E63*H63,2)</f>
        <v>0</v>
      </c>
      <c r="J63" s="210"/>
      <c r="K63" s="209">
        <f>ROUND(E63*J63,2)</f>
        <v>0</v>
      </c>
      <c r="L63" s="209">
        <v>21</v>
      </c>
      <c r="M63" s="209">
        <f>G63*(1+L63/100)</f>
        <v>0</v>
      </c>
      <c r="N63" s="209">
        <v>0</v>
      </c>
      <c r="O63" s="209">
        <f>ROUND(E63*N63,2)</f>
        <v>0</v>
      </c>
      <c r="P63" s="209">
        <v>0</v>
      </c>
      <c r="Q63" s="209">
        <f>ROUND(E63*P63,2)</f>
        <v>0</v>
      </c>
      <c r="R63" s="209"/>
      <c r="S63" s="209" t="s">
        <v>189</v>
      </c>
      <c r="T63" s="208" t="s">
        <v>188</v>
      </c>
      <c r="U63" s="207">
        <v>0</v>
      </c>
      <c r="V63" s="207">
        <f>ROUND(E63*U63,2)</f>
        <v>0</v>
      </c>
      <c r="W63" s="207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91"/>
      <c r="B64" s="7"/>
      <c r="C64" s="197"/>
      <c r="D64" s="9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AE64">
        <v>15</v>
      </c>
      <c r="AF64">
        <v>21</v>
      </c>
    </row>
    <row r="65" spans="1:33" x14ac:dyDescent="0.2">
      <c r="A65" s="206"/>
      <c r="B65" s="205" t="s">
        <v>27</v>
      </c>
      <c r="C65" s="204"/>
      <c r="D65" s="203"/>
      <c r="E65" s="202"/>
      <c r="F65" s="202"/>
      <c r="G65" s="201">
        <f>G8+G13+G29+G38+G59</f>
        <v>0</v>
      </c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AE65">
        <f>SUMIF(L7:L63,AE64,G7:G63)</f>
        <v>0</v>
      </c>
      <c r="AF65">
        <f>SUMIF(L7:L63,AF64,G7:G63)</f>
        <v>0</v>
      </c>
      <c r="AG65" t="s">
        <v>184</v>
      </c>
    </row>
    <row r="66" spans="1:33" x14ac:dyDescent="0.2">
      <c r="C66" s="199"/>
      <c r="D66" s="200"/>
      <c r="AG66" t="s">
        <v>186</v>
      </c>
    </row>
    <row r="67" spans="1:33" x14ac:dyDescent="0.2">
      <c r="D67" s="200"/>
    </row>
    <row r="68" spans="1:33" x14ac:dyDescent="0.2">
      <c r="D68" s="200"/>
    </row>
    <row r="69" spans="1:33" x14ac:dyDescent="0.2">
      <c r="D69" s="200"/>
    </row>
    <row r="70" spans="1:33" x14ac:dyDescent="0.2">
      <c r="D70" s="200"/>
    </row>
    <row r="71" spans="1:33" x14ac:dyDescent="0.2">
      <c r="D71" s="200"/>
    </row>
    <row r="72" spans="1:33" x14ac:dyDescent="0.2">
      <c r="D72" s="200"/>
    </row>
    <row r="73" spans="1:33" x14ac:dyDescent="0.2">
      <c r="D73" s="200"/>
    </row>
    <row r="74" spans="1:33" x14ac:dyDescent="0.2">
      <c r="D74" s="200"/>
    </row>
    <row r="75" spans="1:33" x14ac:dyDescent="0.2">
      <c r="D75" s="200"/>
    </row>
    <row r="76" spans="1:33" x14ac:dyDescent="0.2">
      <c r="D76" s="200"/>
    </row>
    <row r="77" spans="1:33" x14ac:dyDescent="0.2">
      <c r="D77" s="200"/>
    </row>
    <row r="78" spans="1:33" x14ac:dyDescent="0.2">
      <c r="D78" s="200"/>
    </row>
    <row r="79" spans="1:33" x14ac:dyDescent="0.2">
      <c r="D79" s="200"/>
    </row>
    <row r="80" spans="1:33" x14ac:dyDescent="0.2">
      <c r="D80" s="200"/>
    </row>
    <row r="81" spans="4:4" x14ac:dyDescent="0.2">
      <c r="D81" s="200"/>
    </row>
    <row r="82" spans="4:4" x14ac:dyDescent="0.2">
      <c r="D82" s="200"/>
    </row>
    <row r="83" spans="4:4" x14ac:dyDescent="0.2">
      <c r="D83" s="200"/>
    </row>
    <row r="84" spans="4:4" x14ac:dyDescent="0.2">
      <c r="D84" s="200"/>
    </row>
    <row r="85" spans="4:4" x14ac:dyDescent="0.2">
      <c r="D85" s="200"/>
    </row>
    <row r="86" spans="4:4" x14ac:dyDescent="0.2">
      <c r="D86" s="200"/>
    </row>
    <row r="87" spans="4:4" x14ac:dyDescent="0.2">
      <c r="D87" s="200"/>
    </row>
    <row r="88" spans="4:4" x14ac:dyDescent="0.2">
      <c r="D88" s="200"/>
    </row>
    <row r="89" spans="4:4" x14ac:dyDescent="0.2">
      <c r="D89" s="200"/>
    </row>
    <row r="90" spans="4:4" x14ac:dyDescent="0.2">
      <c r="D90" s="200"/>
    </row>
    <row r="91" spans="4:4" x14ac:dyDescent="0.2">
      <c r="D91" s="200"/>
    </row>
    <row r="92" spans="4:4" x14ac:dyDescent="0.2">
      <c r="D92" s="200"/>
    </row>
    <row r="93" spans="4:4" x14ac:dyDescent="0.2">
      <c r="D93" s="200"/>
    </row>
    <row r="94" spans="4:4" x14ac:dyDescent="0.2">
      <c r="D94" s="200"/>
    </row>
    <row r="95" spans="4:4" x14ac:dyDescent="0.2">
      <c r="D95" s="200"/>
    </row>
    <row r="96" spans="4:4" x14ac:dyDescent="0.2">
      <c r="D96" s="200"/>
    </row>
    <row r="97" spans="4:4" x14ac:dyDescent="0.2">
      <c r="D97" s="200"/>
    </row>
    <row r="98" spans="4:4" x14ac:dyDescent="0.2">
      <c r="D98" s="200"/>
    </row>
    <row r="99" spans="4:4" x14ac:dyDescent="0.2">
      <c r="D99" s="200"/>
    </row>
    <row r="100" spans="4:4" x14ac:dyDescent="0.2">
      <c r="D100" s="200"/>
    </row>
    <row r="101" spans="4:4" x14ac:dyDescent="0.2">
      <c r="D101" s="200"/>
    </row>
    <row r="102" spans="4:4" x14ac:dyDescent="0.2">
      <c r="D102" s="200"/>
    </row>
    <row r="103" spans="4:4" x14ac:dyDescent="0.2">
      <c r="D103" s="200"/>
    </row>
    <row r="104" spans="4:4" x14ac:dyDescent="0.2">
      <c r="D104" s="200"/>
    </row>
    <row r="105" spans="4:4" x14ac:dyDescent="0.2">
      <c r="D105" s="200"/>
    </row>
    <row r="106" spans="4:4" x14ac:dyDescent="0.2">
      <c r="D106" s="200"/>
    </row>
    <row r="107" spans="4:4" x14ac:dyDescent="0.2">
      <c r="D107" s="200"/>
    </row>
    <row r="108" spans="4:4" x14ac:dyDescent="0.2">
      <c r="D108" s="200"/>
    </row>
    <row r="109" spans="4:4" x14ac:dyDescent="0.2">
      <c r="D109" s="200"/>
    </row>
    <row r="110" spans="4:4" x14ac:dyDescent="0.2">
      <c r="D110" s="200"/>
    </row>
    <row r="111" spans="4:4" x14ac:dyDescent="0.2">
      <c r="D111" s="200"/>
    </row>
    <row r="112" spans="4:4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xtGhYVIlF9+8nAS0ZPqPzBsRByQYBeSn4ZhYGPUMBSs3RmC3njFJuJcB0dW7WQIfHo6h+3+L2zLY8QcaTeX2cw==" saltValue="mTbx9e9cENGbogEuIB9XXw==" spinCount="100000" sheet="1"/>
  <mergeCells count="10">
    <mergeCell ref="C33:G33"/>
    <mergeCell ref="C35:G35"/>
    <mergeCell ref="C37:G37"/>
    <mergeCell ref="C62:G6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49</vt:i4>
      </vt:variant>
    </vt:vector>
  </HeadingPairs>
  <TitlesOfParts>
    <vt:vector size="56" baseType="lpstr">
      <vt:lpstr>CESTNE-PROHLASENI</vt:lpstr>
      <vt:lpstr>Pokyny pro vyplnění</vt:lpstr>
      <vt:lpstr>Stavba</vt:lpstr>
      <vt:lpstr>VzorPolozky</vt:lpstr>
      <vt:lpstr>Rozpočet Pol</vt:lpstr>
      <vt:lpstr>ZTI-V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EL!Názvy_tisku</vt:lpstr>
      <vt:lpstr>'ZTI-V'!Názvy_tisku</vt:lpstr>
      <vt:lpstr>oadresa</vt:lpstr>
      <vt:lpstr>Stavba!Objednatel</vt:lpstr>
      <vt:lpstr>Stavba!Objekt</vt:lpstr>
      <vt:lpstr>EL!Oblast_tisku</vt:lpstr>
      <vt:lpstr>'Rozpočet Pol'!Oblast_tisku</vt:lpstr>
      <vt:lpstr>Stavba!Oblast_tisku</vt:lpstr>
      <vt:lpstr>'ZTI-V'!Oblast_tisku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2019-09-20T08:45:03Z</dcterms:modified>
</cp:coreProperties>
</file>