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20005b - Zemní práce k..." sheetId="2" r:id="rId2"/>
    <sheet name="03220006b - Zpevněné ploc..." sheetId="3" r:id="rId3"/>
  </sheets>
  <definedNames>
    <definedName name="_xlnm.Print_Area" localSheetId="0">'Rekapitulace stavby'!$D$4:$AO$76,'Rekapitulace stavby'!$C$82:$AQ$97</definedName>
    <definedName name="_xlnm._FilterDatabase" localSheetId="1" hidden="1">'03220005b - Zemní práce k...'!$C$134:$K$284</definedName>
    <definedName name="_xlnm.Print_Area" localSheetId="1">'03220005b - Zemní práce k...'!$C$4:$J$76,'03220005b - Zemní práce k...'!$C$82:$J$116,'03220005b - Zemní práce k...'!$C$122:$K$284</definedName>
    <definedName name="_xlnm._FilterDatabase" localSheetId="2" hidden="1">'03220006b - Zpevněné ploc...'!$C$136:$K$365</definedName>
    <definedName name="_xlnm.Print_Area" localSheetId="2">'03220006b - Zpevněné ploc...'!$C$4:$J$76,'03220006b - Zpevněné ploc...'!$C$82:$J$118,'03220006b - Zpevněné ploc...'!$C$124:$K$365</definedName>
    <definedName name="_xlnm.Print_Titles" localSheetId="0">'Rekapitulace stavby'!$92:$92</definedName>
    <definedName name="_xlnm.Print_Titles" localSheetId="1">'03220005b - Zemní práce k...'!$134:$134</definedName>
    <definedName name="_xlnm.Print_Titles" localSheetId="2">'03220006b - Zpevněné ploc...'!$136:$136</definedName>
  </definedNames>
  <calcPr fullCalcOnLoad="1"/>
</workbook>
</file>

<file path=xl/sharedStrings.xml><?xml version="1.0" encoding="utf-8"?>
<sst xmlns="http://schemas.openxmlformats.org/spreadsheetml/2006/main" count="4397" uniqueCount="672">
  <si>
    <t>Export Komplet</t>
  </si>
  <si>
    <t/>
  </si>
  <si>
    <t>2.0</t>
  </si>
  <si>
    <t>ZAMOK</t>
  </si>
  <si>
    <t>False</t>
  </si>
  <si>
    <t>{31f1bfb0-b17c-4f43-9cf0-4e186faacbce}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</si>
  <si>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</si>
  <si>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</si>
  <si>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</si>
  <si>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</si>
  <si>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</si>
  <si>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</si>
  <si>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</si>
  <si>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</si>
  <si>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</si>
  <si>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</si>
  <si>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</si>
  <si>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</si>
  <si>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</si>
  <si>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</si>
  <si>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</si>
  <si>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</si>
  <si>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</si>
  <si>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</si>
  <si>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</si>
  <si>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</si>
  <si>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</si>
  <si>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</si>
  <si>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</si>
  <si>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</si>
  <si>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</si>
  <si>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</si>
  <si>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</si>
  <si>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</si>
  <si>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</si>
  <si>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</si>
  <si>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</si>
  <si>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</si>
  <si>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</si>
  <si>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</si>
  <si>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</si>
  <si>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</si>
  <si>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</si>
  <si>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</si>
  <si>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</si>
  <si>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</si>
  <si>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</si>
  <si>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</si>
  <si>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</si>
  <si>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</si>
  <si>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</si>
  <si>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</si>
  <si>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</si>
  <si>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</si>
  <si>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</si>
  <si>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</si>
  <si>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</si>
  <si>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</si>
  <si>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</si>
  <si>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</si>
  <si>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</si>
  <si>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</si>
  <si>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</si>
  <si>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</si>
  <si>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</si>
  <si>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</si>
  <si>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</si>
  <si>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</si>
  <si>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</si>
  <si>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</si>
  <si>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</si>
  <si>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</si>
  <si>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</si>
  <si>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</si>
  <si>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</si>
  <si>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</si>
  <si>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</si>
  <si>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</si>
  <si>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03220005b</t>
  </si>
  <si>
    <t>Zemní práce ke stavebním objektům, demolice a drcení sutě</t>
  </si>
  <si>
    <t>STA</t>
  </si>
  <si>
    <t>1</t>
  </si>
  <si>
    <t>{3eb496ed-15d4-4f4d-acd1-ae35e102670a}</t>
  </si>
  <si>
    <t>2</t>
  </si>
  <si>
    <t>03220006b</t>
  </si>
  <si>
    <t>Zpevněné plochy, HTÚ, výsadby a ozelenění</t>
  </si>
  <si>
    <t>{a99d7ce2-8395-4d2a-8b66-8226462e97bb}</t>
  </si>
  <si>
    <t>KRYCÍ LIST SOUPISU PRACÍ</t>
  </si>
  <si>
    <t>Objekt:</t>
  </si>
  <si>
    <t>03220005b - Zemní práce ke stavebním objektům, demolice a drcení sutě</t>
  </si>
  <si>
    <t>Přibice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</si>
  <si>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</si>
  <si>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</si>
  <si>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</si>
  <si>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</si>
  <si>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</si>
  <si>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</si>
  <si>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</si>
  <si>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</si>
  <si>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</si>
  <si>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</si>
  <si>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</si>
  <si>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</si>
  <si>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</si>
  <si>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765 - Krytina skládaná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</si>
  <si>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</si>
  <si>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</si>
  <si>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</si>
  <si>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</si>
  <si>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</si>
  <si>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</si>
  <si>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</si>
  <si>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</si>
  <si>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</si>
  <si>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</si>
  <si>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</si>
  <si>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</si>
  <si>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</si>
  <si>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</si>
  <si>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</si>
  <si>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</si>
  <si>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</si>
  <si>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</si>
  <si>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</si>
  <si>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</si>
  <si>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</si>
  <si>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</si>
  <si>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</si>
  <si>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</si>
  <si>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</si>
  <si>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</si>
  <si>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</si>
  <si>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</si>
  <si>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</si>
  <si>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</si>
  <si>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</si>
  <si>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objemu do 1000 m3 v hornině tř. 3</t>
  </si>
  <si>
    <t>m3</t>
  </si>
  <si>
    <t>CS ÚRS 2016 02</t>
  </si>
  <si>
    <t>4</t>
  </si>
  <si>
    <t>746666413</t>
  </si>
  <si>
    <t>VV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</si>
  <si>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</si>
  <si>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</si>
  <si>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</si>
  <si>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</si>
  <si>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</si>
  <si>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</si>
  <si>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</si>
  <si>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Součet</t>
  </si>
  <si>
    <t>130901121</t>
  </si>
  <si>
    <t>Bourání kcí v hloubených vykopávkách ze zdiva z betonu prostého ručně</t>
  </si>
  <si>
    <t>-1760502913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</si>
  <si>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</si>
  <si>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</si>
  <si>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</si>
  <si>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</si>
  <si>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</si>
  <si>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3</t>
  </si>
  <si>
    <t>131201104</t>
  </si>
  <si>
    <t>Hloubení jam nezapažených v hornině tř. 3 objemu přes 5000 m3</t>
  </si>
  <si>
    <t>167901499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</si>
  <si>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</si>
  <si>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</si>
  <si>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</si>
  <si>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</si>
  <si>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</si>
  <si>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</si>
  <si>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</si>
  <si>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</si>
  <si>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</si>
  <si>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172682219</t>
  </si>
  <si>
    <t>"drenáž"</t>
  </si>
  <si>
    <t>(52,98*2+21,5)*0,5*0,4</t>
  </si>
  <si>
    <t>(25,975*2+9,5+1,66+3,665)*0,5*0,9</t>
  </si>
  <si>
    <t>"vně.pódium"</t>
  </si>
  <si>
    <t>(8,365*2+3,05*2)*0,5*1,0</t>
  </si>
  <si>
    <t>(3,55+1,45*2)*0,3*1,0</t>
  </si>
  <si>
    <t>5</t>
  </si>
  <si>
    <t>132201202</t>
  </si>
  <si>
    <t xml:space="preserve">Hloubení rýh š do 2000 mm v hornině tř. 3 objemu do 1000 m3 </t>
  </si>
  <si>
    <t>-983182619</t>
  </si>
  <si>
    <t>(52,48*2+21,5*4+1,5*2+14,5*2+2,5)*0,8*1,25</t>
  </si>
  <si>
    <t>1,2*1,55*0,4*23</t>
  </si>
  <si>
    <t>(25,475+9,5)*0,8*1,25</t>
  </si>
  <si>
    <t>(25,475+9,5*4)*0,8*0,75</t>
  </si>
  <si>
    <t>6</t>
  </si>
  <si>
    <t>162301101</t>
  </si>
  <si>
    <t>Vodorovné přemístění do 500 m výkopku/sypaniny z horniny tř. 1 až 4</t>
  </si>
  <si>
    <t>-1789532100</t>
  </si>
  <si>
    <t>"na mezideponii" 3986,072</t>
  </si>
  <si>
    <t>"z mezideponii k obsypu" 3986,072</t>
  </si>
  <si>
    <t>7</t>
  </si>
  <si>
    <t>162701105</t>
  </si>
  <si>
    <t xml:space="preserve">Vodorovné přemístění do 10000 m výkopku/sypaniny z horniny tř. 1 až 4 </t>
  </si>
  <si>
    <t>807106708</t>
  </si>
  <si>
    <t>444,913</t>
  </si>
  <si>
    <t>7415,405</t>
  </si>
  <si>
    <t>68,891</t>
  </si>
  <si>
    <t>315,632</t>
  </si>
  <si>
    <t>-3986,072</t>
  </si>
  <si>
    <t>8</t>
  </si>
  <si>
    <t>166101101</t>
  </si>
  <si>
    <t>Přehození neulehlého výkopku z horniny tř. 1 až 4</t>
  </si>
  <si>
    <t>514945720</t>
  </si>
  <si>
    <t>26,5*1,5*0,5*13,0</t>
  </si>
  <si>
    <t>9,5*1,0*2,5</t>
  </si>
  <si>
    <t>9,5*5,0*2,5*0,5</t>
  </si>
  <si>
    <t>9</t>
  </si>
  <si>
    <t>167101102</t>
  </si>
  <si>
    <t>Nakládání výkopku z hornin tř. 1 až 4 přes 100 m3</t>
  </si>
  <si>
    <t>-320458732</t>
  </si>
  <si>
    <t>-52,48*21,5*1,5</t>
  </si>
  <si>
    <t>-52,48*21,5*(5,0-1,5)*0,5</t>
  </si>
  <si>
    <t>-52,48*21,5*1,0*0,5</t>
  </si>
  <si>
    <t>-25,475*9,5*1,35</t>
  </si>
  <si>
    <t>-25,475*9,5*(1,7-1,35)*0,5</t>
  </si>
  <si>
    <t>10</t>
  </si>
  <si>
    <t>171201201</t>
  </si>
  <si>
    <t>Uložení sypaniny na skládky</t>
  </si>
  <si>
    <t>388841251</t>
  </si>
  <si>
    <t>11</t>
  </si>
  <si>
    <t>171201211</t>
  </si>
  <si>
    <t>Poplatek za uložení odpadu ze sypaniny na skládce (skládkovné)</t>
  </si>
  <si>
    <t>t</t>
  </si>
  <si>
    <t>-890648783</t>
  </si>
  <si>
    <t>4258,769*1,7</t>
  </si>
  <si>
    <t>12</t>
  </si>
  <si>
    <t>174101101</t>
  </si>
  <si>
    <t>Zásyp jam, šachet rýh nebo kolem objektů sypaninou se zhutněním</t>
  </si>
  <si>
    <t>550769738</t>
  </si>
  <si>
    <t>Mezisoučet</t>
  </si>
  <si>
    <t>Ostatní konstrukce a práce, bourání</t>
  </si>
  <si>
    <t>13</t>
  </si>
  <si>
    <t>981011111</t>
  </si>
  <si>
    <t>Demolice budov dřevěných jednostranně obitých postupným rozebíráním</t>
  </si>
  <si>
    <t>-734875692</t>
  </si>
  <si>
    <t>"část stávajícího krovu"</t>
  </si>
  <si>
    <t>11,595*5,42*0,5*8,6</t>
  </si>
  <si>
    <t>14</t>
  </si>
  <si>
    <t>981011413</t>
  </si>
  <si>
    <t>Demolice budov zděných na MC nebo z betonu podíl konstrukcí do 20 % postupným rozebíráním</t>
  </si>
  <si>
    <t>50609602</t>
  </si>
  <si>
    <t>"přístavky stáv.objektu"</t>
  </si>
  <si>
    <t>2,285*8,4-5,5</t>
  </si>
  <si>
    <t>(7,015*8,85+6,5*3,6)*4,0</t>
  </si>
  <si>
    <t>6,47*11,385*4,0</t>
  </si>
  <si>
    <t>997</t>
  </si>
  <si>
    <t>Přesun sutě</t>
  </si>
  <si>
    <t>997006006</t>
  </si>
  <si>
    <t>Drcení stavebního odpadu z demolic ze zdiva z cihel a betonu prostého s dopravou do 100 m a naložením</t>
  </si>
  <si>
    <t>-50528307</t>
  </si>
  <si>
    <t>16</t>
  </si>
  <si>
    <t>997006551</t>
  </si>
  <si>
    <t>Hrubé urovnání suti na skládce bez zhutnění</t>
  </si>
  <si>
    <t>-33182809</t>
  </si>
  <si>
    <t>17</t>
  </si>
  <si>
    <t>997013501</t>
  </si>
  <si>
    <t>Odvoz suti a vybouraných hmot na skládku nebo meziskládku do 1 km se složením</t>
  </si>
  <si>
    <t>1364931844</t>
  </si>
  <si>
    <t>18</t>
  </si>
  <si>
    <t>997013509</t>
  </si>
  <si>
    <t>Příplatek k odvozu suti a vybouraných hmot na skládku ZKD 1 km přes 1 km</t>
  </si>
  <si>
    <t>1813212850</t>
  </si>
  <si>
    <t>251,139*9</t>
  </si>
  <si>
    <t>PSV</t>
  </si>
  <si>
    <t>Práce a dodávky PSV</t>
  </si>
  <si>
    <t>764</t>
  </si>
  <si>
    <t>Konstrukce klempířské</t>
  </si>
  <si>
    <t>19</t>
  </si>
  <si>
    <t>764001891</t>
  </si>
  <si>
    <t>Demontáž úžlabí do suti</t>
  </si>
  <si>
    <t>m</t>
  </si>
  <si>
    <t>-1236636786</t>
  </si>
  <si>
    <t>"S9"</t>
  </si>
  <si>
    <t>5,015*2</t>
  </si>
  <si>
    <t>20</t>
  </si>
  <si>
    <t>764002801</t>
  </si>
  <si>
    <t>Demontáž závětrné lišty do suti</t>
  </si>
  <si>
    <t>-473239259</t>
  </si>
  <si>
    <t>4,0*4</t>
  </si>
  <si>
    <t>2,15*2</t>
  </si>
  <si>
    <t>764002871</t>
  </si>
  <si>
    <t>Demontáž lemování zdí do suti</t>
  </si>
  <si>
    <t>-562090919</t>
  </si>
  <si>
    <t>4,0*2</t>
  </si>
  <si>
    <t>22</t>
  </si>
  <si>
    <t>764004801</t>
  </si>
  <si>
    <t>Demontáž podokapního žlabu do suti</t>
  </si>
  <si>
    <t>1856316686</t>
  </si>
  <si>
    <t>20,605-6,4</t>
  </si>
  <si>
    <t>6,4</t>
  </si>
  <si>
    <t>6,7*2</t>
  </si>
  <si>
    <t>20,605</t>
  </si>
  <si>
    <t>23</t>
  </si>
  <si>
    <t>764004861</t>
  </si>
  <si>
    <t>Demontáž svodu do suti</t>
  </si>
  <si>
    <t>583805900</t>
  </si>
  <si>
    <t>7,5*3</t>
  </si>
  <si>
    <t>1,5</t>
  </si>
  <si>
    <t>6,7</t>
  </si>
  <si>
    <t>765</t>
  </si>
  <si>
    <t>Krytina skládaná</t>
  </si>
  <si>
    <t>24</t>
  </si>
  <si>
    <t>765111801.1</t>
  </si>
  <si>
    <t>Demontáž krytiny keramické drážkové sklonu do 30° na sucho do suti</t>
  </si>
  <si>
    <t>m2</t>
  </si>
  <si>
    <t>-1999180998</t>
  </si>
  <si>
    <t>20,605*8,0*2</t>
  </si>
  <si>
    <t>-4,0*6,4</t>
  </si>
  <si>
    <t>-4,0*6,4*0,5*0,5*2</t>
  </si>
  <si>
    <t>3,84*5,15*2</t>
  </si>
  <si>
    <t>2,55*1,96*0,5*2</t>
  </si>
  <si>
    <t>3,85*2,15</t>
  </si>
  <si>
    <t>25</t>
  </si>
  <si>
    <t>765111861</t>
  </si>
  <si>
    <t>Demontáž krytiny keramické hřebenů a nároží sklonu do 30° na sucho do suti</t>
  </si>
  <si>
    <t>-922769608</t>
  </si>
  <si>
    <t>13,905+3,84</t>
  </si>
  <si>
    <t>5,6*4+2,5*2</t>
  </si>
  <si>
    <t>Vedlejší rozpočtové náklady</t>
  </si>
  <si>
    <t>VRN3</t>
  </si>
  <si>
    <t>26</t>
  </si>
  <si>
    <t>030001000</t>
  </si>
  <si>
    <t>%</t>
  </si>
  <si>
    <t>1024</t>
  </si>
  <si>
    <t>-2092597507</t>
  </si>
  <si>
    <t>03220006b - Zpevněné plochy, HTÚ, výsadby a ozelenění</t>
  </si>
  <si>
    <t xml:space="preserve">    5 - Komunikace</t>
  </si>
  <si>
    <t xml:space="preserve">    6 - Úpravy povrchu, podlahy, osazení</t>
  </si>
  <si>
    <t xml:space="preserve">    998 - Přesun hmot</t>
  </si>
  <si>
    <t xml:space="preserve">    771 - Podlahy z dlaždic</t>
  </si>
  <si>
    <t>113106021</t>
  </si>
  <si>
    <t>Rozebrání dlažeb při překopech komunikací pro pěší z betonových dlaždic plochy do 15 m2</t>
  </si>
  <si>
    <t>-1369459602</t>
  </si>
  <si>
    <t>"stávající dlažba na trávník" 49,2</t>
  </si>
  <si>
    <t>113107112</t>
  </si>
  <si>
    <t>Odstranění podkladu pl do 50 m2 z kameniva těženého tl 200 mm</t>
  </si>
  <si>
    <t>-949697310</t>
  </si>
  <si>
    <t>122101401</t>
  </si>
  <si>
    <t>Vykopávky v zemníku na suchu v hornině tř. 1 a 2 objem do 100 m3</t>
  </si>
  <si>
    <t>-21055244</t>
  </si>
  <si>
    <t>"ornice"</t>
  </si>
  <si>
    <t>519,1*0,1</t>
  </si>
  <si>
    <t>49,2*0,25</t>
  </si>
  <si>
    <t>"vegetační dlažba" 84,22*0,08*0,5</t>
  </si>
  <si>
    <t>M</t>
  </si>
  <si>
    <t>103641010</t>
  </si>
  <si>
    <t>zemina pro terénní úpravy -  ornice</t>
  </si>
  <si>
    <t>-411263396</t>
  </si>
  <si>
    <t>67,579*1,7</t>
  </si>
  <si>
    <t>73</t>
  </si>
  <si>
    <t>122102202</t>
  </si>
  <si>
    <t>Odkopávky a prokopávky nezapažené pro silnice objemu do 1000 m3 v hornině tř. 1 a 2</t>
  </si>
  <si>
    <t>343849931</t>
  </si>
  <si>
    <t>(205,8+670,45+84,22)*0,6</t>
  </si>
  <si>
    <t>Vodorovné přemístění do 10000 m výkopku/sypaniny z horniny tř. 1 až 4</t>
  </si>
  <si>
    <t>-527363834</t>
  </si>
  <si>
    <t>"ornice dovoz" 67,579</t>
  </si>
  <si>
    <t>75</t>
  </si>
  <si>
    <t>162701105.</t>
  </si>
  <si>
    <t>Vodorovné přemístění do 10000 m výkopku/sypaniny z horniny tř. 1 až 4 vč.uložení na skládku a poplatku za skládku</t>
  </si>
  <si>
    <t>-1579987171</t>
  </si>
  <si>
    <t>"výkopek" 576,282</t>
  </si>
  <si>
    <t>Uložení ornice na místě rozhrnutí</t>
  </si>
  <si>
    <t>-2133084153</t>
  </si>
  <si>
    <t>180402111</t>
  </si>
  <si>
    <t xml:space="preserve">Založení parkového trávníku výsevem v rovině a ve svahu do 1:5 </t>
  </si>
  <si>
    <t>1642870732</t>
  </si>
  <si>
    <t>519,1</t>
  </si>
  <si>
    <t>49,2</t>
  </si>
  <si>
    <t>"vegetační dlažba" 84,22*0,5</t>
  </si>
  <si>
    <t>005724200</t>
  </si>
  <si>
    <t>osivo směs travní parková okrasná</t>
  </si>
  <si>
    <t>kg</t>
  </si>
  <si>
    <t>784243001</t>
  </si>
  <si>
    <t>610,41*0,025</t>
  </si>
  <si>
    <t>181301101</t>
  </si>
  <si>
    <t xml:space="preserve">Rozprostření ornice tl vrstvy do 100 mm pl do 500 m2 v rovině nebo ve svahu do 1:5 </t>
  </si>
  <si>
    <t>-191789601</t>
  </si>
  <si>
    <t>183403113</t>
  </si>
  <si>
    <t>Obdělání půdy frézováním v rovině a svahu do 1:5</t>
  </si>
  <si>
    <t>-846257501</t>
  </si>
  <si>
    <t>183403114</t>
  </si>
  <si>
    <t>Obdělání půdy kultivátorováním v rovině a svahu do 1:5</t>
  </si>
  <si>
    <t>-1812760105</t>
  </si>
  <si>
    <t>183403153</t>
  </si>
  <si>
    <t>Obdělání půdy hrabáním v rovině a svahu do 1:5</t>
  </si>
  <si>
    <t>-1989768817</t>
  </si>
  <si>
    <t>183403161</t>
  </si>
  <si>
    <t>Obdělání půdy válením v rovině a svahu do 1:5</t>
  </si>
  <si>
    <t>439898231</t>
  </si>
  <si>
    <t>184102112</t>
  </si>
  <si>
    <t>Výsadba dřeviny s balem D do 0,3 m do jamky se zalitím v rovině a svahu do 1:5 vč.vyhloubení jamky</t>
  </si>
  <si>
    <t>kus</t>
  </si>
  <si>
    <t>-42394256</t>
  </si>
  <si>
    <t>026504070</t>
  </si>
  <si>
    <t>zákrsek okrasné dřeviny</t>
  </si>
  <si>
    <t>1609203940</t>
  </si>
  <si>
    <t>184102211</t>
  </si>
  <si>
    <t>Výsadba keře bez balu v do 1 m do jamky se zalitím v rovině a svahu do 1:5</t>
  </si>
  <si>
    <t>1444986261</t>
  </si>
  <si>
    <t>026505300</t>
  </si>
  <si>
    <t>keř okrasný 26 - 35 cm</t>
  </si>
  <si>
    <t>617811708</t>
  </si>
  <si>
    <t>184202112</t>
  </si>
  <si>
    <t>Ukotvení dřevin kůly D do 0,1 m délka kůlu do 3 m</t>
  </si>
  <si>
    <t>-2120950602</t>
  </si>
  <si>
    <t>16*3</t>
  </si>
  <si>
    <t>605110000</t>
  </si>
  <si>
    <t>kůl dřevěný D do 80mm, l=2,6m</t>
  </si>
  <si>
    <t>ks</t>
  </si>
  <si>
    <t>-419957763</t>
  </si>
  <si>
    <t>Komunikace</t>
  </si>
  <si>
    <t>561121011</t>
  </si>
  <si>
    <t>Podklad zhutněný mechanicky</t>
  </si>
  <si>
    <t>-383025360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</si>
  <si>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</si>
  <si>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</si>
  <si>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</si>
  <si>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</si>
  <si>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</si>
  <si>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</si>
  <si>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</si>
  <si>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564861111</t>
  </si>
  <si>
    <t>Podklad ze štěrkodrtě ŠD frakce 16-32 mm tl 200 mm</t>
  </si>
  <si>
    <t>-2110584072</t>
  </si>
  <si>
    <t>564861111a</t>
  </si>
  <si>
    <t>Podklad ze štěrkodrtě ŠD frakce 0-63mm tl 200 mm</t>
  </si>
  <si>
    <t>-1571456187</t>
  </si>
  <si>
    <t>67</t>
  </si>
  <si>
    <t>564871116</t>
  </si>
  <si>
    <t>Podklad ze štěrkodrtě ŠD frakce 32-63 mm  tl. 300 mm</t>
  </si>
  <si>
    <t>-639765139</t>
  </si>
  <si>
    <t>564952111</t>
  </si>
  <si>
    <t>Podklad z mechanicky zpevněného kameniva MZK tl 150 mm</t>
  </si>
  <si>
    <t>-972245189</t>
  </si>
  <si>
    <t>76</t>
  </si>
  <si>
    <t>564961315</t>
  </si>
  <si>
    <t>Podklad z betonového recyklátu tl 200 mm</t>
  </si>
  <si>
    <t>1816364617</t>
  </si>
  <si>
    <t>"výměna nevhodné zeminy - tl.vrstvy 600mm"</t>
  </si>
  <si>
    <t>(205,8+670,45+84,22)*3</t>
  </si>
  <si>
    <t>596211112</t>
  </si>
  <si>
    <t>Kladení zámkové dlažby komunikací pro pěší tl 60 mm</t>
  </si>
  <si>
    <t>-440237588</t>
  </si>
  <si>
    <t>205,8</t>
  </si>
  <si>
    <t>592451100</t>
  </si>
  <si>
    <t>dlažba skladebná  20x10x6 cm přírodní</t>
  </si>
  <si>
    <t>1811499336</t>
  </si>
  <si>
    <t>205,8*1,01</t>
  </si>
  <si>
    <t>596212223</t>
  </si>
  <si>
    <t>Kladení zámkové dlažby pozemních komunikací tl 80 mm skupiny B pl přes 300 m2</t>
  </si>
  <si>
    <t>1522188224</t>
  </si>
  <si>
    <t>670,45</t>
  </si>
  <si>
    <t>27</t>
  </si>
  <si>
    <t>592451090</t>
  </si>
  <si>
    <t>dlažba  skladebná 20x10x8 cm přírodní</t>
  </si>
  <si>
    <t>-947984405</t>
  </si>
  <si>
    <t>670,45*1,01</t>
  </si>
  <si>
    <t>28</t>
  </si>
  <si>
    <t>596412211</t>
  </si>
  <si>
    <t>Kladení dlažby z vegetačních tvárnic pozemních komunikací tl 80 mm do 100 m2</t>
  </si>
  <si>
    <t>702434588</t>
  </si>
  <si>
    <t>84,22</t>
  </si>
  <si>
    <t>29</t>
  </si>
  <si>
    <t>592282410</t>
  </si>
  <si>
    <t>tvarovka betonová zatravňovací  60x40x8 cm</t>
  </si>
  <si>
    <t>1764122487</t>
  </si>
  <si>
    <t>84,22/(0,6*0,4)*1,01</t>
  </si>
  <si>
    <t>30</t>
  </si>
  <si>
    <t>596999001</t>
  </si>
  <si>
    <t>Řezání zámkové dlažby do tl.60 mm</t>
  </si>
  <si>
    <t>2080135497</t>
  </si>
  <si>
    <t>102,9</t>
  </si>
  <si>
    <t>31</t>
  </si>
  <si>
    <t>596999002</t>
  </si>
  <si>
    <t>Řezání zámkové dlažby do tl.80 mm</t>
  </si>
  <si>
    <t>-2143310161</t>
  </si>
  <si>
    <t>201,15</t>
  </si>
  <si>
    <t>32</t>
  </si>
  <si>
    <t>596999004</t>
  </si>
  <si>
    <t>Řezání obrubníků do oblouku</t>
  </si>
  <si>
    <t>-1527155138</t>
  </si>
  <si>
    <t>3,14*6,0*0,25*2</t>
  </si>
  <si>
    <t>33</t>
  </si>
  <si>
    <t>599441111</t>
  </si>
  <si>
    <t>Příplatek za vyplnění spár zámkové dlažby křemičitým pískem frakce 0-2 mm</t>
  </si>
  <si>
    <t>CS ÚRS 2014 02</t>
  </si>
  <si>
    <t>-849730471</t>
  </si>
  <si>
    <t>Úpravy povrchu, podlahy, osazení</t>
  </si>
  <si>
    <t>68</t>
  </si>
  <si>
    <t>631311125</t>
  </si>
  <si>
    <t>Mazanina tl do 120 mm z betonu prostého bez zvýšených nároků na prostředí tř. C 20/25</t>
  </si>
  <si>
    <t>-1026122388</t>
  </si>
  <si>
    <t>"dlažba vyrovnávacího spádového schodiště" 47,53*0,12</t>
  </si>
  <si>
    <t>69</t>
  </si>
  <si>
    <t>631362021</t>
  </si>
  <si>
    <t>Výztuž mazanin svařovanými sítěmi Kari</t>
  </si>
  <si>
    <t>-164040946</t>
  </si>
  <si>
    <t>"o6-150-150"</t>
  </si>
  <si>
    <t>"dlažba vyrovnávacího spádového schodiště" 47,53*0,005</t>
  </si>
  <si>
    <t>34</t>
  </si>
  <si>
    <t>637121115</t>
  </si>
  <si>
    <t>Okapový chodník z kačírku tl 300 mm s udusáním</t>
  </si>
  <si>
    <t>299086782</t>
  </si>
  <si>
    <t>54,94</t>
  </si>
  <si>
    <t>35</t>
  </si>
  <si>
    <t>637311122</t>
  </si>
  <si>
    <t>Okapový chodník z betonových chodníkových obrubníků stojatých lože beton</t>
  </si>
  <si>
    <t>428609694</t>
  </si>
  <si>
    <t>54,94/0,5+0,5*2*4</t>
  </si>
  <si>
    <t>36</t>
  </si>
  <si>
    <t>914111111</t>
  </si>
  <si>
    <t>Montáž svislé dopravní značky do velikosti 1 m2 objímkami na sloupek nebo konzolu</t>
  </si>
  <si>
    <t>1174921151</t>
  </si>
  <si>
    <t>"IP11a" 1</t>
  </si>
  <si>
    <t>"E9" 1</t>
  </si>
  <si>
    <t>"B20a" 1</t>
  </si>
  <si>
    <t>"IP12" 1</t>
  </si>
  <si>
    <t>"O1" 1</t>
  </si>
  <si>
    <t>"P4" 1</t>
  </si>
  <si>
    <t>37</t>
  </si>
  <si>
    <t>404441130</t>
  </si>
  <si>
    <t>značka svislá reflexní zákazová B20a AL- 3M 700 mm</t>
  </si>
  <si>
    <t>1845257558</t>
  </si>
  <si>
    <t>38</t>
  </si>
  <si>
    <t>404440561</t>
  </si>
  <si>
    <t>značka dopravní svislá reflexní P4 AL 3M P6 700 mm</t>
  </si>
  <si>
    <t>503883664</t>
  </si>
  <si>
    <t>39</t>
  </si>
  <si>
    <t>404442481</t>
  </si>
  <si>
    <t>značka svislá reflexní IP11a AL- 3M 800 x 300 mm</t>
  </si>
  <si>
    <t>771306973</t>
  </si>
  <si>
    <t>40</t>
  </si>
  <si>
    <t>404442482</t>
  </si>
  <si>
    <t>značka svislá reflexní IP12 AL- 3M 800 x 300 mm</t>
  </si>
  <si>
    <t>1338346005</t>
  </si>
  <si>
    <t>42</t>
  </si>
  <si>
    <t>404443341</t>
  </si>
  <si>
    <t>značka svislá reflexní E9 AL- 3M 500 x 150 mm</t>
  </si>
  <si>
    <t>-844884311</t>
  </si>
  <si>
    <t>43</t>
  </si>
  <si>
    <t>404443342</t>
  </si>
  <si>
    <t>značka svislá reflexní O1 AL- 3M 500 x 150 mm</t>
  </si>
  <si>
    <t>1266833252</t>
  </si>
  <si>
    <t>44</t>
  </si>
  <si>
    <t>914511112</t>
  </si>
  <si>
    <t>Montáž sloupku dopravních značek délky do 3,5 m s betonovým základem a patkou</t>
  </si>
  <si>
    <t>-732260957</t>
  </si>
  <si>
    <t>45</t>
  </si>
  <si>
    <t>404452300</t>
  </si>
  <si>
    <t>sloupek Zn 70 - 350</t>
  </si>
  <si>
    <t>-636100793</t>
  </si>
  <si>
    <t>46</t>
  </si>
  <si>
    <t>404452410</t>
  </si>
  <si>
    <t>patka hliníková HP 70</t>
  </si>
  <si>
    <t>1428150712</t>
  </si>
  <si>
    <t>47</t>
  </si>
  <si>
    <t>404452540</t>
  </si>
  <si>
    <t>víčko plastové na sloupek 70</t>
  </si>
  <si>
    <t>14195234</t>
  </si>
  <si>
    <t>48</t>
  </si>
  <si>
    <t>404452570</t>
  </si>
  <si>
    <t>upínací svorka na sloupek US 70</t>
  </si>
  <si>
    <t>-971327936</t>
  </si>
  <si>
    <t>"IP11a" 2</t>
  </si>
  <si>
    <t>"E9" 2</t>
  </si>
  <si>
    <t>"B20a" 2</t>
  </si>
  <si>
    <t>"IP12" 2</t>
  </si>
  <si>
    <t>"O1" 2</t>
  </si>
  <si>
    <t>"P4" 2</t>
  </si>
  <si>
    <t>49</t>
  </si>
  <si>
    <t>915111111</t>
  </si>
  <si>
    <t>Vodorovné dopravní značení dělící čáry souvislé š 125 mm základní bílá barva</t>
  </si>
  <si>
    <t>-801315357</t>
  </si>
  <si>
    <t>(5,0+0,25)*14</t>
  </si>
  <si>
    <t>3,15*6,0*0,25+2,0</t>
  </si>
  <si>
    <t>8,55+5,0</t>
  </si>
  <si>
    <t>4,55+5,0</t>
  </si>
  <si>
    <t>50</t>
  </si>
  <si>
    <t>915131111</t>
  </si>
  <si>
    <t>Vodorovné dopravní značení přechody pro chodce, šipky, symboly základní bílá barva</t>
  </si>
  <si>
    <t>819317869</t>
  </si>
  <si>
    <t>"V10f" 1,5</t>
  </si>
  <si>
    <t xml:space="preserve">"šrafy" </t>
  </si>
  <si>
    <t>8,55*5,0*0,5</t>
  </si>
  <si>
    <t>4,54*5,0*0,5</t>
  </si>
  <si>
    <t>51</t>
  </si>
  <si>
    <t>915611111</t>
  </si>
  <si>
    <t>Předznačení vodorovného liniového značení</t>
  </si>
  <si>
    <t>53918625</t>
  </si>
  <si>
    <t>52</t>
  </si>
  <si>
    <t>915621111</t>
  </si>
  <si>
    <t>Předznačení vodorovného plošného značení</t>
  </si>
  <si>
    <t>-883395794</t>
  </si>
  <si>
    <t>53</t>
  </si>
  <si>
    <t>916131213</t>
  </si>
  <si>
    <t>Osazení silničního obrubníku betonového stojatého s boční opěrou do lože z betonu prostého</t>
  </si>
  <si>
    <t>203533647</t>
  </si>
  <si>
    <t>"parkoviště"</t>
  </si>
  <si>
    <t>19,2*2+32,4*2-6,0</t>
  </si>
  <si>
    <t>"vjezd"</t>
  </si>
  <si>
    <t>10,4*2</t>
  </si>
  <si>
    <t>54</t>
  </si>
  <si>
    <t>592174650</t>
  </si>
  <si>
    <t>obrubník betonový silniční Standard 100x15x25 cm</t>
  </si>
  <si>
    <t>-1077113718</t>
  </si>
  <si>
    <t>118,*1,01</t>
  </si>
  <si>
    <t>55</t>
  </si>
  <si>
    <t>916231213</t>
  </si>
  <si>
    <t>Osazení chodníkového obrubníku betonového stojatého s boční opěrou do lože z betonu prostého</t>
  </si>
  <si>
    <t>-1243622694</t>
  </si>
  <si>
    <t>(10,1+9,6)+1,1+0,5</t>
  </si>
  <si>
    <t>14,4*2</t>
  </si>
  <si>
    <t>8,4*2</t>
  </si>
  <si>
    <t>26,4</t>
  </si>
  <si>
    <t>11,3</t>
  </si>
  <si>
    <t>5,0</t>
  </si>
  <si>
    <t>(10,5+2,5+3,6+2,4)</t>
  </si>
  <si>
    <t>3,1*2</t>
  </si>
  <si>
    <t>56</t>
  </si>
  <si>
    <t>592174160</t>
  </si>
  <si>
    <t>obrubník betonový chodníkový 100x10x25 cm</t>
  </si>
  <si>
    <t>1283551205</t>
  </si>
  <si>
    <t>134,8*1,01</t>
  </si>
  <si>
    <t>57</t>
  </si>
  <si>
    <t>916991121</t>
  </si>
  <si>
    <t>Lože pod obrubníky, krajníky nebo obruby z dlažebních kostek z betonu prostého</t>
  </si>
  <si>
    <t>-2139023549</t>
  </si>
  <si>
    <t>118,0*0,4*0,1</t>
  </si>
  <si>
    <t>134,8*0,4*0,1</t>
  </si>
  <si>
    <t>58</t>
  </si>
  <si>
    <t>919726123</t>
  </si>
  <si>
    <t>Geotextilie pro ochranu, separaci a filtraci netkaná měrná hmotnost do 500 g/m2</t>
  </si>
  <si>
    <t>1224381668</t>
  </si>
  <si>
    <t>59</t>
  </si>
  <si>
    <t>997013111</t>
  </si>
  <si>
    <t>Vnitrostaveništní doprava suti a vybouraných hmot pro budovy v do 6 m s použitím mechanizace</t>
  </si>
  <si>
    <t>-796204684</t>
  </si>
  <si>
    <t>60</t>
  </si>
  <si>
    <t>-2083316229</t>
  </si>
  <si>
    <t>61</t>
  </si>
  <si>
    <t>-375761330</t>
  </si>
  <si>
    <t>24,354*14</t>
  </si>
  <si>
    <t>62</t>
  </si>
  <si>
    <t>997013801</t>
  </si>
  <si>
    <t>Poplatek za uložení stavební sutě na skládce (skládkovné)</t>
  </si>
  <si>
    <t>-466876306</t>
  </si>
  <si>
    <t>998</t>
  </si>
  <si>
    <t>Přesun hmot</t>
  </si>
  <si>
    <t>77</t>
  </si>
  <si>
    <t>998223011</t>
  </si>
  <si>
    <t>Přesun hmot pro pozemní komunikace s krytem dlážděným</t>
  </si>
  <si>
    <t>1275637552</t>
  </si>
  <si>
    <t>771</t>
  </si>
  <si>
    <t>Podlahy z dlaždic</t>
  </si>
  <si>
    <t>71</t>
  </si>
  <si>
    <t>771554119</t>
  </si>
  <si>
    <t>Montáž podlah z dlaždic teracových lepených polyuretanovým elastickým hydroizolačním lepidlem lepidlem do 9 ks/m2</t>
  </si>
  <si>
    <t>1748216028</t>
  </si>
  <si>
    <t>72</t>
  </si>
  <si>
    <t>592457199</t>
  </si>
  <si>
    <t>dlažba betonová na terasy 40x20x2 cm</t>
  </si>
  <si>
    <t>-1126264855</t>
  </si>
  <si>
    <t>47,53*1,1</t>
  </si>
  <si>
    <t>70</t>
  </si>
  <si>
    <t>998771201</t>
  </si>
  <si>
    <t>Přesun hmot procentní pro podlahy z dlaždic v objektech v do 6 m</t>
  </si>
  <si>
    <t>-115585528</t>
  </si>
  <si>
    <t>64</t>
  </si>
  <si>
    <t>-226044827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</si>
</sst>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03220000b(1)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ROUND(SUM(AG95:AG96),2)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ROUND(SUM(AS95:AS96),2)</f>
        <v>0</v>
      </c>
      <c r="AT94" s="109">
        <f>ROUND(SUM(AV94:AW94),2)</f>
        <v>0</v>
      </c>
      <c r="AU94" s="110">
        <f>ROUND(SUM(AU95:AU96),5)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ROUND(SUM(AZ95:AZ96),2)</f>
        <v>0</v>
      </c>
      <c r="BA94" s="109">
        <f>ROUND(SUM(BA95:BA96),2)</f>
        <v>0</v>
      </c>
      <c r="BB94" s="109">
        <f>ROUND(SUM(BB95:BB96),2)</f>
        <v>0</v>
      </c>
      <c r="BC94" s="109">
        <f>ROUND(SUM(BC95:BC96),2)</f>
        <v>0</v>
      </c>
      <c r="BD94" s="111">
        <f>ROUND(SUM(BD95:BD96),2)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'03220005b - Zemní práce k...'!J32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'03220005b - Zemní práce k...'!P135</f>
        <v>0</v>
      </c>
      <c r="AV95" s="123">
        <f>'03220005b - Zemní práce k...'!J35</f>
        <v>0</v>
      </c>
      <c r="AW95" s="123">
        <f>'03220005b - Zemní práce k...'!J36</f>
        <v>0</v>
      </c>
      <c r="AX95" s="123">
        <f>'03220005b - Zemní práce k...'!J37</f>
        <v>0</v>
      </c>
      <c r="AY95" s="123">
        <f>'03220005b - Zemní práce k...'!J38</f>
        <v>0</v>
      </c>
      <c r="AZ95" s="123">
        <f>'03220005b - Zemní práce k...'!F35</f>
        <v>0</v>
      </c>
      <c r="BA95" s="123">
        <f>'03220005b - Zemní práce k...'!F36</f>
        <v>0</v>
      </c>
      <c r="BB95" s="123">
        <f>'03220005b - Zemní práce k...'!F37</f>
        <v>0</v>
      </c>
      <c r="BC95" s="123">
        <f>'03220005b - Zemní práce k...'!F38</f>
        <v>0</v>
      </c>
      <c r="BD95" s="125">
        <f>'03220005b - Zemní práce k...'!F39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'03220006b - Zpevněné ploc...'!J32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7">
        <v>0</v>
      </c>
      <c r="AT96" s="128">
        <f>ROUND(SUM(AV96:AW96),2)</f>
        <v>0</v>
      </c>
      <c r="AU96" s="129">
        <f>'03220006b - Zpevněné ploc...'!P137</f>
        <v>0</v>
      </c>
      <c r="AV96" s="128">
        <f>'03220006b - Zpevněné ploc...'!J35</f>
        <v>0</v>
      </c>
      <c r="AW96" s="128">
        <f>'03220006b - Zpevněné ploc...'!J36</f>
        <v>0</v>
      </c>
      <c r="AX96" s="128">
        <f>'03220006b - Zpevněné ploc...'!J37</f>
        <v>0</v>
      </c>
      <c r="AY96" s="128">
        <f>'03220006b - Zpevněné ploc...'!J38</f>
        <v>0</v>
      </c>
      <c r="AZ96" s="128">
        <f>'03220006b - Zpevněné ploc...'!F35</f>
        <v>0</v>
      </c>
      <c r="BA96" s="128">
        <f>'03220006b - Zpevněné ploc...'!F36</f>
        <v>0</v>
      </c>
      <c r="BB96" s="128">
        <f>'03220006b - Zpevněné ploc...'!F37</f>
        <v>0</v>
      </c>
      <c r="BC96" s="128">
        <f>'03220006b - Zpevněné ploc...'!F38</f>
        <v>0</v>
      </c>
      <c r="BD96" s="130">
        <f>'03220006b - Zpevněné ploc...'!F39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2:44" s="1" customFormat="1" ht="30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</row>
    <row r="98" spans="2:44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43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3220005b - Zemní práce k...'!C2" display="/"/>
    <hyperlink ref="A96" location="'03220006b - Zpevněné plo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89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90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91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92</v>
      </c>
      <c r="I31" s="139"/>
      <c r="J31" s="148">
        <f>J108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ROUND((SUM(BE108:BE115)+SUM(BE135:BE284)),2)</f>
        <v>0</v>
      </c>
      <c r="I35" s="156">
        <v>0.21</v>
      </c>
      <c r="J35" s="155">
        <f>ROUND(((SUM(BE108:BE115)+SUM(BE135:BE284))*I35),2)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ROUND((SUM(BF108:BF115)+SUM(BF135:BF284)),2)</f>
        <v>0</v>
      </c>
      <c r="I36" s="156">
        <v>0.15</v>
      </c>
      <c r="J36" s="155">
        <f>ROUND(((SUM(BF108:BF115)+SUM(BF135:BF284))*I36),2)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ROUND((SUM(BG108:BG115)+SUM(BG135:BG284)),2)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ROUND((SUM(BH108:BH115)+SUM(BH135:BH284)),2)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ROUND((SUM(BI108:BI115)+SUM(BI135:BI284)),2)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93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03220005b - Zemní práce ke stavebním objektům, demolice a drcení sutě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94</v>
      </c>
      <c r="D94" s="181"/>
      <c r="E94" s="181"/>
      <c r="F94" s="181"/>
      <c r="G94" s="181"/>
      <c r="H94" s="181"/>
      <c r="I94" s="182"/>
      <c r="J94" s="183" t="s">
        <v>95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96</v>
      </c>
      <c r="D96" s="39"/>
      <c r="E96" s="39"/>
      <c r="F96" s="39"/>
      <c r="G96" s="39"/>
      <c r="H96" s="39"/>
      <c r="I96" s="139"/>
      <c r="J96" s="105">
        <f>J135</f>
        <v>0</v>
      </c>
      <c r="K96" s="39"/>
      <c r="L96" s="43"/>
      <c r="AU96" s="17" t="s">
        <v>97</v>
      </c>
    </row>
    <row r="97" spans="2:12" s="8" customFormat="1" ht="24.95" customHeight="1">
      <c r="B97" s="185"/>
      <c r="C97" s="186"/>
      <c r="D97" s="187" t="s">
        <v>98</v>
      </c>
      <c r="E97" s="188"/>
      <c r="F97" s="188"/>
      <c r="G97" s="188"/>
      <c r="H97" s="188"/>
      <c r="I97" s="189"/>
      <c r="J97" s="190">
        <f>J136</f>
        <v>0</v>
      </c>
      <c r="K97" s="186"/>
      <c r="L97" s="191"/>
    </row>
    <row r="98" spans="2:12" s="9" customFormat="1" ht="19.9" customHeight="1">
      <c r="B98" s="192"/>
      <c r="C98" s="193"/>
      <c r="D98" s="194" t="s">
        <v>99</v>
      </c>
      <c r="E98" s="195"/>
      <c r="F98" s="195"/>
      <c r="G98" s="195"/>
      <c r="H98" s="195"/>
      <c r="I98" s="196"/>
      <c r="J98" s="197">
        <f>J137</f>
        <v>0</v>
      </c>
      <c r="K98" s="193"/>
      <c r="L98" s="198"/>
    </row>
    <row r="99" spans="2:12" s="9" customFormat="1" ht="19.9" customHeight="1">
      <c r="B99" s="192"/>
      <c r="C99" s="193"/>
      <c r="D99" s="194" t="s">
        <v>100</v>
      </c>
      <c r="E99" s="195"/>
      <c r="F99" s="195"/>
      <c r="G99" s="195"/>
      <c r="H99" s="195"/>
      <c r="I99" s="196"/>
      <c r="J99" s="197">
        <f>J224</f>
        <v>0</v>
      </c>
      <c r="K99" s="193"/>
      <c r="L99" s="198"/>
    </row>
    <row r="100" spans="2:12" s="9" customFormat="1" ht="19.9" customHeight="1">
      <c r="B100" s="192"/>
      <c r="C100" s="193"/>
      <c r="D100" s="194" t="s">
        <v>101</v>
      </c>
      <c r="E100" s="195"/>
      <c r="F100" s="195"/>
      <c r="G100" s="195"/>
      <c r="H100" s="195"/>
      <c r="I100" s="196"/>
      <c r="J100" s="197">
        <f>J235</f>
        <v>0</v>
      </c>
      <c r="K100" s="193"/>
      <c r="L100" s="198"/>
    </row>
    <row r="101" spans="2:12" s="8" customFormat="1" ht="24.95" customHeight="1">
      <c r="B101" s="185"/>
      <c r="C101" s="186"/>
      <c r="D101" s="187" t="s">
        <v>102</v>
      </c>
      <c r="E101" s="188"/>
      <c r="F101" s="188"/>
      <c r="G101" s="188"/>
      <c r="H101" s="188"/>
      <c r="I101" s="189"/>
      <c r="J101" s="190">
        <f>J241</f>
        <v>0</v>
      </c>
      <c r="K101" s="186"/>
      <c r="L101" s="191"/>
    </row>
    <row r="102" spans="2:12" s="9" customFormat="1" ht="19.9" customHeight="1">
      <c r="B102" s="192"/>
      <c r="C102" s="193"/>
      <c r="D102" s="194" t="s">
        <v>103</v>
      </c>
      <c r="E102" s="195"/>
      <c r="F102" s="195"/>
      <c r="G102" s="195"/>
      <c r="H102" s="195"/>
      <c r="I102" s="196"/>
      <c r="J102" s="197">
        <f>J242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104</v>
      </c>
      <c r="E103" s="195"/>
      <c r="F103" s="195"/>
      <c r="G103" s="195"/>
      <c r="H103" s="195"/>
      <c r="I103" s="196"/>
      <c r="J103" s="197">
        <f>J267</f>
        <v>0</v>
      </c>
      <c r="K103" s="193"/>
      <c r="L103" s="198"/>
    </row>
    <row r="104" spans="2:12" s="8" customFormat="1" ht="24.95" customHeight="1">
      <c r="B104" s="185"/>
      <c r="C104" s="186"/>
      <c r="D104" s="187" t="s">
        <v>105</v>
      </c>
      <c r="E104" s="188"/>
      <c r="F104" s="188"/>
      <c r="G104" s="188"/>
      <c r="H104" s="188"/>
      <c r="I104" s="189"/>
      <c r="J104" s="190">
        <f>J282</f>
        <v>0</v>
      </c>
      <c r="K104" s="186"/>
      <c r="L104" s="191"/>
    </row>
    <row r="105" spans="2:12" s="9" customFormat="1" ht="19.9" customHeight="1">
      <c r="B105" s="192"/>
      <c r="C105" s="193"/>
      <c r="D105" s="194" t="s">
        <v>106</v>
      </c>
      <c r="E105" s="195"/>
      <c r="F105" s="195"/>
      <c r="G105" s="195"/>
      <c r="H105" s="195"/>
      <c r="I105" s="196"/>
      <c r="J105" s="197">
        <f>J283</f>
        <v>0</v>
      </c>
      <c r="K105" s="193"/>
      <c r="L105" s="198"/>
    </row>
    <row r="106" spans="2:12" s="1" customFormat="1" ht="21.8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39"/>
      <c r="J107" s="39"/>
      <c r="K107" s="39"/>
      <c r="L107" s="43"/>
    </row>
    <row r="108" spans="2:14" s="1" customFormat="1" ht="29.25" customHeight="1">
      <c r="B108" s="38"/>
      <c r="C108" s="184" t="s">
        <v>107</v>
      </c>
      <c r="D108" s="39"/>
      <c r="E108" s="39"/>
      <c r="F108" s="39"/>
      <c r="G108" s="39"/>
      <c r="H108" s="39"/>
      <c r="I108" s="139"/>
      <c r="J108" s="199">
        <f>ROUND(J109+J110+J111+J112+J113+J114,2)</f>
        <v>0</v>
      </c>
      <c r="K108" s="39"/>
      <c r="L108" s="43"/>
      <c r="N108" s="200" t="s">
        <v>37</v>
      </c>
    </row>
    <row r="109" spans="2:65" s="1" customFormat="1" ht="18" customHeight="1">
      <c r="B109" s="38"/>
      <c r="C109" s="39"/>
      <c r="D109" s="201" t="s">
        <v>108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109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110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109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111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109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112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109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1" t="s">
        <v>113</v>
      </c>
      <c r="E113" s="202"/>
      <c r="F113" s="202"/>
      <c r="G113" s="39"/>
      <c r="H113" s="39"/>
      <c r="I113" s="139"/>
      <c r="J113" s="203"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109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65" s="1" customFormat="1" ht="18" customHeight="1">
      <c r="B114" s="38"/>
      <c r="C114" s="39"/>
      <c r="D114" s="202" t="s">
        <v>114</v>
      </c>
      <c r="E114" s="39"/>
      <c r="F114" s="39"/>
      <c r="G114" s="39"/>
      <c r="H114" s="39"/>
      <c r="I114" s="139"/>
      <c r="J114" s="203">
        <f>ROUND(J30*T114,2)</f>
        <v>0</v>
      </c>
      <c r="K114" s="39"/>
      <c r="L114" s="204"/>
      <c r="M114" s="139"/>
      <c r="N114" s="205" t="s">
        <v>39</v>
      </c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206" t="s">
        <v>115</v>
      </c>
      <c r="AZ114" s="139"/>
      <c r="BA114" s="139"/>
      <c r="BB114" s="139"/>
      <c r="BC114" s="139"/>
      <c r="BD114" s="139"/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206" t="s">
        <v>83</v>
      </c>
      <c r="BK114" s="139"/>
      <c r="BL114" s="139"/>
      <c r="BM114" s="139"/>
    </row>
    <row r="115" spans="2:12" s="1" customFormat="1" ht="12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29.25" customHeight="1">
      <c r="B116" s="38"/>
      <c r="C116" s="208" t="s">
        <v>116</v>
      </c>
      <c r="D116" s="181"/>
      <c r="E116" s="181"/>
      <c r="F116" s="181"/>
      <c r="G116" s="181"/>
      <c r="H116" s="181"/>
      <c r="I116" s="182"/>
      <c r="J116" s="209">
        <f>ROUND(J96+J108,2)</f>
        <v>0</v>
      </c>
      <c r="K116" s="181"/>
      <c r="L116" s="43"/>
    </row>
    <row r="117" spans="2:12" s="1" customFormat="1" ht="6.95" customHeight="1">
      <c r="B117" s="61"/>
      <c r="C117" s="62"/>
      <c r="D117" s="62"/>
      <c r="E117" s="62"/>
      <c r="F117" s="62"/>
      <c r="G117" s="62"/>
      <c r="H117" s="62"/>
      <c r="I117" s="175"/>
      <c r="J117" s="62"/>
      <c r="K117" s="62"/>
      <c r="L117" s="43"/>
    </row>
    <row r="121" spans="2:12" s="1" customFormat="1" ht="6.95" customHeight="1">
      <c r="B121" s="63"/>
      <c r="C121" s="64"/>
      <c r="D121" s="64"/>
      <c r="E121" s="64"/>
      <c r="F121" s="64"/>
      <c r="G121" s="64"/>
      <c r="H121" s="64"/>
      <c r="I121" s="178"/>
      <c r="J121" s="64"/>
      <c r="K121" s="64"/>
      <c r="L121" s="43"/>
    </row>
    <row r="122" spans="2:12" s="1" customFormat="1" ht="24.95" customHeight="1">
      <c r="B122" s="38"/>
      <c r="C122" s="23" t="s">
        <v>117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2" customHeight="1">
      <c r="B124" s="38"/>
      <c r="C124" s="32" t="s">
        <v>16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179" t="str">
        <f>E7</f>
        <v>Polyfunkční objekt</v>
      </c>
      <c r="F125" s="32"/>
      <c r="G125" s="32"/>
      <c r="H125" s="32"/>
      <c r="I125" s="139"/>
      <c r="J125" s="39"/>
      <c r="K125" s="39"/>
      <c r="L125" s="43"/>
    </row>
    <row r="126" spans="2:12" s="1" customFormat="1" ht="12" customHeight="1">
      <c r="B126" s="38"/>
      <c r="C126" s="32" t="s">
        <v>88</v>
      </c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6.5" customHeight="1">
      <c r="B127" s="38"/>
      <c r="C127" s="39"/>
      <c r="D127" s="39"/>
      <c r="E127" s="71" t="str">
        <f>E9</f>
        <v>03220005b - Zemní práce ke stavebním objektům, demolice a drcení sutě</v>
      </c>
      <c r="F127" s="39"/>
      <c r="G127" s="39"/>
      <c r="H127" s="39"/>
      <c r="I127" s="139"/>
      <c r="J127" s="39"/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2" customHeight="1">
      <c r="B129" s="38"/>
      <c r="C129" s="32" t="s">
        <v>20</v>
      </c>
      <c r="D129" s="39"/>
      <c r="E129" s="39"/>
      <c r="F129" s="27" t="str">
        <f>F12</f>
        <v>Přibice</v>
      </c>
      <c r="G129" s="39"/>
      <c r="H129" s="39"/>
      <c r="I129" s="142" t="s">
        <v>22</v>
      </c>
      <c r="J129" s="74" t="str">
        <f>IF(J12="","",J12)</f>
        <v>21. 6. 2018</v>
      </c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39"/>
      <c r="J130" s="39"/>
      <c r="K130" s="39"/>
      <c r="L130" s="43"/>
    </row>
    <row r="131" spans="2:12" s="1" customFormat="1" ht="15.15" customHeight="1">
      <c r="B131" s="38"/>
      <c r="C131" s="32" t="s">
        <v>24</v>
      </c>
      <c r="D131" s="39"/>
      <c r="E131" s="39"/>
      <c r="F131" s="27" t="str">
        <f>E15</f>
        <v xml:space="preserve"> </v>
      </c>
      <c r="G131" s="39"/>
      <c r="H131" s="39"/>
      <c r="I131" s="142" t="s">
        <v>29</v>
      </c>
      <c r="J131" s="36" t="str">
        <f>E21</f>
        <v xml:space="preserve"> </v>
      </c>
      <c r="K131" s="39"/>
      <c r="L131" s="43"/>
    </row>
    <row r="132" spans="2:12" s="1" customFormat="1" ht="15.15" customHeight="1">
      <c r="B132" s="38"/>
      <c r="C132" s="32" t="s">
        <v>27</v>
      </c>
      <c r="D132" s="39"/>
      <c r="E132" s="39"/>
      <c r="F132" s="27" t="str">
        <f>IF(E18="","",E18)</f>
        <v>Vyplň údaj</v>
      </c>
      <c r="G132" s="39"/>
      <c r="H132" s="39"/>
      <c r="I132" s="142" t="s">
        <v>31</v>
      </c>
      <c r="J132" s="36" t="str">
        <f>E24</f>
        <v xml:space="preserve"> </v>
      </c>
      <c r="K132" s="39"/>
      <c r="L132" s="43"/>
    </row>
    <row r="133" spans="2:12" s="1" customFormat="1" ht="10.3" customHeight="1">
      <c r="B133" s="38"/>
      <c r="C133" s="39"/>
      <c r="D133" s="39"/>
      <c r="E133" s="39"/>
      <c r="F133" s="39"/>
      <c r="G133" s="39"/>
      <c r="H133" s="39"/>
      <c r="I133" s="139"/>
      <c r="J133" s="39"/>
      <c r="K133" s="39"/>
      <c r="L133" s="43"/>
    </row>
    <row r="134" spans="2:20" s="10" customFormat="1" ht="29.25" customHeight="1">
      <c r="B134" s="210"/>
      <c r="C134" s="211" t="s">
        <v>118</v>
      </c>
      <c r="D134" s="212" t="s">
        <v>58</v>
      </c>
      <c r="E134" s="212" t="s">
        <v>54</v>
      </c>
      <c r="F134" s="212" t="s">
        <v>55</v>
      </c>
      <c r="G134" s="212" t="s">
        <v>119</v>
      </c>
      <c r="H134" s="212" t="s">
        <v>120</v>
      </c>
      <c r="I134" s="213" t="s">
        <v>121</v>
      </c>
      <c r="J134" s="214" t="s">
        <v>95</v>
      </c>
      <c r="K134" s="215" t="s">
        <v>122</v>
      </c>
      <c r="L134" s="216"/>
      <c r="M134" s="95" t="s">
        <v>1</v>
      </c>
      <c r="N134" s="96" t="s">
        <v>37</v>
      </c>
      <c r="O134" s="96" t="s">
        <v>123</v>
      </c>
      <c r="P134" s="96" t="s">
        <v>124</v>
      </c>
      <c r="Q134" s="96" t="s">
        <v>125</v>
      </c>
      <c r="R134" s="96" t="s">
        <v>126</v>
      </c>
      <c r="S134" s="96" t="s">
        <v>127</v>
      </c>
      <c r="T134" s="97" t="s">
        <v>128</v>
      </c>
    </row>
    <row r="135" spans="2:63" s="1" customFormat="1" ht="22.8" customHeight="1">
      <c r="B135" s="38"/>
      <c r="C135" s="102" t="s">
        <v>129</v>
      </c>
      <c r="D135" s="39"/>
      <c r="E135" s="39"/>
      <c r="F135" s="39"/>
      <c r="G135" s="39"/>
      <c r="H135" s="39"/>
      <c r="I135" s="139"/>
      <c r="J135" s="217">
        <f>BK135</f>
        <v>0</v>
      </c>
      <c r="K135" s="39"/>
      <c r="L135" s="43"/>
      <c r="M135" s="98"/>
      <c r="N135" s="99"/>
      <c r="O135" s="99"/>
      <c r="P135" s="218">
        <f>P136+P241+P282</f>
        <v>0</v>
      </c>
      <c r="Q135" s="99"/>
      <c r="R135" s="218">
        <f>R136+R241+R282</f>
        <v>0</v>
      </c>
      <c r="S135" s="99"/>
      <c r="T135" s="219">
        <f>T136+T241+T282</f>
        <v>267.31559454999996</v>
      </c>
      <c r="AT135" s="17" t="s">
        <v>72</v>
      </c>
      <c r="AU135" s="17" t="s">
        <v>97</v>
      </c>
      <c r="BK135" s="220">
        <f>BK136+BK241+BK282</f>
        <v>0</v>
      </c>
    </row>
    <row r="136" spans="2:63" s="11" customFormat="1" ht="25.9" customHeight="1">
      <c r="B136" s="221"/>
      <c r="C136" s="222"/>
      <c r="D136" s="223" t="s">
        <v>72</v>
      </c>
      <c r="E136" s="224" t="s">
        <v>130</v>
      </c>
      <c r="F136" s="224" t="s">
        <v>131</v>
      </c>
      <c r="G136" s="222"/>
      <c r="H136" s="222"/>
      <c r="I136" s="225"/>
      <c r="J136" s="226">
        <f>BK136</f>
        <v>0</v>
      </c>
      <c r="K136" s="222"/>
      <c r="L136" s="227"/>
      <c r="M136" s="228"/>
      <c r="N136" s="229"/>
      <c r="O136" s="229"/>
      <c r="P136" s="230">
        <f>P137+P224+P235</f>
        <v>0</v>
      </c>
      <c r="Q136" s="229"/>
      <c r="R136" s="230">
        <f>R137+R224+R235</f>
        <v>0</v>
      </c>
      <c r="S136" s="229"/>
      <c r="T136" s="231">
        <f>T137+T224+T235</f>
        <v>251.13861699999998</v>
      </c>
      <c r="AR136" s="232" t="s">
        <v>81</v>
      </c>
      <c r="AT136" s="233" t="s">
        <v>72</v>
      </c>
      <c r="AU136" s="233" t="s">
        <v>73</v>
      </c>
      <c r="AY136" s="232" t="s">
        <v>132</v>
      </c>
      <c r="BK136" s="234">
        <f>BK137+BK224+BK235</f>
        <v>0</v>
      </c>
    </row>
    <row r="137" spans="2:63" s="11" customFormat="1" ht="22.8" customHeight="1">
      <c r="B137" s="221"/>
      <c r="C137" s="222"/>
      <c r="D137" s="223" t="s">
        <v>72</v>
      </c>
      <c r="E137" s="235" t="s">
        <v>81</v>
      </c>
      <c r="F137" s="235" t="s">
        <v>133</v>
      </c>
      <c r="G137" s="222"/>
      <c r="H137" s="222"/>
      <c r="I137" s="225"/>
      <c r="J137" s="236">
        <f>BK137</f>
        <v>0</v>
      </c>
      <c r="K137" s="222"/>
      <c r="L137" s="227"/>
      <c r="M137" s="228"/>
      <c r="N137" s="229"/>
      <c r="O137" s="229"/>
      <c r="P137" s="230">
        <f>SUM(P138:P223)</f>
        <v>0</v>
      </c>
      <c r="Q137" s="229"/>
      <c r="R137" s="230">
        <f>SUM(R138:R223)</f>
        <v>0</v>
      </c>
      <c r="S137" s="229"/>
      <c r="T137" s="231">
        <f>SUM(T138:T223)</f>
        <v>0</v>
      </c>
      <c r="AR137" s="232" t="s">
        <v>81</v>
      </c>
      <c r="AT137" s="233" t="s">
        <v>72</v>
      </c>
      <c r="AU137" s="233" t="s">
        <v>81</v>
      </c>
      <c r="AY137" s="232" t="s">
        <v>132</v>
      </c>
      <c r="BK137" s="234">
        <f>SUM(BK138:BK223)</f>
        <v>0</v>
      </c>
    </row>
    <row r="138" spans="2:65" s="1" customFormat="1" ht="24" customHeight="1">
      <c r="B138" s="38"/>
      <c r="C138" s="237" t="s">
        <v>81</v>
      </c>
      <c r="D138" s="237" t="s">
        <v>134</v>
      </c>
      <c r="E138" s="238" t="s">
        <v>135</v>
      </c>
      <c r="F138" s="239" t="s">
        <v>136</v>
      </c>
      <c r="G138" s="240" t="s">
        <v>137</v>
      </c>
      <c r="H138" s="241">
        <v>444.913</v>
      </c>
      <c r="I138" s="242"/>
      <c r="J138" s="243">
        <f>ROUND(I138*H138,2)</f>
        <v>0</v>
      </c>
      <c r="K138" s="239" t="s">
        <v>138</v>
      </c>
      <c r="L138" s="43"/>
      <c r="M138" s="244" t="s">
        <v>1</v>
      </c>
      <c r="N138" s="245" t="s">
        <v>38</v>
      </c>
      <c r="O138" s="86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AR138" s="248" t="s">
        <v>139</v>
      </c>
      <c r="AT138" s="248" t="s">
        <v>134</v>
      </c>
      <c r="AU138" s="248" t="s">
        <v>83</v>
      </c>
      <c r="AY138" s="17" t="s">
        <v>132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81</v>
      </c>
      <c r="BK138" s="249">
        <f>ROUND(I138*H138,2)</f>
        <v>0</v>
      </c>
      <c r="BL138" s="17" t="s">
        <v>139</v>
      </c>
      <c r="BM138" s="248" t="s">
        <v>140</v>
      </c>
    </row>
    <row r="139" spans="2:51" s="12" customFormat="1" ht="12">
      <c r="B139" s="250"/>
      <c r="C139" s="251"/>
      <c r="D139" s="252" t="s">
        <v>141</v>
      </c>
      <c r="E139" s="253" t="s">
        <v>1</v>
      </c>
      <c r="F139" s="254" t="s">
        <v>142</v>
      </c>
      <c r="G139" s="251"/>
      <c r="H139" s="253" t="s">
        <v>1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AT139" s="260" t="s">
        <v>141</v>
      </c>
      <c r="AU139" s="260" t="s">
        <v>83</v>
      </c>
      <c r="AV139" s="12" t="s">
        <v>81</v>
      </c>
      <c r="AW139" s="12" t="s">
        <v>30</v>
      </c>
      <c r="AX139" s="12" t="s">
        <v>73</v>
      </c>
      <c r="AY139" s="260" t="s">
        <v>132</v>
      </c>
    </row>
    <row r="140" spans="2:51" s="13" customFormat="1" ht="12">
      <c r="B140" s="261"/>
      <c r="C140" s="262"/>
      <c r="D140" s="252" t="s">
        <v>141</v>
      </c>
      <c r="E140" s="263" t="s">
        <v>1</v>
      </c>
      <c r="F140" s="264" t="s">
        <v>143</v>
      </c>
      <c r="G140" s="262"/>
      <c r="H140" s="265">
        <v>14.775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AT140" s="271" t="s">
        <v>141</v>
      </c>
      <c r="AU140" s="271" t="s">
        <v>83</v>
      </c>
      <c r="AV140" s="13" t="s">
        <v>83</v>
      </c>
      <c r="AW140" s="13" t="s">
        <v>30</v>
      </c>
      <c r="AX140" s="13" t="s">
        <v>73</v>
      </c>
      <c r="AY140" s="271" t="s">
        <v>132</v>
      </c>
    </row>
    <row r="141" spans="2:51" s="13" customFormat="1" ht="12">
      <c r="B141" s="261"/>
      <c r="C141" s="262"/>
      <c r="D141" s="252" t="s">
        <v>141</v>
      </c>
      <c r="E141" s="263" t="s">
        <v>1</v>
      </c>
      <c r="F141" s="264" t="s">
        <v>144</v>
      </c>
      <c r="G141" s="262"/>
      <c r="H141" s="265">
        <v>23.582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AT141" s="271" t="s">
        <v>141</v>
      </c>
      <c r="AU141" s="271" t="s">
        <v>83</v>
      </c>
      <c r="AV141" s="13" t="s">
        <v>83</v>
      </c>
      <c r="AW141" s="13" t="s">
        <v>30</v>
      </c>
      <c r="AX141" s="13" t="s">
        <v>73</v>
      </c>
      <c r="AY141" s="271" t="s">
        <v>132</v>
      </c>
    </row>
    <row r="142" spans="2:51" s="13" customFormat="1" ht="12">
      <c r="B142" s="261"/>
      <c r="C142" s="262"/>
      <c r="D142" s="252" t="s">
        <v>141</v>
      </c>
      <c r="E142" s="263" t="s">
        <v>1</v>
      </c>
      <c r="F142" s="264" t="s">
        <v>145</v>
      </c>
      <c r="G142" s="262"/>
      <c r="H142" s="265">
        <v>61.74</v>
      </c>
      <c r="I142" s="266"/>
      <c r="J142" s="262"/>
      <c r="K142" s="262"/>
      <c r="L142" s="267"/>
      <c r="M142" s="268"/>
      <c r="N142" s="269"/>
      <c r="O142" s="269"/>
      <c r="P142" s="269"/>
      <c r="Q142" s="269"/>
      <c r="R142" s="269"/>
      <c r="S142" s="269"/>
      <c r="T142" s="270"/>
      <c r="AT142" s="271" t="s">
        <v>141</v>
      </c>
      <c r="AU142" s="271" t="s">
        <v>83</v>
      </c>
      <c r="AV142" s="13" t="s">
        <v>83</v>
      </c>
      <c r="AW142" s="13" t="s">
        <v>30</v>
      </c>
      <c r="AX142" s="13" t="s">
        <v>73</v>
      </c>
      <c r="AY142" s="271" t="s">
        <v>132</v>
      </c>
    </row>
    <row r="143" spans="2:51" s="13" customFormat="1" ht="12">
      <c r="B143" s="261"/>
      <c r="C143" s="262"/>
      <c r="D143" s="252" t="s">
        <v>141</v>
      </c>
      <c r="E143" s="263" t="s">
        <v>1</v>
      </c>
      <c r="F143" s="264" t="s">
        <v>146</v>
      </c>
      <c r="G143" s="262"/>
      <c r="H143" s="265">
        <v>315.112</v>
      </c>
      <c r="I143" s="266"/>
      <c r="J143" s="262"/>
      <c r="K143" s="262"/>
      <c r="L143" s="267"/>
      <c r="M143" s="268"/>
      <c r="N143" s="269"/>
      <c r="O143" s="269"/>
      <c r="P143" s="269"/>
      <c r="Q143" s="269"/>
      <c r="R143" s="269"/>
      <c r="S143" s="269"/>
      <c r="T143" s="270"/>
      <c r="AT143" s="271" t="s">
        <v>141</v>
      </c>
      <c r="AU143" s="271" t="s">
        <v>83</v>
      </c>
      <c r="AV143" s="13" t="s">
        <v>83</v>
      </c>
      <c r="AW143" s="13" t="s">
        <v>30</v>
      </c>
      <c r="AX143" s="13" t="s">
        <v>73</v>
      </c>
      <c r="AY143" s="271" t="s">
        <v>132</v>
      </c>
    </row>
    <row r="144" spans="2:51" s="13" customFormat="1" ht="12">
      <c r="B144" s="261"/>
      <c r="C144" s="262"/>
      <c r="D144" s="252" t="s">
        <v>141</v>
      </c>
      <c r="E144" s="263" t="s">
        <v>1</v>
      </c>
      <c r="F144" s="264" t="s">
        <v>147</v>
      </c>
      <c r="G144" s="262"/>
      <c r="H144" s="265">
        <v>13.865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AT144" s="271" t="s">
        <v>141</v>
      </c>
      <c r="AU144" s="271" t="s">
        <v>83</v>
      </c>
      <c r="AV144" s="13" t="s">
        <v>83</v>
      </c>
      <c r="AW144" s="13" t="s">
        <v>30</v>
      </c>
      <c r="AX144" s="13" t="s">
        <v>73</v>
      </c>
      <c r="AY144" s="271" t="s">
        <v>132</v>
      </c>
    </row>
    <row r="145" spans="2:51" s="13" customFormat="1" ht="12">
      <c r="B145" s="261"/>
      <c r="C145" s="262"/>
      <c r="D145" s="252" t="s">
        <v>141</v>
      </c>
      <c r="E145" s="263" t="s">
        <v>1</v>
      </c>
      <c r="F145" s="264" t="s">
        <v>148</v>
      </c>
      <c r="G145" s="262"/>
      <c r="H145" s="265">
        <v>15.839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AT145" s="271" t="s">
        <v>141</v>
      </c>
      <c r="AU145" s="271" t="s">
        <v>83</v>
      </c>
      <c r="AV145" s="13" t="s">
        <v>83</v>
      </c>
      <c r="AW145" s="13" t="s">
        <v>30</v>
      </c>
      <c r="AX145" s="13" t="s">
        <v>73</v>
      </c>
      <c r="AY145" s="271" t="s">
        <v>132</v>
      </c>
    </row>
    <row r="146" spans="2:51" s="14" customFormat="1" ht="12">
      <c r="B146" s="272"/>
      <c r="C146" s="273"/>
      <c r="D146" s="252" t="s">
        <v>141</v>
      </c>
      <c r="E146" s="274" t="s">
        <v>1</v>
      </c>
      <c r="F146" s="275" t="s">
        <v>149</v>
      </c>
      <c r="G146" s="273"/>
      <c r="H146" s="276">
        <v>444.91300000000007</v>
      </c>
      <c r="I146" s="277"/>
      <c r="J146" s="273"/>
      <c r="K146" s="273"/>
      <c r="L146" s="278"/>
      <c r="M146" s="279"/>
      <c r="N146" s="280"/>
      <c r="O146" s="280"/>
      <c r="P146" s="280"/>
      <c r="Q146" s="280"/>
      <c r="R146" s="280"/>
      <c r="S146" s="280"/>
      <c r="T146" s="281"/>
      <c r="AT146" s="282" t="s">
        <v>141</v>
      </c>
      <c r="AU146" s="282" t="s">
        <v>83</v>
      </c>
      <c r="AV146" s="14" t="s">
        <v>139</v>
      </c>
      <c r="AW146" s="14" t="s">
        <v>30</v>
      </c>
      <c r="AX146" s="14" t="s">
        <v>81</v>
      </c>
      <c r="AY146" s="282" t="s">
        <v>132</v>
      </c>
    </row>
    <row r="147" spans="2:65" s="1" customFormat="1" ht="24" customHeight="1">
      <c r="B147" s="38"/>
      <c r="C147" s="237" t="s">
        <v>83</v>
      </c>
      <c r="D147" s="237" t="s">
        <v>134</v>
      </c>
      <c r="E147" s="238" t="s">
        <v>150</v>
      </c>
      <c r="F147" s="239" t="s">
        <v>151</v>
      </c>
      <c r="G147" s="240" t="s">
        <v>137</v>
      </c>
      <c r="H147" s="241">
        <v>135.8</v>
      </c>
      <c r="I147" s="242"/>
      <c r="J147" s="243">
        <f>ROUND(I147*H147,2)</f>
        <v>0</v>
      </c>
      <c r="K147" s="239" t="s">
        <v>138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139</v>
      </c>
      <c r="AT147" s="248" t="s">
        <v>134</v>
      </c>
      <c r="AU147" s="248" t="s">
        <v>83</v>
      </c>
      <c r="AY147" s="17" t="s">
        <v>132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139</v>
      </c>
      <c r="BM147" s="248" t="s">
        <v>152</v>
      </c>
    </row>
    <row r="148" spans="2:51" s="13" customFormat="1" ht="12">
      <c r="B148" s="261"/>
      <c r="C148" s="262"/>
      <c r="D148" s="252" t="s">
        <v>141</v>
      </c>
      <c r="E148" s="263" t="s">
        <v>1</v>
      </c>
      <c r="F148" s="264" t="s">
        <v>153</v>
      </c>
      <c r="G148" s="262"/>
      <c r="H148" s="265">
        <v>69.26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AT148" s="271" t="s">
        <v>141</v>
      </c>
      <c r="AU148" s="271" t="s">
        <v>83</v>
      </c>
      <c r="AV148" s="13" t="s">
        <v>83</v>
      </c>
      <c r="AW148" s="13" t="s">
        <v>30</v>
      </c>
      <c r="AX148" s="13" t="s">
        <v>73</v>
      </c>
      <c r="AY148" s="271" t="s">
        <v>132</v>
      </c>
    </row>
    <row r="149" spans="2:51" s="13" customFormat="1" ht="12">
      <c r="B149" s="261"/>
      <c r="C149" s="262"/>
      <c r="D149" s="252" t="s">
        <v>141</v>
      </c>
      <c r="E149" s="263" t="s">
        <v>1</v>
      </c>
      <c r="F149" s="264" t="s">
        <v>154</v>
      </c>
      <c r="G149" s="262"/>
      <c r="H149" s="265">
        <v>32.232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141</v>
      </c>
      <c r="AU149" s="271" t="s">
        <v>83</v>
      </c>
      <c r="AV149" s="13" t="s">
        <v>83</v>
      </c>
      <c r="AW149" s="13" t="s">
        <v>30</v>
      </c>
      <c r="AX149" s="13" t="s">
        <v>73</v>
      </c>
      <c r="AY149" s="271" t="s">
        <v>132</v>
      </c>
    </row>
    <row r="150" spans="2:51" s="13" customFormat="1" ht="12">
      <c r="B150" s="261"/>
      <c r="C150" s="262"/>
      <c r="D150" s="252" t="s">
        <v>141</v>
      </c>
      <c r="E150" s="263" t="s">
        <v>1</v>
      </c>
      <c r="F150" s="264" t="s">
        <v>155</v>
      </c>
      <c r="G150" s="262"/>
      <c r="H150" s="265">
        <v>13.28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AT150" s="271" t="s">
        <v>141</v>
      </c>
      <c r="AU150" s="271" t="s">
        <v>83</v>
      </c>
      <c r="AV150" s="13" t="s">
        <v>83</v>
      </c>
      <c r="AW150" s="13" t="s">
        <v>30</v>
      </c>
      <c r="AX150" s="13" t="s">
        <v>73</v>
      </c>
      <c r="AY150" s="271" t="s">
        <v>132</v>
      </c>
    </row>
    <row r="151" spans="2:51" s="13" customFormat="1" ht="12">
      <c r="B151" s="261"/>
      <c r="C151" s="262"/>
      <c r="D151" s="252" t="s">
        <v>141</v>
      </c>
      <c r="E151" s="263" t="s">
        <v>1</v>
      </c>
      <c r="F151" s="264" t="s">
        <v>156</v>
      </c>
      <c r="G151" s="262"/>
      <c r="H151" s="265">
        <v>19.46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141</v>
      </c>
      <c r="AU151" s="271" t="s">
        <v>83</v>
      </c>
      <c r="AV151" s="13" t="s">
        <v>83</v>
      </c>
      <c r="AW151" s="13" t="s">
        <v>30</v>
      </c>
      <c r="AX151" s="13" t="s">
        <v>73</v>
      </c>
      <c r="AY151" s="271" t="s">
        <v>132</v>
      </c>
    </row>
    <row r="152" spans="2:51" s="13" customFormat="1" ht="12">
      <c r="B152" s="261"/>
      <c r="C152" s="262"/>
      <c r="D152" s="252" t="s">
        <v>141</v>
      </c>
      <c r="E152" s="263" t="s">
        <v>1</v>
      </c>
      <c r="F152" s="264" t="s">
        <v>157</v>
      </c>
      <c r="G152" s="262"/>
      <c r="H152" s="265">
        <v>1.568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141</v>
      </c>
      <c r="AU152" s="271" t="s">
        <v>83</v>
      </c>
      <c r="AV152" s="13" t="s">
        <v>83</v>
      </c>
      <c r="AW152" s="13" t="s">
        <v>30</v>
      </c>
      <c r="AX152" s="13" t="s">
        <v>73</v>
      </c>
      <c r="AY152" s="271" t="s">
        <v>132</v>
      </c>
    </row>
    <row r="153" spans="2:51" s="14" customFormat="1" ht="12">
      <c r="B153" s="272"/>
      <c r="C153" s="273"/>
      <c r="D153" s="252" t="s">
        <v>141</v>
      </c>
      <c r="E153" s="274" t="s">
        <v>1</v>
      </c>
      <c r="F153" s="275" t="s">
        <v>149</v>
      </c>
      <c r="G153" s="273"/>
      <c r="H153" s="276">
        <v>135.8</v>
      </c>
      <c r="I153" s="277"/>
      <c r="J153" s="273"/>
      <c r="K153" s="273"/>
      <c r="L153" s="278"/>
      <c r="M153" s="279"/>
      <c r="N153" s="280"/>
      <c r="O153" s="280"/>
      <c r="P153" s="280"/>
      <c r="Q153" s="280"/>
      <c r="R153" s="280"/>
      <c r="S153" s="280"/>
      <c r="T153" s="281"/>
      <c r="AT153" s="282" t="s">
        <v>141</v>
      </c>
      <c r="AU153" s="282" t="s">
        <v>83</v>
      </c>
      <c r="AV153" s="14" t="s">
        <v>139</v>
      </c>
      <c r="AW153" s="14" t="s">
        <v>30</v>
      </c>
      <c r="AX153" s="14" t="s">
        <v>81</v>
      </c>
      <c r="AY153" s="282" t="s">
        <v>132</v>
      </c>
    </row>
    <row r="154" spans="2:65" s="1" customFormat="1" ht="24" customHeight="1">
      <c r="B154" s="38"/>
      <c r="C154" s="237" t="s">
        <v>158</v>
      </c>
      <c r="D154" s="237" t="s">
        <v>134</v>
      </c>
      <c r="E154" s="238" t="s">
        <v>159</v>
      </c>
      <c r="F154" s="239" t="s">
        <v>160</v>
      </c>
      <c r="G154" s="240" t="s">
        <v>137</v>
      </c>
      <c r="H154" s="241">
        <v>7415.405</v>
      </c>
      <c r="I154" s="242"/>
      <c r="J154" s="243">
        <f>ROUND(I154*H154,2)</f>
        <v>0</v>
      </c>
      <c r="K154" s="239" t="s">
        <v>138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8" t="s">
        <v>139</v>
      </c>
      <c r="AT154" s="248" t="s">
        <v>134</v>
      </c>
      <c r="AU154" s="248" t="s">
        <v>83</v>
      </c>
      <c r="AY154" s="17" t="s">
        <v>132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139</v>
      </c>
      <c r="BM154" s="248" t="s">
        <v>161</v>
      </c>
    </row>
    <row r="155" spans="2:51" s="13" customFormat="1" ht="12">
      <c r="B155" s="261"/>
      <c r="C155" s="262"/>
      <c r="D155" s="252" t="s">
        <v>141</v>
      </c>
      <c r="E155" s="263" t="s">
        <v>1</v>
      </c>
      <c r="F155" s="264" t="s">
        <v>162</v>
      </c>
      <c r="G155" s="262"/>
      <c r="H155" s="265">
        <v>2083.86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AT155" s="271" t="s">
        <v>141</v>
      </c>
      <c r="AU155" s="271" t="s">
        <v>83</v>
      </c>
      <c r="AV155" s="13" t="s">
        <v>83</v>
      </c>
      <c r="AW155" s="13" t="s">
        <v>30</v>
      </c>
      <c r="AX155" s="13" t="s">
        <v>73</v>
      </c>
      <c r="AY155" s="271" t="s">
        <v>132</v>
      </c>
    </row>
    <row r="156" spans="2:51" s="13" customFormat="1" ht="12">
      <c r="B156" s="261"/>
      <c r="C156" s="262"/>
      <c r="D156" s="252" t="s">
        <v>141</v>
      </c>
      <c r="E156" s="263" t="s">
        <v>1</v>
      </c>
      <c r="F156" s="264" t="s">
        <v>163</v>
      </c>
      <c r="G156" s="262"/>
      <c r="H156" s="265">
        <v>3125.79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AT156" s="271" t="s">
        <v>141</v>
      </c>
      <c r="AU156" s="271" t="s">
        <v>83</v>
      </c>
      <c r="AV156" s="13" t="s">
        <v>83</v>
      </c>
      <c r="AW156" s="13" t="s">
        <v>30</v>
      </c>
      <c r="AX156" s="13" t="s">
        <v>73</v>
      </c>
      <c r="AY156" s="271" t="s">
        <v>132</v>
      </c>
    </row>
    <row r="157" spans="2:51" s="13" customFormat="1" ht="12">
      <c r="B157" s="261"/>
      <c r="C157" s="262"/>
      <c r="D157" s="252" t="s">
        <v>141</v>
      </c>
      <c r="E157" s="263" t="s">
        <v>1</v>
      </c>
      <c r="F157" s="264" t="s">
        <v>164</v>
      </c>
      <c r="G157" s="262"/>
      <c r="H157" s="265">
        <v>694.62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141</v>
      </c>
      <c r="AU157" s="271" t="s">
        <v>83</v>
      </c>
      <c r="AV157" s="13" t="s">
        <v>83</v>
      </c>
      <c r="AW157" s="13" t="s">
        <v>30</v>
      </c>
      <c r="AX157" s="13" t="s">
        <v>73</v>
      </c>
      <c r="AY157" s="271" t="s">
        <v>132</v>
      </c>
    </row>
    <row r="158" spans="2:51" s="13" customFormat="1" ht="12">
      <c r="B158" s="261"/>
      <c r="C158" s="262"/>
      <c r="D158" s="252" t="s">
        <v>141</v>
      </c>
      <c r="E158" s="263" t="s">
        <v>1</v>
      </c>
      <c r="F158" s="264" t="s">
        <v>165</v>
      </c>
      <c r="G158" s="262"/>
      <c r="H158" s="265">
        <v>925.99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AT158" s="271" t="s">
        <v>141</v>
      </c>
      <c r="AU158" s="271" t="s">
        <v>83</v>
      </c>
      <c r="AV158" s="13" t="s">
        <v>83</v>
      </c>
      <c r="AW158" s="13" t="s">
        <v>30</v>
      </c>
      <c r="AX158" s="13" t="s">
        <v>73</v>
      </c>
      <c r="AY158" s="271" t="s">
        <v>132</v>
      </c>
    </row>
    <row r="159" spans="2:51" s="13" customFormat="1" ht="12">
      <c r="B159" s="261"/>
      <c r="C159" s="262"/>
      <c r="D159" s="252" t="s">
        <v>141</v>
      </c>
      <c r="E159" s="263" t="s">
        <v>1</v>
      </c>
      <c r="F159" s="264" t="s">
        <v>166</v>
      </c>
      <c r="G159" s="262"/>
      <c r="H159" s="265">
        <v>426.549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AT159" s="271" t="s">
        <v>141</v>
      </c>
      <c r="AU159" s="271" t="s">
        <v>83</v>
      </c>
      <c r="AV159" s="13" t="s">
        <v>83</v>
      </c>
      <c r="AW159" s="13" t="s">
        <v>30</v>
      </c>
      <c r="AX159" s="13" t="s">
        <v>73</v>
      </c>
      <c r="AY159" s="271" t="s">
        <v>132</v>
      </c>
    </row>
    <row r="160" spans="2:51" s="13" customFormat="1" ht="12">
      <c r="B160" s="261"/>
      <c r="C160" s="262"/>
      <c r="D160" s="252" t="s">
        <v>141</v>
      </c>
      <c r="E160" s="263" t="s">
        <v>1</v>
      </c>
      <c r="F160" s="264" t="s">
        <v>167</v>
      </c>
      <c r="G160" s="262"/>
      <c r="H160" s="265">
        <v>110.587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141</v>
      </c>
      <c r="AU160" s="271" t="s">
        <v>83</v>
      </c>
      <c r="AV160" s="13" t="s">
        <v>83</v>
      </c>
      <c r="AW160" s="13" t="s">
        <v>30</v>
      </c>
      <c r="AX160" s="13" t="s">
        <v>73</v>
      </c>
      <c r="AY160" s="271" t="s">
        <v>132</v>
      </c>
    </row>
    <row r="161" spans="2:51" s="13" customFormat="1" ht="12">
      <c r="B161" s="261"/>
      <c r="C161" s="262"/>
      <c r="D161" s="252" t="s">
        <v>141</v>
      </c>
      <c r="E161" s="263" t="s">
        <v>1</v>
      </c>
      <c r="F161" s="264" t="s">
        <v>168</v>
      </c>
      <c r="G161" s="262"/>
      <c r="H161" s="265">
        <v>48.009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AT161" s="271" t="s">
        <v>141</v>
      </c>
      <c r="AU161" s="271" t="s">
        <v>83</v>
      </c>
      <c r="AV161" s="13" t="s">
        <v>83</v>
      </c>
      <c r="AW161" s="13" t="s">
        <v>30</v>
      </c>
      <c r="AX161" s="13" t="s">
        <v>73</v>
      </c>
      <c r="AY161" s="271" t="s">
        <v>132</v>
      </c>
    </row>
    <row r="162" spans="2:51" s="14" customFormat="1" ht="12">
      <c r="B162" s="272"/>
      <c r="C162" s="273"/>
      <c r="D162" s="252" t="s">
        <v>141</v>
      </c>
      <c r="E162" s="274" t="s">
        <v>1</v>
      </c>
      <c r="F162" s="275" t="s">
        <v>149</v>
      </c>
      <c r="G162" s="273"/>
      <c r="H162" s="276">
        <v>7415.405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AT162" s="282" t="s">
        <v>141</v>
      </c>
      <c r="AU162" s="282" t="s">
        <v>83</v>
      </c>
      <c r="AV162" s="14" t="s">
        <v>139</v>
      </c>
      <c r="AW162" s="14" t="s">
        <v>30</v>
      </c>
      <c r="AX162" s="14" t="s">
        <v>81</v>
      </c>
      <c r="AY162" s="282" t="s">
        <v>132</v>
      </c>
    </row>
    <row r="163" spans="2:65" s="1" customFormat="1" ht="24" customHeight="1">
      <c r="B163" s="38"/>
      <c r="C163" s="237" t="s">
        <v>139</v>
      </c>
      <c r="D163" s="237" t="s">
        <v>134</v>
      </c>
      <c r="E163" s="238" t="s">
        <v>169</v>
      </c>
      <c r="F163" s="239" t="s">
        <v>170</v>
      </c>
      <c r="G163" s="240" t="s">
        <v>137</v>
      </c>
      <c r="H163" s="241">
        <v>68.891</v>
      </c>
      <c r="I163" s="242"/>
      <c r="J163" s="243">
        <f>ROUND(I163*H163,2)</f>
        <v>0</v>
      </c>
      <c r="K163" s="239" t="s">
        <v>138</v>
      </c>
      <c r="L163" s="43"/>
      <c r="M163" s="244" t="s">
        <v>1</v>
      </c>
      <c r="N163" s="245" t="s">
        <v>38</v>
      </c>
      <c r="O163" s="86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AR163" s="248" t="s">
        <v>139</v>
      </c>
      <c r="AT163" s="248" t="s">
        <v>134</v>
      </c>
      <c r="AU163" s="248" t="s">
        <v>83</v>
      </c>
      <c r="AY163" s="17" t="s">
        <v>132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81</v>
      </c>
      <c r="BK163" s="249">
        <f>ROUND(I163*H163,2)</f>
        <v>0</v>
      </c>
      <c r="BL163" s="17" t="s">
        <v>139</v>
      </c>
      <c r="BM163" s="248" t="s">
        <v>171</v>
      </c>
    </row>
    <row r="164" spans="2:51" s="12" customFormat="1" ht="12">
      <c r="B164" s="250"/>
      <c r="C164" s="251"/>
      <c r="D164" s="252" t="s">
        <v>141</v>
      </c>
      <c r="E164" s="253" t="s">
        <v>1</v>
      </c>
      <c r="F164" s="254" t="s">
        <v>172</v>
      </c>
      <c r="G164" s="251"/>
      <c r="H164" s="253" t="s">
        <v>1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AT164" s="260" t="s">
        <v>141</v>
      </c>
      <c r="AU164" s="260" t="s">
        <v>83</v>
      </c>
      <c r="AV164" s="12" t="s">
        <v>81</v>
      </c>
      <c r="AW164" s="12" t="s">
        <v>30</v>
      </c>
      <c r="AX164" s="12" t="s">
        <v>73</v>
      </c>
      <c r="AY164" s="260" t="s">
        <v>132</v>
      </c>
    </row>
    <row r="165" spans="2:51" s="13" customFormat="1" ht="12">
      <c r="B165" s="261"/>
      <c r="C165" s="262"/>
      <c r="D165" s="252" t="s">
        <v>141</v>
      </c>
      <c r="E165" s="263" t="s">
        <v>1</v>
      </c>
      <c r="F165" s="264" t="s">
        <v>173</v>
      </c>
      <c r="G165" s="262"/>
      <c r="H165" s="265">
        <v>25.492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141</v>
      </c>
      <c r="AU165" s="271" t="s">
        <v>83</v>
      </c>
      <c r="AV165" s="13" t="s">
        <v>83</v>
      </c>
      <c r="AW165" s="13" t="s">
        <v>30</v>
      </c>
      <c r="AX165" s="13" t="s">
        <v>73</v>
      </c>
      <c r="AY165" s="271" t="s">
        <v>132</v>
      </c>
    </row>
    <row r="166" spans="2:51" s="13" customFormat="1" ht="12">
      <c r="B166" s="261"/>
      <c r="C166" s="262"/>
      <c r="D166" s="252" t="s">
        <v>141</v>
      </c>
      <c r="E166" s="263" t="s">
        <v>1</v>
      </c>
      <c r="F166" s="264" t="s">
        <v>174</v>
      </c>
      <c r="G166" s="262"/>
      <c r="H166" s="265">
        <v>30.049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AT166" s="271" t="s">
        <v>141</v>
      </c>
      <c r="AU166" s="271" t="s">
        <v>83</v>
      </c>
      <c r="AV166" s="13" t="s">
        <v>83</v>
      </c>
      <c r="AW166" s="13" t="s">
        <v>30</v>
      </c>
      <c r="AX166" s="13" t="s">
        <v>73</v>
      </c>
      <c r="AY166" s="271" t="s">
        <v>132</v>
      </c>
    </row>
    <row r="167" spans="2:51" s="12" customFormat="1" ht="12">
      <c r="B167" s="250"/>
      <c r="C167" s="251"/>
      <c r="D167" s="252" t="s">
        <v>141</v>
      </c>
      <c r="E167" s="253" t="s">
        <v>1</v>
      </c>
      <c r="F167" s="254" t="s">
        <v>175</v>
      </c>
      <c r="G167" s="251"/>
      <c r="H167" s="253" t="s">
        <v>1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141</v>
      </c>
      <c r="AU167" s="260" t="s">
        <v>83</v>
      </c>
      <c r="AV167" s="12" t="s">
        <v>81</v>
      </c>
      <c r="AW167" s="12" t="s">
        <v>30</v>
      </c>
      <c r="AX167" s="12" t="s">
        <v>73</v>
      </c>
      <c r="AY167" s="260" t="s">
        <v>132</v>
      </c>
    </row>
    <row r="168" spans="2:51" s="13" customFormat="1" ht="12">
      <c r="B168" s="261"/>
      <c r="C168" s="262"/>
      <c r="D168" s="252" t="s">
        <v>141</v>
      </c>
      <c r="E168" s="263" t="s">
        <v>1</v>
      </c>
      <c r="F168" s="264" t="s">
        <v>176</v>
      </c>
      <c r="G168" s="262"/>
      <c r="H168" s="265">
        <v>11.415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AT168" s="271" t="s">
        <v>141</v>
      </c>
      <c r="AU168" s="271" t="s">
        <v>83</v>
      </c>
      <c r="AV168" s="13" t="s">
        <v>83</v>
      </c>
      <c r="AW168" s="13" t="s">
        <v>30</v>
      </c>
      <c r="AX168" s="13" t="s">
        <v>73</v>
      </c>
      <c r="AY168" s="271" t="s">
        <v>132</v>
      </c>
    </row>
    <row r="169" spans="2:51" s="13" customFormat="1" ht="12">
      <c r="B169" s="261"/>
      <c r="C169" s="262"/>
      <c r="D169" s="252" t="s">
        <v>141</v>
      </c>
      <c r="E169" s="263" t="s">
        <v>1</v>
      </c>
      <c r="F169" s="264" t="s">
        <v>177</v>
      </c>
      <c r="G169" s="262"/>
      <c r="H169" s="265">
        <v>1.935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AT169" s="271" t="s">
        <v>141</v>
      </c>
      <c r="AU169" s="271" t="s">
        <v>83</v>
      </c>
      <c r="AV169" s="13" t="s">
        <v>83</v>
      </c>
      <c r="AW169" s="13" t="s">
        <v>30</v>
      </c>
      <c r="AX169" s="13" t="s">
        <v>73</v>
      </c>
      <c r="AY169" s="271" t="s">
        <v>132</v>
      </c>
    </row>
    <row r="170" spans="2:51" s="14" customFormat="1" ht="12">
      <c r="B170" s="272"/>
      <c r="C170" s="273"/>
      <c r="D170" s="252" t="s">
        <v>141</v>
      </c>
      <c r="E170" s="274" t="s">
        <v>1</v>
      </c>
      <c r="F170" s="275" t="s">
        <v>149</v>
      </c>
      <c r="G170" s="273"/>
      <c r="H170" s="276">
        <v>68.89099999999999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AT170" s="282" t="s">
        <v>141</v>
      </c>
      <c r="AU170" s="282" t="s">
        <v>83</v>
      </c>
      <c r="AV170" s="14" t="s">
        <v>139</v>
      </c>
      <c r="AW170" s="14" t="s">
        <v>30</v>
      </c>
      <c r="AX170" s="14" t="s">
        <v>81</v>
      </c>
      <c r="AY170" s="282" t="s">
        <v>132</v>
      </c>
    </row>
    <row r="171" spans="2:65" s="1" customFormat="1" ht="24" customHeight="1">
      <c r="B171" s="38"/>
      <c r="C171" s="237" t="s">
        <v>178</v>
      </c>
      <c r="D171" s="237" t="s">
        <v>134</v>
      </c>
      <c r="E171" s="238" t="s">
        <v>179</v>
      </c>
      <c r="F171" s="239" t="s">
        <v>180</v>
      </c>
      <c r="G171" s="240" t="s">
        <v>137</v>
      </c>
      <c r="H171" s="241">
        <v>315.632</v>
      </c>
      <c r="I171" s="242"/>
      <c r="J171" s="243">
        <f>ROUND(I171*H171,2)</f>
        <v>0</v>
      </c>
      <c r="K171" s="239" t="s">
        <v>138</v>
      </c>
      <c r="L171" s="43"/>
      <c r="M171" s="244" t="s">
        <v>1</v>
      </c>
      <c r="N171" s="245" t="s">
        <v>38</v>
      </c>
      <c r="O171" s="86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48" t="s">
        <v>139</v>
      </c>
      <c r="AT171" s="248" t="s">
        <v>134</v>
      </c>
      <c r="AU171" s="248" t="s">
        <v>83</v>
      </c>
      <c r="AY171" s="17" t="s">
        <v>132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139</v>
      </c>
      <c r="BM171" s="248" t="s">
        <v>181</v>
      </c>
    </row>
    <row r="172" spans="2:51" s="13" customFormat="1" ht="12">
      <c r="B172" s="261"/>
      <c r="C172" s="262"/>
      <c r="D172" s="252" t="s">
        <v>141</v>
      </c>
      <c r="E172" s="263" t="s">
        <v>1</v>
      </c>
      <c r="F172" s="264" t="s">
        <v>182</v>
      </c>
      <c r="G172" s="262"/>
      <c r="H172" s="265">
        <v>225.46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141</v>
      </c>
      <c r="AU172" s="271" t="s">
        <v>83</v>
      </c>
      <c r="AV172" s="13" t="s">
        <v>83</v>
      </c>
      <c r="AW172" s="13" t="s">
        <v>30</v>
      </c>
      <c r="AX172" s="13" t="s">
        <v>73</v>
      </c>
      <c r="AY172" s="271" t="s">
        <v>132</v>
      </c>
    </row>
    <row r="173" spans="2:51" s="13" customFormat="1" ht="12">
      <c r="B173" s="261"/>
      <c r="C173" s="262"/>
      <c r="D173" s="252" t="s">
        <v>141</v>
      </c>
      <c r="E173" s="263" t="s">
        <v>1</v>
      </c>
      <c r="F173" s="264" t="s">
        <v>183</v>
      </c>
      <c r="G173" s="262"/>
      <c r="H173" s="265">
        <v>17.112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AT173" s="271" t="s">
        <v>141</v>
      </c>
      <c r="AU173" s="271" t="s">
        <v>83</v>
      </c>
      <c r="AV173" s="13" t="s">
        <v>83</v>
      </c>
      <c r="AW173" s="13" t="s">
        <v>30</v>
      </c>
      <c r="AX173" s="13" t="s">
        <v>73</v>
      </c>
      <c r="AY173" s="271" t="s">
        <v>132</v>
      </c>
    </row>
    <row r="174" spans="2:51" s="13" customFormat="1" ht="12">
      <c r="B174" s="261"/>
      <c r="C174" s="262"/>
      <c r="D174" s="252" t="s">
        <v>141</v>
      </c>
      <c r="E174" s="263" t="s">
        <v>1</v>
      </c>
      <c r="F174" s="264" t="s">
        <v>184</v>
      </c>
      <c r="G174" s="262"/>
      <c r="H174" s="265">
        <v>34.975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141</v>
      </c>
      <c r="AU174" s="271" t="s">
        <v>83</v>
      </c>
      <c r="AV174" s="13" t="s">
        <v>83</v>
      </c>
      <c r="AW174" s="13" t="s">
        <v>30</v>
      </c>
      <c r="AX174" s="13" t="s">
        <v>73</v>
      </c>
      <c r="AY174" s="271" t="s">
        <v>132</v>
      </c>
    </row>
    <row r="175" spans="2:51" s="13" customFormat="1" ht="12">
      <c r="B175" s="261"/>
      <c r="C175" s="262"/>
      <c r="D175" s="252" t="s">
        <v>141</v>
      </c>
      <c r="E175" s="263" t="s">
        <v>1</v>
      </c>
      <c r="F175" s="264" t="s">
        <v>185</v>
      </c>
      <c r="G175" s="262"/>
      <c r="H175" s="265">
        <v>38.085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AT175" s="271" t="s">
        <v>141</v>
      </c>
      <c r="AU175" s="271" t="s">
        <v>83</v>
      </c>
      <c r="AV175" s="13" t="s">
        <v>83</v>
      </c>
      <c r="AW175" s="13" t="s">
        <v>30</v>
      </c>
      <c r="AX175" s="13" t="s">
        <v>73</v>
      </c>
      <c r="AY175" s="271" t="s">
        <v>132</v>
      </c>
    </row>
    <row r="176" spans="2:51" s="14" customFormat="1" ht="12">
      <c r="B176" s="272"/>
      <c r="C176" s="273"/>
      <c r="D176" s="252" t="s">
        <v>141</v>
      </c>
      <c r="E176" s="274" t="s">
        <v>1</v>
      </c>
      <c r="F176" s="275" t="s">
        <v>149</v>
      </c>
      <c r="G176" s="273"/>
      <c r="H176" s="276">
        <v>315.632</v>
      </c>
      <c r="I176" s="277"/>
      <c r="J176" s="273"/>
      <c r="K176" s="273"/>
      <c r="L176" s="278"/>
      <c r="M176" s="279"/>
      <c r="N176" s="280"/>
      <c r="O176" s="280"/>
      <c r="P176" s="280"/>
      <c r="Q176" s="280"/>
      <c r="R176" s="280"/>
      <c r="S176" s="280"/>
      <c r="T176" s="281"/>
      <c r="AT176" s="282" t="s">
        <v>141</v>
      </c>
      <c r="AU176" s="282" t="s">
        <v>83</v>
      </c>
      <c r="AV176" s="14" t="s">
        <v>139</v>
      </c>
      <c r="AW176" s="14" t="s">
        <v>30</v>
      </c>
      <c r="AX176" s="14" t="s">
        <v>81</v>
      </c>
      <c r="AY176" s="282" t="s">
        <v>132</v>
      </c>
    </row>
    <row r="177" spans="2:65" s="1" customFormat="1" ht="24" customHeight="1">
      <c r="B177" s="38"/>
      <c r="C177" s="237" t="s">
        <v>186</v>
      </c>
      <c r="D177" s="237" t="s">
        <v>134</v>
      </c>
      <c r="E177" s="238" t="s">
        <v>187</v>
      </c>
      <c r="F177" s="239" t="s">
        <v>188</v>
      </c>
      <c r="G177" s="240" t="s">
        <v>137</v>
      </c>
      <c r="H177" s="241">
        <v>7972.144</v>
      </c>
      <c r="I177" s="242"/>
      <c r="J177" s="243">
        <f>ROUND(I177*H177,2)</f>
        <v>0</v>
      </c>
      <c r="K177" s="239" t="s">
        <v>138</v>
      </c>
      <c r="L177" s="43"/>
      <c r="M177" s="244" t="s">
        <v>1</v>
      </c>
      <c r="N177" s="245" t="s">
        <v>38</v>
      </c>
      <c r="O177" s="86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AR177" s="248" t="s">
        <v>139</v>
      </c>
      <c r="AT177" s="248" t="s">
        <v>134</v>
      </c>
      <c r="AU177" s="248" t="s">
        <v>83</v>
      </c>
      <c r="AY177" s="17" t="s">
        <v>132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81</v>
      </c>
      <c r="BK177" s="249">
        <f>ROUND(I177*H177,2)</f>
        <v>0</v>
      </c>
      <c r="BL177" s="17" t="s">
        <v>139</v>
      </c>
      <c r="BM177" s="248" t="s">
        <v>189</v>
      </c>
    </row>
    <row r="178" spans="2:51" s="13" customFormat="1" ht="12">
      <c r="B178" s="261"/>
      <c r="C178" s="262"/>
      <c r="D178" s="252" t="s">
        <v>141</v>
      </c>
      <c r="E178" s="263" t="s">
        <v>1</v>
      </c>
      <c r="F178" s="264" t="s">
        <v>190</v>
      </c>
      <c r="G178" s="262"/>
      <c r="H178" s="265">
        <v>3986.072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AT178" s="271" t="s">
        <v>141</v>
      </c>
      <c r="AU178" s="271" t="s">
        <v>83</v>
      </c>
      <c r="AV178" s="13" t="s">
        <v>83</v>
      </c>
      <c r="AW178" s="13" t="s">
        <v>30</v>
      </c>
      <c r="AX178" s="13" t="s">
        <v>73</v>
      </c>
      <c r="AY178" s="271" t="s">
        <v>132</v>
      </c>
    </row>
    <row r="179" spans="2:51" s="13" customFormat="1" ht="12">
      <c r="B179" s="261"/>
      <c r="C179" s="262"/>
      <c r="D179" s="252" t="s">
        <v>141</v>
      </c>
      <c r="E179" s="263" t="s">
        <v>1</v>
      </c>
      <c r="F179" s="264" t="s">
        <v>191</v>
      </c>
      <c r="G179" s="262"/>
      <c r="H179" s="265">
        <v>3986.072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AT179" s="271" t="s">
        <v>141</v>
      </c>
      <c r="AU179" s="271" t="s">
        <v>83</v>
      </c>
      <c r="AV179" s="13" t="s">
        <v>83</v>
      </c>
      <c r="AW179" s="13" t="s">
        <v>30</v>
      </c>
      <c r="AX179" s="13" t="s">
        <v>73</v>
      </c>
      <c r="AY179" s="271" t="s">
        <v>132</v>
      </c>
    </row>
    <row r="180" spans="2:51" s="14" customFormat="1" ht="12">
      <c r="B180" s="272"/>
      <c r="C180" s="273"/>
      <c r="D180" s="252" t="s">
        <v>141</v>
      </c>
      <c r="E180" s="274" t="s">
        <v>1</v>
      </c>
      <c r="F180" s="275" t="s">
        <v>149</v>
      </c>
      <c r="G180" s="273"/>
      <c r="H180" s="276">
        <v>7972.144</v>
      </c>
      <c r="I180" s="277"/>
      <c r="J180" s="273"/>
      <c r="K180" s="273"/>
      <c r="L180" s="278"/>
      <c r="M180" s="279"/>
      <c r="N180" s="280"/>
      <c r="O180" s="280"/>
      <c r="P180" s="280"/>
      <c r="Q180" s="280"/>
      <c r="R180" s="280"/>
      <c r="S180" s="280"/>
      <c r="T180" s="281"/>
      <c r="AT180" s="282" t="s">
        <v>141</v>
      </c>
      <c r="AU180" s="282" t="s">
        <v>83</v>
      </c>
      <c r="AV180" s="14" t="s">
        <v>139</v>
      </c>
      <c r="AW180" s="14" t="s">
        <v>30</v>
      </c>
      <c r="AX180" s="14" t="s">
        <v>81</v>
      </c>
      <c r="AY180" s="282" t="s">
        <v>132</v>
      </c>
    </row>
    <row r="181" spans="2:65" s="1" customFormat="1" ht="24" customHeight="1">
      <c r="B181" s="38"/>
      <c r="C181" s="237" t="s">
        <v>192</v>
      </c>
      <c r="D181" s="237" t="s">
        <v>134</v>
      </c>
      <c r="E181" s="238" t="s">
        <v>193</v>
      </c>
      <c r="F181" s="239" t="s">
        <v>194</v>
      </c>
      <c r="G181" s="240" t="s">
        <v>137</v>
      </c>
      <c r="H181" s="241">
        <v>4258.769</v>
      </c>
      <c r="I181" s="242"/>
      <c r="J181" s="243">
        <f>ROUND(I181*H181,2)</f>
        <v>0</v>
      </c>
      <c r="K181" s="239" t="s">
        <v>138</v>
      </c>
      <c r="L181" s="43"/>
      <c r="M181" s="244" t="s">
        <v>1</v>
      </c>
      <c r="N181" s="245" t="s">
        <v>38</v>
      </c>
      <c r="O181" s="86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AR181" s="248" t="s">
        <v>139</v>
      </c>
      <c r="AT181" s="248" t="s">
        <v>134</v>
      </c>
      <c r="AU181" s="248" t="s">
        <v>83</v>
      </c>
      <c r="AY181" s="17" t="s">
        <v>132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81</v>
      </c>
      <c r="BK181" s="249">
        <f>ROUND(I181*H181,2)</f>
        <v>0</v>
      </c>
      <c r="BL181" s="17" t="s">
        <v>139</v>
      </c>
      <c r="BM181" s="248" t="s">
        <v>195</v>
      </c>
    </row>
    <row r="182" spans="2:51" s="13" customFormat="1" ht="12">
      <c r="B182" s="261"/>
      <c r="C182" s="262"/>
      <c r="D182" s="252" t="s">
        <v>141</v>
      </c>
      <c r="E182" s="263" t="s">
        <v>1</v>
      </c>
      <c r="F182" s="264" t="s">
        <v>196</v>
      </c>
      <c r="G182" s="262"/>
      <c r="H182" s="265">
        <v>444.913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AT182" s="271" t="s">
        <v>141</v>
      </c>
      <c r="AU182" s="271" t="s">
        <v>83</v>
      </c>
      <c r="AV182" s="13" t="s">
        <v>83</v>
      </c>
      <c r="AW182" s="13" t="s">
        <v>30</v>
      </c>
      <c r="AX182" s="13" t="s">
        <v>73</v>
      </c>
      <c r="AY182" s="271" t="s">
        <v>132</v>
      </c>
    </row>
    <row r="183" spans="2:51" s="13" customFormat="1" ht="12">
      <c r="B183" s="261"/>
      <c r="C183" s="262"/>
      <c r="D183" s="252" t="s">
        <v>141</v>
      </c>
      <c r="E183" s="263" t="s">
        <v>1</v>
      </c>
      <c r="F183" s="264" t="s">
        <v>197</v>
      </c>
      <c r="G183" s="262"/>
      <c r="H183" s="265">
        <v>7415.405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AT183" s="271" t="s">
        <v>141</v>
      </c>
      <c r="AU183" s="271" t="s">
        <v>83</v>
      </c>
      <c r="AV183" s="13" t="s">
        <v>83</v>
      </c>
      <c r="AW183" s="13" t="s">
        <v>30</v>
      </c>
      <c r="AX183" s="13" t="s">
        <v>73</v>
      </c>
      <c r="AY183" s="271" t="s">
        <v>132</v>
      </c>
    </row>
    <row r="184" spans="2:51" s="13" customFormat="1" ht="12">
      <c r="B184" s="261"/>
      <c r="C184" s="262"/>
      <c r="D184" s="252" t="s">
        <v>141</v>
      </c>
      <c r="E184" s="263" t="s">
        <v>1</v>
      </c>
      <c r="F184" s="264" t="s">
        <v>198</v>
      </c>
      <c r="G184" s="262"/>
      <c r="H184" s="265">
        <v>68.891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AT184" s="271" t="s">
        <v>141</v>
      </c>
      <c r="AU184" s="271" t="s">
        <v>83</v>
      </c>
      <c r="AV184" s="13" t="s">
        <v>83</v>
      </c>
      <c r="AW184" s="13" t="s">
        <v>30</v>
      </c>
      <c r="AX184" s="13" t="s">
        <v>73</v>
      </c>
      <c r="AY184" s="271" t="s">
        <v>132</v>
      </c>
    </row>
    <row r="185" spans="2:51" s="13" customFormat="1" ht="12">
      <c r="B185" s="261"/>
      <c r="C185" s="262"/>
      <c r="D185" s="252" t="s">
        <v>141</v>
      </c>
      <c r="E185" s="263" t="s">
        <v>1</v>
      </c>
      <c r="F185" s="264" t="s">
        <v>199</v>
      </c>
      <c r="G185" s="262"/>
      <c r="H185" s="265">
        <v>315.632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AT185" s="271" t="s">
        <v>141</v>
      </c>
      <c r="AU185" s="271" t="s">
        <v>83</v>
      </c>
      <c r="AV185" s="13" t="s">
        <v>83</v>
      </c>
      <c r="AW185" s="13" t="s">
        <v>30</v>
      </c>
      <c r="AX185" s="13" t="s">
        <v>73</v>
      </c>
      <c r="AY185" s="271" t="s">
        <v>132</v>
      </c>
    </row>
    <row r="186" spans="2:51" s="13" customFormat="1" ht="12">
      <c r="B186" s="261"/>
      <c r="C186" s="262"/>
      <c r="D186" s="252" t="s">
        <v>141</v>
      </c>
      <c r="E186" s="263" t="s">
        <v>1</v>
      </c>
      <c r="F186" s="264" t="s">
        <v>200</v>
      </c>
      <c r="G186" s="262"/>
      <c r="H186" s="265">
        <v>-3986.072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AT186" s="271" t="s">
        <v>141</v>
      </c>
      <c r="AU186" s="271" t="s">
        <v>83</v>
      </c>
      <c r="AV186" s="13" t="s">
        <v>83</v>
      </c>
      <c r="AW186" s="13" t="s">
        <v>30</v>
      </c>
      <c r="AX186" s="13" t="s">
        <v>73</v>
      </c>
      <c r="AY186" s="271" t="s">
        <v>132</v>
      </c>
    </row>
    <row r="187" spans="2:51" s="14" customFormat="1" ht="12">
      <c r="B187" s="272"/>
      <c r="C187" s="273"/>
      <c r="D187" s="252" t="s">
        <v>141</v>
      </c>
      <c r="E187" s="274" t="s">
        <v>1</v>
      </c>
      <c r="F187" s="275" t="s">
        <v>149</v>
      </c>
      <c r="G187" s="273"/>
      <c r="H187" s="276">
        <v>4258.768999999998</v>
      </c>
      <c r="I187" s="277"/>
      <c r="J187" s="273"/>
      <c r="K187" s="273"/>
      <c r="L187" s="278"/>
      <c r="M187" s="279"/>
      <c r="N187" s="280"/>
      <c r="O187" s="280"/>
      <c r="P187" s="280"/>
      <c r="Q187" s="280"/>
      <c r="R187" s="280"/>
      <c r="S187" s="280"/>
      <c r="T187" s="281"/>
      <c r="AT187" s="282" t="s">
        <v>141</v>
      </c>
      <c r="AU187" s="282" t="s">
        <v>83</v>
      </c>
      <c r="AV187" s="14" t="s">
        <v>139</v>
      </c>
      <c r="AW187" s="14" t="s">
        <v>30</v>
      </c>
      <c r="AX187" s="14" t="s">
        <v>81</v>
      </c>
      <c r="AY187" s="282" t="s">
        <v>132</v>
      </c>
    </row>
    <row r="188" spans="2:65" s="1" customFormat="1" ht="16.5" customHeight="1">
      <c r="B188" s="38"/>
      <c r="C188" s="237" t="s">
        <v>201</v>
      </c>
      <c r="D188" s="237" t="s">
        <v>134</v>
      </c>
      <c r="E188" s="238" t="s">
        <v>202</v>
      </c>
      <c r="F188" s="239" t="s">
        <v>203</v>
      </c>
      <c r="G188" s="240" t="s">
        <v>137</v>
      </c>
      <c r="H188" s="241">
        <v>341.5</v>
      </c>
      <c r="I188" s="242"/>
      <c r="J188" s="243">
        <f>ROUND(I188*H188,2)</f>
        <v>0</v>
      </c>
      <c r="K188" s="239" t="s">
        <v>138</v>
      </c>
      <c r="L188" s="43"/>
      <c r="M188" s="244" t="s">
        <v>1</v>
      </c>
      <c r="N188" s="245" t="s">
        <v>38</v>
      </c>
      <c r="O188" s="86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48" t="s">
        <v>139</v>
      </c>
      <c r="AT188" s="248" t="s">
        <v>134</v>
      </c>
      <c r="AU188" s="248" t="s">
        <v>83</v>
      </c>
      <c r="AY188" s="17" t="s">
        <v>132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81</v>
      </c>
      <c r="BK188" s="249">
        <f>ROUND(I188*H188,2)</f>
        <v>0</v>
      </c>
      <c r="BL188" s="17" t="s">
        <v>139</v>
      </c>
      <c r="BM188" s="248" t="s">
        <v>204</v>
      </c>
    </row>
    <row r="189" spans="2:51" s="13" customFormat="1" ht="12">
      <c r="B189" s="261"/>
      <c r="C189" s="262"/>
      <c r="D189" s="252" t="s">
        <v>141</v>
      </c>
      <c r="E189" s="263" t="s">
        <v>1</v>
      </c>
      <c r="F189" s="264" t="s">
        <v>205</v>
      </c>
      <c r="G189" s="262"/>
      <c r="H189" s="265">
        <v>258.375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141</v>
      </c>
      <c r="AU189" s="271" t="s">
        <v>83</v>
      </c>
      <c r="AV189" s="13" t="s">
        <v>83</v>
      </c>
      <c r="AW189" s="13" t="s">
        <v>30</v>
      </c>
      <c r="AX189" s="13" t="s">
        <v>73</v>
      </c>
      <c r="AY189" s="271" t="s">
        <v>132</v>
      </c>
    </row>
    <row r="190" spans="2:51" s="13" customFormat="1" ht="12">
      <c r="B190" s="261"/>
      <c r="C190" s="262"/>
      <c r="D190" s="252" t="s">
        <v>141</v>
      </c>
      <c r="E190" s="263" t="s">
        <v>1</v>
      </c>
      <c r="F190" s="264" t="s">
        <v>206</v>
      </c>
      <c r="G190" s="262"/>
      <c r="H190" s="265">
        <v>23.75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AT190" s="271" t="s">
        <v>141</v>
      </c>
      <c r="AU190" s="271" t="s">
        <v>83</v>
      </c>
      <c r="AV190" s="13" t="s">
        <v>83</v>
      </c>
      <c r="AW190" s="13" t="s">
        <v>30</v>
      </c>
      <c r="AX190" s="13" t="s">
        <v>73</v>
      </c>
      <c r="AY190" s="271" t="s">
        <v>132</v>
      </c>
    </row>
    <row r="191" spans="2:51" s="13" customFormat="1" ht="12">
      <c r="B191" s="261"/>
      <c r="C191" s="262"/>
      <c r="D191" s="252" t="s">
        <v>141</v>
      </c>
      <c r="E191" s="263" t="s">
        <v>1</v>
      </c>
      <c r="F191" s="264" t="s">
        <v>207</v>
      </c>
      <c r="G191" s="262"/>
      <c r="H191" s="265">
        <v>59.375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AT191" s="271" t="s">
        <v>141</v>
      </c>
      <c r="AU191" s="271" t="s">
        <v>83</v>
      </c>
      <c r="AV191" s="13" t="s">
        <v>83</v>
      </c>
      <c r="AW191" s="13" t="s">
        <v>30</v>
      </c>
      <c r="AX191" s="13" t="s">
        <v>73</v>
      </c>
      <c r="AY191" s="271" t="s">
        <v>132</v>
      </c>
    </row>
    <row r="192" spans="2:51" s="14" customFormat="1" ht="12">
      <c r="B192" s="272"/>
      <c r="C192" s="273"/>
      <c r="D192" s="252" t="s">
        <v>141</v>
      </c>
      <c r="E192" s="274" t="s">
        <v>1</v>
      </c>
      <c r="F192" s="275" t="s">
        <v>149</v>
      </c>
      <c r="G192" s="273"/>
      <c r="H192" s="276">
        <v>341.5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AT192" s="282" t="s">
        <v>141</v>
      </c>
      <c r="AU192" s="282" t="s">
        <v>83</v>
      </c>
      <c r="AV192" s="14" t="s">
        <v>139</v>
      </c>
      <c r="AW192" s="14" t="s">
        <v>30</v>
      </c>
      <c r="AX192" s="14" t="s">
        <v>81</v>
      </c>
      <c r="AY192" s="282" t="s">
        <v>132</v>
      </c>
    </row>
    <row r="193" spans="2:65" s="1" customFormat="1" ht="16.5" customHeight="1">
      <c r="B193" s="38"/>
      <c r="C193" s="237" t="s">
        <v>208</v>
      </c>
      <c r="D193" s="237" t="s">
        <v>134</v>
      </c>
      <c r="E193" s="238" t="s">
        <v>209</v>
      </c>
      <c r="F193" s="239" t="s">
        <v>210</v>
      </c>
      <c r="G193" s="240" t="s">
        <v>137</v>
      </c>
      <c r="H193" s="241">
        <v>3644.572</v>
      </c>
      <c r="I193" s="242"/>
      <c r="J193" s="243">
        <f>ROUND(I193*H193,2)</f>
        <v>0</v>
      </c>
      <c r="K193" s="239" t="s">
        <v>138</v>
      </c>
      <c r="L193" s="43"/>
      <c r="M193" s="244" t="s">
        <v>1</v>
      </c>
      <c r="N193" s="245" t="s">
        <v>38</v>
      </c>
      <c r="O193" s="86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48" t="s">
        <v>139</v>
      </c>
      <c r="AT193" s="248" t="s">
        <v>134</v>
      </c>
      <c r="AU193" s="248" t="s">
        <v>83</v>
      </c>
      <c r="AY193" s="17" t="s">
        <v>132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81</v>
      </c>
      <c r="BK193" s="249">
        <f>ROUND(I193*H193,2)</f>
        <v>0</v>
      </c>
      <c r="BL193" s="17" t="s">
        <v>139</v>
      </c>
      <c r="BM193" s="248" t="s">
        <v>211</v>
      </c>
    </row>
    <row r="194" spans="2:51" s="13" customFormat="1" ht="12">
      <c r="B194" s="261"/>
      <c r="C194" s="262"/>
      <c r="D194" s="252" t="s">
        <v>141</v>
      </c>
      <c r="E194" s="263" t="s">
        <v>1</v>
      </c>
      <c r="F194" s="264" t="s">
        <v>196</v>
      </c>
      <c r="G194" s="262"/>
      <c r="H194" s="265">
        <v>444.913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AT194" s="271" t="s">
        <v>141</v>
      </c>
      <c r="AU194" s="271" t="s">
        <v>83</v>
      </c>
      <c r="AV194" s="13" t="s">
        <v>83</v>
      </c>
      <c r="AW194" s="13" t="s">
        <v>30</v>
      </c>
      <c r="AX194" s="13" t="s">
        <v>73</v>
      </c>
      <c r="AY194" s="271" t="s">
        <v>132</v>
      </c>
    </row>
    <row r="195" spans="2:51" s="13" customFormat="1" ht="12">
      <c r="B195" s="261"/>
      <c r="C195" s="262"/>
      <c r="D195" s="252" t="s">
        <v>141</v>
      </c>
      <c r="E195" s="263" t="s">
        <v>1</v>
      </c>
      <c r="F195" s="264" t="s">
        <v>197</v>
      </c>
      <c r="G195" s="262"/>
      <c r="H195" s="265">
        <v>7415.405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AT195" s="271" t="s">
        <v>141</v>
      </c>
      <c r="AU195" s="271" t="s">
        <v>83</v>
      </c>
      <c r="AV195" s="13" t="s">
        <v>83</v>
      </c>
      <c r="AW195" s="13" t="s">
        <v>30</v>
      </c>
      <c r="AX195" s="13" t="s">
        <v>73</v>
      </c>
      <c r="AY195" s="271" t="s">
        <v>132</v>
      </c>
    </row>
    <row r="196" spans="2:51" s="13" customFormat="1" ht="12">
      <c r="B196" s="261"/>
      <c r="C196" s="262"/>
      <c r="D196" s="252" t="s">
        <v>141</v>
      </c>
      <c r="E196" s="263" t="s">
        <v>1</v>
      </c>
      <c r="F196" s="264" t="s">
        <v>198</v>
      </c>
      <c r="G196" s="262"/>
      <c r="H196" s="265">
        <v>68.891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AT196" s="271" t="s">
        <v>141</v>
      </c>
      <c r="AU196" s="271" t="s">
        <v>83</v>
      </c>
      <c r="AV196" s="13" t="s">
        <v>83</v>
      </c>
      <c r="AW196" s="13" t="s">
        <v>30</v>
      </c>
      <c r="AX196" s="13" t="s">
        <v>73</v>
      </c>
      <c r="AY196" s="271" t="s">
        <v>132</v>
      </c>
    </row>
    <row r="197" spans="2:51" s="13" customFormat="1" ht="12">
      <c r="B197" s="261"/>
      <c r="C197" s="262"/>
      <c r="D197" s="252" t="s">
        <v>141</v>
      </c>
      <c r="E197" s="263" t="s">
        <v>1</v>
      </c>
      <c r="F197" s="264" t="s">
        <v>199</v>
      </c>
      <c r="G197" s="262"/>
      <c r="H197" s="265">
        <v>315.632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AT197" s="271" t="s">
        <v>141</v>
      </c>
      <c r="AU197" s="271" t="s">
        <v>83</v>
      </c>
      <c r="AV197" s="13" t="s">
        <v>83</v>
      </c>
      <c r="AW197" s="13" t="s">
        <v>30</v>
      </c>
      <c r="AX197" s="13" t="s">
        <v>73</v>
      </c>
      <c r="AY197" s="271" t="s">
        <v>132</v>
      </c>
    </row>
    <row r="198" spans="2:51" s="13" customFormat="1" ht="12">
      <c r="B198" s="261"/>
      <c r="C198" s="262"/>
      <c r="D198" s="252" t="s">
        <v>141</v>
      </c>
      <c r="E198" s="263" t="s">
        <v>1</v>
      </c>
      <c r="F198" s="264" t="s">
        <v>212</v>
      </c>
      <c r="G198" s="262"/>
      <c r="H198" s="265">
        <v>-1692.48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AT198" s="271" t="s">
        <v>141</v>
      </c>
      <c r="AU198" s="271" t="s">
        <v>83</v>
      </c>
      <c r="AV198" s="13" t="s">
        <v>83</v>
      </c>
      <c r="AW198" s="13" t="s">
        <v>30</v>
      </c>
      <c r="AX198" s="13" t="s">
        <v>73</v>
      </c>
      <c r="AY198" s="271" t="s">
        <v>132</v>
      </c>
    </row>
    <row r="199" spans="2:51" s="13" customFormat="1" ht="12">
      <c r="B199" s="261"/>
      <c r="C199" s="262"/>
      <c r="D199" s="252" t="s">
        <v>141</v>
      </c>
      <c r="E199" s="263" t="s">
        <v>1</v>
      </c>
      <c r="F199" s="264" t="s">
        <v>213</v>
      </c>
      <c r="G199" s="262"/>
      <c r="H199" s="265">
        <v>-1974.56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AT199" s="271" t="s">
        <v>141</v>
      </c>
      <c r="AU199" s="271" t="s">
        <v>83</v>
      </c>
      <c r="AV199" s="13" t="s">
        <v>83</v>
      </c>
      <c r="AW199" s="13" t="s">
        <v>30</v>
      </c>
      <c r="AX199" s="13" t="s">
        <v>73</v>
      </c>
      <c r="AY199" s="271" t="s">
        <v>132</v>
      </c>
    </row>
    <row r="200" spans="2:51" s="13" customFormat="1" ht="12">
      <c r="B200" s="261"/>
      <c r="C200" s="262"/>
      <c r="D200" s="252" t="s">
        <v>141</v>
      </c>
      <c r="E200" s="263" t="s">
        <v>1</v>
      </c>
      <c r="F200" s="264" t="s">
        <v>214</v>
      </c>
      <c r="G200" s="262"/>
      <c r="H200" s="265">
        <v>-564.16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AT200" s="271" t="s">
        <v>141</v>
      </c>
      <c r="AU200" s="271" t="s">
        <v>83</v>
      </c>
      <c r="AV200" s="13" t="s">
        <v>83</v>
      </c>
      <c r="AW200" s="13" t="s">
        <v>30</v>
      </c>
      <c r="AX200" s="13" t="s">
        <v>73</v>
      </c>
      <c r="AY200" s="271" t="s">
        <v>132</v>
      </c>
    </row>
    <row r="201" spans="2:51" s="13" customFormat="1" ht="12">
      <c r="B201" s="261"/>
      <c r="C201" s="262"/>
      <c r="D201" s="252" t="s">
        <v>141</v>
      </c>
      <c r="E201" s="263" t="s">
        <v>1</v>
      </c>
      <c r="F201" s="264" t="s">
        <v>215</v>
      </c>
      <c r="G201" s="262"/>
      <c r="H201" s="265">
        <v>-326.717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AT201" s="271" t="s">
        <v>141</v>
      </c>
      <c r="AU201" s="271" t="s">
        <v>83</v>
      </c>
      <c r="AV201" s="13" t="s">
        <v>83</v>
      </c>
      <c r="AW201" s="13" t="s">
        <v>30</v>
      </c>
      <c r="AX201" s="13" t="s">
        <v>73</v>
      </c>
      <c r="AY201" s="271" t="s">
        <v>132</v>
      </c>
    </row>
    <row r="202" spans="2:51" s="13" customFormat="1" ht="12">
      <c r="B202" s="261"/>
      <c r="C202" s="262"/>
      <c r="D202" s="252" t="s">
        <v>141</v>
      </c>
      <c r="E202" s="263" t="s">
        <v>1</v>
      </c>
      <c r="F202" s="264" t="s">
        <v>216</v>
      </c>
      <c r="G202" s="262"/>
      <c r="H202" s="265">
        <v>-42.352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AT202" s="271" t="s">
        <v>141</v>
      </c>
      <c r="AU202" s="271" t="s">
        <v>83</v>
      </c>
      <c r="AV202" s="13" t="s">
        <v>83</v>
      </c>
      <c r="AW202" s="13" t="s">
        <v>30</v>
      </c>
      <c r="AX202" s="13" t="s">
        <v>73</v>
      </c>
      <c r="AY202" s="271" t="s">
        <v>132</v>
      </c>
    </row>
    <row r="203" spans="2:51" s="14" customFormat="1" ht="12">
      <c r="B203" s="272"/>
      <c r="C203" s="273"/>
      <c r="D203" s="252" t="s">
        <v>141</v>
      </c>
      <c r="E203" s="274" t="s">
        <v>1</v>
      </c>
      <c r="F203" s="275" t="s">
        <v>149</v>
      </c>
      <c r="G203" s="273"/>
      <c r="H203" s="276">
        <v>3644.5719999999997</v>
      </c>
      <c r="I203" s="277"/>
      <c r="J203" s="273"/>
      <c r="K203" s="273"/>
      <c r="L203" s="278"/>
      <c r="M203" s="279"/>
      <c r="N203" s="280"/>
      <c r="O203" s="280"/>
      <c r="P203" s="280"/>
      <c r="Q203" s="280"/>
      <c r="R203" s="280"/>
      <c r="S203" s="280"/>
      <c r="T203" s="281"/>
      <c r="AT203" s="282" t="s">
        <v>141</v>
      </c>
      <c r="AU203" s="282" t="s">
        <v>83</v>
      </c>
      <c r="AV203" s="14" t="s">
        <v>139</v>
      </c>
      <c r="AW203" s="14" t="s">
        <v>30</v>
      </c>
      <c r="AX203" s="14" t="s">
        <v>81</v>
      </c>
      <c r="AY203" s="282" t="s">
        <v>132</v>
      </c>
    </row>
    <row r="204" spans="2:65" s="1" customFormat="1" ht="16.5" customHeight="1">
      <c r="B204" s="38"/>
      <c r="C204" s="237" t="s">
        <v>217</v>
      </c>
      <c r="D204" s="237" t="s">
        <v>134</v>
      </c>
      <c r="E204" s="238" t="s">
        <v>218</v>
      </c>
      <c r="F204" s="239" t="s">
        <v>219</v>
      </c>
      <c r="G204" s="240" t="s">
        <v>137</v>
      </c>
      <c r="H204" s="241">
        <v>4258.769</v>
      </c>
      <c r="I204" s="242"/>
      <c r="J204" s="243">
        <f>ROUND(I204*H204,2)</f>
        <v>0</v>
      </c>
      <c r="K204" s="239" t="s">
        <v>138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AR204" s="248" t="s">
        <v>139</v>
      </c>
      <c r="AT204" s="248" t="s">
        <v>134</v>
      </c>
      <c r="AU204" s="248" t="s">
        <v>83</v>
      </c>
      <c r="AY204" s="17" t="s">
        <v>132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139</v>
      </c>
      <c r="BM204" s="248" t="s">
        <v>220</v>
      </c>
    </row>
    <row r="205" spans="2:65" s="1" customFormat="1" ht="24" customHeight="1">
      <c r="B205" s="38"/>
      <c r="C205" s="237" t="s">
        <v>221</v>
      </c>
      <c r="D205" s="237" t="s">
        <v>134</v>
      </c>
      <c r="E205" s="238" t="s">
        <v>222</v>
      </c>
      <c r="F205" s="239" t="s">
        <v>223</v>
      </c>
      <c r="G205" s="240" t="s">
        <v>224</v>
      </c>
      <c r="H205" s="241">
        <v>7239.907</v>
      </c>
      <c r="I205" s="242"/>
      <c r="J205" s="243">
        <f>ROUND(I205*H205,2)</f>
        <v>0</v>
      </c>
      <c r="K205" s="239" t="s">
        <v>138</v>
      </c>
      <c r="L205" s="43"/>
      <c r="M205" s="244" t="s">
        <v>1</v>
      </c>
      <c r="N205" s="245" t="s">
        <v>38</v>
      </c>
      <c r="O205" s="86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48" t="s">
        <v>139</v>
      </c>
      <c r="AT205" s="248" t="s">
        <v>134</v>
      </c>
      <c r="AU205" s="248" t="s">
        <v>83</v>
      </c>
      <c r="AY205" s="17" t="s">
        <v>132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81</v>
      </c>
      <c r="BK205" s="249">
        <f>ROUND(I205*H205,2)</f>
        <v>0</v>
      </c>
      <c r="BL205" s="17" t="s">
        <v>139</v>
      </c>
      <c r="BM205" s="248" t="s">
        <v>225</v>
      </c>
    </row>
    <row r="206" spans="2:51" s="13" customFormat="1" ht="12">
      <c r="B206" s="261"/>
      <c r="C206" s="262"/>
      <c r="D206" s="252" t="s">
        <v>141</v>
      </c>
      <c r="E206" s="263" t="s">
        <v>1</v>
      </c>
      <c r="F206" s="264" t="s">
        <v>226</v>
      </c>
      <c r="G206" s="262"/>
      <c r="H206" s="265">
        <v>7239.907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AT206" s="271" t="s">
        <v>141</v>
      </c>
      <c r="AU206" s="271" t="s">
        <v>83</v>
      </c>
      <c r="AV206" s="13" t="s">
        <v>83</v>
      </c>
      <c r="AW206" s="13" t="s">
        <v>30</v>
      </c>
      <c r="AX206" s="13" t="s">
        <v>73</v>
      </c>
      <c r="AY206" s="271" t="s">
        <v>132</v>
      </c>
    </row>
    <row r="207" spans="2:51" s="14" customFormat="1" ht="12">
      <c r="B207" s="272"/>
      <c r="C207" s="273"/>
      <c r="D207" s="252" t="s">
        <v>141</v>
      </c>
      <c r="E207" s="274" t="s">
        <v>1</v>
      </c>
      <c r="F207" s="275" t="s">
        <v>149</v>
      </c>
      <c r="G207" s="273"/>
      <c r="H207" s="276">
        <v>7239.907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AT207" s="282" t="s">
        <v>141</v>
      </c>
      <c r="AU207" s="282" t="s">
        <v>83</v>
      </c>
      <c r="AV207" s="14" t="s">
        <v>139</v>
      </c>
      <c r="AW207" s="14" t="s">
        <v>30</v>
      </c>
      <c r="AX207" s="14" t="s">
        <v>81</v>
      </c>
      <c r="AY207" s="282" t="s">
        <v>132</v>
      </c>
    </row>
    <row r="208" spans="2:65" s="1" customFormat="1" ht="24" customHeight="1">
      <c r="B208" s="38"/>
      <c r="C208" s="237" t="s">
        <v>227</v>
      </c>
      <c r="D208" s="237" t="s">
        <v>134</v>
      </c>
      <c r="E208" s="238" t="s">
        <v>228</v>
      </c>
      <c r="F208" s="239" t="s">
        <v>229</v>
      </c>
      <c r="G208" s="240" t="s">
        <v>137</v>
      </c>
      <c r="H208" s="241">
        <v>3986.072</v>
      </c>
      <c r="I208" s="242"/>
      <c r="J208" s="243">
        <f>ROUND(I208*H208,2)</f>
        <v>0</v>
      </c>
      <c r="K208" s="239" t="s">
        <v>138</v>
      </c>
      <c r="L208" s="43"/>
      <c r="M208" s="244" t="s">
        <v>1</v>
      </c>
      <c r="N208" s="245" t="s">
        <v>38</v>
      </c>
      <c r="O208" s="86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48" t="s">
        <v>139</v>
      </c>
      <c r="AT208" s="248" t="s">
        <v>134</v>
      </c>
      <c r="AU208" s="248" t="s">
        <v>83</v>
      </c>
      <c r="AY208" s="17" t="s">
        <v>132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139</v>
      </c>
      <c r="BM208" s="248" t="s">
        <v>230</v>
      </c>
    </row>
    <row r="209" spans="2:51" s="13" customFormat="1" ht="12">
      <c r="B209" s="261"/>
      <c r="C209" s="262"/>
      <c r="D209" s="252" t="s">
        <v>141</v>
      </c>
      <c r="E209" s="263" t="s">
        <v>1</v>
      </c>
      <c r="F209" s="264" t="s">
        <v>196</v>
      </c>
      <c r="G209" s="262"/>
      <c r="H209" s="265">
        <v>444.913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AT209" s="271" t="s">
        <v>141</v>
      </c>
      <c r="AU209" s="271" t="s">
        <v>83</v>
      </c>
      <c r="AV209" s="13" t="s">
        <v>83</v>
      </c>
      <c r="AW209" s="13" t="s">
        <v>30</v>
      </c>
      <c r="AX209" s="13" t="s">
        <v>73</v>
      </c>
      <c r="AY209" s="271" t="s">
        <v>132</v>
      </c>
    </row>
    <row r="210" spans="2:51" s="13" customFormat="1" ht="12">
      <c r="B210" s="261"/>
      <c r="C210" s="262"/>
      <c r="D210" s="252" t="s">
        <v>141</v>
      </c>
      <c r="E210" s="263" t="s">
        <v>1</v>
      </c>
      <c r="F210" s="264" t="s">
        <v>197</v>
      </c>
      <c r="G210" s="262"/>
      <c r="H210" s="265">
        <v>7415.405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AT210" s="271" t="s">
        <v>141</v>
      </c>
      <c r="AU210" s="271" t="s">
        <v>83</v>
      </c>
      <c r="AV210" s="13" t="s">
        <v>83</v>
      </c>
      <c r="AW210" s="13" t="s">
        <v>30</v>
      </c>
      <c r="AX210" s="13" t="s">
        <v>73</v>
      </c>
      <c r="AY210" s="271" t="s">
        <v>132</v>
      </c>
    </row>
    <row r="211" spans="2:51" s="13" customFormat="1" ht="12">
      <c r="B211" s="261"/>
      <c r="C211" s="262"/>
      <c r="D211" s="252" t="s">
        <v>141</v>
      </c>
      <c r="E211" s="263" t="s">
        <v>1</v>
      </c>
      <c r="F211" s="264" t="s">
        <v>198</v>
      </c>
      <c r="G211" s="262"/>
      <c r="H211" s="265">
        <v>68.891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AT211" s="271" t="s">
        <v>141</v>
      </c>
      <c r="AU211" s="271" t="s">
        <v>83</v>
      </c>
      <c r="AV211" s="13" t="s">
        <v>83</v>
      </c>
      <c r="AW211" s="13" t="s">
        <v>30</v>
      </c>
      <c r="AX211" s="13" t="s">
        <v>73</v>
      </c>
      <c r="AY211" s="271" t="s">
        <v>132</v>
      </c>
    </row>
    <row r="212" spans="2:51" s="13" customFormat="1" ht="12">
      <c r="B212" s="261"/>
      <c r="C212" s="262"/>
      <c r="D212" s="252" t="s">
        <v>141</v>
      </c>
      <c r="E212" s="263" t="s">
        <v>1</v>
      </c>
      <c r="F212" s="264" t="s">
        <v>199</v>
      </c>
      <c r="G212" s="262"/>
      <c r="H212" s="265">
        <v>315.632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AT212" s="271" t="s">
        <v>141</v>
      </c>
      <c r="AU212" s="271" t="s">
        <v>83</v>
      </c>
      <c r="AV212" s="13" t="s">
        <v>83</v>
      </c>
      <c r="AW212" s="13" t="s">
        <v>30</v>
      </c>
      <c r="AX212" s="13" t="s">
        <v>73</v>
      </c>
      <c r="AY212" s="271" t="s">
        <v>132</v>
      </c>
    </row>
    <row r="213" spans="2:51" s="13" customFormat="1" ht="12">
      <c r="B213" s="261"/>
      <c r="C213" s="262"/>
      <c r="D213" s="252" t="s">
        <v>141</v>
      </c>
      <c r="E213" s="263" t="s">
        <v>1</v>
      </c>
      <c r="F213" s="264" t="s">
        <v>212</v>
      </c>
      <c r="G213" s="262"/>
      <c r="H213" s="265">
        <v>-1692.48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AT213" s="271" t="s">
        <v>141</v>
      </c>
      <c r="AU213" s="271" t="s">
        <v>83</v>
      </c>
      <c r="AV213" s="13" t="s">
        <v>83</v>
      </c>
      <c r="AW213" s="13" t="s">
        <v>30</v>
      </c>
      <c r="AX213" s="13" t="s">
        <v>73</v>
      </c>
      <c r="AY213" s="271" t="s">
        <v>132</v>
      </c>
    </row>
    <row r="214" spans="2:51" s="13" customFormat="1" ht="12">
      <c r="B214" s="261"/>
      <c r="C214" s="262"/>
      <c r="D214" s="252" t="s">
        <v>141</v>
      </c>
      <c r="E214" s="263" t="s">
        <v>1</v>
      </c>
      <c r="F214" s="264" t="s">
        <v>213</v>
      </c>
      <c r="G214" s="262"/>
      <c r="H214" s="265">
        <v>-1974.56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AT214" s="271" t="s">
        <v>141</v>
      </c>
      <c r="AU214" s="271" t="s">
        <v>83</v>
      </c>
      <c r="AV214" s="13" t="s">
        <v>83</v>
      </c>
      <c r="AW214" s="13" t="s">
        <v>30</v>
      </c>
      <c r="AX214" s="13" t="s">
        <v>73</v>
      </c>
      <c r="AY214" s="271" t="s">
        <v>132</v>
      </c>
    </row>
    <row r="215" spans="2:51" s="13" customFormat="1" ht="12">
      <c r="B215" s="261"/>
      <c r="C215" s="262"/>
      <c r="D215" s="252" t="s">
        <v>141</v>
      </c>
      <c r="E215" s="263" t="s">
        <v>1</v>
      </c>
      <c r="F215" s="264" t="s">
        <v>214</v>
      </c>
      <c r="G215" s="262"/>
      <c r="H215" s="265">
        <v>-564.16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AT215" s="271" t="s">
        <v>141</v>
      </c>
      <c r="AU215" s="271" t="s">
        <v>83</v>
      </c>
      <c r="AV215" s="13" t="s">
        <v>83</v>
      </c>
      <c r="AW215" s="13" t="s">
        <v>30</v>
      </c>
      <c r="AX215" s="13" t="s">
        <v>73</v>
      </c>
      <c r="AY215" s="271" t="s">
        <v>132</v>
      </c>
    </row>
    <row r="216" spans="2:51" s="13" customFormat="1" ht="12">
      <c r="B216" s="261"/>
      <c r="C216" s="262"/>
      <c r="D216" s="252" t="s">
        <v>141</v>
      </c>
      <c r="E216" s="263" t="s">
        <v>1</v>
      </c>
      <c r="F216" s="264" t="s">
        <v>215</v>
      </c>
      <c r="G216" s="262"/>
      <c r="H216" s="265">
        <v>-326.717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AT216" s="271" t="s">
        <v>141</v>
      </c>
      <c r="AU216" s="271" t="s">
        <v>83</v>
      </c>
      <c r="AV216" s="13" t="s">
        <v>83</v>
      </c>
      <c r="AW216" s="13" t="s">
        <v>30</v>
      </c>
      <c r="AX216" s="13" t="s">
        <v>73</v>
      </c>
      <c r="AY216" s="271" t="s">
        <v>132</v>
      </c>
    </row>
    <row r="217" spans="2:51" s="13" customFormat="1" ht="12">
      <c r="B217" s="261"/>
      <c r="C217" s="262"/>
      <c r="D217" s="252" t="s">
        <v>141</v>
      </c>
      <c r="E217" s="263" t="s">
        <v>1</v>
      </c>
      <c r="F217" s="264" t="s">
        <v>216</v>
      </c>
      <c r="G217" s="262"/>
      <c r="H217" s="265">
        <v>-42.352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141</v>
      </c>
      <c r="AU217" s="271" t="s">
        <v>83</v>
      </c>
      <c r="AV217" s="13" t="s">
        <v>83</v>
      </c>
      <c r="AW217" s="13" t="s">
        <v>30</v>
      </c>
      <c r="AX217" s="13" t="s">
        <v>73</v>
      </c>
      <c r="AY217" s="271" t="s">
        <v>132</v>
      </c>
    </row>
    <row r="218" spans="2:51" s="15" customFormat="1" ht="12">
      <c r="B218" s="283"/>
      <c r="C218" s="284"/>
      <c r="D218" s="252" t="s">
        <v>141</v>
      </c>
      <c r="E218" s="285" t="s">
        <v>1</v>
      </c>
      <c r="F218" s="286" t="s">
        <v>231</v>
      </c>
      <c r="G218" s="284"/>
      <c r="H218" s="287">
        <v>3644.5719999999997</v>
      </c>
      <c r="I218" s="288"/>
      <c r="J218" s="284"/>
      <c r="K218" s="284"/>
      <c r="L218" s="289"/>
      <c r="M218" s="290"/>
      <c r="N218" s="291"/>
      <c r="O218" s="291"/>
      <c r="P218" s="291"/>
      <c r="Q218" s="291"/>
      <c r="R218" s="291"/>
      <c r="S218" s="291"/>
      <c r="T218" s="292"/>
      <c r="AT218" s="293" t="s">
        <v>141</v>
      </c>
      <c r="AU218" s="293" t="s">
        <v>83</v>
      </c>
      <c r="AV218" s="15" t="s">
        <v>158</v>
      </c>
      <c r="AW218" s="15" t="s">
        <v>30</v>
      </c>
      <c r="AX218" s="15" t="s">
        <v>73</v>
      </c>
      <c r="AY218" s="293" t="s">
        <v>132</v>
      </c>
    </row>
    <row r="219" spans="2:51" s="13" customFormat="1" ht="12">
      <c r="B219" s="261"/>
      <c r="C219" s="262"/>
      <c r="D219" s="252" t="s">
        <v>141</v>
      </c>
      <c r="E219" s="263" t="s">
        <v>1</v>
      </c>
      <c r="F219" s="264" t="s">
        <v>205</v>
      </c>
      <c r="G219" s="262"/>
      <c r="H219" s="265">
        <v>258.375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AT219" s="271" t="s">
        <v>141</v>
      </c>
      <c r="AU219" s="271" t="s">
        <v>83</v>
      </c>
      <c r="AV219" s="13" t="s">
        <v>83</v>
      </c>
      <c r="AW219" s="13" t="s">
        <v>30</v>
      </c>
      <c r="AX219" s="13" t="s">
        <v>73</v>
      </c>
      <c r="AY219" s="271" t="s">
        <v>132</v>
      </c>
    </row>
    <row r="220" spans="2:51" s="13" customFormat="1" ht="12">
      <c r="B220" s="261"/>
      <c r="C220" s="262"/>
      <c r="D220" s="252" t="s">
        <v>141</v>
      </c>
      <c r="E220" s="263" t="s">
        <v>1</v>
      </c>
      <c r="F220" s="264" t="s">
        <v>206</v>
      </c>
      <c r="G220" s="262"/>
      <c r="H220" s="265">
        <v>23.75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AT220" s="271" t="s">
        <v>141</v>
      </c>
      <c r="AU220" s="271" t="s">
        <v>83</v>
      </c>
      <c r="AV220" s="13" t="s">
        <v>83</v>
      </c>
      <c r="AW220" s="13" t="s">
        <v>30</v>
      </c>
      <c r="AX220" s="13" t="s">
        <v>73</v>
      </c>
      <c r="AY220" s="271" t="s">
        <v>132</v>
      </c>
    </row>
    <row r="221" spans="2:51" s="13" customFormat="1" ht="12">
      <c r="B221" s="261"/>
      <c r="C221" s="262"/>
      <c r="D221" s="252" t="s">
        <v>141</v>
      </c>
      <c r="E221" s="263" t="s">
        <v>1</v>
      </c>
      <c r="F221" s="264" t="s">
        <v>207</v>
      </c>
      <c r="G221" s="262"/>
      <c r="H221" s="265">
        <v>59.375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AT221" s="271" t="s">
        <v>141</v>
      </c>
      <c r="AU221" s="271" t="s">
        <v>83</v>
      </c>
      <c r="AV221" s="13" t="s">
        <v>83</v>
      </c>
      <c r="AW221" s="13" t="s">
        <v>30</v>
      </c>
      <c r="AX221" s="13" t="s">
        <v>73</v>
      </c>
      <c r="AY221" s="271" t="s">
        <v>132</v>
      </c>
    </row>
    <row r="222" spans="2:51" s="15" customFormat="1" ht="12">
      <c r="B222" s="283"/>
      <c r="C222" s="284"/>
      <c r="D222" s="252" t="s">
        <v>141</v>
      </c>
      <c r="E222" s="285" t="s">
        <v>1</v>
      </c>
      <c r="F222" s="286" t="s">
        <v>231</v>
      </c>
      <c r="G222" s="284"/>
      <c r="H222" s="287">
        <v>341.5</v>
      </c>
      <c r="I222" s="288"/>
      <c r="J222" s="284"/>
      <c r="K222" s="284"/>
      <c r="L222" s="289"/>
      <c r="M222" s="290"/>
      <c r="N222" s="291"/>
      <c r="O222" s="291"/>
      <c r="P222" s="291"/>
      <c r="Q222" s="291"/>
      <c r="R222" s="291"/>
      <c r="S222" s="291"/>
      <c r="T222" s="292"/>
      <c r="AT222" s="293" t="s">
        <v>141</v>
      </c>
      <c r="AU222" s="293" t="s">
        <v>83</v>
      </c>
      <c r="AV222" s="15" t="s">
        <v>158</v>
      </c>
      <c r="AW222" s="15" t="s">
        <v>30</v>
      </c>
      <c r="AX222" s="15" t="s">
        <v>73</v>
      </c>
      <c r="AY222" s="293" t="s">
        <v>132</v>
      </c>
    </row>
    <row r="223" spans="2:51" s="14" customFormat="1" ht="12">
      <c r="B223" s="272"/>
      <c r="C223" s="273"/>
      <c r="D223" s="252" t="s">
        <v>141</v>
      </c>
      <c r="E223" s="274" t="s">
        <v>1</v>
      </c>
      <c r="F223" s="275" t="s">
        <v>149</v>
      </c>
      <c r="G223" s="273"/>
      <c r="H223" s="276">
        <v>3986.0719999999997</v>
      </c>
      <c r="I223" s="277"/>
      <c r="J223" s="273"/>
      <c r="K223" s="273"/>
      <c r="L223" s="278"/>
      <c r="M223" s="279"/>
      <c r="N223" s="280"/>
      <c r="O223" s="280"/>
      <c r="P223" s="280"/>
      <c r="Q223" s="280"/>
      <c r="R223" s="280"/>
      <c r="S223" s="280"/>
      <c r="T223" s="281"/>
      <c r="AT223" s="282" t="s">
        <v>141</v>
      </c>
      <c r="AU223" s="282" t="s">
        <v>83</v>
      </c>
      <c r="AV223" s="14" t="s">
        <v>139</v>
      </c>
      <c r="AW223" s="14" t="s">
        <v>30</v>
      </c>
      <c r="AX223" s="14" t="s">
        <v>81</v>
      </c>
      <c r="AY223" s="282" t="s">
        <v>132</v>
      </c>
    </row>
    <row r="224" spans="2:63" s="11" customFormat="1" ht="22.8" customHeight="1">
      <c r="B224" s="221"/>
      <c r="C224" s="222"/>
      <c r="D224" s="223" t="s">
        <v>72</v>
      </c>
      <c r="E224" s="235" t="s">
        <v>208</v>
      </c>
      <c r="F224" s="235" t="s">
        <v>232</v>
      </c>
      <c r="G224" s="222"/>
      <c r="H224" s="222"/>
      <c r="I224" s="225"/>
      <c r="J224" s="236">
        <f>BK224</f>
        <v>0</v>
      </c>
      <c r="K224" s="222"/>
      <c r="L224" s="227"/>
      <c r="M224" s="228"/>
      <c r="N224" s="229"/>
      <c r="O224" s="229"/>
      <c r="P224" s="230">
        <f>SUM(P225:P234)</f>
        <v>0</v>
      </c>
      <c r="Q224" s="229"/>
      <c r="R224" s="230">
        <f>SUM(R225:R234)</f>
        <v>0</v>
      </c>
      <c r="S224" s="229"/>
      <c r="T224" s="231">
        <f>SUM(T225:T234)</f>
        <v>251.13861699999998</v>
      </c>
      <c r="AR224" s="232" t="s">
        <v>81</v>
      </c>
      <c r="AT224" s="233" t="s">
        <v>72</v>
      </c>
      <c r="AU224" s="233" t="s">
        <v>81</v>
      </c>
      <c r="AY224" s="232" t="s">
        <v>132</v>
      </c>
      <c r="BK224" s="234">
        <f>SUM(BK225:BK234)</f>
        <v>0</v>
      </c>
    </row>
    <row r="225" spans="2:65" s="1" customFormat="1" ht="24" customHeight="1">
      <c r="B225" s="38"/>
      <c r="C225" s="237" t="s">
        <v>233</v>
      </c>
      <c r="D225" s="237" t="s">
        <v>134</v>
      </c>
      <c r="E225" s="238" t="s">
        <v>234</v>
      </c>
      <c r="F225" s="239" t="s">
        <v>235</v>
      </c>
      <c r="G225" s="240" t="s">
        <v>137</v>
      </c>
      <c r="H225" s="241">
        <v>270.233</v>
      </c>
      <c r="I225" s="242"/>
      <c r="J225" s="243">
        <f>ROUND(I225*H225,2)</f>
        <v>0</v>
      </c>
      <c r="K225" s="239" t="s">
        <v>138</v>
      </c>
      <c r="L225" s="43"/>
      <c r="M225" s="244" t="s">
        <v>1</v>
      </c>
      <c r="N225" s="245" t="s">
        <v>38</v>
      </c>
      <c r="O225" s="86"/>
      <c r="P225" s="246">
        <f>O225*H225</f>
        <v>0</v>
      </c>
      <c r="Q225" s="246">
        <v>0</v>
      </c>
      <c r="R225" s="246">
        <f>Q225*H225</f>
        <v>0</v>
      </c>
      <c r="S225" s="246">
        <v>0.039</v>
      </c>
      <c r="T225" s="247">
        <f>S225*H225</f>
        <v>10.539087</v>
      </c>
      <c r="AR225" s="248" t="s">
        <v>139</v>
      </c>
      <c r="AT225" s="248" t="s">
        <v>134</v>
      </c>
      <c r="AU225" s="248" t="s">
        <v>83</v>
      </c>
      <c r="AY225" s="17" t="s">
        <v>132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81</v>
      </c>
      <c r="BK225" s="249">
        <f>ROUND(I225*H225,2)</f>
        <v>0</v>
      </c>
      <c r="BL225" s="17" t="s">
        <v>139</v>
      </c>
      <c r="BM225" s="248" t="s">
        <v>236</v>
      </c>
    </row>
    <row r="226" spans="2:51" s="12" customFormat="1" ht="12">
      <c r="B226" s="250"/>
      <c r="C226" s="251"/>
      <c r="D226" s="252" t="s">
        <v>141</v>
      </c>
      <c r="E226" s="253" t="s">
        <v>1</v>
      </c>
      <c r="F226" s="254" t="s">
        <v>237</v>
      </c>
      <c r="G226" s="251"/>
      <c r="H226" s="253" t="s">
        <v>1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141</v>
      </c>
      <c r="AU226" s="260" t="s">
        <v>83</v>
      </c>
      <c r="AV226" s="12" t="s">
        <v>81</v>
      </c>
      <c r="AW226" s="12" t="s">
        <v>30</v>
      </c>
      <c r="AX226" s="12" t="s">
        <v>73</v>
      </c>
      <c r="AY226" s="260" t="s">
        <v>132</v>
      </c>
    </row>
    <row r="227" spans="2:51" s="13" customFormat="1" ht="12">
      <c r="B227" s="261"/>
      <c r="C227" s="262"/>
      <c r="D227" s="252" t="s">
        <v>141</v>
      </c>
      <c r="E227" s="263" t="s">
        <v>1</v>
      </c>
      <c r="F227" s="264" t="s">
        <v>238</v>
      </c>
      <c r="G227" s="262"/>
      <c r="H227" s="265">
        <v>270.233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141</v>
      </c>
      <c r="AU227" s="271" t="s">
        <v>83</v>
      </c>
      <c r="AV227" s="13" t="s">
        <v>83</v>
      </c>
      <c r="AW227" s="13" t="s">
        <v>30</v>
      </c>
      <c r="AX227" s="13" t="s">
        <v>73</v>
      </c>
      <c r="AY227" s="271" t="s">
        <v>132</v>
      </c>
    </row>
    <row r="228" spans="2:51" s="14" customFormat="1" ht="12">
      <c r="B228" s="272"/>
      <c r="C228" s="273"/>
      <c r="D228" s="252" t="s">
        <v>141</v>
      </c>
      <c r="E228" s="274" t="s">
        <v>1</v>
      </c>
      <c r="F228" s="275" t="s">
        <v>149</v>
      </c>
      <c r="G228" s="273"/>
      <c r="H228" s="276">
        <v>270.233</v>
      </c>
      <c r="I228" s="277"/>
      <c r="J228" s="273"/>
      <c r="K228" s="273"/>
      <c r="L228" s="278"/>
      <c r="M228" s="279"/>
      <c r="N228" s="280"/>
      <c r="O228" s="280"/>
      <c r="P228" s="280"/>
      <c r="Q228" s="280"/>
      <c r="R228" s="280"/>
      <c r="S228" s="280"/>
      <c r="T228" s="281"/>
      <c r="AT228" s="282" t="s">
        <v>141</v>
      </c>
      <c r="AU228" s="282" t="s">
        <v>83</v>
      </c>
      <c r="AV228" s="14" t="s">
        <v>139</v>
      </c>
      <c r="AW228" s="14" t="s">
        <v>30</v>
      </c>
      <c r="AX228" s="14" t="s">
        <v>81</v>
      </c>
      <c r="AY228" s="282" t="s">
        <v>132</v>
      </c>
    </row>
    <row r="229" spans="2:65" s="1" customFormat="1" ht="24" customHeight="1">
      <c r="B229" s="38"/>
      <c r="C229" s="237" t="s">
        <v>239</v>
      </c>
      <c r="D229" s="237" t="s">
        <v>134</v>
      </c>
      <c r="E229" s="238" t="s">
        <v>240</v>
      </c>
      <c r="F229" s="239" t="s">
        <v>241</v>
      </c>
      <c r="G229" s="240" t="s">
        <v>137</v>
      </c>
      <c r="H229" s="241">
        <v>650.269</v>
      </c>
      <c r="I229" s="242"/>
      <c r="J229" s="243">
        <f>ROUND(I229*H229,2)</f>
        <v>0</v>
      </c>
      <c r="K229" s="239" t="s">
        <v>1</v>
      </c>
      <c r="L229" s="43"/>
      <c r="M229" s="244" t="s">
        <v>1</v>
      </c>
      <c r="N229" s="245" t="s">
        <v>38</v>
      </c>
      <c r="O229" s="86"/>
      <c r="P229" s="246">
        <f>O229*H229</f>
        <v>0</v>
      </c>
      <c r="Q229" s="246">
        <v>0</v>
      </c>
      <c r="R229" s="246">
        <f>Q229*H229</f>
        <v>0</v>
      </c>
      <c r="S229" s="246">
        <v>0.37</v>
      </c>
      <c r="T229" s="247">
        <f>S229*H229</f>
        <v>240.59953</v>
      </c>
      <c r="AR229" s="248" t="s">
        <v>139</v>
      </c>
      <c r="AT229" s="248" t="s">
        <v>134</v>
      </c>
      <c r="AU229" s="248" t="s">
        <v>83</v>
      </c>
      <c r="AY229" s="17" t="s">
        <v>132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81</v>
      </c>
      <c r="BK229" s="249">
        <f>ROUND(I229*H229,2)</f>
        <v>0</v>
      </c>
      <c r="BL229" s="17" t="s">
        <v>139</v>
      </c>
      <c r="BM229" s="248" t="s">
        <v>242</v>
      </c>
    </row>
    <row r="230" spans="2:51" s="12" customFormat="1" ht="12">
      <c r="B230" s="250"/>
      <c r="C230" s="251"/>
      <c r="D230" s="252" t="s">
        <v>141</v>
      </c>
      <c r="E230" s="253" t="s">
        <v>1</v>
      </c>
      <c r="F230" s="254" t="s">
        <v>243</v>
      </c>
      <c r="G230" s="251"/>
      <c r="H230" s="253" t="s">
        <v>1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141</v>
      </c>
      <c r="AU230" s="260" t="s">
        <v>83</v>
      </c>
      <c r="AV230" s="12" t="s">
        <v>81</v>
      </c>
      <c r="AW230" s="12" t="s">
        <v>30</v>
      </c>
      <c r="AX230" s="12" t="s">
        <v>73</v>
      </c>
      <c r="AY230" s="260" t="s">
        <v>132</v>
      </c>
    </row>
    <row r="231" spans="2:51" s="13" customFormat="1" ht="12">
      <c r="B231" s="261"/>
      <c r="C231" s="262"/>
      <c r="D231" s="252" t="s">
        <v>141</v>
      </c>
      <c r="E231" s="263" t="s">
        <v>1</v>
      </c>
      <c r="F231" s="264" t="s">
        <v>244</v>
      </c>
      <c r="G231" s="262"/>
      <c r="H231" s="265">
        <v>13.694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AT231" s="271" t="s">
        <v>141</v>
      </c>
      <c r="AU231" s="271" t="s">
        <v>83</v>
      </c>
      <c r="AV231" s="13" t="s">
        <v>83</v>
      </c>
      <c r="AW231" s="13" t="s">
        <v>30</v>
      </c>
      <c r="AX231" s="13" t="s">
        <v>73</v>
      </c>
      <c r="AY231" s="271" t="s">
        <v>132</v>
      </c>
    </row>
    <row r="232" spans="2:51" s="13" customFormat="1" ht="12">
      <c r="B232" s="261"/>
      <c r="C232" s="262"/>
      <c r="D232" s="252" t="s">
        <v>141</v>
      </c>
      <c r="E232" s="263" t="s">
        <v>1</v>
      </c>
      <c r="F232" s="264" t="s">
        <v>245</v>
      </c>
      <c r="G232" s="262"/>
      <c r="H232" s="265">
        <v>341.931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AT232" s="271" t="s">
        <v>141</v>
      </c>
      <c r="AU232" s="271" t="s">
        <v>83</v>
      </c>
      <c r="AV232" s="13" t="s">
        <v>83</v>
      </c>
      <c r="AW232" s="13" t="s">
        <v>30</v>
      </c>
      <c r="AX232" s="13" t="s">
        <v>73</v>
      </c>
      <c r="AY232" s="271" t="s">
        <v>132</v>
      </c>
    </row>
    <row r="233" spans="2:51" s="13" customFormat="1" ht="12">
      <c r="B233" s="261"/>
      <c r="C233" s="262"/>
      <c r="D233" s="252" t="s">
        <v>141</v>
      </c>
      <c r="E233" s="263" t="s">
        <v>1</v>
      </c>
      <c r="F233" s="264" t="s">
        <v>246</v>
      </c>
      <c r="G233" s="262"/>
      <c r="H233" s="265">
        <v>294.644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AT233" s="271" t="s">
        <v>141</v>
      </c>
      <c r="AU233" s="271" t="s">
        <v>83</v>
      </c>
      <c r="AV233" s="13" t="s">
        <v>83</v>
      </c>
      <c r="AW233" s="13" t="s">
        <v>30</v>
      </c>
      <c r="AX233" s="13" t="s">
        <v>73</v>
      </c>
      <c r="AY233" s="271" t="s">
        <v>132</v>
      </c>
    </row>
    <row r="234" spans="2:51" s="14" customFormat="1" ht="12">
      <c r="B234" s="272"/>
      <c r="C234" s="273"/>
      <c r="D234" s="252" t="s">
        <v>141</v>
      </c>
      <c r="E234" s="274" t="s">
        <v>1</v>
      </c>
      <c r="F234" s="275" t="s">
        <v>149</v>
      </c>
      <c r="G234" s="273"/>
      <c r="H234" s="276">
        <v>650.269</v>
      </c>
      <c r="I234" s="277"/>
      <c r="J234" s="273"/>
      <c r="K234" s="273"/>
      <c r="L234" s="278"/>
      <c r="M234" s="279"/>
      <c r="N234" s="280"/>
      <c r="O234" s="280"/>
      <c r="P234" s="280"/>
      <c r="Q234" s="280"/>
      <c r="R234" s="280"/>
      <c r="S234" s="280"/>
      <c r="T234" s="281"/>
      <c r="AT234" s="282" t="s">
        <v>141</v>
      </c>
      <c r="AU234" s="282" t="s">
        <v>83</v>
      </c>
      <c r="AV234" s="14" t="s">
        <v>139</v>
      </c>
      <c r="AW234" s="14" t="s">
        <v>30</v>
      </c>
      <c r="AX234" s="14" t="s">
        <v>81</v>
      </c>
      <c r="AY234" s="282" t="s">
        <v>132</v>
      </c>
    </row>
    <row r="235" spans="2:63" s="11" customFormat="1" ht="22.8" customHeight="1">
      <c r="B235" s="221"/>
      <c r="C235" s="222"/>
      <c r="D235" s="223" t="s">
        <v>72</v>
      </c>
      <c r="E235" s="235" t="s">
        <v>247</v>
      </c>
      <c r="F235" s="235" t="s">
        <v>248</v>
      </c>
      <c r="G235" s="222"/>
      <c r="H235" s="222"/>
      <c r="I235" s="225"/>
      <c r="J235" s="236">
        <f>BK235</f>
        <v>0</v>
      </c>
      <c r="K235" s="222"/>
      <c r="L235" s="227"/>
      <c r="M235" s="228"/>
      <c r="N235" s="229"/>
      <c r="O235" s="229"/>
      <c r="P235" s="230">
        <f>SUM(P236:P240)</f>
        <v>0</v>
      </c>
      <c r="Q235" s="229"/>
      <c r="R235" s="230">
        <f>SUM(R236:R240)</f>
        <v>0</v>
      </c>
      <c r="S235" s="229"/>
      <c r="T235" s="231">
        <f>SUM(T236:T240)</f>
        <v>0</v>
      </c>
      <c r="AR235" s="232" t="s">
        <v>81</v>
      </c>
      <c r="AT235" s="233" t="s">
        <v>72</v>
      </c>
      <c r="AU235" s="233" t="s">
        <v>81</v>
      </c>
      <c r="AY235" s="232" t="s">
        <v>132</v>
      </c>
      <c r="BK235" s="234">
        <f>SUM(BK236:BK240)</f>
        <v>0</v>
      </c>
    </row>
    <row r="236" spans="2:65" s="1" customFormat="1" ht="24" customHeight="1">
      <c r="B236" s="38"/>
      <c r="C236" s="237" t="s">
        <v>8</v>
      </c>
      <c r="D236" s="237" t="s">
        <v>134</v>
      </c>
      <c r="E236" s="238" t="s">
        <v>249</v>
      </c>
      <c r="F236" s="239" t="s">
        <v>250</v>
      </c>
      <c r="G236" s="240" t="s">
        <v>224</v>
      </c>
      <c r="H236" s="241">
        <v>251.139</v>
      </c>
      <c r="I236" s="242"/>
      <c r="J236" s="243">
        <f>ROUND(I236*H236,2)</f>
        <v>0</v>
      </c>
      <c r="K236" s="239" t="s">
        <v>138</v>
      </c>
      <c r="L236" s="43"/>
      <c r="M236" s="244" t="s">
        <v>1</v>
      </c>
      <c r="N236" s="245" t="s">
        <v>38</v>
      </c>
      <c r="O236" s="86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AR236" s="248" t="s">
        <v>139</v>
      </c>
      <c r="AT236" s="248" t="s">
        <v>134</v>
      </c>
      <c r="AU236" s="248" t="s">
        <v>83</v>
      </c>
      <c r="AY236" s="17" t="s">
        <v>132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81</v>
      </c>
      <c r="BK236" s="249">
        <f>ROUND(I236*H236,2)</f>
        <v>0</v>
      </c>
      <c r="BL236" s="17" t="s">
        <v>139</v>
      </c>
      <c r="BM236" s="248" t="s">
        <v>251</v>
      </c>
    </row>
    <row r="237" spans="2:65" s="1" customFormat="1" ht="16.5" customHeight="1">
      <c r="B237" s="38"/>
      <c r="C237" s="237" t="s">
        <v>252</v>
      </c>
      <c r="D237" s="237" t="s">
        <v>134</v>
      </c>
      <c r="E237" s="238" t="s">
        <v>253</v>
      </c>
      <c r="F237" s="239" t="s">
        <v>254</v>
      </c>
      <c r="G237" s="240" t="s">
        <v>224</v>
      </c>
      <c r="H237" s="241">
        <v>251.139</v>
      </c>
      <c r="I237" s="242"/>
      <c r="J237" s="243">
        <f>ROUND(I237*H237,2)</f>
        <v>0</v>
      </c>
      <c r="K237" s="239" t="s">
        <v>138</v>
      </c>
      <c r="L237" s="43"/>
      <c r="M237" s="244" t="s">
        <v>1</v>
      </c>
      <c r="N237" s="245" t="s">
        <v>38</v>
      </c>
      <c r="O237" s="86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48" t="s">
        <v>139</v>
      </c>
      <c r="AT237" s="248" t="s">
        <v>134</v>
      </c>
      <c r="AU237" s="248" t="s">
        <v>83</v>
      </c>
      <c r="AY237" s="17" t="s">
        <v>132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81</v>
      </c>
      <c r="BK237" s="249">
        <f>ROUND(I237*H237,2)</f>
        <v>0</v>
      </c>
      <c r="BL237" s="17" t="s">
        <v>139</v>
      </c>
      <c r="BM237" s="248" t="s">
        <v>255</v>
      </c>
    </row>
    <row r="238" spans="2:65" s="1" customFormat="1" ht="24" customHeight="1">
      <c r="B238" s="38"/>
      <c r="C238" s="237" t="s">
        <v>256</v>
      </c>
      <c r="D238" s="237" t="s">
        <v>134</v>
      </c>
      <c r="E238" s="238" t="s">
        <v>257</v>
      </c>
      <c r="F238" s="239" t="s">
        <v>258</v>
      </c>
      <c r="G238" s="240" t="s">
        <v>224</v>
      </c>
      <c r="H238" s="241">
        <v>251.139</v>
      </c>
      <c r="I238" s="242"/>
      <c r="J238" s="243">
        <f>ROUND(I238*H238,2)</f>
        <v>0</v>
      </c>
      <c r="K238" s="239" t="s">
        <v>138</v>
      </c>
      <c r="L238" s="43"/>
      <c r="M238" s="244" t="s">
        <v>1</v>
      </c>
      <c r="N238" s="245" t="s">
        <v>38</v>
      </c>
      <c r="O238" s="86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AR238" s="248" t="s">
        <v>139</v>
      </c>
      <c r="AT238" s="248" t="s">
        <v>134</v>
      </c>
      <c r="AU238" s="248" t="s">
        <v>83</v>
      </c>
      <c r="AY238" s="17" t="s">
        <v>132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81</v>
      </c>
      <c r="BK238" s="249">
        <f>ROUND(I238*H238,2)</f>
        <v>0</v>
      </c>
      <c r="BL238" s="17" t="s">
        <v>139</v>
      </c>
      <c r="BM238" s="248" t="s">
        <v>259</v>
      </c>
    </row>
    <row r="239" spans="2:65" s="1" customFormat="1" ht="24" customHeight="1">
      <c r="B239" s="38"/>
      <c r="C239" s="237" t="s">
        <v>260</v>
      </c>
      <c r="D239" s="237" t="s">
        <v>134</v>
      </c>
      <c r="E239" s="238" t="s">
        <v>261</v>
      </c>
      <c r="F239" s="239" t="s">
        <v>262</v>
      </c>
      <c r="G239" s="240" t="s">
        <v>224</v>
      </c>
      <c r="H239" s="241">
        <v>2260.251</v>
      </c>
      <c r="I239" s="242"/>
      <c r="J239" s="243">
        <f>ROUND(I239*H239,2)</f>
        <v>0</v>
      </c>
      <c r="K239" s="239" t="s">
        <v>138</v>
      </c>
      <c r="L239" s="43"/>
      <c r="M239" s="244" t="s">
        <v>1</v>
      </c>
      <c r="N239" s="245" t="s">
        <v>38</v>
      </c>
      <c r="O239" s="86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AR239" s="248" t="s">
        <v>139</v>
      </c>
      <c r="AT239" s="248" t="s">
        <v>134</v>
      </c>
      <c r="AU239" s="248" t="s">
        <v>83</v>
      </c>
      <c r="AY239" s="17" t="s">
        <v>132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81</v>
      </c>
      <c r="BK239" s="249">
        <f>ROUND(I239*H239,2)</f>
        <v>0</v>
      </c>
      <c r="BL239" s="17" t="s">
        <v>139</v>
      </c>
      <c r="BM239" s="248" t="s">
        <v>263</v>
      </c>
    </row>
    <row r="240" spans="2:51" s="13" customFormat="1" ht="12">
      <c r="B240" s="261"/>
      <c r="C240" s="262"/>
      <c r="D240" s="252" t="s">
        <v>141</v>
      </c>
      <c r="E240" s="263" t="s">
        <v>1</v>
      </c>
      <c r="F240" s="264" t="s">
        <v>264</v>
      </c>
      <c r="G240" s="262"/>
      <c r="H240" s="265">
        <v>2260.251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AT240" s="271" t="s">
        <v>141</v>
      </c>
      <c r="AU240" s="271" t="s">
        <v>83</v>
      </c>
      <c r="AV240" s="13" t="s">
        <v>83</v>
      </c>
      <c r="AW240" s="13" t="s">
        <v>30</v>
      </c>
      <c r="AX240" s="13" t="s">
        <v>81</v>
      </c>
      <c r="AY240" s="271" t="s">
        <v>132</v>
      </c>
    </row>
    <row r="241" spans="2:63" s="11" customFormat="1" ht="25.9" customHeight="1">
      <c r="B241" s="221"/>
      <c r="C241" s="222"/>
      <c r="D241" s="223" t="s">
        <v>72</v>
      </c>
      <c r="E241" s="224" t="s">
        <v>265</v>
      </c>
      <c r="F241" s="224" t="s">
        <v>266</v>
      </c>
      <c r="G241" s="222"/>
      <c r="H241" s="222"/>
      <c r="I241" s="225"/>
      <c r="J241" s="226">
        <f>BK241</f>
        <v>0</v>
      </c>
      <c r="K241" s="222"/>
      <c r="L241" s="227"/>
      <c r="M241" s="228"/>
      <c r="N241" s="229"/>
      <c r="O241" s="229"/>
      <c r="P241" s="230">
        <f>P242+P267</f>
        <v>0</v>
      </c>
      <c r="Q241" s="229"/>
      <c r="R241" s="230">
        <f>R242+R267</f>
        <v>0</v>
      </c>
      <c r="S241" s="229"/>
      <c r="T241" s="231">
        <f>T242+T267</f>
        <v>16.17697755</v>
      </c>
      <c r="AR241" s="232" t="s">
        <v>83</v>
      </c>
      <c r="AT241" s="233" t="s">
        <v>72</v>
      </c>
      <c r="AU241" s="233" t="s">
        <v>73</v>
      </c>
      <c r="AY241" s="232" t="s">
        <v>132</v>
      </c>
      <c r="BK241" s="234">
        <f>BK242+BK267</f>
        <v>0</v>
      </c>
    </row>
    <row r="242" spans="2:63" s="11" customFormat="1" ht="22.8" customHeight="1">
      <c r="B242" s="221"/>
      <c r="C242" s="222"/>
      <c r="D242" s="223" t="s">
        <v>72</v>
      </c>
      <c r="E242" s="235" t="s">
        <v>267</v>
      </c>
      <c r="F242" s="235" t="s">
        <v>268</v>
      </c>
      <c r="G242" s="222"/>
      <c r="H242" s="222"/>
      <c r="I242" s="225"/>
      <c r="J242" s="236">
        <f>BK242</f>
        <v>0</v>
      </c>
      <c r="K242" s="222"/>
      <c r="L242" s="227"/>
      <c r="M242" s="228"/>
      <c r="N242" s="229"/>
      <c r="O242" s="229"/>
      <c r="P242" s="230">
        <f>SUM(P243:P266)</f>
        <v>0</v>
      </c>
      <c r="Q242" s="229"/>
      <c r="R242" s="230">
        <f>SUM(R243:R266)</f>
        <v>0</v>
      </c>
      <c r="S242" s="229"/>
      <c r="T242" s="231">
        <f>SUM(T243:T266)</f>
        <v>0.3463584</v>
      </c>
      <c r="AR242" s="232" t="s">
        <v>83</v>
      </c>
      <c r="AT242" s="233" t="s">
        <v>72</v>
      </c>
      <c r="AU242" s="233" t="s">
        <v>81</v>
      </c>
      <c r="AY242" s="232" t="s">
        <v>132</v>
      </c>
      <c r="BK242" s="234">
        <f>SUM(BK243:BK266)</f>
        <v>0</v>
      </c>
    </row>
    <row r="243" spans="2:65" s="1" customFormat="1" ht="16.5" customHeight="1">
      <c r="B243" s="38"/>
      <c r="C243" s="237" t="s">
        <v>269</v>
      </c>
      <c r="D243" s="237" t="s">
        <v>134</v>
      </c>
      <c r="E243" s="238" t="s">
        <v>270</v>
      </c>
      <c r="F243" s="239" t="s">
        <v>271</v>
      </c>
      <c r="G243" s="240" t="s">
        <v>272</v>
      </c>
      <c r="H243" s="241">
        <v>10.03</v>
      </c>
      <c r="I243" s="242"/>
      <c r="J243" s="243">
        <f>ROUND(I243*H243,2)</f>
        <v>0</v>
      </c>
      <c r="K243" s="239" t="s">
        <v>1</v>
      </c>
      <c r="L243" s="43"/>
      <c r="M243" s="244" t="s">
        <v>1</v>
      </c>
      <c r="N243" s="245" t="s">
        <v>38</v>
      </c>
      <c r="O243" s="86"/>
      <c r="P243" s="246">
        <f>O243*H243</f>
        <v>0</v>
      </c>
      <c r="Q243" s="246">
        <v>0</v>
      </c>
      <c r="R243" s="246">
        <f>Q243*H243</f>
        <v>0</v>
      </c>
      <c r="S243" s="246">
        <v>0.00348</v>
      </c>
      <c r="T243" s="247">
        <f>S243*H243</f>
        <v>0.034904399999999995</v>
      </c>
      <c r="AR243" s="248" t="s">
        <v>252</v>
      </c>
      <c r="AT243" s="248" t="s">
        <v>134</v>
      </c>
      <c r="AU243" s="248" t="s">
        <v>83</v>
      </c>
      <c r="AY243" s="17" t="s">
        <v>132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81</v>
      </c>
      <c r="BK243" s="249">
        <f>ROUND(I243*H243,2)</f>
        <v>0</v>
      </c>
      <c r="BL243" s="17" t="s">
        <v>252</v>
      </c>
      <c r="BM243" s="248" t="s">
        <v>273</v>
      </c>
    </row>
    <row r="244" spans="2:51" s="12" customFormat="1" ht="12">
      <c r="B244" s="250"/>
      <c r="C244" s="251"/>
      <c r="D244" s="252" t="s">
        <v>141</v>
      </c>
      <c r="E244" s="253" t="s">
        <v>1</v>
      </c>
      <c r="F244" s="254" t="s">
        <v>274</v>
      </c>
      <c r="G244" s="251"/>
      <c r="H244" s="253" t="s">
        <v>1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AT244" s="260" t="s">
        <v>141</v>
      </c>
      <c r="AU244" s="260" t="s">
        <v>83</v>
      </c>
      <c r="AV244" s="12" t="s">
        <v>81</v>
      </c>
      <c r="AW244" s="12" t="s">
        <v>30</v>
      </c>
      <c r="AX244" s="12" t="s">
        <v>73</v>
      </c>
      <c r="AY244" s="260" t="s">
        <v>132</v>
      </c>
    </row>
    <row r="245" spans="2:51" s="13" customFormat="1" ht="12">
      <c r="B245" s="261"/>
      <c r="C245" s="262"/>
      <c r="D245" s="252" t="s">
        <v>141</v>
      </c>
      <c r="E245" s="263" t="s">
        <v>1</v>
      </c>
      <c r="F245" s="264" t="s">
        <v>275</v>
      </c>
      <c r="G245" s="262"/>
      <c r="H245" s="265">
        <v>10.03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AT245" s="271" t="s">
        <v>141</v>
      </c>
      <c r="AU245" s="271" t="s">
        <v>83</v>
      </c>
      <c r="AV245" s="13" t="s">
        <v>83</v>
      </c>
      <c r="AW245" s="13" t="s">
        <v>30</v>
      </c>
      <c r="AX245" s="13" t="s">
        <v>73</v>
      </c>
      <c r="AY245" s="271" t="s">
        <v>132</v>
      </c>
    </row>
    <row r="246" spans="2:51" s="14" customFormat="1" ht="12">
      <c r="B246" s="272"/>
      <c r="C246" s="273"/>
      <c r="D246" s="252" t="s">
        <v>141</v>
      </c>
      <c r="E246" s="274" t="s">
        <v>1</v>
      </c>
      <c r="F246" s="275" t="s">
        <v>149</v>
      </c>
      <c r="G246" s="273"/>
      <c r="H246" s="276">
        <v>10.03</v>
      </c>
      <c r="I246" s="277"/>
      <c r="J246" s="273"/>
      <c r="K246" s="273"/>
      <c r="L246" s="278"/>
      <c r="M246" s="279"/>
      <c r="N246" s="280"/>
      <c r="O246" s="280"/>
      <c r="P246" s="280"/>
      <c r="Q246" s="280"/>
      <c r="R246" s="280"/>
      <c r="S246" s="280"/>
      <c r="T246" s="281"/>
      <c r="AT246" s="282" t="s">
        <v>141</v>
      </c>
      <c r="AU246" s="282" t="s">
        <v>83</v>
      </c>
      <c r="AV246" s="14" t="s">
        <v>139</v>
      </c>
      <c r="AW246" s="14" t="s">
        <v>30</v>
      </c>
      <c r="AX246" s="14" t="s">
        <v>81</v>
      </c>
      <c r="AY246" s="282" t="s">
        <v>132</v>
      </c>
    </row>
    <row r="247" spans="2:65" s="1" customFormat="1" ht="16.5" customHeight="1">
      <c r="B247" s="38"/>
      <c r="C247" s="237" t="s">
        <v>276</v>
      </c>
      <c r="D247" s="237" t="s">
        <v>134</v>
      </c>
      <c r="E247" s="238" t="s">
        <v>277</v>
      </c>
      <c r="F247" s="239" t="s">
        <v>278</v>
      </c>
      <c r="G247" s="240" t="s">
        <v>272</v>
      </c>
      <c r="H247" s="241">
        <v>20.3</v>
      </c>
      <c r="I247" s="242"/>
      <c r="J247" s="243">
        <f>ROUND(I247*H247,2)</f>
        <v>0</v>
      </c>
      <c r="K247" s="239" t="s">
        <v>1</v>
      </c>
      <c r="L247" s="43"/>
      <c r="M247" s="244" t="s">
        <v>1</v>
      </c>
      <c r="N247" s="245" t="s">
        <v>38</v>
      </c>
      <c r="O247" s="86"/>
      <c r="P247" s="246">
        <f>O247*H247</f>
        <v>0</v>
      </c>
      <c r="Q247" s="246">
        <v>0</v>
      </c>
      <c r="R247" s="246">
        <f>Q247*H247</f>
        <v>0</v>
      </c>
      <c r="S247" s="246">
        <v>0.0017</v>
      </c>
      <c r="T247" s="247">
        <f>S247*H247</f>
        <v>0.03451</v>
      </c>
      <c r="AR247" s="248" t="s">
        <v>252</v>
      </c>
      <c r="AT247" s="248" t="s">
        <v>134</v>
      </c>
      <c r="AU247" s="248" t="s">
        <v>83</v>
      </c>
      <c r="AY247" s="17" t="s">
        <v>132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81</v>
      </c>
      <c r="BK247" s="249">
        <f>ROUND(I247*H247,2)</f>
        <v>0</v>
      </c>
      <c r="BL247" s="17" t="s">
        <v>252</v>
      </c>
      <c r="BM247" s="248" t="s">
        <v>279</v>
      </c>
    </row>
    <row r="248" spans="2:51" s="12" customFormat="1" ht="12">
      <c r="B248" s="250"/>
      <c r="C248" s="251"/>
      <c r="D248" s="252" t="s">
        <v>141</v>
      </c>
      <c r="E248" s="253" t="s">
        <v>1</v>
      </c>
      <c r="F248" s="254" t="s">
        <v>274</v>
      </c>
      <c r="G248" s="251"/>
      <c r="H248" s="253" t="s">
        <v>1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AT248" s="260" t="s">
        <v>141</v>
      </c>
      <c r="AU248" s="260" t="s">
        <v>83</v>
      </c>
      <c r="AV248" s="12" t="s">
        <v>81</v>
      </c>
      <c r="AW248" s="12" t="s">
        <v>30</v>
      </c>
      <c r="AX248" s="12" t="s">
        <v>73</v>
      </c>
      <c r="AY248" s="260" t="s">
        <v>132</v>
      </c>
    </row>
    <row r="249" spans="2:51" s="13" customFormat="1" ht="12">
      <c r="B249" s="261"/>
      <c r="C249" s="262"/>
      <c r="D249" s="252" t="s">
        <v>141</v>
      </c>
      <c r="E249" s="263" t="s">
        <v>1</v>
      </c>
      <c r="F249" s="264" t="s">
        <v>280</v>
      </c>
      <c r="G249" s="262"/>
      <c r="H249" s="265">
        <v>16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AT249" s="271" t="s">
        <v>141</v>
      </c>
      <c r="AU249" s="271" t="s">
        <v>83</v>
      </c>
      <c r="AV249" s="13" t="s">
        <v>83</v>
      </c>
      <c r="AW249" s="13" t="s">
        <v>30</v>
      </c>
      <c r="AX249" s="13" t="s">
        <v>73</v>
      </c>
      <c r="AY249" s="271" t="s">
        <v>132</v>
      </c>
    </row>
    <row r="250" spans="2:51" s="13" customFormat="1" ht="12">
      <c r="B250" s="261"/>
      <c r="C250" s="262"/>
      <c r="D250" s="252" t="s">
        <v>141</v>
      </c>
      <c r="E250" s="263" t="s">
        <v>1</v>
      </c>
      <c r="F250" s="264" t="s">
        <v>281</v>
      </c>
      <c r="G250" s="262"/>
      <c r="H250" s="265">
        <v>4.3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AT250" s="271" t="s">
        <v>141</v>
      </c>
      <c r="AU250" s="271" t="s">
        <v>83</v>
      </c>
      <c r="AV250" s="13" t="s">
        <v>83</v>
      </c>
      <c r="AW250" s="13" t="s">
        <v>30</v>
      </c>
      <c r="AX250" s="13" t="s">
        <v>73</v>
      </c>
      <c r="AY250" s="271" t="s">
        <v>132</v>
      </c>
    </row>
    <row r="251" spans="2:51" s="14" customFormat="1" ht="12">
      <c r="B251" s="272"/>
      <c r="C251" s="273"/>
      <c r="D251" s="252" t="s">
        <v>141</v>
      </c>
      <c r="E251" s="274" t="s">
        <v>1</v>
      </c>
      <c r="F251" s="275" t="s">
        <v>149</v>
      </c>
      <c r="G251" s="273"/>
      <c r="H251" s="276">
        <v>20.3</v>
      </c>
      <c r="I251" s="277"/>
      <c r="J251" s="273"/>
      <c r="K251" s="273"/>
      <c r="L251" s="278"/>
      <c r="M251" s="279"/>
      <c r="N251" s="280"/>
      <c r="O251" s="280"/>
      <c r="P251" s="280"/>
      <c r="Q251" s="280"/>
      <c r="R251" s="280"/>
      <c r="S251" s="280"/>
      <c r="T251" s="281"/>
      <c r="AT251" s="282" t="s">
        <v>141</v>
      </c>
      <c r="AU251" s="282" t="s">
        <v>83</v>
      </c>
      <c r="AV251" s="14" t="s">
        <v>139</v>
      </c>
      <c r="AW251" s="14" t="s">
        <v>30</v>
      </c>
      <c r="AX251" s="14" t="s">
        <v>81</v>
      </c>
      <c r="AY251" s="282" t="s">
        <v>132</v>
      </c>
    </row>
    <row r="252" spans="2:65" s="1" customFormat="1" ht="16.5" customHeight="1">
      <c r="B252" s="38"/>
      <c r="C252" s="237" t="s">
        <v>7</v>
      </c>
      <c r="D252" s="237" t="s">
        <v>134</v>
      </c>
      <c r="E252" s="238" t="s">
        <v>282</v>
      </c>
      <c r="F252" s="239" t="s">
        <v>283</v>
      </c>
      <c r="G252" s="240" t="s">
        <v>272</v>
      </c>
      <c r="H252" s="241">
        <v>8</v>
      </c>
      <c r="I252" s="242"/>
      <c r="J252" s="243">
        <f>ROUND(I252*H252,2)</f>
        <v>0</v>
      </c>
      <c r="K252" s="239" t="s">
        <v>1</v>
      </c>
      <c r="L252" s="43"/>
      <c r="M252" s="244" t="s">
        <v>1</v>
      </c>
      <c r="N252" s="245" t="s">
        <v>38</v>
      </c>
      <c r="O252" s="86"/>
      <c r="P252" s="246">
        <f>O252*H252</f>
        <v>0</v>
      </c>
      <c r="Q252" s="246">
        <v>0</v>
      </c>
      <c r="R252" s="246">
        <f>Q252*H252</f>
        <v>0</v>
      </c>
      <c r="S252" s="246">
        <v>0.00175</v>
      </c>
      <c r="T252" s="247">
        <f>S252*H252</f>
        <v>0.014</v>
      </c>
      <c r="AR252" s="248" t="s">
        <v>252</v>
      </c>
      <c r="AT252" s="248" t="s">
        <v>134</v>
      </c>
      <c r="AU252" s="248" t="s">
        <v>83</v>
      </c>
      <c r="AY252" s="17" t="s">
        <v>132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81</v>
      </c>
      <c r="BK252" s="249">
        <f>ROUND(I252*H252,2)</f>
        <v>0</v>
      </c>
      <c r="BL252" s="17" t="s">
        <v>252</v>
      </c>
      <c r="BM252" s="248" t="s">
        <v>284</v>
      </c>
    </row>
    <row r="253" spans="2:51" s="12" customFormat="1" ht="12">
      <c r="B253" s="250"/>
      <c r="C253" s="251"/>
      <c r="D253" s="252" t="s">
        <v>141</v>
      </c>
      <c r="E253" s="253" t="s">
        <v>1</v>
      </c>
      <c r="F253" s="254" t="s">
        <v>274</v>
      </c>
      <c r="G253" s="251"/>
      <c r="H253" s="253" t="s">
        <v>1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AT253" s="260" t="s">
        <v>141</v>
      </c>
      <c r="AU253" s="260" t="s">
        <v>83</v>
      </c>
      <c r="AV253" s="12" t="s">
        <v>81</v>
      </c>
      <c r="AW253" s="12" t="s">
        <v>30</v>
      </c>
      <c r="AX253" s="12" t="s">
        <v>73</v>
      </c>
      <c r="AY253" s="260" t="s">
        <v>132</v>
      </c>
    </row>
    <row r="254" spans="2:51" s="13" customFormat="1" ht="12">
      <c r="B254" s="261"/>
      <c r="C254" s="262"/>
      <c r="D254" s="252" t="s">
        <v>141</v>
      </c>
      <c r="E254" s="263" t="s">
        <v>1</v>
      </c>
      <c r="F254" s="264" t="s">
        <v>285</v>
      </c>
      <c r="G254" s="262"/>
      <c r="H254" s="265">
        <v>8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AT254" s="271" t="s">
        <v>141</v>
      </c>
      <c r="AU254" s="271" t="s">
        <v>83</v>
      </c>
      <c r="AV254" s="13" t="s">
        <v>83</v>
      </c>
      <c r="AW254" s="13" t="s">
        <v>30</v>
      </c>
      <c r="AX254" s="13" t="s">
        <v>73</v>
      </c>
      <c r="AY254" s="271" t="s">
        <v>132</v>
      </c>
    </row>
    <row r="255" spans="2:51" s="14" customFormat="1" ht="12">
      <c r="B255" s="272"/>
      <c r="C255" s="273"/>
      <c r="D255" s="252" t="s">
        <v>141</v>
      </c>
      <c r="E255" s="274" t="s">
        <v>1</v>
      </c>
      <c r="F255" s="275" t="s">
        <v>149</v>
      </c>
      <c r="G255" s="273"/>
      <c r="H255" s="276">
        <v>8</v>
      </c>
      <c r="I255" s="277"/>
      <c r="J255" s="273"/>
      <c r="K255" s="273"/>
      <c r="L255" s="278"/>
      <c r="M255" s="279"/>
      <c r="N255" s="280"/>
      <c r="O255" s="280"/>
      <c r="P255" s="280"/>
      <c r="Q255" s="280"/>
      <c r="R255" s="280"/>
      <c r="S255" s="280"/>
      <c r="T255" s="281"/>
      <c r="AT255" s="282" t="s">
        <v>141</v>
      </c>
      <c r="AU255" s="282" t="s">
        <v>83</v>
      </c>
      <c r="AV255" s="14" t="s">
        <v>139</v>
      </c>
      <c r="AW255" s="14" t="s">
        <v>30</v>
      </c>
      <c r="AX255" s="14" t="s">
        <v>81</v>
      </c>
      <c r="AY255" s="282" t="s">
        <v>132</v>
      </c>
    </row>
    <row r="256" spans="2:65" s="1" customFormat="1" ht="16.5" customHeight="1">
      <c r="B256" s="38"/>
      <c r="C256" s="237" t="s">
        <v>286</v>
      </c>
      <c r="D256" s="237" t="s">
        <v>134</v>
      </c>
      <c r="E256" s="238" t="s">
        <v>287</v>
      </c>
      <c r="F256" s="239" t="s">
        <v>288</v>
      </c>
      <c r="G256" s="240" t="s">
        <v>272</v>
      </c>
      <c r="H256" s="241">
        <v>54.61</v>
      </c>
      <c r="I256" s="242"/>
      <c r="J256" s="243">
        <f>ROUND(I256*H256,2)</f>
        <v>0</v>
      </c>
      <c r="K256" s="239" t="s">
        <v>1</v>
      </c>
      <c r="L256" s="43"/>
      <c r="M256" s="244" t="s">
        <v>1</v>
      </c>
      <c r="N256" s="245" t="s">
        <v>38</v>
      </c>
      <c r="O256" s="86"/>
      <c r="P256" s="246">
        <f>O256*H256</f>
        <v>0</v>
      </c>
      <c r="Q256" s="246">
        <v>0</v>
      </c>
      <c r="R256" s="246">
        <f>Q256*H256</f>
        <v>0</v>
      </c>
      <c r="S256" s="246">
        <v>0.0026</v>
      </c>
      <c r="T256" s="247">
        <f>S256*H256</f>
        <v>0.141986</v>
      </c>
      <c r="AR256" s="248" t="s">
        <v>252</v>
      </c>
      <c r="AT256" s="248" t="s">
        <v>134</v>
      </c>
      <c r="AU256" s="248" t="s">
        <v>83</v>
      </c>
      <c r="AY256" s="17" t="s">
        <v>132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81</v>
      </c>
      <c r="BK256" s="249">
        <f>ROUND(I256*H256,2)</f>
        <v>0</v>
      </c>
      <c r="BL256" s="17" t="s">
        <v>252</v>
      </c>
      <c r="BM256" s="248" t="s">
        <v>289</v>
      </c>
    </row>
    <row r="257" spans="2:51" s="13" customFormat="1" ht="12">
      <c r="B257" s="261"/>
      <c r="C257" s="262"/>
      <c r="D257" s="252" t="s">
        <v>141</v>
      </c>
      <c r="E257" s="263" t="s">
        <v>1</v>
      </c>
      <c r="F257" s="264" t="s">
        <v>290</v>
      </c>
      <c r="G257" s="262"/>
      <c r="H257" s="265">
        <v>14.205</v>
      </c>
      <c r="I257" s="266"/>
      <c r="J257" s="262"/>
      <c r="K257" s="262"/>
      <c r="L257" s="267"/>
      <c r="M257" s="268"/>
      <c r="N257" s="269"/>
      <c r="O257" s="269"/>
      <c r="P257" s="269"/>
      <c r="Q257" s="269"/>
      <c r="R257" s="269"/>
      <c r="S257" s="269"/>
      <c r="T257" s="270"/>
      <c r="AT257" s="271" t="s">
        <v>141</v>
      </c>
      <c r="AU257" s="271" t="s">
        <v>83</v>
      </c>
      <c r="AV257" s="13" t="s">
        <v>83</v>
      </c>
      <c r="AW257" s="13" t="s">
        <v>30</v>
      </c>
      <c r="AX257" s="13" t="s">
        <v>73</v>
      </c>
      <c r="AY257" s="271" t="s">
        <v>132</v>
      </c>
    </row>
    <row r="258" spans="2:51" s="13" customFormat="1" ht="12">
      <c r="B258" s="261"/>
      <c r="C258" s="262"/>
      <c r="D258" s="252" t="s">
        <v>141</v>
      </c>
      <c r="E258" s="263" t="s">
        <v>1</v>
      </c>
      <c r="F258" s="264" t="s">
        <v>291</v>
      </c>
      <c r="G258" s="262"/>
      <c r="H258" s="265">
        <v>6.4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AT258" s="271" t="s">
        <v>141</v>
      </c>
      <c r="AU258" s="271" t="s">
        <v>83</v>
      </c>
      <c r="AV258" s="13" t="s">
        <v>83</v>
      </c>
      <c r="AW258" s="13" t="s">
        <v>30</v>
      </c>
      <c r="AX258" s="13" t="s">
        <v>73</v>
      </c>
      <c r="AY258" s="271" t="s">
        <v>132</v>
      </c>
    </row>
    <row r="259" spans="2:51" s="13" customFormat="1" ht="12">
      <c r="B259" s="261"/>
      <c r="C259" s="262"/>
      <c r="D259" s="252" t="s">
        <v>141</v>
      </c>
      <c r="E259" s="263" t="s">
        <v>1</v>
      </c>
      <c r="F259" s="264" t="s">
        <v>292</v>
      </c>
      <c r="G259" s="262"/>
      <c r="H259" s="265">
        <v>13.4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AT259" s="271" t="s">
        <v>141</v>
      </c>
      <c r="AU259" s="271" t="s">
        <v>83</v>
      </c>
      <c r="AV259" s="13" t="s">
        <v>83</v>
      </c>
      <c r="AW259" s="13" t="s">
        <v>30</v>
      </c>
      <c r="AX259" s="13" t="s">
        <v>73</v>
      </c>
      <c r="AY259" s="271" t="s">
        <v>132</v>
      </c>
    </row>
    <row r="260" spans="2:51" s="13" customFormat="1" ht="12">
      <c r="B260" s="261"/>
      <c r="C260" s="262"/>
      <c r="D260" s="252" t="s">
        <v>141</v>
      </c>
      <c r="E260" s="263" t="s">
        <v>1</v>
      </c>
      <c r="F260" s="264" t="s">
        <v>293</v>
      </c>
      <c r="G260" s="262"/>
      <c r="H260" s="265">
        <v>20.605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AT260" s="271" t="s">
        <v>141</v>
      </c>
      <c r="AU260" s="271" t="s">
        <v>83</v>
      </c>
      <c r="AV260" s="13" t="s">
        <v>83</v>
      </c>
      <c r="AW260" s="13" t="s">
        <v>30</v>
      </c>
      <c r="AX260" s="13" t="s">
        <v>73</v>
      </c>
      <c r="AY260" s="271" t="s">
        <v>132</v>
      </c>
    </row>
    <row r="261" spans="2:51" s="14" customFormat="1" ht="12">
      <c r="B261" s="272"/>
      <c r="C261" s="273"/>
      <c r="D261" s="252" t="s">
        <v>141</v>
      </c>
      <c r="E261" s="274" t="s">
        <v>1</v>
      </c>
      <c r="F261" s="275" t="s">
        <v>149</v>
      </c>
      <c r="G261" s="273"/>
      <c r="H261" s="276">
        <v>54.61</v>
      </c>
      <c r="I261" s="277"/>
      <c r="J261" s="273"/>
      <c r="K261" s="273"/>
      <c r="L261" s="278"/>
      <c r="M261" s="279"/>
      <c r="N261" s="280"/>
      <c r="O261" s="280"/>
      <c r="P261" s="280"/>
      <c r="Q261" s="280"/>
      <c r="R261" s="280"/>
      <c r="S261" s="280"/>
      <c r="T261" s="281"/>
      <c r="AT261" s="282" t="s">
        <v>141</v>
      </c>
      <c r="AU261" s="282" t="s">
        <v>83</v>
      </c>
      <c r="AV261" s="14" t="s">
        <v>139</v>
      </c>
      <c r="AW261" s="14" t="s">
        <v>30</v>
      </c>
      <c r="AX261" s="14" t="s">
        <v>81</v>
      </c>
      <c r="AY261" s="282" t="s">
        <v>132</v>
      </c>
    </row>
    <row r="262" spans="2:65" s="1" customFormat="1" ht="16.5" customHeight="1">
      <c r="B262" s="38"/>
      <c r="C262" s="237" t="s">
        <v>294</v>
      </c>
      <c r="D262" s="237" t="s">
        <v>134</v>
      </c>
      <c r="E262" s="238" t="s">
        <v>295</v>
      </c>
      <c r="F262" s="239" t="s">
        <v>296</v>
      </c>
      <c r="G262" s="240" t="s">
        <v>272</v>
      </c>
      <c r="H262" s="241">
        <v>30.7</v>
      </c>
      <c r="I262" s="242"/>
      <c r="J262" s="243">
        <f>ROUND(I262*H262,2)</f>
        <v>0</v>
      </c>
      <c r="K262" s="239" t="s">
        <v>1</v>
      </c>
      <c r="L262" s="43"/>
      <c r="M262" s="244" t="s">
        <v>1</v>
      </c>
      <c r="N262" s="245" t="s">
        <v>38</v>
      </c>
      <c r="O262" s="86"/>
      <c r="P262" s="246">
        <f>O262*H262</f>
        <v>0</v>
      </c>
      <c r="Q262" s="246">
        <v>0</v>
      </c>
      <c r="R262" s="246">
        <f>Q262*H262</f>
        <v>0</v>
      </c>
      <c r="S262" s="246">
        <v>0.00394</v>
      </c>
      <c r="T262" s="247">
        <f>S262*H262</f>
        <v>0.120958</v>
      </c>
      <c r="AR262" s="248" t="s">
        <v>252</v>
      </c>
      <c r="AT262" s="248" t="s">
        <v>134</v>
      </c>
      <c r="AU262" s="248" t="s">
        <v>83</v>
      </c>
      <c r="AY262" s="17" t="s">
        <v>132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81</v>
      </c>
      <c r="BK262" s="249">
        <f>ROUND(I262*H262,2)</f>
        <v>0</v>
      </c>
      <c r="BL262" s="17" t="s">
        <v>252</v>
      </c>
      <c r="BM262" s="248" t="s">
        <v>297</v>
      </c>
    </row>
    <row r="263" spans="2:51" s="13" customFormat="1" ht="12">
      <c r="B263" s="261"/>
      <c r="C263" s="262"/>
      <c r="D263" s="252" t="s">
        <v>141</v>
      </c>
      <c r="E263" s="263" t="s">
        <v>1</v>
      </c>
      <c r="F263" s="264" t="s">
        <v>298</v>
      </c>
      <c r="G263" s="262"/>
      <c r="H263" s="265">
        <v>22.5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AT263" s="271" t="s">
        <v>141</v>
      </c>
      <c r="AU263" s="271" t="s">
        <v>83</v>
      </c>
      <c r="AV263" s="13" t="s">
        <v>83</v>
      </c>
      <c r="AW263" s="13" t="s">
        <v>30</v>
      </c>
      <c r="AX263" s="13" t="s">
        <v>73</v>
      </c>
      <c r="AY263" s="271" t="s">
        <v>132</v>
      </c>
    </row>
    <row r="264" spans="2:51" s="13" customFormat="1" ht="12">
      <c r="B264" s="261"/>
      <c r="C264" s="262"/>
      <c r="D264" s="252" t="s">
        <v>141</v>
      </c>
      <c r="E264" s="263" t="s">
        <v>1</v>
      </c>
      <c r="F264" s="264" t="s">
        <v>299</v>
      </c>
      <c r="G264" s="262"/>
      <c r="H264" s="265">
        <v>1.5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AT264" s="271" t="s">
        <v>141</v>
      </c>
      <c r="AU264" s="271" t="s">
        <v>83</v>
      </c>
      <c r="AV264" s="13" t="s">
        <v>83</v>
      </c>
      <c r="AW264" s="13" t="s">
        <v>30</v>
      </c>
      <c r="AX264" s="13" t="s">
        <v>73</v>
      </c>
      <c r="AY264" s="271" t="s">
        <v>132</v>
      </c>
    </row>
    <row r="265" spans="2:51" s="13" customFormat="1" ht="12">
      <c r="B265" s="261"/>
      <c r="C265" s="262"/>
      <c r="D265" s="252" t="s">
        <v>141</v>
      </c>
      <c r="E265" s="263" t="s">
        <v>1</v>
      </c>
      <c r="F265" s="264" t="s">
        <v>300</v>
      </c>
      <c r="G265" s="262"/>
      <c r="H265" s="265">
        <v>6.7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AT265" s="271" t="s">
        <v>141</v>
      </c>
      <c r="AU265" s="271" t="s">
        <v>83</v>
      </c>
      <c r="AV265" s="13" t="s">
        <v>83</v>
      </c>
      <c r="AW265" s="13" t="s">
        <v>30</v>
      </c>
      <c r="AX265" s="13" t="s">
        <v>73</v>
      </c>
      <c r="AY265" s="271" t="s">
        <v>132</v>
      </c>
    </row>
    <row r="266" spans="2:51" s="14" customFormat="1" ht="12">
      <c r="B266" s="272"/>
      <c r="C266" s="273"/>
      <c r="D266" s="252" t="s">
        <v>141</v>
      </c>
      <c r="E266" s="274" t="s">
        <v>1</v>
      </c>
      <c r="F266" s="275" t="s">
        <v>149</v>
      </c>
      <c r="G266" s="273"/>
      <c r="H266" s="276">
        <v>30.7</v>
      </c>
      <c r="I266" s="277"/>
      <c r="J266" s="273"/>
      <c r="K266" s="273"/>
      <c r="L266" s="278"/>
      <c r="M266" s="279"/>
      <c r="N266" s="280"/>
      <c r="O266" s="280"/>
      <c r="P266" s="280"/>
      <c r="Q266" s="280"/>
      <c r="R266" s="280"/>
      <c r="S266" s="280"/>
      <c r="T266" s="281"/>
      <c r="AT266" s="282" t="s">
        <v>141</v>
      </c>
      <c r="AU266" s="282" t="s">
        <v>83</v>
      </c>
      <c r="AV266" s="14" t="s">
        <v>139</v>
      </c>
      <c r="AW266" s="14" t="s">
        <v>30</v>
      </c>
      <c r="AX266" s="14" t="s">
        <v>81</v>
      </c>
      <c r="AY266" s="282" t="s">
        <v>132</v>
      </c>
    </row>
    <row r="267" spans="2:63" s="11" customFormat="1" ht="22.8" customHeight="1">
      <c r="B267" s="221"/>
      <c r="C267" s="222"/>
      <c r="D267" s="223" t="s">
        <v>72</v>
      </c>
      <c r="E267" s="235" t="s">
        <v>301</v>
      </c>
      <c r="F267" s="235" t="s">
        <v>302</v>
      </c>
      <c r="G267" s="222"/>
      <c r="H267" s="222"/>
      <c r="I267" s="225"/>
      <c r="J267" s="236">
        <f>BK267</f>
        <v>0</v>
      </c>
      <c r="K267" s="222"/>
      <c r="L267" s="227"/>
      <c r="M267" s="228"/>
      <c r="N267" s="229"/>
      <c r="O267" s="229"/>
      <c r="P267" s="230">
        <f>SUM(P268:P281)</f>
        <v>0</v>
      </c>
      <c r="Q267" s="229"/>
      <c r="R267" s="230">
        <f>SUM(R268:R281)</f>
        <v>0</v>
      </c>
      <c r="S267" s="229"/>
      <c r="T267" s="231">
        <f>SUM(T268:T281)</f>
        <v>15.83061915</v>
      </c>
      <c r="AR267" s="232" t="s">
        <v>83</v>
      </c>
      <c r="AT267" s="233" t="s">
        <v>72</v>
      </c>
      <c r="AU267" s="233" t="s">
        <v>81</v>
      </c>
      <c r="AY267" s="232" t="s">
        <v>132</v>
      </c>
      <c r="BK267" s="234">
        <f>SUM(BK268:BK281)</f>
        <v>0</v>
      </c>
    </row>
    <row r="268" spans="2:65" s="1" customFormat="1" ht="24" customHeight="1">
      <c r="B268" s="38"/>
      <c r="C268" s="237" t="s">
        <v>303</v>
      </c>
      <c r="D268" s="237" t="s">
        <v>134</v>
      </c>
      <c r="E268" s="238" t="s">
        <v>304</v>
      </c>
      <c r="F268" s="239" t="s">
        <v>305</v>
      </c>
      <c r="G268" s="240" t="s">
        <v>306</v>
      </c>
      <c r="H268" s="241">
        <v>344.108</v>
      </c>
      <c r="I268" s="242"/>
      <c r="J268" s="243">
        <f>ROUND(I268*H268,2)</f>
        <v>0</v>
      </c>
      <c r="K268" s="239" t="s">
        <v>1</v>
      </c>
      <c r="L268" s="43"/>
      <c r="M268" s="244" t="s">
        <v>1</v>
      </c>
      <c r="N268" s="245" t="s">
        <v>38</v>
      </c>
      <c r="O268" s="86"/>
      <c r="P268" s="246">
        <f>O268*H268</f>
        <v>0</v>
      </c>
      <c r="Q268" s="246">
        <v>0</v>
      </c>
      <c r="R268" s="246">
        <f>Q268*H268</f>
        <v>0</v>
      </c>
      <c r="S268" s="246">
        <v>0.0445</v>
      </c>
      <c r="T268" s="247">
        <f>S268*H268</f>
        <v>15.312806</v>
      </c>
      <c r="AR268" s="248" t="s">
        <v>252</v>
      </c>
      <c r="AT268" s="248" t="s">
        <v>134</v>
      </c>
      <c r="AU268" s="248" t="s">
        <v>83</v>
      </c>
      <c r="AY268" s="17" t="s">
        <v>132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81</v>
      </c>
      <c r="BK268" s="249">
        <f>ROUND(I268*H268,2)</f>
        <v>0</v>
      </c>
      <c r="BL268" s="17" t="s">
        <v>252</v>
      </c>
      <c r="BM268" s="248" t="s">
        <v>307</v>
      </c>
    </row>
    <row r="269" spans="2:51" s="12" customFormat="1" ht="12">
      <c r="B269" s="250"/>
      <c r="C269" s="251"/>
      <c r="D269" s="252" t="s">
        <v>141</v>
      </c>
      <c r="E269" s="253" t="s">
        <v>1</v>
      </c>
      <c r="F269" s="254" t="s">
        <v>274</v>
      </c>
      <c r="G269" s="251"/>
      <c r="H269" s="253" t="s">
        <v>1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AT269" s="260" t="s">
        <v>141</v>
      </c>
      <c r="AU269" s="260" t="s">
        <v>83</v>
      </c>
      <c r="AV269" s="12" t="s">
        <v>81</v>
      </c>
      <c r="AW269" s="12" t="s">
        <v>30</v>
      </c>
      <c r="AX269" s="12" t="s">
        <v>73</v>
      </c>
      <c r="AY269" s="260" t="s">
        <v>132</v>
      </c>
    </row>
    <row r="270" spans="2:51" s="13" customFormat="1" ht="12">
      <c r="B270" s="261"/>
      <c r="C270" s="262"/>
      <c r="D270" s="252" t="s">
        <v>141</v>
      </c>
      <c r="E270" s="263" t="s">
        <v>1</v>
      </c>
      <c r="F270" s="264" t="s">
        <v>308</v>
      </c>
      <c r="G270" s="262"/>
      <c r="H270" s="265">
        <v>329.68</v>
      </c>
      <c r="I270" s="266"/>
      <c r="J270" s="262"/>
      <c r="K270" s="262"/>
      <c r="L270" s="267"/>
      <c r="M270" s="268"/>
      <c r="N270" s="269"/>
      <c r="O270" s="269"/>
      <c r="P270" s="269"/>
      <c r="Q270" s="269"/>
      <c r="R270" s="269"/>
      <c r="S270" s="269"/>
      <c r="T270" s="270"/>
      <c r="AT270" s="271" t="s">
        <v>141</v>
      </c>
      <c r="AU270" s="271" t="s">
        <v>83</v>
      </c>
      <c r="AV270" s="13" t="s">
        <v>83</v>
      </c>
      <c r="AW270" s="13" t="s">
        <v>30</v>
      </c>
      <c r="AX270" s="13" t="s">
        <v>73</v>
      </c>
      <c r="AY270" s="271" t="s">
        <v>132</v>
      </c>
    </row>
    <row r="271" spans="2:51" s="13" customFormat="1" ht="12">
      <c r="B271" s="261"/>
      <c r="C271" s="262"/>
      <c r="D271" s="252" t="s">
        <v>141</v>
      </c>
      <c r="E271" s="263" t="s">
        <v>1</v>
      </c>
      <c r="F271" s="264" t="s">
        <v>309</v>
      </c>
      <c r="G271" s="262"/>
      <c r="H271" s="265">
        <v>-25.6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AT271" s="271" t="s">
        <v>141</v>
      </c>
      <c r="AU271" s="271" t="s">
        <v>83</v>
      </c>
      <c r="AV271" s="13" t="s">
        <v>83</v>
      </c>
      <c r="AW271" s="13" t="s">
        <v>30</v>
      </c>
      <c r="AX271" s="13" t="s">
        <v>73</v>
      </c>
      <c r="AY271" s="271" t="s">
        <v>132</v>
      </c>
    </row>
    <row r="272" spans="2:51" s="13" customFormat="1" ht="12">
      <c r="B272" s="261"/>
      <c r="C272" s="262"/>
      <c r="D272" s="252" t="s">
        <v>141</v>
      </c>
      <c r="E272" s="263" t="s">
        <v>1</v>
      </c>
      <c r="F272" s="264" t="s">
        <v>310</v>
      </c>
      <c r="G272" s="262"/>
      <c r="H272" s="265">
        <v>-12.8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AT272" s="271" t="s">
        <v>141</v>
      </c>
      <c r="AU272" s="271" t="s">
        <v>83</v>
      </c>
      <c r="AV272" s="13" t="s">
        <v>83</v>
      </c>
      <c r="AW272" s="13" t="s">
        <v>30</v>
      </c>
      <c r="AX272" s="13" t="s">
        <v>73</v>
      </c>
      <c r="AY272" s="271" t="s">
        <v>132</v>
      </c>
    </row>
    <row r="273" spans="2:51" s="13" customFormat="1" ht="12">
      <c r="B273" s="261"/>
      <c r="C273" s="262"/>
      <c r="D273" s="252" t="s">
        <v>141</v>
      </c>
      <c r="E273" s="263" t="s">
        <v>1</v>
      </c>
      <c r="F273" s="264" t="s">
        <v>311</v>
      </c>
      <c r="G273" s="262"/>
      <c r="H273" s="265">
        <v>39.552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AT273" s="271" t="s">
        <v>141</v>
      </c>
      <c r="AU273" s="271" t="s">
        <v>83</v>
      </c>
      <c r="AV273" s="13" t="s">
        <v>83</v>
      </c>
      <c r="AW273" s="13" t="s">
        <v>30</v>
      </c>
      <c r="AX273" s="13" t="s">
        <v>73</v>
      </c>
      <c r="AY273" s="271" t="s">
        <v>132</v>
      </c>
    </row>
    <row r="274" spans="2:51" s="13" customFormat="1" ht="12">
      <c r="B274" s="261"/>
      <c r="C274" s="262"/>
      <c r="D274" s="252" t="s">
        <v>141</v>
      </c>
      <c r="E274" s="263" t="s">
        <v>1</v>
      </c>
      <c r="F274" s="264" t="s">
        <v>312</v>
      </c>
      <c r="G274" s="262"/>
      <c r="H274" s="265">
        <v>4.998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AT274" s="271" t="s">
        <v>141</v>
      </c>
      <c r="AU274" s="271" t="s">
        <v>83</v>
      </c>
      <c r="AV274" s="13" t="s">
        <v>83</v>
      </c>
      <c r="AW274" s="13" t="s">
        <v>30</v>
      </c>
      <c r="AX274" s="13" t="s">
        <v>73</v>
      </c>
      <c r="AY274" s="271" t="s">
        <v>132</v>
      </c>
    </row>
    <row r="275" spans="2:51" s="13" customFormat="1" ht="12">
      <c r="B275" s="261"/>
      <c r="C275" s="262"/>
      <c r="D275" s="252" t="s">
        <v>141</v>
      </c>
      <c r="E275" s="263" t="s">
        <v>1</v>
      </c>
      <c r="F275" s="264" t="s">
        <v>313</v>
      </c>
      <c r="G275" s="262"/>
      <c r="H275" s="265">
        <v>8.278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AT275" s="271" t="s">
        <v>141</v>
      </c>
      <c r="AU275" s="271" t="s">
        <v>83</v>
      </c>
      <c r="AV275" s="13" t="s">
        <v>83</v>
      </c>
      <c r="AW275" s="13" t="s">
        <v>30</v>
      </c>
      <c r="AX275" s="13" t="s">
        <v>73</v>
      </c>
      <c r="AY275" s="271" t="s">
        <v>132</v>
      </c>
    </row>
    <row r="276" spans="2:51" s="14" customFormat="1" ht="12">
      <c r="B276" s="272"/>
      <c r="C276" s="273"/>
      <c r="D276" s="252" t="s">
        <v>141</v>
      </c>
      <c r="E276" s="274" t="s">
        <v>1</v>
      </c>
      <c r="F276" s="275" t="s">
        <v>149</v>
      </c>
      <c r="G276" s="273"/>
      <c r="H276" s="276">
        <v>344.108</v>
      </c>
      <c r="I276" s="277"/>
      <c r="J276" s="273"/>
      <c r="K276" s="273"/>
      <c r="L276" s="278"/>
      <c r="M276" s="279"/>
      <c r="N276" s="280"/>
      <c r="O276" s="280"/>
      <c r="P276" s="280"/>
      <c r="Q276" s="280"/>
      <c r="R276" s="280"/>
      <c r="S276" s="280"/>
      <c r="T276" s="281"/>
      <c r="AT276" s="282" t="s">
        <v>141</v>
      </c>
      <c r="AU276" s="282" t="s">
        <v>83</v>
      </c>
      <c r="AV276" s="14" t="s">
        <v>139</v>
      </c>
      <c r="AW276" s="14" t="s">
        <v>30</v>
      </c>
      <c r="AX276" s="14" t="s">
        <v>81</v>
      </c>
      <c r="AY276" s="282" t="s">
        <v>132</v>
      </c>
    </row>
    <row r="277" spans="2:65" s="1" customFormat="1" ht="24" customHeight="1">
      <c r="B277" s="38"/>
      <c r="C277" s="237" t="s">
        <v>314</v>
      </c>
      <c r="D277" s="237" t="s">
        <v>134</v>
      </c>
      <c r="E277" s="238" t="s">
        <v>315</v>
      </c>
      <c r="F277" s="239" t="s">
        <v>316</v>
      </c>
      <c r="G277" s="240" t="s">
        <v>272</v>
      </c>
      <c r="H277" s="241">
        <v>45.145</v>
      </c>
      <c r="I277" s="242"/>
      <c r="J277" s="243">
        <f>ROUND(I277*H277,2)</f>
        <v>0</v>
      </c>
      <c r="K277" s="239" t="s">
        <v>1</v>
      </c>
      <c r="L277" s="43"/>
      <c r="M277" s="244" t="s">
        <v>1</v>
      </c>
      <c r="N277" s="245" t="s">
        <v>38</v>
      </c>
      <c r="O277" s="86"/>
      <c r="P277" s="246">
        <f>O277*H277</f>
        <v>0</v>
      </c>
      <c r="Q277" s="246">
        <v>0</v>
      </c>
      <c r="R277" s="246">
        <f>Q277*H277</f>
        <v>0</v>
      </c>
      <c r="S277" s="246">
        <v>0.01147</v>
      </c>
      <c r="T277" s="247">
        <f>S277*H277</f>
        <v>0.51781315</v>
      </c>
      <c r="AR277" s="248" t="s">
        <v>252</v>
      </c>
      <c r="AT277" s="248" t="s">
        <v>134</v>
      </c>
      <c r="AU277" s="248" t="s">
        <v>83</v>
      </c>
      <c r="AY277" s="17" t="s">
        <v>132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81</v>
      </c>
      <c r="BK277" s="249">
        <f>ROUND(I277*H277,2)</f>
        <v>0</v>
      </c>
      <c r="BL277" s="17" t="s">
        <v>252</v>
      </c>
      <c r="BM277" s="248" t="s">
        <v>317</v>
      </c>
    </row>
    <row r="278" spans="2:51" s="12" customFormat="1" ht="12">
      <c r="B278" s="250"/>
      <c r="C278" s="251"/>
      <c r="D278" s="252" t="s">
        <v>141</v>
      </c>
      <c r="E278" s="253" t="s">
        <v>1</v>
      </c>
      <c r="F278" s="254" t="s">
        <v>274</v>
      </c>
      <c r="G278" s="251"/>
      <c r="H278" s="253" t="s">
        <v>1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AT278" s="260" t="s">
        <v>141</v>
      </c>
      <c r="AU278" s="260" t="s">
        <v>83</v>
      </c>
      <c r="AV278" s="12" t="s">
        <v>81</v>
      </c>
      <c r="AW278" s="12" t="s">
        <v>30</v>
      </c>
      <c r="AX278" s="12" t="s">
        <v>73</v>
      </c>
      <c r="AY278" s="260" t="s">
        <v>132</v>
      </c>
    </row>
    <row r="279" spans="2:51" s="13" customFormat="1" ht="12">
      <c r="B279" s="261"/>
      <c r="C279" s="262"/>
      <c r="D279" s="252" t="s">
        <v>141</v>
      </c>
      <c r="E279" s="263" t="s">
        <v>1</v>
      </c>
      <c r="F279" s="264" t="s">
        <v>318</v>
      </c>
      <c r="G279" s="262"/>
      <c r="H279" s="265">
        <v>17.745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AT279" s="271" t="s">
        <v>141</v>
      </c>
      <c r="AU279" s="271" t="s">
        <v>83</v>
      </c>
      <c r="AV279" s="13" t="s">
        <v>83</v>
      </c>
      <c r="AW279" s="13" t="s">
        <v>30</v>
      </c>
      <c r="AX279" s="13" t="s">
        <v>73</v>
      </c>
      <c r="AY279" s="271" t="s">
        <v>132</v>
      </c>
    </row>
    <row r="280" spans="2:51" s="13" customFormat="1" ht="12">
      <c r="B280" s="261"/>
      <c r="C280" s="262"/>
      <c r="D280" s="252" t="s">
        <v>141</v>
      </c>
      <c r="E280" s="263" t="s">
        <v>1</v>
      </c>
      <c r="F280" s="264" t="s">
        <v>319</v>
      </c>
      <c r="G280" s="262"/>
      <c r="H280" s="265">
        <v>27.4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AT280" s="271" t="s">
        <v>141</v>
      </c>
      <c r="AU280" s="271" t="s">
        <v>83</v>
      </c>
      <c r="AV280" s="13" t="s">
        <v>83</v>
      </c>
      <c r="AW280" s="13" t="s">
        <v>30</v>
      </c>
      <c r="AX280" s="13" t="s">
        <v>73</v>
      </c>
      <c r="AY280" s="271" t="s">
        <v>132</v>
      </c>
    </row>
    <row r="281" spans="2:51" s="14" customFormat="1" ht="12">
      <c r="B281" s="272"/>
      <c r="C281" s="273"/>
      <c r="D281" s="252" t="s">
        <v>141</v>
      </c>
      <c r="E281" s="274" t="s">
        <v>1</v>
      </c>
      <c r="F281" s="275" t="s">
        <v>149</v>
      </c>
      <c r="G281" s="273"/>
      <c r="H281" s="276">
        <v>45.144999999999996</v>
      </c>
      <c r="I281" s="277"/>
      <c r="J281" s="273"/>
      <c r="K281" s="273"/>
      <c r="L281" s="278"/>
      <c r="M281" s="279"/>
      <c r="N281" s="280"/>
      <c r="O281" s="280"/>
      <c r="P281" s="280"/>
      <c r="Q281" s="280"/>
      <c r="R281" s="280"/>
      <c r="S281" s="280"/>
      <c r="T281" s="281"/>
      <c r="AT281" s="282" t="s">
        <v>141</v>
      </c>
      <c r="AU281" s="282" t="s">
        <v>83</v>
      </c>
      <c r="AV281" s="14" t="s">
        <v>139</v>
      </c>
      <c r="AW281" s="14" t="s">
        <v>30</v>
      </c>
      <c r="AX281" s="14" t="s">
        <v>81</v>
      </c>
      <c r="AY281" s="282" t="s">
        <v>132</v>
      </c>
    </row>
    <row r="282" spans="2:63" s="11" customFormat="1" ht="25.9" customHeight="1">
      <c r="B282" s="221"/>
      <c r="C282" s="222"/>
      <c r="D282" s="223" t="s">
        <v>72</v>
      </c>
      <c r="E282" s="224" t="s">
        <v>109</v>
      </c>
      <c r="F282" s="224" t="s">
        <v>320</v>
      </c>
      <c r="G282" s="222"/>
      <c r="H282" s="222"/>
      <c r="I282" s="225"/>
      <c r="J282" s="226">
        <f>BK282</f>
        <v>0</v>
      </c>
      <c r="K282" s="222"/>
      <c r="L282" s="227"/>
      <c r="M282" s="228"/>
      <c r="N282" s="229"/>
      <c r="O282" s="229"/>
      <c r="P282" s="230">
        <f>P283</f>
        <v>0</v>
      </c>
      <c r="Q282" s="229"/>
      <c r="R282" s="230">
        <f>R283</f>
        <v>0</v>
      </c>
      <c r="S282" s="229"/>
      <c r="T282" s="231">
        <f>T283</f>
        <v>0</v>
      </c>
      <c r="AR282" s="232" t="s">
        <v>178</v>
      </c>
      <c r="AT282" s="233" t="s">
        <v>72</v>
      </c>
      <c r="AU282" s="233" t="s">
        <v>73</v>
      </c>
      <c r="AY282" s="232" t="s">
        <v>132</v>
      </c>
      <c r="BK282" s="234">
        <f>BK283</f>
        <v>0</v>
      </c>
    </row>
    <row r="283" spans="2:63" s="11" customFormat="1" ht="22.8" customHeight="1">
      <c r="B283" s="221"/>
      <c r="C283" s="222"/>
      <c r="D283" s="223" t="s">
        <v>72</v>
      </c>
      <c r="E283" s="235" t="s">
        <v>321</v>
      </c>
      <c r="F283" s="235" t="s">
        <v>108</v>
      </c>
      <c r="G283" s="222"/>
      <c r="H283" s="222"/>
      <c r="I283" s="225"/>
      <c r="J283" s="236">
        <f>BK283</f>
        <v>0</v>
      </c>
      <c r="K283" s="222"/>
      <c r="L283" s="227"/>
      <c r="M283" s="228"/>
      <c r="N283" s="229"/>
      <c r="O283" s="229"/>
      <c r="P283" s="230">
        <f>P284</f>
        <v>0</v>
      </c>
      <c r="Q283" s="229"/>
      <c r="R283" s="230">
        <f>R284</f>
        <v>0</v>
      </c>
      <c r="S283" s="229"/>
      <c r="T283" s="231">
        <f>T284</f>
        <v>0</v>
      </c>
      <c r="AR283" s="232" t="s">
        <v>178</v>
      </c>
      <c r="AT283" s="233" t="s">
        <v>72</v>
      </c>
      <c r="AU283" s="233" t="s">
        <v>81</v>
      </c>
      <c r="AY283" s="232" t="s">
        <v>132</v>
      </c>
      <c r="BK283" s="234">
        <f>BK284</f>
        <v>0</v>
      </c>
    </row>
    <row r="284" spans="2:65" s="1" customFormat="1" ht="16.5" customHeight="1">
      <c r="B284" s="38"/>
      <c r="C284" s="237" t="s">
        <v>322</v>
      </c>
      <c r="D284" s="237" t="s">
        <v>134</v>
      </c>
      <c r="E284" s="238" t="s">
        <v>323</v>
      </c>
      <c r="F284" s="239" t="s">
        <v>108</v>
      </c>
      <c r="G284" s="240" t="s">
        <v>324</v>
      </c>
      <c r="H284" s="294"/>
      <c r="I284" s="242"/>
      <c r="J284" s="243">
        <f>ROUND(I284*H284,2)</f>
        <v>0</v>
      </c>
      <c r="K284" s="239" t="s">
        <v>138</v>
      </c>
      <c r="L284" s="43"/>
      <c r="M284" s="295" t="s">
        <v>1</v>
      </c>
      <c r="N284" s="296" t="s">
        <v>38</v>
      </c>
      <c r="O284" s="297"/>
      <c r="P284" s="298">
        <f>O284*H284</f>
        <v>0</v>
      </c>
      <c r="Q284" s="298">
        <v>0</v>
      </c>
      <c r="R284" s="298">
        <f>Q284*H284</f>
        <v>0</v>
      </c>
      <c r="S284" s="298">
        <v>0</v>
      </c>
      <c r="T284" s="299">
        <f>S284*H284</f>
        <v>0</v>
      </c>
      <c r="AR284" s="248" t="s">
        <v>325</v>
      </c>
      <c r="AT284" s="248" t="s">
        <v>134</v>
      </c>
      <c r="AU284" s="248" t="s">
        <v>83</v>
      </c>
      <c r="AY284" s="17" t="s">
        <v>132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17" t="s">
        <v>81</v>
      </c>
      <c r="BK284" s="249">
        <f>ROUND(I284*H284,2)</f>
        <v>0</v>
      </c>
      <c r="BL284" s="17" t="s">
        <v>325</v>
      </c>
      <c r="BM284" s="248" t="s">
        <v>326</v>
      </c>
    </row>
    <row r="285" spans="2:12" s="1" customFormat="1" ht="6.95" customHeight="1">
      <c r="B285" s="61"/>
      <c r="C285" s="62"/>
      <c r="D285" s="62"/>
      <c r="E285" s="62"/>
      <c r="F285" s="62"/>
      <c r="G285" s="62"/>
      <c r="H285" s="62"/>
      <c r="I285" s="175"/>
      <c r="J285" s="62"/>
      <c r="K285" s="62"/>
      <c r="L285" s="43"/>
    </row>
  </sheetData>
  <sheetProtection password="CC35" sheet="1" objects="1" scenarios="1" formatColumns="0" formatRows="0" autoFilter="0"/>
  <autoFilter ref="C134:K284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87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88</v>
      </c>
      <c r="I8" s="139"/>
      <c r="L8" s="43"/>
    </row>
    <row r="9" spans="2:12" s="1" customFormat="1" ht="36.95" customHeight="1">
      <c r="B9" s="43"/>
      <c r="E9" s="140" t="s">
        <v>327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90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91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92</v>
      </c>
      <c r="I31" s="139"/>
      <c r="J31" s="148">
        <f>J110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ROUND((SUM(BE110:BE117)+SUM(BE137:BE365)),2)</f>
        <v>0</v>
      </c>
      <c r="I35" s="156">
        <v>0.21</v>
      </c>
      <c r="J35" s="155">
        <f>ROUND(((SUM(BE110:BE117)+SUM(BE137:BE365))*I35),2)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ROUND((SUM(BF110:BF117)+SUM(BF137:BF365)),2)</f>
        <v>0</v>
      </c>
      <c r="I36" s="156">
        <v>0.15</v>
      </c>
      <c r="J36" s="155">
        <f>ROUND(((SUM(BF110:BF117)+SUM(BF137:BF365))*I36),2)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ROUND((SUM(BG110:BG117)+SUM(BG137:BG365)),2)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ROUND((SUM(BH110:BH117)+SUM(BH137:BH365)),2)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ROUND((SUM(BI110:BI117)+SUM(BI137:BI365)),2)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93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88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03220006b - Zpevněné plochy, HTÚ, výsadby a ozelenění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94</v>
      </c>
      <c r="D94" s="181"/>
      <c r="E94" s="181"/>
      <c r="F94" s="181"/>
      <c r="G94" s="181"/>
      <c r="H94" s="181"/>
      <c r="I94" s="182"/>
      <c r="J94" s="183" t="s">
        <v>95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96</v>
      </c>
      <c r="D96" s="39"/>
      <c r="E96" s="39"/>
      <c r="F96" s="39"/>
      <c r="G96" s="39"/>
      <c r="H96" s="39"/>
      <c r="I96" s="139"/>
      <c r="J96" s="105">
        <f>J137</f>
        <v>0</v>
      </c>
      <c r="K96" s="39"/>
      <c r="L96" s="43"/>
      <c r="AU96" s="17" t="s">
        <v>97</v>
      </c>
    </row>
    <row r="97" spans="2:12" s="8" customFormat="1" ht="24.95" customHeight="1">
      <c r="B97" s="185"/>
      <c r="C97" s="186"/>
      <c r="D97" s="187" t="s">
        <v>98</v>
      </c>
      <c r="E97" s="188"/>
      <c r="F97" s="188"/>
      <c r="G97" s="188"/>
      <c r="H97" s="188"/>
      <c r="I97" s="189"/>
      <c r="J97" s="190">
        <f>J138</f>
        <v>0</v>
      </c>
      <c r="K97" s="186"/>
      <c r="L97" s="191"/>
    </row>
    <row r="98" spans="2:12" s="9" customFormat="1" ht="19.9" customHeight="1">
      <c r="B98" s="192"/>
      <c r="C98" s="193"/>
      <c r="D98" s="194" t="s">
        <v>99</v>
      </c>
      <c r="E98" s="195"/>
      <c r="F98" s="195"/>
      <c r="G98" s="195"/>
      <c r="H98" s="195"/>
      <c r="I98" s="196"/>
      <c r="J98" s="197">
        <f>J139</f>
        <v>0</v>
      </c>
      <c r="K98" s="193"/>
      <c r="L98" s="198"/>
    </row>
    <row r="99" spans="2:12" s="9" customFormat="1" ht="19.9" customHeight="1">
      <c r="B99" s="192"/>
      <c r="C99" s="193"/>
      <c r="D99" s="194" t="s">
        <v>328</v>
      </c>
      <c r="E99" s="195"/>
      <c r="F99" s="195"/>
      <c r="G99" s="195"/>
      <c r="H99" s="195"/>
      <c r="I99" s="196"/>
      <c r="J99" s="197">
        <f>J184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329</v>
      </c>
      <c r="E100" s="195"/>
      <c r="F100" s="195"/>
      <c r="G100" s="195"/>
      <c r="H100" s="195"/>
      <c r="I100" s="196"/>
      <c r="J100" s="197">
        <f>J244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100</v>
      </c>
      <c r="E101" s="195"/>
      <c r="F101" s="195"/>
      <c r="G101" s="195"/>
      <c r="H101" s="195"/>
      <c r="I101" s="196"/>
      <c r="J101" s="197">
        <f>J258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101</v>
      </c>
      <c r="E102" s="195"/>
      <c r="F102" s="195"/>
      <c r="G102" s="195"/>
      <c r="H102" s="195"/>
      <c r="I102" s="196"/>
      <c r="J102" s="197">
        <f>J346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330</v>
      </c>
      <c r="E103" s="195"/>
      <c r="F103" s="195"/>
      <c r="G103" s="195"/>
      <c r="H103" s="195"/>
      <c r="I103" s="196"/>
      <c r="J103" s="197">
        <f>J352</f>
        <v>0</v>
      </c>
      <c r="K103" s="193"/>
      <c r="L103" s="198"/>
    </row>
    <row r="104" spans="2:12" s="8" customFormat="1" ht="24.95" customHeight="1">
      <c r="B104" s="185"/>
      <c r="C104" s="186"/>
      <c r="D104" s="187" t="s">
        <v>102</v>
      </c>
      <c r="E104" s="188"/>
      <c r="F104" s="188"/>
      <c r="G104" s="188"/>
      <c r="H104" s="188"/>
      <c r="I104" s="189"/>
      <c r="J104" s="190">
        <f>J354</f>
        <v>0</v>
      </c>
      <c r="K104" s="186"/>
      <c r="L104" s="191"/>
    </row>
    <row r="105" spans="2:12" s="9" customFormat="1" ht="19.9" customHeight="1">
      <c r="B105" s="192"/>
      <c r="C105" s="193"/>
      <c r="D105" s="194" t="s">
        <v>331</v>
      </c>
      <c r="E105" s="195"/>
      <c r="F105" s="195"/>
      <c r="G105" s="195"/>
      <c r="H105" s="195"/>
      <c r="I105" s="196"/>
      <c r="J105" s="197">
        <f>J355</f>
        <v>0</v>
      </c>
      <c r="K105" s="193"/>
      <c r="L105" s="198"/>
    </row>
    <row r="106" spans="2:12" s="8" customFormat="1" ht="24.95" customHeight="1">
      <c r="B106" s="185"/>
      <c r="C106" s="186"/>
      <c r="D106" s="187" t="s">
        <v>105</v>
      </c>
      <c r="E106" s="188"/>
      <c r="F106" s="188"/>
      <c r="G106" s="188"/>
      <c r="H106" s="188"/>
      <c r="I106" s="189"/>
      <c r="J106" s="190">
        <f>J363</f>
        <v>0</v>
      </c>
      <c r="K106" s="186"/>
      <c r="L106" s="191"/>
    </row>
    <row r="107" spans="2:12" s="9" customFormat="1" ht="19.9" customHeight="1">
      <c r="B107" s="192"/>
      <c r="C107" s="193"/>
      <c r="D107" s="194" t="s">
        <v>106</v>
      </c>
      <c r="E107" s="195"/>
      <c r="F107" s="195"/>
      <c r="G107" s="195"/>
      <c r="H107" s="195"/>
      <c r="I107" s="196"/>
      <c r="J107" s="197">
        <f>J364</f>
        <v>0</v>
      </c>
      <c r="K107" s="193"/>
      <c r="L107" s="198"/>
    </row>
    <row r="108" spans="2:12" s="1" customFormat="1" ht="21.8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39"/>
      <c r="J109" s="39"/>
      <c r="K109" s="39"/>
      <c r="L109" s="43"/>
    </row>
    <row r="110" spans="2:14" s="1" customFormat="1" ht="29.25" customHeight="1">
      <c r="B110" s="38"/>
      <c r="C110" s="184" t="s">
        <v>107</v>
      </c>
      <c r="D110" s="39"/>
      <c r="E110" s="39"/>
      <c r="F110" s="39"/>
      <c r="G110" s="39"/>
      <c r="H110" s="39"/>
      <c r="I110" s="139"/>
      <c r="J110" s="199">
        <f>ROUND(J111+J112+J113+J114+J115+J116,2)</f>
        <v>0</v>
      </c>
      <c r="K110" s="39"/>
      <c r="L110" s="43"/>
      <c r="N110" s="200" t="s">
        <v>37</v>
      </c>
    </row>
    <row r="111" spans="2:65" s="1" customFormat="1" ht="18" customHeight="1">
      <c r="B111" s="38"/>
      <c r="C111" s="39"/>
      <c r="D111" s="201" t="s">
        <v>108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109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110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109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1" t="s">
        <v>111</v>
      </c>
      <c r="E113" s="202"/>
      <c r="F113" s="202"/>
      <c r="G113" s="39"/>
      <c r="H113" s="39"/>
      <c r="I113" s="139"/>
      <c r="J113" s="203"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109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65" s="1" customFormat="1" ht="18" customHeight="1">
      <c r="B114" s="38"/>
      <c r="C114" s="39"/>
      <c r="D114" s="201" t="s">
        <v>112</v>
      </c>
      <c r="E114" s="202"/>
      <c r="F114" s="202"/>
      <c r="G114" s="39"/>
      <c r="H114" s="39"/>
      <c r="I114" s="139"/>
      <c r="J114" s="203">
        <v>0</v>
      </c>
      <c r="K114" s="39"/>
      <c r="L114" s="204"/>
      <c r="M114" s="139"/>
      <c r="N114" s="205" t="s">
        <v>39</v>
      </c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206" t="s">
        <v>109</v>
      </c>
      <c r="AZ114" s="139"/>
      <c r="BA114" s="139"/>
      <c r="BB114" s="139"/>
      <c r="BC114" s="139"/>
      <c r="BD114" s="139"/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206" t="s">
        <v>83</v>
      </c>
      <c r="BK114" s="139"/>
      <c r="BL114" s="139"/>
      <c r="BM114" s="139"/>
    </row>
    <row r="115" spans="2:65" s="1" customFormat="1" ht="18" customHeight="1">
      <c r="B115" s="38"/>
      <c r="C115" s="39"/>
      <c r="D115" s="201" t="s">
        <v>113</v>
      </c>
      <c r="E115" s="202"/>
      <c r="F115" s="202"/>
      <c r="G115" s="39"/>
      <c r="H115" s="39"/>
      <c r="I115" s="139"/>
      <c r="J115" s="203">
        <v>0</v>
      </c>
      <c r="K115" s="39"/>
      <c r="L115" s="204"/>
      <c r="M115" s="139"/>
      <c r="N115" s="205" t="s">
        <v>39</v>
      </c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206" t="s">
        <v>109</v>
      </c>
      <c r="AZ115" s="139"/>
      <c r="BA115" s="139"/>
      <c r="BB115" s="139"/>
      <c r="BC115" s="139"/>
      <c r="BD115" s="139"/>
      <c r="BE115" s="207">
        <f>IF(N115="základní",J115,0)</f>
        <v>0</v>
      </c>
      <c r="BF115" s="207">
        <f>IF(N115="snížená",J115,0)</f>
        <v>0</v>
      </c>
      <c r="BG115" s="207">
        <f>IF(N115="zákl. přenesená",J115,0)</f>
        <v>0</v>
      </c>
      <c r="BH115" s="207">
        <f>IF(N115="sníž. přenesená",J115,0)</f>
        <v>0</v>
      </c>
      <c r="BI115" s="207">
        <f>IF(N115="nulová",J115,0)</f>
        <v>0</v>
      </c>
      <c r="BJ115" s="206" t="s">
        <v>83</v>
      </c>
      <c r="BK115" s="139"/>
      <c r="BL115" s="139"/>
      <c r="BM115" s="139"/>
    </row>
    <row r="116" spans="2:65" s="1" customFormat="1" ht="18" customHeight="1">
      <c r="B116" s="38"/>
      <c r="C116" s="39"/>
      <c r="D116" s="202" t="s">
        <v>114</v>
      </c>
      <c r="E116" s="39"/>
      <c r="F116" s="39"/>
      <c r="G116" s="39"/>
      <c r="H116" s="39"/>
      <c r="I116" s="139"/>
      <c r="J116" s="203">
        <f>ROUND(J30*T116,2)</f>
        <v>0</v>
      </c>
      <c r="K116" s="39"/>
      <c r="L116" s="204"/>
      <c r="M116" s="139"/>
      <c r="N116" s="205" t="s">
        <v>39</v>
      </c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206" t="s">
        <v>115</v>
      </c>
      <c r="AZ116" s="139"/>
      <c r="BA116" s="139"/>
      <c r="BB116" s="139"/>
      <c r="BC116" s="139"/>
      <c r="BD116" s="139"/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206" t="s">
        <v>83</v>
      </c>
      <c r="BK116" s="139"/>
      <c r="BL116" s="139"/>
      <c r="BM116" s="139"/>
    </row>
    <row r="117" spans="2:12" s="1" customFormat="1" ht="12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29.25" customHeight="1">
      <c r="B118" s="38"/>
      <c r="C118" s="208" t="s">
        <v>116</v>
      </c>
      <c r="D118" s="181"/>
      <c r="E118" s="181"/>
      <c r="F118" s="181"/>
      <c r="G118" s="181"/>
      <c r="H118" s="181"/>
      <c r="I118" s="182"/>
      <c r="J118" s="209">
        <f>ROUND(J96+J110,2)</f>
        <v>0</v>
      </c>
      <c r="K118" s="181"/>
      <c r="L118" s="43"/>
    </row>
    <row r="119" spans="2:12" s="1" customFormat="1" ht="6.95" customHeight="1">
      <c r="B119" s="61"/>
      <c r="C119" s="62"/>
      <c r="D119" s="62"/>
      <c r="E119" s="62"/>
      <c r="F119" s="62"/>
      <c r="G119" s="62"/>
      <c r="H119" s="62"/>
      <c r="I119" s="175"/>
      <c r="J119" s="62"/>
      <c r="K119" s="62"/>
      <c r="L119" s="43"/>
    </row>
    <row r="123" spans="2:12" s="1" customFormat="1" ht="6.95" customHeight="1">
      <c r="B123" s="63"/>
      <c r="C123" s="64"/>
      <c r="D123" s="64"/>
      <c r="E123" s="64"/>
      <c r="F123" s="64"/>
      <c r="G123" s="64"/>
      <c r="H123" s="64"/>
      <c r="I123" s="178"/>
      <c r="J123" s="64"/>
      <c r="K123" s="64"/>
      <c r="L123" s="43"/>
    </row>
    <row r="124" spans="2:12" s="1" customFormat="1" ht="24.95" customHeight="1">
      <c r="B124" s="38"/>
      <c r="C124" s="23" t="s">
        <v>117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2" customHeight="1">
      <c r="B126" s="38"/>
      <c r="C126" s="32" t="s">
        <v>16</v>
      </c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6.5" customHeight="1">
      <c r="B127" s="38"/>
      <c r="C127" s="39"/>
      <c r="D127" s="39"/>
      <c r="E127" s="179" t="str">
        <f>E7</f>
        <v>Polyfunkční objekt</v>
      </c>
      <c r="F127" s="32"/>
      <c r="G127" s="32"/>
      <c r="H127" s="32"/>
      <c r="I127" s="139"/>
      <c r="J127" s="39"/>
      <c r="K127" s="39"/>
      <c r="L127" s="43"/>
    </row>
    <row r="128" spans="2:12" s="1" customFormat="1" ht="12" customHeight="1">
      <c r="B128" s="38"/>
      <c r="C128" s="32" t="s">
        <v>88</v>
      </c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6.5" customHeight="1">
      <c r="B129" s="38"/>
      <c r="C129" s="39"/>
      <c r="D129" s="39"/>
      <c r="E129" s="71" t="str">
        <f>E9</f>
        <v>03220006b - Zpevněné plochy, HTÚ, výsadby a ozelenění</v>
      </c>
      <c r="F129" s="39"/>
      <c r="G129" s="39"/>
      <c r="H129" s="39"/>
      <c r="I129" s="139"/>
      <c r="J129" s="39"/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39"/>
      <c r="J130" s="39"/>
      <c r="K130" s="39"/>
      <c r="L130" s="43"/>
    </row>
    <row r="131" spans="2:12" s="1" customFormat="1" ht="12" customHeight="1">
      <c r="B131" s="38"/>
      <c r="C131" s="32" t="s">
        <v>20</v>
      </c>
      <c r="D131" s="39"/>
      <c r="E131" s="39"/>
      <c r="F131" s="27" t="str">
        <f>F12</f>
        <v>Přibice</v>
      </c>
      <c r="G131" s="39"/>
      <c r="H131" s="39"/>
      <c r="I131" s="142" t="s">
        <v>22</v>
      </c>
      <c r="J131" s="74" t="str">
        <f>IF(J12="","",J12)</f>
        <v>21. 6. 2018</v>
      </c>
      <c r="K131" s="39"/>
      <c r="L131" s="43"/>
    </row>
    <row r="132" spans="2:12" s="1" customFormat="1" ht="6.95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12" s="1" customFormat="1" ht="15.15" customHeight="1">
      <c r="B133" s="38"/>
      <c r="C133" s="32" t="s">
        <v>24</v>
      </c>
      <c r="D133" s="39"/>
      <c r="E133" s="39"/>
      <c r="F133" s="27" t="str">
        <f>E15</f>
        <v xml:space="preserve"> </v>
      </c>
      <c r="G133" s="39"/>
      <c r="H133" s="39"/>
      <c r="I133" s="142" t="s">
        <v>29</v>
      </c>
      <c r="J133" s="36" t="str">
        <f>E21</f>
        <v xml:space="preserve"> </v>
      </c>
      <c r="K133" s="39"/>
      <c r="L133" s="43"/>
    </row>
    <row r="134" spans="2:12" s="1" customFormat="1" ht="15.15" customHeight="1">
      <c r="B134" s="38"/>
      <c r="C134" s="32" t="s">
        <v>27</v>
      </c>
      <c r="D134" s="39"/>
      <c r="E134" s="39"/>
      <c r="F134" s="27" t="str">
        <f>IF(E18="","",E18)</f>
        <v>Vyplň údaj</v>
      </c>
      <c r="G134" s="39"/>
      <c r="H134" s="39"/>
      <c r="I134" s="142" t="s">
        <v>31</v>
      </c>
      <c r="J134" s="36" t="str">
        <f>E24</f>
        <v xml:space="preserve"> </v>
      </c>
      <c r="K134" s="39"/>
      <c r="L134" s="43"/>
    </row>
    <row r="135" spans="2:12" s="1" customFormat="1" ht="10.3" customHeight="1">
      <c r="B135" s="38"/>
      <c r="C135" s="39"/>
      <c r="D135" s="39"/>
      <c r="E135" s="39"/>
      <c r="F135" s="39"/>
      <c r="G135" s="39"/>
      <c r="H135" s="39"/>
      <c r="I135" s="139"/>
      <c r="J135" s="39"/>
      <c r="K135" s="39"/>
      <c r="L135" s="43"/>
    </row>
    <row r="136" spans="2:20" s="10" customFormat="1" ht="29.25" customHeight="1">
      <c r="B136" s="210"/>
      <c r="C136" s="211" t="s">
        <v>118</v>
      </c>
      <c r="D136" s="212" t="s">
        <v>58</v>
      </c>
      <c r="E136" s="212" t="s">
        <v>54</v>
      </c>
      <c r="F136" s="212" t="s">
        <v>55</v>
      </c>
      <c r="G136" s="212" t="s">
        <v>119</v>
      </c>
      <c r="H136" s="212" t="s">
        <v>120</v>
      </c>
      <c r="I136" s="213" t="s">
        <v>121</v>
      </c>
      <c r="J136" s="214" t="s">
        <v>95</v>
      </c>
      <c r="K136" s="215" t="s">
        <v>122</v>
      </c>
      <c r="L136" s="216"/>
      <c r="M136" s="95" t="s">
        <v>1</v>
      </c>
      <c r="N136" s="96" t="s">
        <v>37</v>
      </c>
      <c r="O136" s="96" t="s">
        <v>123</v>
      </c>
      <c r="P136" s="96" t="s">
        <v>124</v>
      </c>
      <c r="Q136" s="96" t="s">
        <v>125</v>
      </c>
      <c r="R136" s="96" t="s">
        <v>126</v>
      </c>
      <c r="S136" s="96" t="s">
        <v>127</v>
      </c>
      <c r="T136" s="97" t="s">
        <v>128</v>
      </c>
    </row>
    <row r="137" spans="2:63" s="1" customFormat="1" ht="22.8" customHeight="1">
      <c r="B137" s="38"/>
      <c r="C137" s="102" t="s">
        <v>129</v>
      </c>
      <c r="D137" s="39"/>
      <c r="E137" s="39"/>
      <c r="F137" s="39"/>
      <c r="G137" s="39"/>
      <c r="H137" s="39"/>
      <c r="I137" s="139"/>
      <c r="J137" s="217">
        <f>BK137</f>
        <v>0</v>
      </c>
      <c r="K137" s="39"/>
      <c r="L137" s="43"/>
      <c r="M137" s="98"/>
      <c r="N137" s="99"/>
      <c r="O137" s="99"/>
      <c r="P137" s="218">
        <f>P138+P354+P363</f>
        <v>0</v>
      </c>
      <c r="Q137" s="99"/>
      <c r="R137" s="218">
        <f>R138+R354+R363</f>
        <v>2250.58567617</v>
      </c>
      <c r="S137" s="99"/>
      <c r="T137" s="219">
        <f>T138+T354+T363</f>
        <v>24.354</v>
      </c>
      <c r="AT137" s="17" t="s">
        <v>72</v>
      </c>
      <c r="AU137" s="17" t="s">
        <v>97</v>
      </c>
      <c r="BK137" s="220">
        <f>BK138+BK354+BK363</f>
        <v>0</v>
      </c>
    </row>
    <row r="138" spans="2:63" s="11" customFormat="1" ht="25.9" customHeight="1">
      <c r="B138" s="221"/>
      <c r="C138" s="222"/>
      <c r="D138" s="223" t="s">
        <v>72</v>
      </c>
      <c r="E138" s="224" t="s">
        <v>130</v>
      </c>
      <c r="F138" s="224" t="s">
        <v>131</v>
      </c>
      <c r="G138" s="222"/>
      <c r="H138" s="222"/>
      <c r="I138" s="225"/>
      <c r="J138" s="226">
        <f>BK138</f>
        <v>0</v>
      </c>
      <c r="K138" s="222"/>
      <c r="L138" s="227"/>
      <c r="M138" s="228"/>
      <c r="N138" s="229"/>
      <c r="O138" s="229"/>
      <c r="P138" s="230">
        <f>P139+P184+P244+P258+P346+P352</f>
        <v>0</v>
      </c>
      <c r="Q138" s="229"/>
      <c r="R138" s="230">
        <f>R139+R184+R244+R258+R346+R352</f>
        <v>2249.98204517</v>
      </c>
      <c r="S138" s="229"/>
      <c r="T138" s="231">
        <f>T139+T184+T244+T258+T346+T352</f>
        <v>24.354</v>
      </c>
      <c r="AR138" s="232" t="s">
        <v>81</v>
      </c>
      <c r="AT138" s="233" t="s">
        <v>72</v>
      </c>
      <c r="AU138" s="233" t="s">
        <v>73</v>
      </c>
      <c r="AY138" s="232" t="s">
        <v>132</v>
      </c>
      <c r="BK138" s="234">
        <f>BK139+BK184+BK244+BK258+BK346+BK352</f>
        <v>0</v>
      </c>
    </row>
    <row r="139" spans="2:63" s="11" customFormat="1" ht="22.8" customHeight="1">
      <c r="B139" s="221"/>
      <c r="C139" s="222"/>
      <c r="D139" s="223" t="s">
        <v>72</v>
      </c>
      <c r="E139" s="235" t="s">
        <v>81</v>
      </c>
      <c r="F139" s="235" t="s">
        <v>133</v>
      </c>
      <c r="G139" s="222"/>
      <c r="H139" s="222"/>
      <c r="I139" s="225"/>
      <c r="J139" s="236">
        <f>BK139</f>
        <v>0</v>
      </c>
      <c r="K139" s="222"/>
      <c r="L139" s="227"/>
      <c r="M139" s="228"/>
      <c r="N139" s="229"/>
      <c r="O139" s="229"/>
      <c r="P139" s="230">
        <f>SUM(P140:P183)</f>
        <v>0</v>
      </c>
      <c r="Q139" s="229"/>
      <c r="R139" s="230">
        <f>SUM(R140:R183)</f>
        <v>114.8847</v>
      </c>
      <c r="S139" s="229"/>
      <c r="T139" s="231">
        <f>SUM(T140:T183)</f>
        <v>24.354</v>
      </c>
      <c r="AR139" s="232" t="s">
        <v>81</v>
      </c>
      <c r="AT139" s="233" t="s">
        <v>72</v>
      </c>
      <c r="AU139" s="233" t="s">
        <v>81</v>
      </c>
      <c r="AY139" s="232" t="s">
        <v>132</v>
      </c>
      <c r="BK139" s="234">
        <f>SUM(BK140:BK183)</f>
        <v>0</v>
      </c>
    </row>
    <row r="140" spans="2:65" s="1" customFormat="1" ht="24" customHeight="1">
      <c r="B140" s="38"/>
      <c r="C140" s="237" t="s">
        <v>81</v>
      </c>
      <c r="D140" s="237" t="s">
        <v>134</v>
      </c>
      <c r="E140" s="238" t="s">
        <v>332</v>
      </c>
      <c r="F140" s="239" t="s">
        <v>333</v>
      </c>
      <c r="G140" s="240" t="s">
        <v>306</v>
      </c>
      <c r="H140" s="241">
        <v>49.2</v>
      </c>
      <c r="I140" s="242"/>
      <c r="J140" s="243">
        <f>ROUND(I140*H140,2)</f>
        <v>0</v>
      </c>
      <c r="K140" s="239" t="s">
        <v>138</v>
      </c>
      <c r="L140" s="43"/>
      <c r="M140" s="244" t="s">
        <v>1</v>
      </c>
      <c r="N140" s="245" t="s">
        <v>38</v>
      </c>
      <c r="O140" s="86"/>
      <c r="P140" s="246">
        <f>O140*H140</f>
        <v>0</v>
      </c>
      <c r="Q140" s="246">
        <v>0</v>
      </c>
      <c r="R140" s="246">
        <f>Q140*H140</f>
        <v>0</v>
      </c>
      <c r="S140" s="246">
        <v>0.255</v>
      </c>
      <c r="T140" s="247">
        <f>S140*H140</f>
        <v>12.546000000000001</v>
      </c>
      <c r="AR140" s="248" t="s">
        <v>139</v>
      </c>
      <c r="AT140" s="248" t="s">
        <v>134</v>
      </c>
      <c r="AU140" s="248" t="s">
        <v>83</v>
      </c>
      <c r="AY140" s="17" t="s">
        <v>132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81</v>
      </c>
      <c r="BK140" s="249">
        <f>ROUND(I140*H140,2)</f>
        <v>0</v>
      </c>
      <c r="BL140" s="17" t="s">
        <v>139</v>
      </c>
      <c r="BM140" s="248" t="s">
        <v>334</v>
      </c>
    </row>
    <row r="141" spans="2:51" s="13" customFormat="1" ht="12">
      <c r="B141" s="261"/>
      <c r="C141" s="262"/>
      <c r="D141" s="252" t="s">
        <v>141</v>
      </c>
      <c r="E141" s="263" t="s">
        <v>1</v>
      </c>
      <c r="F141" s="264" t="s">
        <v>335</v>
      </c>
      <c r="G141" s="262"/>
      <c r="H141" s="265">
        <v>49.2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AT141" s="271" t="s">
        <v>141</v>
      </c>
      <c r="AU141" s="271" t="s">
        <v>83</v>
      </c>
      <c r="AV141" s="13" t="s">
        <v>83</v>
      </c>
      <c r="AW141" s="13" t="s">
        <v>30</v>
      </c>
      <c r="AX141" s="13" t="s">
        <v>73</v>
      </c>
      <c r="AY141" s="271" t="s">
        <v>132</v>
      </c>
    </row>
    <row r="142" spans="2:51" s="14" customFormat="1" ht="12">
      <c r="B142" s="272"/>
      <c r="C142" s="273"/>
      <c r="D142" s="252" t="s">
        <v>141</v>
      </c>
      <c r="E142" s="274" t="s">
        <v>1</v>
      </c>
      <c r="F142" s="275" t="s">
        <v>149</v>
      </c>
      <c r="G142" s="273"/>
      <c r="H142" s="276">
        <v>49.2</v>
      </c>
      <c r="I142" s="277"/>
      <c r="J142" s="273"/>
      <c r="K142" s="273"/>
      <c r="L142" s="278"/>
      <c r="M142" s="279"/>
      <c r="N142" s="280"/>
      <c r="O142" s="280"/>
      <c r="P142" s="280"/>
      <c r="Q142" s="280"/>
      <c r="R142" s="280"/>
      <c r="S142" s="280"/>
      <c r="T142" s="281"/>
      <c r="AT142" s="282" t="s">
        <v>141</v>
      </c>
      <c r="AU142" s="282" t="s">
        <v>83</v>
      </c>
      <c r="AV142" s="14" t="s">
        <v>139</v>
      </c>
      <c r="AW142" s="14" t="s">
        <v>30</v>
      </c>
      <c r="AX142" s="14" t="s">
        <v>81</v>
      </c>
      <c r="AY142" s="282" t="s">
        <v>132</v>
      </c>
    </row>
    <row r="143" spans="2:65" s="1" customFormat="1" ht="24" customHeight="1">
      <c r="B143" s="38"/>
      <c r="C143" s="237" t="s">
        <v>83</v>
      </c>
      <c r="D143" s="237" t="s">
        <v>134</v>
      </c>
      <c r="E143" s="238" t="s">
        <v>336</v>
      </c>
      <c r="F143" s="239" t="s">
        <v>337</v>
      </c>
      <c r="G143" s="240" t="s">
        <v>306</v>
      </c>
      <c r="H143" s="241">
        <v>49.2</v>
      </c>
      <c r="I143" s="242"/>
      <c r="J143" s="243">
        <f>ROUND(I143*H143,2)</f>
        <v>0</v>
      </c>
      <c r="K143" s="239" t="s">
        <v>138</v>
      </c>
      <c r="L143" s="43"/>
      <c r="M143" s="244" t="s">
        <v>1</v>
      </c>
      <c r="N143" s="245" t="s">
        <v>38</v>
      </c>
      <c r="O143" s="86"/>
      <c r="P143" s="246">
        <f>O143*H143</f>
        <v>0</v>
      </c>
      <c r="Q143" s="246">
        <v>0</v>
      </c>
      <c r="R143" s="246">
        <f>Q143*H143</f>
        <v>0</v>
      </c>
      <c r="S143" s="246">
        <v>0.24</v>
      </c>
      <c r="T143" s="247">
        <f>S143*H143</f>
        <v>11.808</v>
      </c>
      <c r="AR143" s="248" t="s">
        <v>139</v>
      </c>
      <c r="AT143" s="248" t="s">
        <v>134</v>
      </c>
      <c r="AU143" s="248" t="s">
        <v>83</v>
      </c>
      <c r="AY143" s="17" t="s">
        <v>132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81</v>
      </c>
      <c r="BK143" s="249">
        <f>ROUND(I143*H143,2)</f>
        <v>0</v>
      </c>
      <c r="BL143" s="17" t="s">
        <v>139</v>
      </c>
      <c r="BM143" s="248" t="s">
        <v>338</v>
      </c>
    </row>
    <row r="144" spans="2:65" s="1" customFormat="1" ht="24" customHeight="1">
      <c r="B144" s="38"/>
      <c r="C144" s="237" t="s">
        <v>158</v>
      </c>
      <c r="D144" s="237" t="s">
        <v>134</v>
      </c>
      <c r="E144" s="238" t="s">
        <v>339</v>
      </c>
      <c r="F144" s="239" t="s">
        <v>340</v>
      </c>
      <c r="G144" s="240" t="s">
        <v>137</v>
      </c>
      <c r="H144" s="241">
        <v>67.579</v>
      </c>
      <c r="I144" s="242"/>
      <c r="J144" s="243">
        <f>ROUND(I144*H144,2)</f>
        <v>0</v>
      </c>
      <c r="K144" s="239" t="s">
        <v>138</v>
      </c>
      <c r="L144" s="43"/>
      <c r="M144" s="244" t="s">
        <v>1</v>
      </c>
      <c r="N144" s="245" t="s">
        <v>38</v>
      </c>
      <c r="O144" s="86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48" t="s">
        <v>139</v>
      </c>
      <c r="AT144" s="248" t="s">
        <v>134</v>
      </c>
      <c r="AU144" s="248" t="s">
        <v>83</v>
      </c>
      <c r="AY144" s="17" t="s">
        <v>132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81</v>
      </c>
      <c r="BK144" s="249">
        <f>ROUND(I144*H144,2)</f>
        <v>0</v>
      </c>
      <c r="BL144" s="17" t="s">
        <v>139</v>
      </c>
      <c r="BM144" s="248" t="s">
        <v>341</v>
      </c>
    </row>
    <row r="145" spans="2:51" s="12" customFormat="1" ht="12">
      <c r="B145" s="250"/>
      <c r="C145" s="251"/>
      <c r="D145" s="252" t="s">
        <v>141</v>
      </c>
      <c r="E145" s="253" t="s">
        <v>1</v>
      </c>
      <c r="F145" s="254" t="s">
        <v>342</v>
      </c>
      <c r="G145" s="251"/>
      <c r="H145" s="253" t="s">
        <v>1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AT145" s="260" t="s">
        <v>141</v>
      </c>
      <c r="AU145" s="260" t="s">
        <v>83</v>
      </c>
      <c r="AV145" s="12" t="s">
        <v>81</v>
      </c>
      <c r="AW145" s="12" t="s">
        <v>30</v>
      </c>
      <c r="AX145" s="12" t="s">
        <v>73</v>
      </c>
      <c r="AY145" s="260" t="s">
        <v>132</v>
      </c>
    </row>
    <row r="146" spans="2:51" s="13" customFormat="1" ht="12">
      <c r="B146" s="261"/>
      <c r="C146" s="262"/>
      <c r="D146" s="252" t="s">
        <v>141</v>
      </c>
      <c r="E146" s="263" t="s">
        <v>1</v>
      </c>
      <c r="F146" s="264" t="s">
        <v>343</v>
      </c>
      <c r="G146" s="262"/>
      <c r="H146" s="265">
        <v>51.91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AT146" s="271" t="s">
        <v>141</v>
      </c>
      <c r="AU146" s="271" t="s">
        <v>83</v>
      </c>
      <c r="AV146" s="13" t="s">
        <v>83</v>
      </c>
      <c r="AW146" s="13" t="s">
        <v>30</v>
      </c>
      <c r="AX146" s="13" t="s">
        <v>73</v>
      </c>
      <c r="AY146" s="271" t="s">
        <v>132</v>
      </c>
    </row>
    <row r="147" spans="2:51" s="13" customFormat="1" ht="12">
      <c r="B147" s="261"/>
      <c r="C147" s="262"/>
      <c r="D147" s="252" t="s">
        <v>141</v>
      </c>
      <c r="E147" s="263" t="s">
        <v>1</v>
      </c>
      <c r="F147" s="264" t="s">
        <v>344</v>
      </c>
      <c r="G147" s="262"/>
      <c r="H147" s="265">
        <v>12.3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AT147" s="271" t="s">
        <v>141</v>
      </c>
      <c r="AU147" s="271" t="s">
        <v>83</v>
      </c>
      <c r="AV147" s="13" t="s">
        <v>83</v>
      </c>
      <c r="AW147" s="13" t="s">
        <v>30</v>
      </c>
      <c r="AX147" s="13" t="s">
        <v>73</v>
      </c>
      <c r="AY147" s="271" t="s">
        <v>132</v>
      </c>
    </row>
    <row r="148" spans="2:51" s="13" customFormat="1" ht="12">
      <c r="B148" s="261"/>
      <c r="C148" s="262"/>
      <c r="D148" s="252" t="s">
        <v>141</v>
      </c>
      <c r="E148" s="263" t="s">
        <v>1</v>
      </c>
      <c r="F148" s="264" t="s">
        <v>345</v>
      </c>
      <c r="G148" s="262"/>
      <c r="H148" s="265">
        <v>3.369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AT148" s="271" t="s">
        <v>141</v>
      </c>
      <c r="AU148" s="271" t="s">
        <v>83</v>
      </c>
      <c r="AV148" s="13" t="s">
        <v>83</v>
      </c>
      <c r="AW148" s="13" t="s">
        <v>30</v>
      </c>
      <c r="AX148" s="13" t="s">
        <v>73</v>
      </c>
      <c r="AY148" s="271" t="s">
        <v>132</v>
      </c>
    </row>
    <row r="149" spans="2:51" s="14" customFormat="1" ht="12">
      <c r="B149" s="272"/>
      <c r="C149" s="273"/>
      <c r="D149" s="252" t="s">
        <v>141</v>
      </c>
      <c r="E149" s="274" t="s">
        <v>1</v>
      </c>
      <c r="F149" s="275" t="s">
        <v>149</v>
      </c>
      <c r="G149" s="273"/>
      <c r="H149" s="276">
        <v>67.579</v>
      </c>
      <c r="I149" s="277"/>
      <c r="J149" s="273"/>
      <c r="K149" s="273"/>
      <c r="L149" s="278"/>
      <c r="M149" s="279"/>
      <c r="N149" s="280"/>
      <c r="O149" s="280"/>
      <c r="P149" s="280"/>
      <c r="Q149" s="280"/>
      <c r="R149" s="280"/>
      <c r="S149" s="280"/>
      <c r="T149" s="281"/>
      <c r="AT149" s="282" t="s">
        <v>141</v>
      </c>
      <c r="AU149" s="282" t="s">
        <v>83</v>
      </c>
      <c r="AV149" s="14" t="s">
        <v>139</v>
      </c>
      <c r="AW149" s="14" t="s">
        <v>30</v>
      </c>
      <c r="AX149" s="14" t="s">
        <v>81</v>
      </c>
      <c r="AY149" s="282" t="s">
        <v>132</v>
      </c>
    </row>
    <row r="150" spans="2:65" s="1" customFormat="1" ht="16.5" customHeight="1">
      <c r="B150" s="38"/>
      <c r="C150" s="300" t="s">
        <v>139</v>
      </c>
      <c r="D150" s="300" t="s">
        <v>346</v>
      </c>
      <c r="E150" s="301" t="s">
        <v>347</v>
      </c>
      <c r="F150" s="302" t="s">
        <v>348</v>
      </c>
      <c r="G150" s="303" t="s">
        <v>224</v>
      </c>
      <c r="H150" s="304">
        <v>114.884</v>
      </c>
      <c r="I150" s="305"/>
      <c r="J150" s="306">
        <f>ROUND(I150*H150,2)</f>
        <v>0</v>
      </c>
      <c r="K150" s="302" t="s">
        <v>138</v>
      </c>
      <c r="L150" s="307"/>
      <c r="M150" s="308" t="s">
        <v>1</v>
      </c>
      <c r="N150" s="309" t="s">
        <v>38</v>
      </c>
      <c r="O150" s="86"/>
      <c r="P150" s="246">
        <f>O150*H150</f>
        <v>0</v>
      </c>
      <c r="Q150" s="246">
        <v>1</v>
      </c>
      <c r="R150" s="246">
        <f>Q150*H150</f>
        <v>114.884</v>
      </c>
      <c r="S150" s="246">
        <v>0</v>
      </c>
      <c r="T150" s="247">
        <f>S150*H150</f>
        <v>0</v>
      </c>
      <c r="AR150" s="248" t="s">
        <v>201</v>
      </c>
      <c r="AT150" s="248" t="s">
        <v>346</v>
      </c>
      <c r="AU150" s="248" t="s">
        <v>83</v>
      </c>
      <c r="AY150" s="17" t="s">
        <v>132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139</v>
      </c>
      <c r="BM150" s="248" t="s">
        <v>349</v>
      </c>
    </row>
    <row r="151" spans="2:51" s="13" customFormat="1" ht="12">
      <c r="B151" s="261"/>
      <c r="C151" s="262"/>
      <c r="D151" s="252" t="s">
        <v>141</v>
      </c>
      <c r="E151" s="263" t="s">
        <v>1</v>
      </c>
      <c r="F151" s="264" t="s">
        <v>350</v>
      </c>
      <c r="G151" s="262"/>
      <c r="H151" s="265">
        <v>114.884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141</v>
      </c>
      <c r="AU151" s="271" t="s">
        <v>83</v>
      </c>
      <c r="AV151" s="13" t="s">
        <v>83</v>
      </c>
      <c r="AW151" s="13" t="s">
        <v>30</v>
      </c>
      <c r="AX151" s="13" t="s">
        <v>73</v>
      </c>
      <c r="AY151" s="271" t="s">
        <v>132</v>
      </c>
    </row>
    <row r="152" spans="2:51" s="14" customFormat="1" ht="12">
      <c r="B152" s="272"/>
      <c r="C152" s="273"/>
      <c r="D152" s="252" t="s">
        <v>141</v>
      </c>
      <c r="E152" s="274" t="s">
        <v>1</v>
      </c>
      <c r="F152" s="275" t="s">
        <v>149</v>
      </c>
      <c r="G152" s="273"/>
      <c r="H152" s="276">
        <v>114.884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AT152" s="282" t="s">
        <v>141</v>
      </c>
      <c r="AU152" s="282" t="s">
        <v>83</v>
      </c>
      <c r="AV152" s="14" t="s">
        <v>139</v>
      </c>
      <c r="AW152" s="14" t="s">
        <v>30</v>
      </c>
      <c r="AX152" s="14" t="s">
        <v>81</v>
      </c>
      <c r="AY152" s="282" t="s">
        <v>132</v>
      </c>
    </row>
    <row r="153" spans="2:65" s="1" customFormat="1" ht="24" customHeight="1">
      <c r="B153" s="38"/>
      <c r="C153" s="237" t="s">
        <v>351</v>
      </c>
      <c r="D153" s="237" t="s">
        <v>134</v>
      </c>
      <c r="E153" s="238" t="s">
        <v>352</v>
      </c>
      <c r="F153" s="239" t="s">
        <v>353</v>
      </c>
      <c r="G153" s="240" t="s">
        <v>137</v>
      </c>
      <c r="H153" s="241">
        <v>576.282</v>
      </c>
      <c r="I153" s="242"/>
      <c r="J153" s="243">
        <f>ROUND(I153*H153,2)</f>
        <v>0</v>
      </c>
      <c r="K153" s="239" t="s">
        <v>138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139</v>
      </c>
      <c r="AT153" s="248" t="s">
        <v>134</v>
      </c>
      <c r="AU153" s="248" t="s">
        <v>83</v>
      </c>
      <c r="AY153" s="17" t="s">
        <v>132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139</v>
      </c>
      <c r="BM153" s="248" t="s">
        <v>354</v>
      </c>
    </row>
    <row r="154" spans="2:51" s="13" customFormat="1" ht="12">
      <c r="B154" s="261"/>
      <c r="C154" s="262"/>
      <c r="D154" s="252" t="s">
        <v>141</v>
      </c>
      <c r="E154" s="263" t="s">
        <v>1</v>
      </c>
      <c r="F154" s="264" t="s">
        <v>355</v>
      </c>
      <c r="G154" s="262"/>
      <c r="H154" s="265">
        <v>576.282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AT154" s="271" t="s">
        <v>141</v>
      </c>
      <c r="AU154" s="271" t="s">
        <v>83</v>
      </c>
      <c r="AV154" s="13" t="s">
        <v>83</v>
      </c>
      <c r="AW154" s="13" t="s">
        <v>30</v>
      </c>
      <c r="AX154" s="13" t="s">
        <v>73</v>
      </c>
      <c r="AY154" s="271" t="s">
        <v>132</v>
      </c>
    </row>
    <row r="155" spans="2:51" s="14" customFormat="1" ht="12">
      <c r="B155" s="272"/>
      <c r="C155" s="273"/>
      <c r="D155" s="252" t="s">
        <v>141</v>
      </c>
      <c r="E155" s="274" t="s">
        <v>1</v>
      </c>
      <c r="F155" s="275" t="s">
        <v>149</v>
      </c>
      <c r="G155" s="273"/>
      <c r="H155" s="276">
        <v>576.282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AT155" s="282" t="s">
        <v>141</v>
      </c>
      <c r="AU155" s="282" t="s">
        <v>83</v>
      </c>
      <c r="AV155" s="14" t="s">
        <v>139</v>
      </c>
      <c r="AW155" s="14" t="s">
        <v>30</v>
      </c>
      <c r="AX155" s="14" t="s">
        <v>81</v>
      </c>
      <c r="AY155" s="282" t="s">
        <v>132</v>
      </c>
    </row>
    <row r="156" spans="2:65" s="1" customFormat="1" ht="24" customHeight="1">
      <c r="B156" s="38"/>
      <c r="C156" s="237" t="s">
        <v>178</v>
      </c>
      <c r="D156" s="237" t="s">
        <v>134</v>
      </c>
      <c r="E156" s="238" t="s">
        <v>193</v>
      </c>
      <c r="F156" s="239" t="s">
        <v>356</v>
      </c>
      <c r="G156" s="240" t="s">
        <v>137</v>
      </c>
      <c r="H156" s="241">
        <v>67.579</v>
      </c>
      <c r="I156" s="242"/>
      <c r="J156" s="243">
        <f>ROUND(I156*H156,2)</f>
        <v>0</v>
      </c>
      <c r="K156" s="239" t="s">
        <v>138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139</v>
      </c>
      <c r="AT156" s="248" t="s">
        <v>134</v>
      </c>
      <c r="AU156" s="248" t="s">
        <v>83</v>
      </c>
      <c r="AY156" s="17" t="s">
        <v>132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139</v>
      </c>
      <c r="BM156" s="248" t="s">
        <v>357</v>
      </c>
    </row>
    <row r="157" spans="2:51" s="13" customFormat="1" ht="12">
      <c r="B157" s="261"/>
      <c r="C157" s="262"/>
      <c r="D157" s="252" t="s">
        <v>141</v>
      </c>
      <c r="E157" s="263" t="s">
        <v>1</v>
      </c>
      <c r="F157" s="264" t="s">
        <v>358</v>
      </c>
      <c r="G157" s="262"/>
      <c r="H157" s="265">
        <v>67.579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141</v>
      </c>
      <c r="AU157" s="271" t="s">
        <v>83</v>
      </c>
      <c r="AV157" s="13" t="s">
        <v>83</v>
      </c>
      <c r="AW157" s="13" t="s">
        <v>30</v>
      </c>
      <c r="AX157" s="13" t="s">
        <v>73</v>
      </c>
      <c r="AY157" s="271" t="s">
        <v>132</v>
      </c>
    </row>
    <row r="158" spans="2:51" s="14" customFormat="1" ht="12">
      <c r="B158" s="272"/>
      <c r="C158" s="273"/>
      <c r="D158" s="252" t="s">
        <v>141</v>
      </c>
      <c r="E158" s="274" t="s">
        <v>1</v>
      </c>
      <c r="F158" s="275" t="s">
        <v>149</v>
      </c>
      <c r="G158" s="273"/>
      <c r="H158" s="276">
        <v>67.579</v>
      </c>
      <c r="I158" s="277"/>
      <c r="J158" s="273"/>
      <c r="K158" s="273"/>
      <c r="L158" s="278"/>
      <c r="M158" s="279"/>
      <c r="N158" s="280"/>
      <c r="O158" s="280"/>
      <c r="P158" s="280"/>
      <c r="Q158" s="280"/>
      <c r="R158" s="280"/>
      <c r="S158" s="280"/>
      <c r="T158" s="281"/>
      <c r="AT158" s="282" t="s">
        <v>141</v>
      </c>
      <c r="AU158" s="282" t="s">
        <v>83</v>
      </c>
      <c r="AV158" s="14" t="s">
        <v>139</v>
      </c>
      <c r="AW158" s="14" t="s">
        <v>30</v>
      </c>
      <c r="AX158" s="14" t="s">
        <v>81</v>
      </c>
      <c r="AY158" s="282" t="s">
        <v>132</v>
      </c>
    </row>
    <row r="159" spans="2:65" s="1" customFormat="1" ht="36" customHeight="1">
      <c r="B159" s="38"/>
      <c r="C159" s="237" t="s">
        <v>359</v>
      </c>
      <c r="D159" s="237" t="s">
        <v>134</v>
      </c>
      <c r="E159" s="238" t="s">
        <v>360</v>
      </c>
      <c r="F159" s="239" t="s">
        <v>361</v>
      </c>
      <c r="G159" s="240" t="s">
        <v>137</v>
      </c>
      <c r="H159" s="241">
        <v>576.282</v>
      </c>
      <c r="I159" s="242"/>
      <c r="J159" s="243">
        <f>ROUND(I159*H159,2)</f>
        <v>0</v>
      </c>
      <c r="K159" s="239" t="s">
        <v>1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139</v>
      </c>
      <c r="AT159" s="248" t="s">
        <v>134</v>
      </c>
      <c r="AU159" s="248" t="s">
        <v>83</v>
      </c>
      <c r="AY159" s="17" t="s">
        <v>132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139</v>
      </c>
      <c r="BM159" s="248" t="s">
        <v>362</v>
      </c>
    </row>
    <row r="160" spans="2:51" s="13" customFormat="1" ht="12">
      <c r="B160" s="261"/>
      <c r="C160" s="262"/>
      <c r="D160" s="252" t="s">
        <v>141</v>
      </c>
      <c r="E160" s="263" t="s">
        <v>1</v>
      </c>
      <c r="F160" s="264" t="s">
        <v>363</v>
      </c>
      <c r="G160" s="262"/>
      <c r="H160" s="265">
        <v>576.282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141</v>
      </c>
      <c r="AU160" s="271" t="s">
        <v>83</v>
      </c>
      <c r="AV160" s="13" t="s">
        <v>83</v>
      </c>
      <c r="AW160" s="13" t="s">
        <v>30</v>
      </c>
      <c r="AX160" s="13" t="s">
        <v>73</v>
      </c>
      <c r="AY160" s="271" t="s">
        <v>132</v>
      </c>
    </row>
    <row r="161" spans="2:51" s="14" customFormat="1" ht="12">
      <c r="B161" s="272"/>
      <c r="C161" s="273"/>
      <c r="D161" s="252" t="s">
        <v>141</v>
      </c>
      <c r="E161" s="274" t="s">
        <v>1</v>
      </c>
      <c r="F161" s="275" t="s">
        <v>149</v>
      </c>
      <c r="G161" s="273"/>
      <c r="H161" s="276">
        <v>576.282</v>
      </c>
      <c r="I161" s="277"/>
      <c r="J161" s="273"/>
      <c r="K161" s="273"/>
      <c r="L161" s="278"/>
      <c r="M161" s="279"/>
      <c r="N161" s="280"/>
      <c r="O161" s="280"/>
      <c r="P161" s="280"/>
      <c r="Q161" s="280"/>
      <c r="R161" s="280"/>
      <c r="S161" s="280"/>
      <c r="T161" s="281"/>
      <c r="AT161" s="282" t="s">
        <v>141</v>
      </c>
      <c r="AU161" s="282" t="s">
        <v>83</v>
      </c>
      <c r="AV161" s="14" t="s">
        <v>139</v>
      </c>
      <c r="AW161" s="14" t="s">
        <v>30</v>
      </c>
      <c r="AX161" s="14" t="s">
        <v>81</v>
      </c>
      <c r="AY161" s="282" t="s">
        <v>132</v>
      </c>
    </row>
    <row r="162" spans="2:65" s="1" customFormat="1" ht="16.5" customHeight="1">
      <c r="B162" s="38"/>
      <c r="C162" s="237" t="s">
        <v>186</v>
      </c>
      <c r="D162" s="237" t="s">
        <v>134</v>
      </c>
      <c r="E162" s="238" t="s">
        <v>218</v>
      </c>
      <c r="F162" s="239" t="s">
        <v>364</v>
      </c>
      <c r="G162" s="240" t="s">
        <v>137</v>
      </c>
      <c r="H162" s="241">
        <v>67.579</v>
      </c>
      <c r="I162" s="242"/>
      <c r="J162" s="243">
        <f>ROUND(I162*H162,2)</f>
        <v>0</v>
      </c>
      <c r="K162" s="239" t="s">
        <v>138</v>
      </c>
      <c r="L162" s="43"/>
      <c r="M162" s="244" t="s">
        <v>1</v>
      </c>
      <c r="N162" s="245" t="s">
        <v>38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139</v>
      </c>
      <c r="AT162" s="248" t="s">
        <v>134</v>
      </c>
      <c r="AU162" s="248" t="s">
        <v>83</v>
      </c>
      <c r="AY162" s="17" t="s">
        <v>132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81</v>
      </c>
      <c r="BK162" s="249">
        <f>ROUND(I162*H162,2)</f>
        <v>0</v>
      </c>
      <c r="BL162" s="17" t="s">
        <v>139</v>
      </c>
      <c r="BM162" s="248" t="s">
        <v>365</v>
      </c>
    </row>
    <row r="163" spans="2:65" s="1" customFormat="1" ht="24" customHeight="1">
      <c r="B163" s="38"/>
      <c r="C163" s="237" t="s">
        <v>192</v>
      </c>
      <c r="D163" s="237" t="s">
        <v>134</v>
      </c>
      <c r="E163" s="238" t="s">
        <v>366</v>
      </c>
      <c r="F163" s="239" t="s">
        <v>367</v>
      </c>
      <c r="G163" s="240" t="s">
        <v>306</v>
      </c>
      <c r="H163" s="241">
        <v>610.41</v>
      </c>
      <c r="I163" s="242"/>
      <c r="J163" s="243">
        <f>ROUND(I163*H163,2)</f>
        <v>0</v>
      </c>
      <c r="K163" s="239" t="s">
        <v>1</v>
      </c>
      <c r="L163" s="43"/>
      <c r="M163" s="244" t="s">
        <v>1</v>
      </c>
      <c r="N163" s="245" t="s">
        <v>38</v>
      </c>
      <c r="O163" s="86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AR163" s="248" t="s">
        <v>139</v>
      </c>
      <c r="AT163" s="248" t="s">
        <v>134</v>
      </c>
      <c r="AU163" s="248" t="s">
        <v>83</v>
      </c>
      <c r="AY163" s="17" t="s">
        <v>132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81</v>
      </c>
      <c r="BK163" s="249">
        <f>ROUND(I163*H163,2)</f>
        <v>0</v>
      </c>
      <c r="BL163" s="17" t="s">
        <v>139</v>
      </c>
      <c r="BM163" s="248" t="s">
        <v>368</v>
      </c>
    </row>
    <row r="164" spans="2:51" s="13" customFormat="1" ht="12">
      <c r="B164" s="261"/>
      <c r="C164" s="262"/>
      <c r="D164" s="252" t="s">
        <v>141</v>
      </c>
      <c r="E164" s="263" t="s">
        <v>1</v>
      </c>
      <c r="F164" s="264" t="s">
        <v>369</v>
      </c>
      <c r="G164" s="262"/>
      <c r="H164" s="265">
        <v>519.1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AT164" s="271" t="s">
        <v>141</v>
      </c>
      <c r="AU164" s="271" t="s">
        <v>83</v>
      </c>
      <c r="AV164" s="13" t="s">
        <v>83</v>
      </c>
      <c r="AW164" s="13" t="s">
        <v>30</v>
      </c>
      <c r="AX164" s="13" t="s">
        <v>73</v>
      </c>
      <c r="AY164" s="271" t="s">
        <v>132</v>
      </c>
    </row>
    <row r="165" spans="2:51" s="13" customFormat="1" ht="12">
      <c r="B165" s="261"/>
      <c r="C165" s="262"/>
      <c r="D165" s="252" t="s">
        <v>141</v>
      </c>
      <c r="E165" s="263" t="s">
        <v>1</v>
      </c>
      <c r="F165" s="264" t="s">
        <v>370</v>
      </c>
      <c r="G165" s="262"/>
      <c r="H165" s="265">
        <v>49.2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141</v>
      </c>
      <c r="AU165" s="271" t="s">
        <v>83</v>
      </c>
      <c r="AV165" s="13" t="s">
        <v>83</v>
      </c>
      <c r="AW165" s="13" t="s">
        <v>30</v>
      </c>
      <c r="AX165" s="13" t="s">
        <v>73</v>
      </c>
      <c r="AY165" s="271" t="s">
        <v>132</v>
      </c>
    </row>
    <row r="166" spans="2:51" s="13" customFormat="1" ht="12">
      <c r="B166" s="261"/>
      <c r="C166" s="262"/>
      <c r="D166" s="252" t="s">
        <v>141</v>
      </c>
      <c r="E166" s="263" t="s">
        <v>1</v>
      </c>
      <c r="F166" s="264" t="s">
        <v>371</v>
      </c>
      <c r="G166" s="262"/>
      <c r="H166" s="265">
        <v>42.11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AT166" s="271" t="s">
        <v>141</v>
      </c>
      <c r="AU166" s="271" t="s">
        <v>83</v>
      </c>
      <c r="AV166" s="13" t="s">
        <v>83</v>
      </c>
      <c r="AW166" s="13" t="s">
        <v>30</v>
      </c>
      <c r="AX166" s="13" t="s">
        <v>73</v>
      </c>
      <c r="AY166" s="271" t="s">
        <v>132</v>
      </c>
    </row>
    <row r="167" spans="2:51" s="14" customFormat="1" ht="12">
      <c r="B167" s="272"/>
      <c r="C167" s="273"/>
      <c r="D167" s="252" t="s">
        <v>141</v>
      </c>
      <c r="E167" s="274" t="s">
        <v>1</v>
      </c>
      <c r="F167" s="275" t="s">
        <v>149</v>
      </c>
      <c r="G167" s="273"/>
      <c r="H167" s="276">
        <v>610.4100000000001</v>
      </c>
      <c r="I167" s="277"/>
      <c r="J167" s="273"/>
      <c r="K167" s="273"/>
      <c r="L167" s="278"/>
      <c r="M167" s="279"/>
      <c r="N167" s="280"/>
      <c r="O167" s="280"/>
      <c r="P167" s="280"/>
      <c r="Q167" s="280"/>
      <c r="R167" s="280"/>
      <c r="S167" s="280"/>
      <c r="T167" s="281"/>
      <c r="AT167" s="282" t="s">
        <v>141</v>
      </c>
      <c r="AU167" s="282" t="s">
        <v>83</v>
      </c>
      <c r="AV167" s="14" t="s">
        <v>139</v>
      </c>
      <c r="AW167" s="14" t="s">
        <v>30</v>
      </c>
      <c r="AX167" s="14" t="s">
        <v>81</v>
      </c>
      <c r="AY167" s="282" t="s">
        <v>132</v>
      </c>
    </row>
    <row r="168" spans="2:65" s="1" customFormat="1" ht="16.5" customHeight="1">
      <c r="B168" s="38"/>
      <c r="C168" s="300" t="s">
        <v>201</v>
      </c>
      <c r="D168" s="300" t="s">
        <v>346</v>
      </c>
      <c r="E168" s="301" t="s">
        <v>372</v>
      </c>
      <c r="F168" s="302" t="s">
        <v>373</v>
      </c>
      <c r="G168" s="303" t="s">
        <v>374</v>
      </c>
      <c r="H168" s="304">
        <v>15.26</v>
      </c>
      <c r="I168" s="305"/>
      <c r="J168" s="306">
        <f>ROUND(I168*H168,2)</f>
        <v>0</v>
      </c>
      <c r="K168" s="302" t="s">
        <v>1</v>
      </c>
      <c r="L168" s="307"/>
      <c r="M168" s="308" t="s">
        <v>1</v>
      </c>
      <c r="N168" s="309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201</v>
      </c>
      <c r="AT168" s="248" t="s">
        <v>346</v>
      </c>
      <c r="AU168" s="248" t="s">
        <v>83</v>
      </c>
      <c r="AY168" s="17" t="s">
        <v>132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139</v>
      </c>
      <c r="BM168" s="248" t="s">
        <v>375</v>
      </c>
    </row>
    <row r="169" spans="2:51" s="13" customFormat="1" ht="12">
      <c r="B169" s="261"/>
      <c r="C169" s="262"/>
      <c r="D169" s="252" t="s">
        <v>141</v>
      </c>
      <c r="E169" s="263" t="s">
        <v>1</v>
      </c>
      <c r="F169" s="264" t="s">
        <v>376</v>
      </c>
      <c r="G169" s="262"/>
      <c r="H169" s="265">
        <v>15.26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AT169" s="271" t="s">
        <v>141</v>
      </c>
      <c r="AU169" s="271" t="s">
        <v>83</v>
      </c>
      <c r="AV169" s="13" t="s">
        <v>83</v>
      </c>
      <c r="AW169" s="13" t="s">
        <v>30</v>
      </c>
      <c r="AX169" s="13" t="s">
        <v>73</v>
      </c>
      <c r="AY169" s="271" t="s">
        <v>132</v>
      </c>
    </row>
    <row r="170" spans="2:51" s="14" customFormat="1" ht="12">
      <c r="B170" s="272"/>
      <c r="C170" s="273"/>
      <c r="D170" s="252" t="s">
        <v>141</v>
      </c>
      <c r="E170" s="274" t="s">
        <v>1</v>
      </c>
      <c r="F170" s="275" t="s">
        <v>149</v>
      </c>
      <c r="G170" s="273"/>
      <c r="H170" s="276">
        <v>15.26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AT170" s="282" t="s">
        <v>141</v>
      </c>
      <c r="AU170" s="282" t="s">
        <v>83</v>
      </c>
      <c r="AV170" s="14" t="s">
        <v>139</v>
      </c>
      <c r="AW170" s="14" t="s">
        <v>30</v>
      </c>
      <c r="AX170" s="14" t="s">
        <v>81</v>
      </c>
      <c r="AY170" s="282" t="s">
        <v>132</v>
      </c>
    </row>
    <row r="171" spans="2:65" s="1" customFormat="1" ht="24" customHeight="1">
      <c r="B171" s="38"/>
      <c r="C171" s="237" t="s">
        <v>208</v>
      </c>
      <c r="D171" s="237" t="s">
        <v>134</v>
      </c>
      <c r="E171" s="238" t="s">
        <v>377</v>
      </c>
      <c r="F171" s="239" t="s">
        <v>378</v>
      </c>
      <c r="G171" s="240" t="s">
        <v>306</v>
      </c>
      <c r="H171" s="241">
        <v>610.41</v>
      </c>
      <c r="I171" s="242"/>
      <c r="J171" s="243">
        <f>ROUND(I171*H171,2)</f>
        <v>0</v>
      </c>
      <c r="K171" s="239" t="s">
        <v>138</v>
      </c>
      <c r="L171" s="43"/>
      <c r="M171" s="244" t="s">
        <v>1</v>
      </c>
      <c r="N171" s="245" t="s">
        <v>38</v>
      </c>
      <c r="O171" s="86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48" t="s">
        <v>139</v>
      </c>
      <c r="AT171" s="248" t="s">
        <v>134</v>
      </c>
      <c r="AU171" s="248" t="s">
        <v>83</v>
      </c>
      <c r="AY171" s="17" t="s">
        <v>132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139</v>
      </c>
      <c r="BM171" s="248" t="s">
        <v>379</v>
      </c>
    </row>
    <row r="172" spans="2:65" s="1" customFormat="1" ht="16.5" customHeight="1">
      <c r="B172" s="38"/>
      <c r="C172" s="237" t="s">
        <v>217</v>
      </c>
      <c r="D172" s="237" t="s">
        <v>134</v>
      </c>
      <c r="E172" s="238" t="s">
        <v>380</v>
      </c>
      <c r="F172" s="239" t="s">
        <v>381</v>
      </c>
      <c r="G172" s="240" t="s">
        <v>306</v>
      </c>
      <c r="H172" s="241">
        <v>610.41</v>
      </c>
      <c r="I172" s="242"/>
      <c r="J172" s="243">
        <f>ROUND(I172*H172,2)</f>
        <v>0</v>
      </c>
      <c r="K172" s="239" t="s">
        <v>138</v>
      </c>
      <c r="L172" s="43"/>
      <c r="M172" s="244" t="s">
        <v>1</v>
      </c>
      <c r="N172" s="245" t="s">
        <v>38</v>
      </c>
      <c r="O172" s="86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AR172" s="248" t="s">
        <v>139</v>
      </c>
      <c r="AT172" s="248" t="s">
        <v>134</v>
      </c>
      <c r="AU172" s="248" t="s">
        <v>83</v>
      </c>
      <c r="AY172" s="17" t="s">
        <v>132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81</v>
      </c>
      <c r="BK172" s="249">
        <f>ROUND(I172*H172,2)</f>
        <v>0</v>
      </c>
      <c r="BL172" s="17" t="s">
        <v>139</v>
      </c>
      <c r="BM172" s="248" t="s">
        <v>382</v>
      </c>
    </row>
    <row r="173" spans="2:65" s="1" customFormat="1" ht="16.5" customHeight="1">
      <c r="B173" s="38"/>
      <c r="C173" s="237" t="s">
        <v>221</v>
      </c>
      <c r="D173" s="237" t="s">
        <v>134</v>
      </c>
      <c r="E173" s="238" t="s">
        <v>383</v>
      </c>
      <c r="F173" s="239" t="s">
        <v>384</v>
      </c>
      <c r="G173" s="240" t="s">
        <v>306</v>
      </c>
      <c r="H173" s="241">
        <v>610.41</v>
      </c>
      <c r="I173" s="242"/>
      <c r="J173" s="243">
        <f>ROUND(I173*H173,2)</f>
        <v>0</v>
      </c>
      <c r="K173" s="239" t="s">
        <v>1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139</v>
      </c>
      <c r="AT173" s="248" t="s">
        <v>134</v>
      </c>
      <c r="AU173" s="248" t="s">
        <v>83</v>
      </c>
      <c r="AY173" s="17" t="s">
        <v>132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139</v>
      </c>
      <c r="BM173" s="248" t="s">
        <v>385</v>
      </c>
    </row>
    <row r="174" spans="2:65" s="1" customFormat="1" ht="16.5" customHeight="1">
      <c r="B174" s="38"/>
      <c r="C174" s="237" t="s">
        <v>227</v>
      </c>
      <c r="D174" s="237" t="s">
        <v>134</v>
      </c>
      <c r="E174" s="238" t="s">
        <v>386</v>
      </c>
      <c r="F174" s="239" t="s">
        <v>387</v>
      </c>
      <c r="G174" s="240" t="s">
        <v>306</v>
      </c>
      <c r="H174" s="241">
        <v>610.41</v>
      </c>
      <c r="I174" s="242"/>
      <c r="J174" s="243">
        <f>ROUND(I174*H174,2)</f>
        <v>0</v>
      </c>
      <c r="K174" s="239" t="s">
        <v>1</v>
      </c>
      <c r="L174" s="43"/>
      <c r="M174" s="244" t="s">
        <v>1</v>
      </c>
      <c r="N174" s="245" t="s">
        <v>38</v>
      </c>
      <c r="O174" s="86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AR174" s="248" t="s">
        <v>139</v>
      </c>
      <c r="AT174" s="248" t="s">
        <v>134</v>
      </c>
      <c r="AU174" s="248" t="s">
        <v>83</v>
      </c>
      <c r="AY174" s="17" t="s">
        <v>132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81</v>
      </c>
      <c r="BK174" s="249">
        <f>ROUND(I174*H174,2)</f>
        <v>0</v>
      </c>
      <c r="BL174" s="17" t="s">
        <v>139</v>
      </c>
      <c r="BM174" s="248" t="s">
        <v>388</v>
      </c>
    </row>
    <row r="175" spans="2:65" s="1" customFormat="1" ht="16.5" customHeight="1">
      <c r="B175" s="38"/>
      <c r="C175" s="237" t="s">
        <v>233</v>
      </c>
      <c r="D175" s="237" t="s">
        <v>134</v>
      </c>
      <c r="E175" s="238" t="s">
        <v>389</v>
      </c>
      <c r="F175" s="239" t="s">
        <v>390</v>
      </c>
      <c r="G175" s="240" t="s">
        <v>306</v>
      </c>
      <c r="H175" s="241">
        <v>610.41</v>
      </c>
      <c r="I175" s="242"/>
      <c r="J175" s="243">
        <f>ROUND(I175*H175,2)</f>
        <v>0</v>
      </c>
      <c r="K175" s="239" t="s">
        <v>1</v>
      </c>
      <c r="L175" s="43"/>
      <c r="M175" s="244" t="s">
        <v>1</v>
      </c>
      <c r="N175" s="245" t="s">
        <v>38</v>
      </c>
      <c r="O175" s="86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AR175" s="248" t="s">
        <v>139</v>
      </c>
      <c r="AT175" s="248" t="s">
        <v>134</v>
      </c>
      <c r="AU175" s="248" t="s">
        <v>83</v>
      </c>
      <c r="AY175" s="17" t="s">
        <v>132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81</v>
      </c>
      <c r="BK175" s="249">
        <f>ROUND(I175*H175,2)</f>
        <v>0</v>
      </c>
      <c r="BL175" s="17" t="s">
        <v>139</v>
      </c>
      <c r="BM175" s="248" t="s">
        <v>391</v>
      </c>
    </row>
    <row r="176" spans="2:65" s="1" customFormat="1" ht="24" customHeight="1">
      <c r="B176" s="38"/>
      <c r="C176" s="237" t="s">
        <v>239</v>
      </c>
      <c r="D176" s="237" t="s">
        <v>134</v>
      </c>
      <c r="E176" s="238" t="s">
        <v>392</v>
      </c>
      <c r="F176" s="239" t="s">
        <v>393</v>
      </c>
      <c r="G176" s="240" t="s">
        <v>394</v>
      </c>
      <c r="H176" s="241">
        <v>16</v>
      </c>
      <c r="I176" s="242"/>
      <c r="J176" s="243">
        <f>ROUND(I176*H176,2)</f>
        <v>0</v>
      </c>
      <c r="K176" s="239" t="s">
        <v>138</v>
      </c>
      <c r="L176" s="43"/>
      <c r="M176" s="244" t="s">
        <v>1</v>
      </c>
      <c r="N176" s="245" t="s">
        <v>38</v>
      </c>
      <c r="O176" s="86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AR176" s="248" t="s">
        <v>139</v>
      </c>
      <c r="AT176" s="248" t="s">
        <v>134</v>
      </c>
      <c r="AU176" s="248" t="s">
        <v>83</v>
      </c>
      <c r="AY176" s="17" t="s">
        <v>132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81</v>
      </c>
      <c r="BK176" s="249">
        <f>ROUND(I176*H176,2)</f>
        <v>0</v>
      </c>
      <c r="BL176" s="17" t="s">
        <v>139</v>
      </c>
      <c r="BM176" s="248" t="s">
        <v>395</v>
      </c>
    </row>
    <row r="177" spans="2:65" s="1" customFormat="1" ht="16.5" customHeight="1">
      <c r="B177" s="38"/>
      <c r="C177" s="300" t="s">
        <v>8</v>
      </c>
      <c r="D177" s="300" t="s">
        <v>346</v>
      </c>
      <c r="E177" s="301" t="s">
        <v>396</v>
      </c>
      <c r="F177" s="302" t="s">
        <v>397</v>
      </c>
      <c r="G177" s="303" t="s">
        <v>394</v>
      </c>
      <c r="H177" s="304">
        <v>16</v>
      </c>
      <c r="I177" s="305"/>
      <c r="J177" s="306">
        <f>ROUND(I177*H177,2)</f>
        <v>0</v>
      </c>
      <c r="K177" s="302" t="s">
        <v>1</v>
      </c>
      <c r="L177" s="307"/>
      <c r="M177" s="308" t="s">
        <v>1</v>
      </c>
      <c r="N177" s="309" t="s">
        <v>38</v>
      </c>
      <c r="O177" s="86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AR177" s="248" t="s">
        <v>201</v>
      </c>
      <c r="AT177" s="248" t="s">
        <v>346</v>
      </c>
      <c r="AU177" s="248" t="s">
        <v>83</v>
      </c>
      <c r="AY177" s="17" t="s">
        <v>132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81</v>
      </c>
      <c r="BK177" s="249">
        <f>ROUND(I177*H177,2)</f>
        <v>0</v>
      </c>
      <c r="BL177" s="17" t="s">
        <v>139</v>
      </c>
      <c r="BM177" s="248" t="s">
        <v>398</v>
      </c>
    </row>
    <row r="178" spans="2:65" s="1" customFormat="1" ht="24" customHeight="1">
      <c r="B178" s="38"/>
      <c r="C178" s="237" t="s">
        <v>252</v>
      </c>
      <c r="D178" s="237" t="s">
        <v>134</v>
      </c>
      <c r="E178" s="238" t="s">
        <v>399</v>
      </c>
      <c r="F178" s="239" t="s">
        <v>400</v>
      </c>
      <c r="G178" s="240" t="s">
        <v>394</v>
      </c>
      <c r="H178" s="241">
        <v>2</v>
      </c>
      <c r="I178" s="242"/>
      <c r="J178" s="243">
        <f>ROUND(I178*H178,2)</f>
        <v>0</v>
      </c>
      <c r="K178" s="239" t="s">
        <v>138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48" t="s">
        <v>139</v>
      </c>
      <c r="AT178" s="248" t="s">
        <v>134</v>
      </c>
      <c r="AU178" s="248" t="s">
        <v>83</v>
      </c>
      <c r="AY178" s="17" t="s">
        <v>132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139</v>
      </c>
      <c r="BM178" s="248" t="s">
        <v>401</v>
      </c>
    </row>
    <row r="179" spans="2:65" s="1" customFormat="1" ht="16.5" customHeight="1">
      <c r="B179" s="38"/>
      <c r="C179" s="300" t="s">
        <v>256</v>
      </c>
      <c r="D179" s="300" t="s">
        <v>346</v>
      </c>
      <c r="E179" s="301" t="s">
        <v>402</v>
      </c>
      <c r="F179" s="302" t="s">
        <v>403</v>
      </c>
      <c r="G179" s="303" t="s">
        <v>394</v>
      </c>
      <c r="H179" s="304">
        <v>2</v>
      </c>
      <c r="I179" s="305"/>
      <c r="J179" s="306">
        <f>ROUND(I179*H179,2)</f>
        <v>0</v>
      </c>
      <c r="K179" s="302" t="s">
        <v>138</v>
      </c>
      <c r="L179" s="307"/>
      <c r="M179" s="308" t="s">
        <v>1</v>
      </c>
      <c r="N179" s="309" t="s">
        <v>38</v>
      </c>
      <c r="O179" s="86"/>
      <c r="P179" s="246">
        <f>O179*H179</f>
        <v>0</v>
      </c>
      <c r="Q179" s="246">
        <v>0.00035</v>
      </c>
      <c r="R179" s="246">
        <f>Q179*H179</f>
        <v>0.0007</v>
      </c>
      <c r="S179" s="246">
        <v>0</v>
      </c>
      <c r="T179" s="247">
        <f>S179*H179</f>
        <v>0</v>
      </c>
      <c r="AR179" s="248" t="s">
        <v>201</v>
      </c>
      <c r="AT179" s="248" t="s">
        <v>346</v>
      </c>
      <c r="AU179" s="248" t="s">
        <v>83</v>
      </c>
      <c r="AY179" s="17" t="s">
        <v>132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81</v>
      </c>
      <c r="BK179" s="249">
        <f>ROUND(I179*H179,2)</f>
        <v>0</v>
      </c>
      <c r="BL179" s="17" t="s">
        <v>139</v>
      </c>
      <c r="BM179" s="248" t="s">
        <v>404</v>
      </c>
    </row>
    <row r="180" spans="2:65" s="1" customFormat="1" ht="16.5" customHeight="1">
      <c r="B180" s="38"/>
      <c r="C180" s="237" t="s">
        <v>260</v>
      </c>
      <c r="D180" s="237" t="s">
        <v>134</v>
      </c>
      <c r="E180" s="238" t="s">
        <v>405</v>
      </c>
      <c r="F180" s="239" t="s">
        <v>406</v>
      </c>
      <c r="G180" s="240" t="s">
        <v>394</v>
      </c>
      <c r="H180" s="241">
        <v>48</v>
      </c>
      <c r="I180" s="242"/>
      <c r="J180" s="243">
        <f>ROUND(I180*H180,2)</f>
        <v>0</v>
      </c>
      <c r="K180" s="239" t="s">
        <v>1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AR180" s="248" t="s">
        <v>139</v>
      </c>
      <c r="AT180" s="248" t="s">
        <v>134</v>
      </c>
      <c r="AU180" s="248" t="s">
        <v>83</v>
      </c>
      <c r="AY180" s="17" t="s">
        <v>132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139</v>
      </c>
      <c r="BM180" s="248" t="s">
        <v>407</v>
      </c>
    </row>
    <row r="181" spans="2:51" s="13" customFormat="1" ht="12">
      <c r="B181" s="261"/>
      <c r="C181" s="262"/>
      <c r="D181" s="252" t="s">
        <v>141</v>
      </c>
      <c r="E181" s="263" t="s">
        <v>1</v>
      </c>
      <c r="F181" s="264" t="s">
        <v>408</v>
      </c>
      <c r="G181" s="262"/>
      <c r="H181" s="265">
        <v>48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AT181" s="271" t="s">
        <v>141</v>
      </c>
      <c r="AU181" s="271" t="s">
        <v>83</v>
      </c>
      <c r="AV181" s="13" t="s">
        <v>83</v>
      </c>
      <c r="AW181" s="13" t="s">
        <v>30</v>
      </c>
      <c r="AX181" s="13" t="s">
        <v>73</v>
      </c>
      <c r="AY181" s="271" t="s">
        <v>132</v>
      </c>
    </row>
    <row r="182" spans="2:51" s="14" customFormat="1" ht="12">
      <c r="B182" s="272"/>
      <c r="C182" s="273"/>
      <c r="D182" s="252" t="s">
        <v>141</v>
      </c>
      <c r="E182" s="274" t="s">
        <v>1</v>
      </c>
      <c r="F182" s="275" t="s">
        <v>149</v>
      </c>
      <c r="G182" s="273"/>
      <c r="H182" s="276">
        <v>48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AT182" s="282" t="s">
        <v>141</v>
      </c>
      <c r="AU182" s="282" t="s">
        <v>83</v>
      </c>
      <c r="AV182" s="14" t="s">
        <v>139</v>
      </c>
      <c r="AW182" s="14" t="s">
        <v>30</v>
      </c>
      <c r="AX182" s="14" t="s">
        <v>81</v>
      </c>
      <c r="AY182" s="282" t="s">
        <v>132</v>
      </c>
    </row>
    <row r="183" spans="2:65" s="1" customFormat="1" ht="16.5" customHeight="1">
      <c r="B183" s="38"/>
      <c r="C183" s="237" t="s">
        <v>269</v>
      </c>
      <c r="D183" s="237" t="s">
        <v>134</v>
      </c>
      <c r="E183" s="238" t="s">
        <v>409</v>
      </c>
      <c r="F183" s="239" t="s">
        <v>410</v>
      </c>
      <c r="G183" s="240" t="s">
        <v>411</v>
      </c>
      <c r="H183" s="241">
        <v>48</v>
      </c>
      <c r="I183" s="242"/>
      <c r="J183" s="243">
        <f>ROUND(I183*H183,2)</f>
        <v>0</v>
      </c>
      <c r="K183" s="239" t="s">
        <v>1</v>
      </c>
      <c r="L183" s="43"/>
      <c r="M183" s="244" t="s">
        <v>1</v>
      </c>
      <c r="N183" s="245" t="s">
        <v>38</v>
      </c>
      <c r="O183" s="86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AR183" s="248" t="s">
        <v>139</v>
      </c>
      <c r="AT183" s="248" t="s">
        <v>134</v>
      </c>
      <c r="AU183" s="248" t="s">
        <v>83</v>
      </c>
      <c r="AY183" s="17" t="s">
        <v>132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139</v>
      </c>
      <c r="BM183" s="248" t="s">
        <v>412</v>
      </c>
    </row>
    <row r="184" spans="2:63" s="11" customFormat="1" ht="22.8" customHeight="1">
      <c r="B184" s="221"/>
      <c r="C184" s="222"/>
      <c r="D184" s="223" t="s">
        <v>72</v>
      </c>
      <c r="E184" s="235" t="s">
        <v>178</v>
      </c>
      <c r="F184" s="235" t="s">
        <v>413</v>
      </c>
      <c r="G184" s="222"/>
      <c r="H184" s="222"/>
      <c r="I184" s="225"/>
      <c r="J184" s="236">
        <f>BK184</f>
        <v>0</v>
      </c>
      <c r="K184" s="222"/>
      <c r="L184" s="227"/>
      <c r="M184" s="228"/>
      <c r="N184" s="229"/>
      <c r="O184" s="229"/>
      <c r="P184" s="230">
        <f>SUM(P185:P243)</f>
        <v>0</v>
      </c>
      <c r="Q184" s="229"/>
      <c r="R184" s="230">
        <f>SUM(R185:R243)</f>
        <v>1991.1303225000001</v>
      </c>
      <c r="S184" s="229"/>
      <c r="T184" s="231">
        <f>SUM(T185:T243)</f>
        <v>0</v>
      </c>
      <c r="AR184" s="232" t="s">
        <v>81</v>
      </c>
      <c r="AT184" s="233" t="s">
        <v>72</v>
      </c>
      <c r="AU184" s="233" t="s">
        <v>81</v>
      </c>
      <c r="AY184" s="232" t="s">
        <v>132</v>
      </c>
      <c r="BK184" s="234">
        <f>SUM(BK185:BK243)</f>
        <v>0</v>
      </c>
    </row>
    <row r="185" spans="2:65" s="1" customFormat="1" ht="16.5" customHeight="1">
      <c r="B185" s="38"/>
      <c r="C185" s="237" t="s">
        <v>276</v>
      </c>
      <c r="D185" s="237" t="s">
        <v>134</v>
      </c>
      <c r="E185" s="238" t="s">
        <v>414</v>
      </c>
      <c r="F185" s="239" t="s">
        <v>415</v>
      </c>
      <c r="G185" s="240" t="s">
        <v>306</v>
      </c>
      <c r="H185" s="241">
        <v>1126.14</v>
      </c>
      <c r="I185" s="242"/>
      <c r="J185" s="243">
        <f>ROUND(I185*H185,2)</f>
        <v>0</v>
      </c>
      <c r="K185" s="239" t="s">
        <v>1</v>
      </c>
      <c r="L185" s="43"/>
      <c r="M185" s="244" t="s">
        <v>1</v>
      </c>
      <c r="N185" s="245" t="s">
        <v>38</v>
      </c>
      <c r="O185" s="86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AR185" s="248" t="s">
        <v>139</v>
      </c>
      <c r="AT185" s="248" t="s">
        <v>134</v>
      </c>
      <c r="AU185" s="248" t="s">
        <v>83</v>
      </c>
      <c r="AY185" s="17" t="s">
        <v>132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81</v>
      </c>
      <c r="BK185" s="249">
        <f>ROUND(I185*H185,2)</f>
        <v>0</v>
      </c>
      <c r="BL185" s="17" t="s">
        <v>139</v>
      </c>
      <c r="BM185" s="248" t="s">
        <v>416</v>
      </c>
    </row>
    <row r="186" spans="2:51" s="13" customFormat="1" ht="12">
      <c r="B186" s="261"/>
      <c r="C186" s="262"/>
      <c r="D186" s="252" t="s">
        <v>141</v>
      </c>
      <c r="E186" s="263" t="s">
        <v>1</v>
      </c>
      <c r="F186" s="264" t="s">
        <v>417</v>
      </c>
      <c r="G186" s="262"/>
      <c r="H186" s="265">
        <v>47.53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AT186" s="271" t="s">
        <v>141</v>
      </c>
      <c r="AU186" s="271" t="s">
        <v>83</v>
      </c>
      <c r="AV186" s="13" t="s">
        <v>83</v>
      </c>
      <c r="AW186" s="13" t="s">
        <v>30</v>
      </c>
      <c r="AX186" s="13" t="s">
        <v>73</v>
      </c>
      <c r="AY186" s="271" t="s">
        <v>132</v>
      </c>
    </row>
    <row r="187" spans="2:51" s="13" customFormat="1" ht="12">
      <c r="B187" s="261"/>
      <c r="C187" s="262"/>
      <c r="D187" s="252" t="s">
        <v>141</v>
      </c>
      <c r="E187" s="263" t="s">
        <v>1</v>
      </c>
      <c r="F187" s="264" t="s">
        <v>418</v>
      </c>
      <c r="G187" s="262"/>
      <c r="H187" s="265">
        <v>84.22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AT187" s="271" t="s">
        <v>141</v>
      </c>
      <c r="AU187" s="271" t="s">
        <v>83</v>
      </c>
      <c r="AV187" s="13" t="s">
        <v>83</v>
      </c>
      <c r="AW187" s="13" t="s">
        <v>30</v>
      </c>
      <c r="AX187" s="13" t="s">
        <v>73</v>
      </c>
      <c r="AY187" s="271" t="s">
        <v>132</v>
      </c>
    </row>
    <row r="188" spans="2:51" s="13" customFormat="1" ht="12">
      <c r="B188" s="261"/>
      <c r="C188" s="262"/>
      <c r="D188" s="252" t="s">
        <v>141</v>
      </c>
      <c r="E188" s="263" t="s">
        <v>1</v>
      </c>
      <c r="F188" s="264" t="s">
        <v>419</v>
      </c>
      <c r="G188" s="262"/>
      <c r="H188" s="265">
        <v>54.94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AT188" s="271" t="s">
        <v>141</v>
      </c>
      <c r="AU188" s="271" t="s">
        <v>83</v>
      </c>
      <c r="AV188" s="13" t="s">
        <v>83</v>
      </c>
      <c r="AW188" s="13" t="s">
        <v>30</v>
      </c>
      <c r="AX188" s="13" t="s">
        <v>73</v>
      </c>
      <c r="AY188" s="271" t="s">
        <v>132</v>
      </c>
    </row>
    <row r="189" spans="2:51" s="13" customFormat="1" ht="12">
      <c r="B189" s="261"/>
      <c r="C189" s="262"/>
      <c r="D189" s="252" t="s">
        <v>141</v>
      </c>
      <c r="E189" s="263" t="s">
        <v>1</v>
      </c>
      <c r="F189" s="264" t="s">
        <v>420</v>
      </c>
      <c r="G189" s="262"/>
      <c r="H189" s="265">
        <v>205.8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141</v>
      </c>
      <c r="AU189" s="271" t="s">
        <v>83</v>
      </c>
      <c r="AV189" s="13" t="s">
        <v>83</v>
      </c>
      <c r="AW189" s="13" t="s">
        <v>30</v>
      </c>
      <c r="AX189" s="13" t="s">
        <v>73</v>
      </c>
      <c r="AY189" s="271" t="s">
        <v>132</v>
      </c>
    </row>
    <row r="190" spans="2:51" s="13" customFormat="1" ht="12">
      <c r="B190" s="261"/>
      <c r="C190" s="262"/>
      <c r="D190" s="252" t="s">
        <v>141</v>
      </c>
      <c r="E190" s="263" t="s">
        <v>1</v>
      </c>
      <c r="F190" s="264" t="s">
        <v>421</v>
      </c>
      <c r="G190" s="262"/>
      <c r="H190" s="265">
        <v>670.45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AT190" s="271" t="s">
        <v>141</v>
      </c>
      <c r="AU190" s="271" t="s">
        <v>83</v>
      </c>
      <c r="AV190" s="13" t="s">
        <v>83</v>
      </c>
      <c r="AW190" s="13" t="s">
        <v>30</v>
      </c>
      <c r="AX190" s="13" t="s">
        <v>73</v>
      </c>
      <c r="AY190" s="271" t="s">
        <v>132</v>
      </c>
    </row>
    <row r="191" spans="2:51" s="13" customFormat="1" ht="12">
      <c r="B191" s="261"/>
      <c r="C191" s="262"/>
      <c r="D191" s="252" t="s">
        <v>141</v>
      </c>
      <c r="E191" s="263" t="s">
        <v>1</v>
      </c>
      <c r="F191" s="264" t="s">
        <v>422</v>
      </c>
      <c r="G191" s="262"/>
      <c r="H191" s="265">
        <v>29.5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AT191" s="271" t="s">
        <v>141</v>
      </c>
      <c r="AU191" s="271" t="s">
        <v>83</v>
      </c>
      <c r="AV191" s="13" t="s">
        <v>83</v>
      </c>
      <c r="AW191" s="13" t="s">
        <v>30</v>
      </c>
      <c r="AX191" s="13" t="s">
        <v>73</v>
      </c>
      <c r="AY191" s="271" t="s">
        <v>132</v>
      </c>
    </row>
    <row r="192" spans="2:51" s="13" customFormat="1" ht="12">
      <c r="B192" s="261"/>
      <c r="C192" s="262"/>
      <c r="D192" s="252" t="s">
        <v>141</v>
      </c>
      <c r="E192" s="263" t="s">
        <v>1</v>
      </c>
      <c r="F192" s="264" t="s">
        <v>423</v>
      </c>
      <c r="G192" s="262"/>
      <c r="H192" s="265">
        <v>33.7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AT192" s="271" t="s">
        <v>141</v>
      </c>
      <c r="AU192" s="271" t="s">
        <v>83</v>
      </c>
      <c r="AV192" s="13" t="s">
        <v>83</v>
      </c>
      <c r="AW192" s="13" t="s">
        <v>30</v>
      </c>
      <c r="AX192" s="13" t="s">
        <v>73</v>
      </c>
      <c r="AY192" s="271" t="s">
        <v>132</v>
      </c>
    </row>
    <row r="193" spans="2:51" s="14" customFormat="1" ht="12">
      <c r="B193" s="272"/>
      <c r="C193" s="273"/>
      <c r="D193" s="252" t="s">
        <v>141</v>
      </c>
      <c r="E193" s="274" t="s">
        <v>1</v>
      </c>
      <c r="F193" s="275" t="s">
        <v>149</v>
      </c>
      <c r="G193" s="273"/>
      <c r="H193" s="276">
        <v>1126.14</v>
      </c>
      <c r="I193" s="277"/>
      <c r="J193" s="273"/>
      <c r="K193" s="273"/>
      <c r="L193" s="278"/>
      <c r="M193" s="279"/>
      <c r="N193" s="280"/>
      <c r="O193" s="280"/>
      <c r="P193" s="280"/>
      <c r="Q193" s="280"/>
      <c r="R193" s="280"/>
      <c r="S193" s="280"/>
      <c r="T193" s="281"/>
      <c r="AT193" s="282" t="s">
        <v>141</v>
      </c>
      <c r="AU193" s="282" t="s">
        <v>83</v>
      </c>
      <c r="AV193" s="14" t="s">
        <v>139</v>
      </c>
      <c r="AW193" s="14" t="s">
        <v>30</v>
      </c>
      <c r="AX193" s="14" t="s">
        <v>81</v>
      </c>
      <c r="AY193" s="282" t="s">
        <v>132</v>
      </c>
    </row>
    <row r="194" spans="2:65" s="1" customFormat="1" ht="16.5" customHeight="1">
      <c r="B194" s="38"/>
      <c r="C194" s="237" t="s">
        <v>7</v>
      </c>
      <c r="D194" s="237" t="s">
        <v>134</v>
      </c>
      <c r="E194" s="238" t="s">
        <v>424</v>
      </c>
      <c r="F194" s="239" t="s">
        <v>425</v>
      </c>
      <c r="G194" s="240" t="s">
        <v>306</v>
      </c>
      <c r="H194" s="241">
        <v>205.8</v>
      </c>
      <c r="I194" s="242"/>
      <c r="J194" s="243">
        <f>ROUND(I194*H194,2)</f>
        <v>0</v>
      </c>
      <c r="K194" s="239" t="s">
        <v>138</v>
      </c>
      <c r="L194" s="43"/>
      <c r="M194" s="244" t="s">
        <v>1</v>
      </c>
      <c r="N194" s="245" t="s">
        <v>38</v>
      </c>
      <c r="O194" s="86"/>
      <c r="P194" s="246">
        <f>O194*H194</f>
        <v>0</v>
      </c>
      <c r="Q194" s="246">
        <v>0.378</v>
      </c>
      <c r="R194" s="246">
        <f>Q194*H194</f>
        <v>77.7924</v>
      </c>
      <c r="S194" s="246">
        <v>0</v>
      </c>
      <c r="T194" s="247">
        <f>S194*H194</f>
        <v>0</v>
      </c>
      <c r="AR194" s="248" t="s">
        <v>139</v>
      </c>
      <c r="AT194" s="248" t="s">
        <v>134</v>
      </c>
      <c r="AU194" s="248" t="s">
        <v>83</v>
      </c>
      <c r="AY194" s="17" t="s">
        <v>132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81</v>
      </c>
      <c r="BK194" s="249">
        <f>ROUND(I194*H194,2)</f>
        <v>0</v>
      </c>
      <c r="BL194" s="17" t="s">
        <v>139</v>
      </c>
      <c r="BM194" s="248" t="s">
        <v>426</v>
      </c>
    </row>
    <row r="195" spans="2:51" s="13" customFormat="1" ht="12">
      <c r="B195" s="261"/>
      <c r="C195" s="262"/>
      <c r="D195" s="252" t="s">
        <v>141</v>
      </c>
      <c r="E195" s="263" t="s">
        <v>1</v>
      </c>
      <c r="F195" s="264" t="s">
        <v>420</v>
      </c>
      <c r="G195" s="262"/>
      <c r="H195" s="265">
        <v>205.8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AT195" s="271" t="s">
        <v>141</v>
      </c>
      <c r="AU195" s="271" t="s">
        <v>83</v>
      </c>
      <c r="AV195" s="13" t="s">
        <v>83</v>
      </c>
      <c r="AW195" s="13" t="s">
        <v>30</v>
      </c>
      <c r="AX195" s="13" t="s">
        <v>73</v>
      </c>
      <c r="AY195" s="271" t="s">
        <v>132</v>
      </c>
    </row>
    <row r="196" spans="2:51" s="14" customFormat="1" ht="12">
      <c r="B196" s="272"/>
      <c r="C196" s="273"/>
      <c r="D196" s="252" t="s">
        <v>141</v>
      </c>
      <c r="E196" s="274" t="s">
        <v>1</v>
      </c>
      <c r="F196" s="275" t="s">
        <v>149</v>
      </c>
      <c r="G196" s="273"/>
      <c r="H196" s="276">
        <v>205.8</v>
      </c>
      <c r="I196" s="277"/>
      <c r="J196" s="273"/>
      <c r="K196" s="273"/>
      <c r="L196" s="278"/>
      <c r="M196" s="279"/>
      <c r="N196" s="280"/>
      <c r="O196" s="280"/>
      <c r="P196" s="280"/>
      <c r="Q196" s="280"/>
      <c r="R196" s="280"/>
      <c r="S196" s="280"/>
      <c r="T196" s="281"/>
      <c r="AT196" s="282" t="s">
        <v>141</v>
      </c>
      <c r="AU196" s="282" t="s">
        <v>83</v>
      </c>
      <c r="AV196" s="14" t="s">
        <v>139</v>
      </c>
      <c r="AW196" s="14" t="s">
        <v>30</v>
      </c>
      <c r="AX196" s="14" t="s">
        <v>81</v>
      </c>
      <c r="AY196" s="282" t="s">
        <v>132</v>
      </c>
    </row>
    <row r="197" spans="2:65" s="1" customFormat="1" ht="16.5" customHeight="1">
      <c r="B197" s="38"/>
      <c r="C197" s="237" t="s">
        <v>286</v>
      </c>
      <c r="D197" s="237" t="s">
        <v>134</v>
      </c>
      <c r="E197" s="238" t="s">
        <v>427</v>
      </c>
      <c r="F197" s="239" t="s">
        <v>428</v>
      </c>
      <c r="G197" s="240" t="s">
        <v>306</v>
      </c>
      <c r="H197" s="241">
        <v>817.87</v>
      </c>
      <c r="I197" s="242"/>
      <c r="J197" s="243">
        <f>ROUND(I197*H197,2)</f>
        <v>0</v>
      </c>
      <c r="K197" s="239" t="s">
        <v>1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0.378</v>
      </c>
      <c r="R197" s="246">
        <f>Q197*H197</f>
        <v>309.15486</v>
      </c>
      <c r="S197" s="246">
        <v>0</v>
      </c>
      <c r="T197" s="247">
        <f>S197*H197</f>
        <v>0</v>
      </c>
      <c r="AR197" s="248" t="s">
        <v>139</v>
      </c>
      <c r="AT197" s="248" t="s">
        <v>134</v>
      </c>
      <c r="AU197" s="248" t="s">
        <v>83</v>
      </c>
      <c r="AY197" s="17" t="s">
        <v>132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139</v>
      </c>
      <c r="BM197" s="248" t="s">
        <v>429</v>
      </c>
    </row>
    <row r="198" spans="2:51" s="13" customFormat="1" ht="12">
      <c r="B198" s="261"/>
      <c r="C198" s="262"/>
      <c r="D198" s="252" t="s">
        <v>141</v>
      </c>
      <c r="E198" s="263" t="s">
        <v>1</v>
      </c>
      <c r="F198" s="264" t="s">
        <v>418</v>
      </c>
      <c r="G198" s="262"/>
      <c r="H198" s="265">
        <v>84.22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AT198" s="271" t="s">
        <v>141</v>
      </c>
      <c r="AU198" s="271" t="s">
        <v>83</v>
      </c>
      <c r="AV198" s="13" t="s">
        <v>83</v>
      </c>
      <c r="AW198" s="13" t="s">
        <v>30</v>
      </c>
      <c r="AX198" s="13" t="s">
        <v>73</v>
      </c>
      <c r="AY198" s="271" t="s">
        <v>132</v>
      </c>
    </row>
    <row r="199" spans="2:51" s="13" customFormat="1" ht="12">
      <c r="B199" s="261"/>
      <c r="C199" s="262"/>
      <c r="D199" s="252" t="s">
        <v>141</v>
      </c>
      <c r="E199" s="263" t="s">
        <v>1</v>
      </c>
      <c r="F199" s="264" t="s">
        <v>421</v>
      </c>
      <c r="G199" s="262"/>
      <c r="H199" s="265">
        <v>670.45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AT199" s="271" t="s">
        <v>141</v>
      </c>
      <c r="AU199" s="271" t="s">
        <v>83</v>
      </c>
      <c r="AV199" s="13" t="s">
        <v>83</v>
      </c>
      <c r="AW199" s="13" t="s">
        <v>30</v>
      </c>
      <c r="AX199" s="13" t="s">
        <v>73</v>
      </c>
      <c r="AY199" s="271" t="s">
        <v>132</v>
      </c>
    </row>
    <row r="200" spans="2:51" s="13" customFormat="1" ht="12">
      <c r="B200" s="261"/>
      <c r="C200" s="262"/>
      <c r="D200" s="252" t="s">
        <v>141</v>
      </c>
      <c r="E200" s="263" t="s">
        <v>1</v>
      </c>
      <c r="F200" s="264" t="s">
        <v>422</v>
      </c>
      <c r="G200" s="262"/>
      <c r="H200" s="265">
        <v>29.5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AT200" s="271" t="s">
        <v>141</v>
      </c>
      <c r="AU200" s="271" t="s">
        <v>83</v>
      </c>
      <c r="AV200" s="13" t="s">
        <v>83</v>
      </c>
      <c r="AW200" s="13" t="s">
        <v>30</v>
      </c>
      <c r="AX200" s="13" t="s">
        <v>73</v>
      </c>
      <c r="AY200" s="271" t="s">
        <v>132</v>
      </c>
    </row>
    <row r="201" spans="2:51" s="13" customFormat="1" ht="12">
      <c r="B201" s="261"/>
      <c r="C201" s="262"/>
      <c r="D201" s="252" t="s">
        <v>141</v>
      </c>
      <c r="E201" s="263" t="s">
        <v>1</v>
      </c>
      <c r="F201" s="264" t="s">
        <v>423</v>
      </c>
      <c r="G201" s="262"/>
      <c r="H201" s="265">
        <v>33.7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AT201" s="271" t="s">
        <v>141</v>
      </c>
      <c r="AU201" s="271" t="s">
        <v>83</v>
      </c>
      <c r="AV201" s="13" t="s">
        <v>83</v>
      </c>
      <c r="AW201" s="13" t="s">
        <v>30</v>
      </c>
      <c r="AX201" s="13" t="s">
        <v>73</v>
      </c>
      <c r="AY201" s="271" t="s">
        <v>132</v>
      </c>
    </row>
    <row r="202" spans="2:51" s="14" customFormat="1" ht="12">
      <c r="B202" s="272"/>
      <c r="C202" s="273"/>
      <c r="D202" s="252" t="s">
        <v>141</v>
      </c>
      <c r="E202" s="274" t="s">
        <v>1</v>
      </c>
      <c r="F202" s="275" t="s">
        <v>149</v>
      </c>
      <c r="G202" s="273"/>
      <c r="H202" s="276">
        <v>817.8700000000001</v>
      </c>
      <c r="I202" s="277"/>
      <c r="J202" s="273"/>
      <c r="K202" s="273"/>
      <c r="L202" s="278"/>
      <c r="M202" s="279"/>
      <c r="N202" s="280"/>
      <c r="O202" s="280"/>
      <c r="P202" s="280"/>
      <c r="Q202" s="280"/>
      <c r="R202" s="280"/>
      <c r="S202" s="280"/>
      <c r="T202" s="281"/>
      <c r="AT202" s="282" t="s">
        <v>141</v>
      </c>
      <c r="AU202" s="282" t="s">
        <v>83</v>
      </c>
      <c r="AV202" s="14" t="s">
        <v>139</v>
      </c>
      <c r="AW202" s="14" t="s">
        <v>30</v>
      </c>
      <c r="AX202" s="14" t="s">
        <v>81</v>
      </c>
      <c r="AY202" s="282" t="s">
        <v>132</v>
      </c>
    </row>
    <row r="203" spans="2:65" s="1" customFormat="1" ht="16.5" customHeight="1">
      <c r="B203" s="38"/>
      <c r="C203" s="237" t="s">
        <v>430</v>
      </c>
      <c r="D203" s="237" t="s">
        <v>134</v>
      </c>
      <c r="E203" s="238" t="s">
        <v>431</v>
      </c>
      <c r="F203" s="239" t="s">
        <v>432</v>
      </c>
      <c r="G203" s="240" t="s">
        <v>306</v>
      </c>
      <c r="H203" s="241">
        <v>47.53</v>
      </c>
      <c r="I203" s="242"/>
      <c r="J203" s="243">
        <f>ROUND(I203*H203,2)</f>
        <v>0</v>
      </c>
      <c r="K203" s="239" t="s">
        <v>138</v>
      </c>
      <c r="L203" s="43"/>
      <c r="M203" s="244" t="s">
        <v>1</v>
      </c>
      <c r="N203" s="245" t="s">
        <v>38</v>
      </c>
      <c r="O203" s="86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AR203" s="248" t="s">
        <v>139</v>
      </c>
      <c r="AT203" s="248" t="s">
        <v>134</v>
      </c>
      <c r="AU203" s="248" t="s">
        <v>83</v>
      </c>
      <c r="AY203" s="17" t="s">
        <v>132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139</v>
      </c>
      <c r="BM203" s="248" t="s">
        <v>433</v>
      </c>
    </row>
    <row r="204" spans="2:51" s="13" customFormat="1" ht="12">
      <c r="B204" s="261"/>
      <c r="C204" s="262"/>
      <c r="D204" s="252" t="s">
        <v>141</v>
      </c>
      <c r="E204" s="263" t="s">
        <v>1</v>
      </c>
      <c r="F204" s="264" t="s">
        <v>417</v>
      </c>
      <c r="G204" s="262"/>
      <c r="H204" s="265">
        <v>47.53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AT204" s="271" t="s">
        <v>141</v>
      </c>
      <c r="AU204" s="271" t="s">
        <v>83</v>
      </c>
      <c r="AV204" s="13" t="s">
        <v>83</v>
      </c>
      <c r="AW204" s="13" t="s">
        <v>30</v>
      </c>
      <c r="AX204" s="13" t="s">
        <v>73</v>
      </c>
      <c r="AY204" s="271" t="s">
        <v>132</v>
      </c>
    </row>
    <row r="205" spans="2:51" s="14" customFormat="1" ht="12">
      <c r="B205" s="272"/>
      <c r="C205" s="273"/>
      <c r="D205" s="252" t="s">
        <v>141</v>
      </c>
      <c r="E205" s="274" t="s">
        <v>1</v>
      </c>
      <c r="F205" s="275" t="s">
        <v>149</v>
      </c>
      <c r="G205" s="273"/>
      <c r="H205" s="276">
        <v>47.53</v>
      </c>
      <c r="I205" s="277"/>
      <c r="J205" s="273"/>
      <c r="K205" s="273"/>
      <c r="L205" s="278"/>
      <c r="M205" s="279"/>
      <c r="N205" s="280"/>
      <c r="O205" s="280"/>
      <c r="P205" s="280"/>
      <c r="Q205" s="280"/>
      <c r="R205" s="280"/>
      <c r="S205" s="280"/>
      <c r="T205" s="281"/>
      <c r="AT205" s="282" t="s">
        <v>141</v>
      </c>
      <c r="AU205" s="282" t="s">
        <v>83</v>
      </c>
      <c r="AV205" s="14" t="s">
        <v>139</v>
      </c>
      <c r="AW205" s="14" t="s">
        <v>30</v>
      </c>
      <c r="AX205" s="14" t="s">
        <v>81</v>
      </c>
      <c r="AY205" s="282" t="s">
        <v>132</v>
      </c>
    </row>
    <row r="206" spans="2:65" s="1" customFormat="1" ht="24" customHeight="1">
      <c r="B206" s="38"/>
      <c r="C206" s="237" t="s">
        <v>294</v>
      </c>
      <c r="D206" s="237" t="s">
        <v>134</v>
      </c>
      <c r="E206" s="238" t="s">
        <v>434</v>
      </c>
      <c r="F206" s="239" t="s">
        <v>435</v>
      </c>
      <c r="G206" s="240" t="s">
        <v>306</v>
      </c>
      <c r="H206" s="241">
        <v>670.45</v>
      </c>
      <c r="I206" s="242"/>
      <c r="J206" s="243">
        <f>ROUND(I206*H206,2)</f>
        <v>0</v>
      </c>
      <c r="K206" s="239" t="s">
        <v>138</v>
      </c>
      <c r="L206" s="43"/>
      <c r="M206" s="244" t="s">
        <v>1</v>
      </c>
      <c r="N206" s="245" t="s">
        <v>38</v>
      </c>
      <c r="O206" s="86"/>
      <c r="P206" s="246">
        <f>O206*H206</f>
        <v>0</v>
      </c>
      <c r="Q206" s="246">
        <v>0.3719</v>
      </c>
      <c r="R206" s="246">
        <f>Q206*H206</f>
        <v>249.34035500000002</v>
      </c>
      <c r="S206" s="246">
        <v>0</v>
      </c>
      <c r="T206" s="247">
        <f>S206*H206</f>
        <v>0</v>
      </c>
      <c r="AR206" s="248" t="s">
        <v>139</v>
      </c>
      <c r="AT206" s="248" t="s">
        <v>134</v>
      </c>
      <c r="AU206" s="248" t="s">
        <v>83</v>
      </c>
      <c r="AY206" s="17" t="s">
        <v>132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81</v>
      </c>
      <c r="BK206" s="249">
        <f>ROUND(I206*H206,2)</f>
        <v>0</v>
      </c>
      <c r="BL206" s="17" t="s">
        <v>139</v>
      </c>
      <c r="BM206" s="248" t="s">
        <v>436</v>
      </c>
    </row>
    <row r="207" spans="2:51" s="13" customFormat="1" ht="12">
      <c r="B207" s="261"/>
      <c r="C207" s="262"/>
      <c r="D207" s="252" t="s">
        <v>141</v>
      </c>
      <c r="E207" s="263" t="s">
        <v>1</v>
      </c>
      <c r="F207" s="264" t="s">
        <v>421</v>
      </c>
      <c r="G207" s="262"/>
      <c r="H207" s="265">
        <v>670.45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AT207" s="271" t="s">
        <v>141</v>
      </c>
      <c r="AU207" s="271" t="s">
        <v>83</v>
      </c>
      <c r="AV207" s="13" t="s">
        <v>83</v>
      </c>
      <c r="AW207" s="13" t="s">
        <v>30</v>
      </c>
      <c r="AX207" s="13" t="s">
        <v>73</v>
      </c>
      <c r="AY207" s="271" t="s">
        <v>132</v>
      </c>
    </row>
    <row r="208" spans="2:51" s="14" customFormat="1" ht="12">
      <c r="B208" s="272"/>
      <c r="C208" s="273"/>
      <c r="D208" s="252" t="s">
        <v>141</v>
      </c>
      <c r="E208" s="274" t="s">
        <v>1</v>
      </c>
      <c r="F208" s="275" t="s">
        <v>149</v>
      </c>
      <c r="G208" s="273"/>
      <c r="H208" s="276">
        <v>670.45</v>
      </c>
      <c r="I208" s="277"/>
      <c r="J208" s="273"/>
      <c r="K208" s="273"/>
      <c r="L208" s="278"/>
      <c r="M208" s="279"/>
      <c r="N208" s="280"/>
      <c r="O208" s="280"/>
      <c r="P208" s="280"/>
      <c r="Q208" s="280"/>
      <c r="R208" s="280"/>
      <c r="S208" s="280"/>
      <c r="T208" s="281"/>
      <c r="AT208" s="282" t="s">
        <v>141</v>
      </c>
      <c r="AU208" s="282" t="s">
        <v>83</v>
      </c>
      <c r="AV208" s="14" t="s">
        <v>139</v>
      </c>
      <c r="AW208" s="14" t="s">
        <v>30</v>
      </c>
      <c r="AX208" s="14" t="s">
        <v>81</v>
      </c>
      <c r="AY208" s="282" t="s">
        <v>132</v>
      </c>
    </row>
    <row r="209" spans="2:65" s="1" customFormat="1" ht="16.5" customHeight="1">
      <c r="B209" s="38"/>
      <c r="C209" s="237" t="s">
        <v>437</v>
      </c>
      <c r="D209" s="237" t="s">
        <v>134</v>
      </c>
      <c r="E209" s="238" t="s">
        <v>438</v>
      </c>
      <c r="F209" s="239" t="s">
        <v>439</v>
      </c>
      <c r="G209" s="240" t="s">
        <v>306</v>
      </c>
      <c r="H209" s="241">
        <v>2881.41</v>
      </c>
      <c r="I209" s="242"/>
      <c r="J209" s="243">
        <f>ROUND(I209*H209,2)</f>
        <v>0</v>
      </c>
      <c r="K209" s="239" t="s">
        <v>138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0.38</v>
      </c>
      <c r="R209" s="246">
        <f>Q209*H209</f>
        <v>1094.9358</v>
      </c>
      <c r="S209" s="246">
        <v>0</v>
      </c>
      <c r="T209" s="247">
        <f>S209*H209</f>
        <v>0</v>
      </c>
      <c r="AR209" s="248" t="s">
        <v>139</v>
      </c>
      <c r="AT209" s="248" t="s">
        <v>134</v>
      </c>
      <c r="AU209" s="248" t="s">
        <v>83</v>
      </c>
      <c r="AY209" s="17" t="s">
        <v>132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139</v>
      </c>
      <c r="BM209" s="248" t="s">
        <v>440</v>
      </c>
    </row>
    <row r="210" spans="2:51" s="12" customFormat="1" ht="12">
      <c r="B210" s="250"/>
      <c r="C210" s="251"/>
      <c r="D210" s="252" t="s">
        <v>141</v>
      </c>
      <c r="E210" s="253" t="s">
        <v>1</v>
      </c>
      <c r="F210" s="254" t="s">
        <v>441</v>
      </c>
      <c r="G210" s="251"/>
      <c r="H210" s="253" t="s">
        <v>1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141</v>
      </c>
      <c r="AU210" s="260" t="s">
        <v>83</v>
      </c>
      <c r="AV210" s="12" t="s">
        <v>81</v>
      </c>
      <c r="AW210" s="12" t="s">
        <v>30</v>
      </c>
      <c r="AX210" s="12" t="s">
        <v>73</v>
      </c>
      <c r="AY210" s="260" t="s">
        <v>132</v>
      </c>
    </row>
    <row r="211" spans="2:51" s="13" customFormat="1" ht="12">
      <c r="B211" s="261"/>
      <c r="C211" s="262"/>
      <c r="D211" s="252" t="s">
        <v>141</v>
      </c>
      <c r="E211" s="263" t="s">
        <v>1</v>
      </c>
      <c r="F211" s="264" t="s">
        <v>442</v>
      </c>
      <c r="G211" s="262"/>
      <c r="H211" s="265">
        <v>2881.41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AT211" s="271" t="s">
        <v>141</v>
      </c>
      <c r="AU211" s="271" t="s">
        <v>83</v>
      </c>
      <c r="AV211" s="13" t="s">
        <v>83</v>
      </c>
      <c r="AW211" s="13" t="s">
        <v>30</v>
      </c>
      <c r="AX211" s="13" t="s">
        <v>73</v>
      </c>
      <c r="AY211" s="271" t="s">
        <v>132</v>
      </c>
    </row>
    <row r="212" spans="2:51" s="14" customFormat="1" ht="12">
      <c r="B212" s="272"/>
      <c r="C212" s="273"/>
      <c r="D212" s="252" t="s">
        <v>141</v>
      </c>
      <c r="E212" s="274" t="s">
        <v>1</v>
      </c>
      <c r="F212" s="275" t="s">
        <v>149</v>
      </c>
      <c r="G212" s="273"/>
      <c r="H212" s="276">
        <v>2881.41</v>
      </c>
      <c r="I212" s="277"/>
      <c r="J212" s="273"/>
      <c r="K212" s="273"/>
      <c r="L212" s="278"/>
      <c r="M212" s="279"/>
      <c r="N212" s="280"/>
      <c r="O212" s="280"/>
      <c r="P212" s="280"/>
      <c r="Q212" s="280"/>
      <c r="R212" s="280"/>
      <c r="S212" s="280"/>
      <c r="T212" s="281"/>
      <c r="AT212" s="282" t="s">
        <v>141</v>
      </c>
      <c r="AU212" s="282" t="s">
        <v>83</v>
      </c>
      <c r="AV212" s="14" t="s">
        <v>139</v>
      </c>
      <c r="AW212" s="14" t="s">
        <v>30</v>
      </c>
      <c r="AX212" s="14" t="s">
        <v>81</v>
      </c>
      <c r="AY212" s="282" t="s">
        <v>132</v>
      </c>
    </row>
    <row r="213" spans="2:65" s="1" customFormat="1" ht="16.5" customHeight="1">
      <c r="B213" s="38"/>
      <c r="C213" s="237" t="s">
        <v>303</v>
      </c>
      <c r="D213" s="237" t="s">
        <v>134</v>
      </c>
      <c r="E213" s="238" t="s">
        <v>443</v>
      </c>
      <c r="F213" s="239" t="s">
        <v>444</v>
      </c>
      <c r="G213" s="240" t="s">
        <v>306</v>
      </c>
      <c r="H213" s="241">
        <v>205.8</v>
      </c>
      <c r="I213" s="242"/>
      <c r="J213" s="243">
        <f>ROUND(I213*H213,2)</f>
        <v>0</v>
      </c>
      <c r="K213" s="239" t="s">
        <v>138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0.08425</v>
      </c>
      <c r="R213" s="246">
        <f>Q213*H213</f>
        <v>17.33865</v>
      </c>
      <c r="S213" s="246">
        <v>0</v>
      </c>
      <c r="T213" s="247">
        <f>S213*H213</f>
        <v>0</v>
      </c>
      <c r="AR213" s="248" t="s">
        <v>139</v>
      </c>
      <c r="AT213" s="248" t="s">
        <v>134</v>
      </c>
      <c r="AU213" s="248" t="s">
        <v>83</v>
      </c>
      <c r="AY213" s="17" t="s">
        <v>132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139</v>
      </c>
      <c r="BM213" s="248" t="s">
        <v>445</v>
      </c>
    </row>
    <row r="214" spans="2:51" s="13" customFormat="1" ht="12">
      <c r="B214" s="261"/>
      <c r="C214" s="262"/>
      <c r="D214" s="252" t="s">
        <v>141</v>
      </c>
      <c r="E214" s="263" t="s">
        <v>1</v>
      </c>
      <c r="F214" s="264" t="s">
        <v>446</v>
      </c>
      <c r="G214" s="262"/>
      <c r="H214" s="265">
        <v>205.8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AT214" s="271" t="s">
        <v>141</v>
      </c>
      <c r="AU214" s="271" t="s">
        <v>83</v>
      </c>
      <c r="AV214" s="13" t="s">
        <v>83</v>
      </c>
      <c r="AW214" s="13" t="s">
        <v>30</v>
      </c>
      <c r="AX214" s="13" t="s">
        <v>73</v>
      </c>
      <c r="AY214" s="271" t="s">
        <v>132</v>
      </c>
    </row>
    <row r="215" spans="2:51" s="14" customFormat="1" ht="12">
      <c r="B215" s="272"/>
      <c r="C215" s="273"/>
      <c r="D215" s="252" t="s">
        <v>141</v>
      </c>
      <c r="E215" s="274" t="s">
        <v>1</v>
      </c>
      <c r="F215" s="275" t="s">
        <v>149</v>
      </c>
      <c r="G215" s="273"/>
      <c r="H215" s="276">
        <v>205.8</v>
      </c>
      <c r="I215" s="277"/>
      <c r="J215" s="273"/>
      <c r="K215" s="273"/>
      <c r="L215" s="278"/>
      <c r="M215" s="279"/>
      <c r="N215" s="280"/>
      <c r="O215" s="280"/>
      <c r="P215" s="280"/>
      <c r="Q215" s="280"/>
      <c r="R215" s="280"/>
      <c r="S215" s="280"/>
      <c r="T215" s="281"/>
      <c r="AT215" s="282" t="s">
        <v>141</v>
      </c>
      <c r="AU215" s="282" t="s">
        <v>83</v>
      </c>
      <c r="AV215" s="14" t="s">
        <v>139</v>
      </c>
      <c r="AW215" s="14" t="s">
        <v>30</v>
      </c>
      <c r="AX215" s="14" t="s">
        <v>81</v>
      </c>
      <c r="AY215" s="282" t="s">
        <v>132</v>
      </c>
    </row>
    <row r="216" spans="2:65" s="1" customFormat="1" ht="16.5" customHeight="1">
      <c r="B216" s="38"/>
      <c r="C216" s="300" t="s">
        <v>314</v>
      </c>
      <c r="D216" s="300" t="s">
        <v>346</v>
      </c>
      <c r="E216" s="301" t="s">
        <v>447</v>
      </c>
      <c r="F216" s="302" t="s">
        <v>448</v>
      </c>
      <c r="G216" s="303" t="s">
        <v>306</v>
      </c>
      <c r="H216" s="304">
        <v>207.858</v>
      </c>
      <c r="I216" s="305"/>
      <c r="J216" s="306">
        <f>ROUND(I216*H216,2)</f>
        <v>0</v>
      </c>
      <c r="K216" s="302" t="s">
        <v>138</v>
      </c>
      <c r="L216" s="307"/>
      <c r="M216" s="308" t="s">
        <v>1</v>
      </c>
      <c r="N216" s="309" t="s">
        <v>38</v>
      </c>
      <c r="O216" s="86"/>
      <c r="P216" s="246">
        <f>O216*H216</f>
        <v>0</v>
      </c>
      <c r="Q216" s="246">
        <v>0.14</v>
      </c>
      <c r="R216" s="246">
        <f>Q216*H216</f>
        <v>29.100120000000004</v>
      </c>
      <c r="S216" s="246">
        <v>0</v>
      </c>
      <c r="T216" s="247">
        <f>S216*H216</f>
        <v>0</v>
      </c>
      <c r="AR216" s="248" t="s">
        <v>201</v>
      </c>
      <c r="AT216" s="248" t="s">
        <v>346</v>
      </c>
      <c r="AU216" s="248" t="s">
        <v>83</v>
      </c>
      <c r="AY216" s="17" t="s">
        <v>132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139</v>
      </c>
      <c r="BM216" s="248" t="s">
        <v>449</v>
      </c>
    </row>
    <row r="217" spans="2:51" s="13" customFormat="1" ht="12">
      <c r="B217" s="261"/>
      <c r="C217" s="262"/>
      <c r="D217" s="252" t="s">
        <v>141</v>
      </c>
      <c r="E217" s="263" t="s">
        <v>1</v>
      </c>
      <c r="F217" s="264" t="s">
        <v>450</v>
      </c>
      <c r="G217" s="262"/>
      <c r="H217" s="265">
        <v>207.858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141</v>
      </c>
      <c r="AU217" s="271" t="s">
        <v>83</v>
      </c>
      <c r="AV217" s="13" t="s">
        <v>83</v>
      </c>
      <c r="AW217" s="13" t="s">
        <v>30</v>
      </c>
      <c r="AX217" s="13" t="s">
        <v>73</v>
      </c>
      <c r="AY217" s="271" t="s">
        <v>132</v>
      </c>
    </row>
    <row r="218" spans="2:51" s="14" customFormat="1" ht="12">
      <c r="B218" s="272"/>
      <c r="C218" s="273"/>
      <c r="D218" s="252" t="s">
        <v>141</v>
      </c>
      <c r="E218" s="274" t="s">
        <v>1</v>
      </c>
      <c r="F218" s="275" t="s">
        <v>149</v>
      </c>
      <c r="G218" s="273"/>
      <c r="H218" s="276">
        <v>207.858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AT218" s="282" t="s">
        <v>141</v>
      </c>
      <c r="AU218" s="282" t="s">
        <v>83</v>
      </c>
      <c r="AV218" s="14" t="s">
        <v>139</v>
      </c>
      <c r="AW218" s="14" t="s">
        <v>30</v>
      </c>
      <c r="AX218" s="14" t="s">
        <v>81</v>
      </c>
      <c r="AY218" s="282" t="s">
        <v>132</v>
      </c>
    </row>
    <row r="219" spans="2:65" s="1" customFormat="1" ht="24" customHeight="1">
      <c r="B219" s="38"/>
      <c r="C219" s="237" t="s">
        <v>322</v>
      </c>
      <c r="D219" s="237" t="s">
        <v>134</v>
      </c>
      <c r="E219" s="238" t="s">
        <v>451</v>
      </c>
      <c r="F219" s="239" t="s">
        <v>452</v>
      </c>
      <c r="G219" s="240" t="s">
        <v>306</v>
      </c>
      <c r="H219" s="241">
        <v>670.45</v>
      </c>
      <c r="I219" s="242"/>
      <c r="J219" s="243">
        <f>ROUND(I219*H219,2)</f>
        <v>0</v>
      </c>
      <c r="K219" s="239" t="s">
        <v>138</v>
      </c>
      <c r="L219" s="43"/>
      <c r="M219" s="244" t="s">
        <v>1</v>
      </c>
      <c r="N219" s="245" t="s">
        <v>38</v>
      </c>
      <c r="O219" s="86"/>
      <c r="P219" s="246">
        <f>O219*H219</f>
        <v>0</v>
      </c>
      <c r="Q219" s="246">
        <v>0.10362</v>
      </c>
      <c r="R219" s="246">
        <f>Q219*H219</f>
        <v>69.472029</v>
      </c>
      <c r="S219" s="246">
        <v>0</v>
      </c>
      <c r="T219" s="247">
        <f>S219*H219</f>
        <v>0</v>
      </c>
      <c r="AR219" s="248" t="s">
        <v>139</v>
      </c>
      <c r="AT219" s="248" t="s">
        <v>134</v>
      </c>
      <c r="AU219" s="248" t="s">
        <v>83</v>
      </c>
      <c r="AY219" s="17" t="s">
        <v>132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81</v>
      </c>
      <c r="BK219" s="249">
        <f>ROUND(I219*H219,2)</f>
        <v>0</v>
      </c>
      <c r="BL219" s="17" t="s">
        <v>139</v>
      </c>
      <c r="BM219" s="248" t="s">
        <v>453</v>
      </c>
    </row>
    <row r="220" spans="2:51" s="13" customFormat="1" ht="12">
      <c r="B220" s="261"/>
      <c r="C220" s="262"/>
      <c r="D220" s="252" t="s">
        <v>141</v>
      </c>
      <c r="E220" s="263" t="s">
        <v>1</v>
      </c>
      <c r="F220" s="264" t="s">
        <v>454</v>
      </c>
      <c r="G220" s="262"/>
      <c r="H220" s="265">
        <v>670.45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AT220" s="271" t="s">
        <v>141</v>
      </c>
      <c r="AU220" s="271" t="s">
        <v>83</v>
      </c>
      <c r="AV220" s="13" t="s">
        <v>83</v>
      </c>
      <c r="AW220" s="13" t="s">
        <v>30</v>
      </c>
      <c r="AX220" s="13" t="s">
        <v>73</v>
      </c>
      <c r="AY220" s="271" t="s">
        <v>132</v>
      </c>
    </row>
    <row r="221" spans="2:51" s="14" customFormat="1" ht="12">
      <c r="B221" s="272"/>
      <c r="C221" s="273"/>
      <c r="D221" s="252" t="s">
        <v>141</v>
      </c>
      <c r="E221" s="274" t="s">
        <v>1</v>
      </c>
      <c r="F221" s="275" t="s">
        <v>149</v>
      </c>
      <c r="G221" s="273"/>
      <c r="H221" s="276">
        <v>670.45</v>
      </c>
      <c r="I221" s="277"/>
      <c r="J221" s="273"/>
      <c r="K221" s="273"/>
      <c r="L221" s="278"/>
      <c r="M221" s="279"/>
      <c r="N221" s="280"/>
      <c r="O221" s="280"/>
      <c r="P221" s="280"/>
      <c r="Q221" s="280"/>
      <c r="R221" s="280"/>
      <c r="S221" s="280"/>
      <c r="T221" s="281"/>
      <c r="AT221" s="282" t="s">
        <v>141</v>
      </c>
      <c r="AU221" s="282" t="s">
        <v>83</v>
      </c>
      <c r="AV221" s="14" t="s">
        <v>139</v>
      </c>
      <c r="AW221" s="14" t="s">
        <v>30</v>
      </c>
      <c r="AX221" s="14" t="s">
        <v>81</v>
      </c>
      <c r="AY221" s="282" t="s">
        <v>132</v>
      </c>
    </row>
    <row r="222" spans="2:65" s="1" customFormat="1" ht="16.5" customHeight="1">
      <c r="B222" s="38"/>
      <c r="C222" s="300" t="s">
        <v>455</v>
      </c>
      <c r="D222" s="300" t="s">
        <v>346</v>
      </c>
      <c r="E222" s="301" t="s">
        <v>456</v>
      </c>
      <c r="F222" s="302" t="s">
        <v>457</v>
      </c>
      <c r="G222" s="303" t="s">
        <v>306</v>
      </c>
      <c r="H222" s="304">
        <v>677.155</v>
      </c>
      <c r="I222" s="305"/>
      <c r="J222" s="306">
        <f>ROUND(I222*H222,2)</f>
        <v>0</v>
      </c>
      <c r="K222" s="302" t="s">
        <v>138</v>
      </c>
      <c r="L222" s="307"/>
      <c r="M222" s="308" t="s">
        <v>1</v>
      </c>
      <c r="N222" s="309" t="s">
        <v>38</v>
      </c>
      <c r="O222" s="86"/>
      <c r="P222" s="246">
        <f>O222*H222</f>
        <v>0</v>
      </c>
      <c r="Q222" s="246">
        <v>0.18</v>
      </c>
      <c r="R222" s="246">
        <f>Q222*H222</f>
        <v>121.88789999999999</v>
      </c>
      <c r="S222" s="246">
        <v>0</v>
      </c>
      <c r="T222" s="247">
        <f>S222*H222</f>
        <v>0</v>
      </c>
      <c r="AR222" s="248" t="s">
        <v>201</v>
      </c>
      <c r="AT222" s="248" t="s">
        <v>346</v>
      </c>
      <c r="AU222" s="248" t="s">
        <v>83</v>
      </c>
      <c r="AY222" s="17" t="s">
        <v>132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81</v>
      </c>
      <c r="BK222" s="249">
        <f>ROUND(I222*H222,2)</f>
        <v>0</v>
      </c>
      <c r="BL222" s="17" t="s">
        <v>139</v>
      </c>
      <c r="BM222" s="248" t="s">
        <v>458</v>
      </c>
    </row>
    <row r="223" spans="2:51" s="13" customFormat="1" ht="12">
      <c r="B223" s="261"/>
      <c r="C223" s="262"/>
      <c r="D223" s="252" t="s">
        <v>141</v>
      </c>
      <c r="E223" s="263" t="s">
        <v>1</v>
      </c>
      <c r="F223" s="264" t="s">
        <v>459</v>
      </c>
      <c r="G223" s="262"/>
      <c r="H223" s="265">
        <v>677.155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AT223" s="271" t="s">
        <v>141</v>
      </c>
      <c r="AU223" s="271" t="s">
        <v>83</v>
      </c>
      <c r="AV223" s="13" t="s">
        <v>83</v>
      </c>
      <c r="AW223" s="13" t="s">
        <v>30</v>
      </c>
      <c r="AX223" s="13" t="s">
        <v>73</v>
      </c>
      <c r="AY223" s="271" t="s">
        <v>132</v>
      </c>
    </row>
    <row r="224" spans="2:51" s="14" customFormat="1" ht="12">
      <c r="B224" s="272"/>
      <c r="C224" s="273"/>
      <c r="D224" s="252" t="s">
        <v>141</v>
      </c>
      <c r="E224" s="274" t="s">
        <v>1</v>
      </c>
      <c r="F224" s="275" t="s">
        <v>149</v>
      </c>
      <c r="G224" s="273"/>
      <c r="H224" s="276">
        <v>677.155</v>
      </c>
      <c r="I224" s="277"/>
      <c r="J224" s="273"/>
      <c r="K224" s="273"/>
      <c r="L224" s="278"/>
      <c r="M224" s="279"/>
      <c r="N224" s="280"/>
      <c r="O224" s="280"/>
      <c r="P224" s="280"/>
      <c r="Q224" s="280"/>
      <c r="R224" s="280"/>
      <c r="S224" s="280"/>
      <c r="T224" s="281"/>
      <c r="AT224" s="282" t="s">
        <v>141</v>
      </c>
      <c r="AU224" s="282" t="s">
        <v>83</v>
      </c>
      <c r="AV224" s="14" t="s">
        <v>139</v>
      </c>
      <c r="AW224" s="14" t="s">
        <v>30</v>
      </c>
      <c r="AX224" s="14" t="s">
        <v>81</v>
      </c>
      <c r="AY224" s="282" t="s">
        <v>132</v>
      </c>
    </row>
    <row r="225" spans="2:65" s="1" customFormat="1" ht="24" customHeight="1">
      <c r="B225" s="38"/>
      <c r="C225" s="237" t="s">
        <v>460</v>
      </c>
      <c r="D225" s="237" t="s">
        <v>134</v>
      </c>
      <c r="E225" s="238" t="s">
        <v>461</v>
      </c>
      <c r="F225" s="239" t="s">
        <v>462</v>
      </c>
      <c r="G225" s="240" t="s">
        <v>306</v>
      </c>
      <c r="H225" s="241">
        <v>84.22</v>
      </c>
      <c r="I225" s="242"/>
      <c r="J225" s="243">
        <f>ROUND(I225*H225,2)</f>
        <v>0</v>
      </c>
      <c r="K225" s="239" t="s">
        <v>138</v>
      </c>
      <c r="L225" s="43"/>
      <c r="M225" s="244" t="s">
        <v>1</v>
      </c>
      <c r="N225" s="245" t="s">
        <v>38</v>
      </c>
      <c r="O225" s="86"/>
      <c r="P225" s="246">
        <f>O225*H225</f>
        <v>0</v>
      </c>
      <c r="Q225" s="246">
        <v>0.098</v>
      </c>
      <c r="R225" s="246">
        <f>Q225*H225</f>
        <v>8.25356</v>
      </c>
      <c r="S225" s="246">
        <v>0</v>
      </c>
      <c r="T225" s="247">
        <f>S225*H225</f>
        <v>0</v>
      </c>
      <c r="AR225" s="248" t="s">
        <v>139</v>
      </c>
      <c r="AT225" s="248" t="s">
        <v>134</v>
      </c>
      <c r="AU225" s="248" t="s">
        <v>83</v>
      </c>
      <c r="AY225" s="17" t="s">
        <v>132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81</v>
      </c>
      <c r="BK225" s="249">
        <f>ROUND(I225*H225,2)</f>
        <v>0</v>
      </c>
      <c r="BL225" s="17" t="s">
        <v>139</v>
      </c>
      <c r="BM225" s="248" t="s">
        <v>463</v>
      </c>
    </row>
    <row r="226" spans="2:51" s="13" customFormat="1" ht="12">
      <c r="B226" s="261"/>
      <c r="C226" s="262"/>
      <c r="D226" s="252" t="s">
        <v>141</v>
      </c>
      <c r="E226" s="263" t="s">
        <v>1</v>
      </c>
      <c r="F226" s="264" t="s">
        <v>464</v>
      </c>
      <c r="G226" s="262"/>
      <c r="H226" s="265">
        <v>84.22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141</v>
      </c>
      <c r="AU226" s="271" t="s">
        <v>83</v>
      </c>
      <c r="AV226" s="13" t="s">
        <v>83</v>
      </c>
      <c r="AW226" s="13" t="s">
        <v>30</v>
      </c>
      <c r="AX226" s="13" t="s">
        <v>73</v>
      </c>
      <c r="AY226" s="271" t="s">
        <v>132</v>
      </c>
    </row>
    <row r="227" spans="2:51" s="14" customFormat="1" ht="12">
      <c r="B227" s="272"/>
      <c r="C227" s="273"/>
      <c r="D227" s="252" t="s">
        <v>141</v>
      </c>
      <c r="E227" s="274" t="s">
        <v>1</v>
      </c>
      <c r="F227" s="275" t="s">
        <v>149</v>
      </c>
      <c r="G227" s="273"/>
      <c r="H227" s="276">
        <v>84.22</v>
      </c>
      <c r="I227" s="277"/>
      <c r="J227" s="273"/>
      <c r="K227" s="273"/>
      <c r="L227" s="278"/>
      <c r="M227" s="279"/>
      <c r="N227" s="280"/>
      <c r="O227" s="280"/>
      <c r="P227" s="280"/>
      <c r="Q227" s="280"/>
      <c r="R227" s="280"/>
      <c r="S227" s="280"/>
      <c r="T227" s="281"/>
      <c r="AT227" s="282" t="s">
        <v>141</v>
      </c>
      <c r="AU227" s="282" t="s">
        <v>83</v>
      </c>
      <c r="AV227" s="14" t="s">
        <v>139</v>
      </c>
      <c r="AW227" s="14" t="s">
        <v>30</v>
      </c>
      <c r="AX227" s="14" t="s">
        <v>81</v>
      </c>
      <c r="AY227" s="282" t="s">
        <v>132</v>
      </c>
    </row>
    <row r="228" spans="2:65" s="1" customFormat="1" ht="16.5" customHeight="1">
      <c r="B228" s="38"/>
      <c r="C228" s="300" t="s">
        <v>465</v>
      </c>
      <c r="D228" s="300" t="s">
        <v>346</v>
      </c>
      <c r="E228" s="301" t="s">
        <v>466</v>
      </c>
      <c r="F228" s="302" t="s">
        <v>467</v>
      </c>
      <c r="G228" s="303" t="s">
        <v>394</v>
      </c>
      <c r="H228" s="304">
        <v>354.426</v>
      </c>
      <c r="I228" s="305"/>
      <c r="J228" s="306">
        <f>ROUND(I228*H228,2)</f>
        <v>0</v>
      </c>
      <c r="K228" s="302" t="s">
        <v>138</v>
      </c>
      <c r="L228" s="307"/>
      <c r="M228" s="308" t="s">
        <v>1</v>
      </c>
      <c r="N228" s="309" t="s">
        <v>38</v>
      </c>
      <c r="O228" s="86"/>
      <c r="P228" s="246">
        <f>O228*H228</f>
        <v>0</v>
      </c>
      <c r="Q228" s="246">
        <v>0.036</v>
      </c>
      <c r="R228" s="246">
        <f>Q228*H228</f>
        <v>12.759336</v>
      </c>
      <c r="S228" s="246">
        <v>0</v>
      </c>
      <c r="T228" s="247">
        <f>S228*H228</f>
        <v>0</v>
      </c>
      <c r="AR228" s="248" t="s">
        <v>201</v>
      </c>
      <c r="AT228" s="248" t="s">
        <v>346</v>
      </c>
      <c r="AU228" s="248" t="s">
        <v>83</v>
      </c>
      <c r="AY228" s="17" t="s">
        <v>132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81</v>
      </c>
      <c r="BK228" s="249">
        <f>ROUND(I228*H228,2)</f>
        <v>0</v>
      </c>
      <c r="BL228" s="17" t="s">
        <v>139</v>
      </c>
      <c r="BM228" s="248" t="s">
        <v>468</v>
      </c>
    </row>
    <row r="229" spans="2:51" s="13" customFormat="1" ht="12">
      <c r="B229" s="261"/>
      <c r="C229" s="262"/>
      <c r="D229" s="252" t="s">
        <v>141</v>
      </c>
      <c r="E229" s="263" t="s">
        <v>1</v>
      </c>
      <c r="F229" s="264" t="s">
        <v>469</v>
      </c>
      <c r="G229" s="262"/>
      <c r="H229" s="265">
        <v>354.426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AT229" s="271" t="s">
        <v>141</v>
      </c>
      <c r="AU229" s="271" t="s">
        <v>83</v>
      </c>
      <c r="AV229" s="13" t="s">
        <v>83</v>
      </c>
      <c r="AW229" s="13" t="s">
        <v>30</v>
      </c>
      <c r="AX229" s="13" t="s">
        <v>73</v>
      </c>
      <c r="AY229" s="271" t="s">
        <v>132</v>
      </c>
    </row>
    <row r="230" spans="2:51" s="14" customFormat="1" ht="12">
      <c r="B230" s="272"/>
      <c r="C230" s="273"/>
      <c r="D230" s="252" t="s">
        <v>141</v>
      </c>
      <c r="E230" s="274" t="s">
        <v>1</v>
      </c>
      <c r="F230" s="275" t="s">
        <v>149</v>
      </c>
      <c r="G230" s="273"/>
      <c r="H230" s="276">
        <v>354.426</v>
      </c>
      <c r="I230" s="277"/>
      <c r="J230" s="273"/>
      <c r="K230" s="273"/>
      <c r="L230" s="278"/>
      <c r="M230" s="279"/>
      <c r="N230" s="280"/>
      <c r="O230" s="280"/>
      <c r="P230" s="280"/>
      <c r="Q230" s="280"/>
      <c r="R230" s="280"/>
      <c r="S230" s="280"/>
      <c r="T230" s="281"/>
      <c r="AT230" s="282" t="s">
        <v>141</v>
      </c>
      <c r="AU230" s="282" t="s">
        <v>83</v>
      </c>
      <c r="AV230" s="14" t="s">
        <v>139</v>
      </c>
      <c r="AW230" s="14" t="s">
        <v>30</v>
      </c>
      <c r="AX230" s="14" t="s">
        <v>81</v>
      </c>
      <c r="AY230" s="282" t="s">
        <v>132</v>
      </c>
    </row>
    <row r="231" spans="2:65" s="1" customFormat="1" ht="16.5" customHeight="1">
      <c r="B231" s="38"/>
      <c r="C231" s="237" t="s">
        <v>470</v>
      </c>
      <c r="D231" s="237" t="s">
        <v>134</v>
      </c>
      <c r="E231" s="238" t="s">
        <v>471</v>
      </c>
      <c r="F231" s="239" t="s">
        <v>472</v>
      </c>
      <c r="G231" s="240" t="s">
        <v>272</v>
      </c>
      <c r="H231" s="241">
        <v>102.9</v>
      </c>
      <c r="I231" s="242"/>
      <c r="J231" s="243">
        <f>ROUND(I231*H231,2)</f>
        <v>0</v>
      </c>
      <c r="K231" s="239" t="s">
        <v>1</v>
      </c>
      <c r="L231" s="43"/>
      <c r="M231" s="244" t="s">
        <v>1</v>
      </c>
      <c r="N231" s="245" t="s">
        <v>38</v>
      </c>
      <c r="O231" s="86"/>
      <c r="P231" s="246">
        <f>O231*H231</f>
        <v>0</v>
      </c>
      <c r="Q231" s="246">
        <v>0</v>
      </c>
      <c r="R231" s="246">
        <f>Q231*H231</f>
        <v>0</v>
      </c>
      <c r="S231" s="246">
        <v>0</v>
      </c>
      <c r="T231" s="247">
        <f>S231*H231</f>
        <v>0</v>
      </c>
      <c r="AR231" s="248" t="s">
        <v>139</v>
      </c>
      <c r="AT231" s="248" t="s">
        <v>134</v>
      </c>
      <c r="AU231" s="248" t="s">
        <v>83</v>
      </c>
      <c r="AY231" s="17" t="s">
        <v>132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17" t="s">
        <v>81</v>
      </c>
      <c r="BK231" s="249">
        <f>ROUND(I231*H231,2)</f>
        <v>0</v>
      </c>
      <c r="BL231" s="17" t="s">
        <v>139</v>
      </c>
      <c r="BM231" s="248" t="s">
        <v>473</v>
      </c>
    </row>
    <row r="232" spans="2:51" s="13" customFormat="1" ht="12">
      <c r="B232" s="261"/>
      <c r="C232" s="262"/>
      <c r="D232" s="252" t="s">
        <v>141</v>
      </c>
      <c r="E232" s="263" t="s">
        <v>1</v>
      </c>
      <c r="F232" s="264" t="s">
        <v>474</v>
      </c>
      <c r="G232" s="262"/>
      <c r="H232" s="265">
        <v>102.9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AT232" s="271" t="s">
        <v>141</v>
      </c>
      <c r="AU232" s="271" t="s">
        <v>83</v>
      </c>
      <c r="AV232" s="13" t="s">
        <v>83</v>
      </c>
      <c r="AW232" s="13" t="s">
        <v>30</v>
      </c>
      <c r="AX232" s="13" t="s">
        <v>73</v>
      </c>
      <c r="AY232" s="271" t="s">
        <v>132</v>
      </c>
    </row>
    <row r="233" spans="2:51" s="14" customFormat="1" ht="12">
      <c r="B233" s="272"/>
      <c r="C233" s="273"/>
      <c r="D233" s="252" t="s">
        <v>141</v>
      </c>
      <c r="E233" s="274" t="s">
        <v>1</v>
      </c>
      <c r="F233" s="275" t="s">
        <v>149</v>
      </c>
      <c r="G233" s="273"/>
      <c r="H233" s="276">
        <v>102.9</v>
      </c>
      <c r="I233" s="277"/>
      <c r="J233" s="273"/>
      <c r="K233" s="273"/>
      <c r="L233" s="278"/>
      <c r="M233" s="279"/>
      <c r="N233" s="280"/>
      <c r="O233" s="280"/>
      <c r="P233" s="280"/>
      <c r="Q233" s="280"/>
      <c r="R233" s="280"/>
      <c r="S233" s="280"/>
      <c r="T233" s="281"/>
      <c r="AT233" s="282" t="s">
        <v>141</v>
      </c>
      <c r="AU233" s="282" t="s">
        <v>83</v>
      </c>
      <c r="AV233" s="14" t="s">
        <v>139</v>
      </c>
      <c r="AW233" s="14" t="s">
        <v>30</v>
      </c>
      <c r="AX233" s="14" t="s">
        <v>81</v>
      </c>
      <c r="AY233" s="282" t="s">
        <v>132</v>
      </c>
    </row>
    <row r="234" spans="2:65" s="1" customFormat="1" ht="16.5" customHeight="1">
      <c r="B234" s="38"/>
      <c r="C234" s="237" t="s">
        <v>475</v>
      </c>
      <c r="D234" s="237" t="s">
        <v>134</v>
      </c>
      <c r="E234" s="238" t="s">
        <v>476</v>
      </c>
      <c r="F234" s="239" t="s">
        <v>477</v>
      </c>
      <c r="G234" s="240" t="s">
        <v>272</v>
      </c>
      <c r="H234" s="241">
        <v>201.15</v>
      </c>
      <c r="I234" s="242"/>
      <c r="J234" s="243">
        <f>ROUND(I234*H234,2)</f>
        <v>0</v>
      </c>
      <c r="K234" s="239" t="s">
        <v>1</v>
      </c>
      <c r="L234" s="43"/>
      <c r="M234" s="244" t="s">
        <v>1</v>
      </c>
      <c r="N234" s="245" t="s">
        <v>38</v>
      </c>
      <c r="O234" s="86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AR234" s="248" t="s">
        <v>139</v>
      </c>
      <c r="AT234" s="248" t="s">
        <v>134</v>
      </c>
      <c r="AU234" s="248" t="s">
        <v>83</v>
      </c>
      <c r="AY234" s="17" t="s">
        <v>132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81</v>
      </c>
      <c r="BK234" s="249">
        <f>ROUND(I234*H234,2)</f>
        <v>0</v>
      </c>
      <c r="BL234" s="17" t="s">
        <v>139</v>
      </c>
      <c r="BM234" s="248" t="s">
        <v>478</v>
      </c>
    </row>
    <row r="235" spans="2:51" s="13" customFormat="1" ht="12">
      <c r="B235" s="261"/>
      <c r="C235" s="262"/>
      <c r="D235" s="252" t="s">
        <v>141</v>
      </c>
      <c r="E235" s="263" t="s">
        <v>1</v>
      </c>
      <c r="F235" s="264" t="s">
        <v>479</v>
      </c>
      <c r="G235" s="262"/>
      <c r="H235" s="265">
        <v>201.15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AT235" s="271" t="s">
        <v>141</v>
      </c>
      <c r="AU235" s="271" t="s">
        <v>83</v>
      </c>
      <c r="AV235" s="13" t="s">
        <v>83</v>
      </c>
      <c r="AW235" s="13" t="s">
        <v>30</v>
      </c>
      <c r="AX235" s="13" t="s">
        <v>73</v>
      </c>
      <c r="AY235" s="271" t="s">
        <v>132</v>
      </c>
    </row>
    <row r="236" spans="2:51" s="14" customFormat="1" ht="12">
      <c r="B236" s="272"/>
      <c r="C236" s="273"/>
      <c r="D236" s="252" t="s">
        <v>141</v>
      </c>
      <c r="E236" s="274" t="s">
        <v>1</v>
      </c>
      <c r="F236" s="275" t="s">
        <v>149</v>
      </c>
      <c r="G236" s="273"/>
      <c r="H236" s="276">
        <v>201.15</v>
      </c>
      <c r="I236" s="277"/>
      <c r="J236" s="273"/>
      <c r="K236" s="273"/>
      <c r="L236" s="278"/>
      <c r="M236" s="279"/>
      <c r="N236" s="280"/>
      <c r="O236" s="280"/>
      <c r="P236" s="280"/>
      <c r="Q236" s="280"/>
      <c r="R236" s="280"/>
      <c r="S236" s="280"/>
      <c r="T236" s="281"/>
      <c r="AT236" s="282" t="s">
        <v>141</v>
      </c>
      <c r="AU236" s="282" t="s">
        <v>83</v>
      </c>
      <c r="AV236" s="14" t="s">
        <v>139</v>
      </c>
      <c r="AW236" s="14" t="s">
        <v>30</v>
      </c>
      <c r="AX236" s="14" t="s">
        <v>81</v>
      </c>
      <c r="AY236" s="282" t="s">
        <v>132</v>
      </c>
    </row>
    <row r="237" spans="2:65" s="1" customFormat="1" ht="16.5" customHeight="1">
      <c r="B237" s="38"/>
      <c r="C237" s="237" t="s">
        <v>480</v>
      </c>
      <c r="D237" s="237" t="s">
        <v>134</v>
      </c>
      <c r="E237" s="238" t="s">
        <v>481</v>
      </c>
      <c r="F237" s="239" t="s">
        <v>482</v>
      </c>
      <c r="G237" s="240" t="s">
        <v>272</v>
      </c>
      <c r="H237" s="241">
        <v>9.42</v>
      </c>
      <c r="I237" s="242"/>
      <c r="J237" s="243">
        <f>ROUND(I237*H237,2)</f>
        <v>0</v>
      </c>
      <c r="K237" s="239" t="s">
        <v>1</v>
      </c>
      <c r="L237" s="43"/>
      <c r="M237" s="244" t="s">
        <v>1</v>
      </c>
      <c r="N237" s="245" t="s">
        <v>38</v>
      </c>
      <c r="O237" s="86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AR237" s="248" t="s">
        <v>139</v>
      </c>
      <c r="AT237" s="248" t="s">
        <v>134</v>
      </c>
      <c r="AU237" s="248" t="s">
        <v>83</v>
      </c>
      <c r="AY237" s="17" t="s">
        <v>132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81</v>
      </c>
      <c r="BK237" s="249">
        <f>ROUND(I237*H237,2)</f>
        <v>0</v>
      </c>
      <c r="BL237" s="17" t="s">
        <v>139</v>
      </c>
      <c r="BM237" s="248" t="s">
        <v>483</v>
      </c>
    </row>
    <row r="238" spans="2:51" s="13" customFormat="1" ht="12">
      <c r="B238" s="261"/>
      <c r="C238" s="262"/>
      <c r="D238" s="252" t="s">
        <v>141</v>
      </c>
      <c r="E238" s="263" t="s">
        <v>1</v>
      </c>
      <c r="F238" s="264" t="s">
        <v>484</v>
      </c>
      <c r="G238" s="262"/>
      <c r="H238" s="265">
        <v>9.42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AT238" s="271" t="s">
        <v>141</v>
      </c>
      <c r="AU238" s="271" t="s">
        <v>83</v>
      </c>
      <c r="AV238" s="13" t="s">
        <v>83</v>
      </c>
      <c r="AW238" s="13" t="s">
        <v>30</v>
      </c>
      <c r="AX238" s="13" t="s">
        <v>73</v>
      </c>
      <c r="AY238" s="271" t="s">
        <v>132</v>
      </c>
    </row>
    <row r="239" spans="2:51" s="14" customFormat="1" ht="12">
      <c r="B239" s="272"/>
      <c r="C239" s="273"/>
      <c r="D239" s="252" t="s">
        <v>141</v>
      </c>
      <c r="E239" s="274" t="s">
        <v>1</v>
      </c>
      <c r="F239" s="275" t="s">
        <v>149</v>
      </c>
      <c r="G239" s="273"/>
      <c r="H239" s="276">
        <v>9.42</v>
      </c>
      <c r="I239" s="277"/>
      <c r="J239" s="273"/>
      <c r="K239" s="273"/>
      <c r="L239" s="278"/>
      <c r="M239" s="279"/>
      <c r="N239" s="280"/>
      <c r="O239" s="280"/>
      <c r="P239" s="280"/>
      <c r="Q239" s="280"/>
      <c r="R239" s="280"/>
      <c r="S239" s="280"/>
      <c r="T239" s="281"/>
      <c r="AT239" s="282" t="s">
        <v>141</v>
      </c>
      <c r="AU239" s="282" t="s">
        <v>83</v>
      </c>
      <c r="AV239" s="14" t="s">
        <v>139</v>
      </c>
      <c r="AW239" s="14" t="s">
        <v>30</v>
      </c>
      <c r="AX239" s="14" t="s">
        <v>81</v>
      </c>
      <c r="AY239" s="282" t="s">
        <v>132</v>
      </c>
    </row>
    <row r="240" spans="2:65" s="1" customFormat="1" ht="24" customHeight="1">
      <c r="B240" s="38"/>
      <c r="C240" s="237" t="s">
        <v>485</v>
      </c>
      <c r="D240" s="237" t="s">
        <v>134</v>
      </c>
      <c r="E240" s="238" t="s">
        <v>486</v>
      </c>
      <c r="F240" s="239" t="s">
        <v>487</v>
      </c>
      <c r="G240" s="240" t="s">
        <v>306</v>
      </c>
      <c r="H240" s="241">
        <v>876.25</v>
      </c>
      <c r="I240" s="242"/>
      <c r="J240" s="243">
        <f>ROUND(I240*H240,2)</f>
        <v>0</v>
      </c>
      <c r="K240" s="239" t="s">
        <v>488</v>
      </c>
      <c r="L240" s="43"/>
      <c r="M240" s="244" t="s">
        <v>1</v>
      </c>
      <c r="N240" s="245" t="s">
        <v>38</v>
      </c>
      <c r="O240" s="86"/>
      <c r="P240" s="246">
        <f>O240*H240</f>
        <v>0</v>
      </c>
      <c r="Q240" s="246">
        <v>0.00125</v>
      </c>
      <c r="R240" s="246">
        <f>Q240*H240</f>
        <v>1.0953125000000001</v>
      </c>
      <c r="S240" s="246">
        <v>0</v>
      </c>
      <c r="T240" s="247">
        <f>S240*H240</f>
        <v>0</v>
      </c>
      <c r="AR240" s="248" t="s">
        <v>139</v>
      </c>
      <c r="AT240" s="248" t="s">
        <v>134</v>
      </c>
      <c r="AU240" s="248" t="s">
        <v>83</v>
      </c>
      <c r="AY240" s="17" t="s">
        <v>132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81</v>
      </c>
      <c r="BK240" s="249">
        <f>ROUND(I240*H240,2)</f>
        <v>0</v>
      </c>
      <c r="BL240" s="17" t="s">
        <v>139</v>
      </c>
      <c r="BM240" s="248" t="s">
        <v>489</v>
      </c>
    </row>
    <row r="241" spans="2:51" s="13" customFormat="1" ht="12">
      <c r="B241" s="261"/>
      <c r="C241" s="262"/>
      <c r="D241" s="252" t="s">
        <v>141</v>
      </c>
      <c r="E241" s="263" t="s">
        <v>1</v>
      </c>
      <c r="F241" s="264" t="s">
        <v>420</v>
      </c>
      <c r="G241" s="262"/>
      <c r="H241" s="265">
        <v>205.8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AT241" s="271" t="s">
        <v>141</v>
      </c>
      <c r="AU241" s="271" t="s">
        <v>83</v>
      </c>
      <c r="AV241" s="13" t="s">
        <v>83</v>
      </c>
      <c r="AW241" s="13" t="s">
        <v>30</v>
      </c>
      <c r="AX241" s="13" t="s">
        <v>73</v>
      </c>
      <c r="AY241" s="271" t="s">
        <v>132</v>
      </c>
    </row>
    <row r="242" spans="2:51" s="13" customFormat="1" ht="12">
      <c r="B242" s="261"/>
      <c r="C242" s="262"/>
      <c r="D242" s="252" t="s">
        <v>141</v>
      </c>
      <c r="E242" s="263" t="s">
        <v>1</v>
      </c>
      <c r="F242" s="264" t="s">
        <v>421</v>
      </c>
      <c r="G242" s="262"/>
      <c r="H242" s="265">
        <v>670.45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AT242" s="271" t="s">
        <v>141</v>
      </c>
      <c r="AU242" s="271" t="s">
        <v>83</v>
      </c>
      <c r="AV242" s="13" t="s">
        <v>83</v>
      </c>
      <c r="AW242" s="13" t="s">
        <v>30</v>
      </c>
      <c r="AX242" s="13" t="s">
        <v>73</v>
      </c>
      <c r="AY242" s="271" t="s">
        <v>132</v>
      </c>
    </row>
    <row r="243" spans="2:51" s="14" customFormat="1" ht="12">
      <c r="B243" s="272"/>
      <c r="C243" s="273"/>
      <c r="D243" s="252" t="s">
        <v>141</v>
      </c>
      <c r="E243" s="274" t="s">
        <v>1</v>
      </c>
      <c r="F243" s="275" t="s">
        <v>149</v>
      </c>
      <c r="G243" s="273"/>
      <c r="H243" s="276">
        <v>876.25</v>
      </c>
      <c r="I243" s="277"/>
      <c r="J243" s="273"/>
      <c r="K243" s="273"/>
      <c r="L243" s="278"/>
      <c r="M243" s="279"/>
      <c r="N243" s="280"/>
      <c r="O243" s="280"/>
      <c r="P243" s="280"/>
      <c r="Q243" s="280"/>
      <c r="R243" s="280"/>
      <c r="S243" s="280"/>
      <c r="T243" s="281"/>
      <c r="AT243" s="282" t="s">
        <v>141</v>
      </c>
      <c r="AU243" s="282" t="s">
        <v>83</v>
      </c>
      <c r="AV243" s="14" t="s">
        <v>139</v>
      </c>
      <c r="AW243" s="14" t="s">
        <v>30</v>
      </c>
      <c r="AX243" s="14" t="s">
        <v>81</v>
      </c>
      <c r="AY243" s="282" t="s">
        <v>132</v>
      </c>
    </row>
    <row r="244" spans="2:63" s="11" customFormat="1" ht="22.8" customHeight="1">
      <c r="B244" s="221"/>
      <c r="C244" s="222"/>
      <c r="D244" s="223" t="s">
        <v>72</v>
      </c>
      <c r="E244" s="235" t="s">
        <v>186</v>
      </c>
      <c r="F244" s="235" t="s">
        <v>490</v>
      </c>
      <c r="G244" s="222"/>
      <c r="H244" s="222"/>
      <c r="I244" s="225"/>
      <c r="J244" s="236">
        <f>BK244</f>
        <v>0</v>
      </c>
      <c r="K244" s="222"/>
      <c r="L244" s="227"/>
      <c r="M244" s="228"/>
      <c r="N244" s="229"/>
      <c r="O244" s="229"/>
      <c r="P244" s="230">
        <f>SUM(P245:P257)</f>
        <v>0</v>
      </c>
      <c r="Q244" s="229"/>
      <c r="R244" s="230">
        <f>SUM(R245:R257)</f>
        <v>67.01065084</v>
      </c>
      <c r="S244" s="229"/>
      <c r="T244" s="231">
        <f>SUM(T245:T257)</f>
        <v>0</v>
      </c>
      <c r="AR244" s="232" t="s">
        <v>81</v>
      </c>
      <c r="AT244" s="233" t="s">
        <v>72</v>
      </c>
      <c r="AU244" s="233" t="s">
        <v>81</v>
      </c>
      <c r="AY244" s="232" t="s">
        <v>132</v>
      </c>
      <c r="BK244" s="234">
        <f>SUM(BK245:BK257)</f>
        <v>0</v>
      </c>
    </row>
    <row r="245" spans="2:65" s="1" customFormat="1" ht="24" customHeight="1">
      <c r="B245" s="38"/>
      <c r="C245" s="237" t="s">
        <v>491</v>
      </c>
      <c r="D245" s="237" t="s">
        <v>134</v>
      </c>
      <c r="E245" s="238" t="s">
        <v>492</v>
      </c>
      <c r="F245" s="239" t="s">
        <v>493</v>
      </c>
      <c r="G245" s="240" t="s">
        <v>137</v>
      </c>
      <c r="H245" s="241">
        <v>5.704</v>
      </c>
      <c r="I245" s="242"/>
      <c r="J245" s="243">
        <f>ROUND(I245*H245,2)</f>
        <v>0</v>
      </c>
      <c r="K245" s="239" t="s">
        <v>138</v>
      </c>
      <c r="L245" s="43"/>
      <c r="M245" s="244" t="s">
        <v>1</v>
      </c>
      <c r="N245" s="245" t="s">
        <v>38</v>
      </c>
      <c r="O245" s="86"/>
      <c r="P245" s="246">
        <f>O245*H245</f>
        <v>0</v>
      </c>
      <c r="Q245" s="246">
        <v>2.45329</v>
      </c>
      <c r="R245" s="246">
        <f>Q245*H245</f>
        <v>13.993566159999999</v>
      </c>
      <c r="S245" s="246">
        <v>0</v>
      </c>
      <c r="T245" s="247">
        <f>S245*H245</f>
        <v>0</v>
      </c>
      <c r="AR245" s="248" t="s">
        <v>139</v>
      </c>
      <c r="AT245" s="248" t="s">
        <v>134</v>
      </c>
      <c r="AU245" s="248" t="s">
        <v>83</v>
      </c>
      <c r="AY245" s="17" t="s">
        <v>132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7" t="s">
        <v>81</v>
      </c>
      <c r="BK245" s="249">
        <f>ROUND(I245*H245,2)</f>
        <v>0</v>
      </c>
      <c r="BL245" s="17" t="s">
        <v>139</v>
      </c>
      <c r="BM245" s="248" t="s">
        <v>494</v>
      </c>
    </row>
    <row r="246" spans="2:51" s="13" customFormat="1" ht="12">
      <c r="B246" s="261"/>
      <c r="C246" s="262"/>
      <c r="D246" s="252" t="s">
        <v>141</v>
      </c>
      <c r="E246" s="263" t="s">
        <v>1</v>
      </c>
      <c r="F246" s="264" t="s">
        <v>495</v>
      </c>
      <c r="G246" s="262"/>
      <c r="H246" s="265">
        <v>5.704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AT246" s="271" t="s">
        <v>141</v>
      </c>
      <c r="AU246" s="271" t="s">
        <v>83</v>
      </c>
      <c r="AV246" s="13" t="s">
        <v>83</v>
      </c>
      <c r="AW246" s="13" t="s">
        <v>30</v>
      </c>
      <c r="AX246" s="13" t="s">
        <v>73</v>
      </c>
      <c r="AY246" s="271" t="s">
        <v>132</v>
      </c>
    </row>
    <row r="247" spans="2:51" s="14" customFormat="1" ht="12">
      <c r="B247" s="272"/>
      <c r="C247" s="273"/>
      <c r="D247" s="252" t="s">
        <v>141</v>
      </c>
      <c r="E247" s="274" t="s">
        <v>1</v>
      </c>
      <c r="F247" s="275" t="s">
        <v>149</v>
      </c>
      <c r="G247" s="273"/>
      <c r="H247" s="276">
        <v>5.704</v>
      </c>
      <c r="I247" s="277"/>
      <c r="J247" s="273"/>
      <c r="K247" s="273"/>
      <c r="L247" s="278"/>
      <c r="M247" s="279"/>
      <c r="N247" s="280"/>
      <c r="O247" s="280"/>
      <c r="P247" s="280"/>
      <c r="Q247" s="280"/>
      <c r="R247" s="280"/>
      <c r="S247" s="280"/>
      <c r="T247" s="281"/>
      <c r="AT247" s="282" t="s">
        <v>141</v>
      </c>
      <c r="AU247" s="282" t="s">
        <v>83</v>
      </c>
      <c r="AV247" s="14" t="s">
        <v>139</v>
      </c>
      <c r="AW247" s="14" t="s">
        <v>30</v>
      </c>
      <c r="AX247" s="14" t="s">
        <v>81</v>
      </c>
      <c r="AY247" s="282" t="s">
        <v>132</v>
      </c>
    </row>
    <row r="248" spans="2:65" s="1" customFormat="1" ht="16.5" customHeight="1">
      <c r="B248" s="38"/>
      <c r="C248" s="237" t="s">
        <v>496</v>
      </c>
      <c r="D248" s="237" t="s">
        <v>134</v>
      </c>
      <c r="E248" s="238" t="s">
        <v>497</v>
      </c>
      <c r="F248" s="239" t="s">
        <v>498</v>
      </c>
      <c r="G248" s="240" t="s">
        <v>224</v>
      </c>
      <c r="H248" s="241">
        <v>0.238</v>
      </c>
      <c r="I248" s="242"/>
      <c r="J248" s="243">
        <f>ROUND(I248*H248,2)</f>
        <v>0</v>
      </c>
      <c r="K248" s="239" t="s">
        <v>138</v>
      </c>
      <c r="L248" s="43"/>
      <c r="M248" s="244" t="s">
        <v>1</v>
      </c>
      <c r="N248" s="245" t="s">
        <v>38</v>
      </c>
      <c r="O248" s="86"/>
      <c r="P248" s="246">
        <f>O248*H248</f>
        <v>0</v>
      </c>
      <c r="Q248" s="246">
        <v>1.05306</v>
      </c>
      <c r="R248" s="246">
        <f>Q248*H248</f>
        <v>0.25062828000000004</v>
      </c>
      <c r="S248" s="246">
        <v>0</v>
      </c>
      <c r="T248" s="247">
        <f>S248*H248</f>
        <v>0</v>
      </c>
      <c r="AR248" s="248" t="s">
        <v>139</v>
      </c>
      <c r="AT248" s="248" t="s">
        <v>134</v>
      </c>
      <c r="AU248" s="248" t="s">
        <v>83</v>
      </c>
      <c r="AY248" s="17" t="s">
        <v>132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81</v>
      </c>
      <c r="BK248" s="249">
        <f>ROUND(I248*H248,2)</f>
        <v>0</v>
      </c>
      <c r="BL248" s="17" t="s">
        <v>139</v>
      </c>
      <c r="BM248" s="248" t="s">
        <v>499</v>
      </c>
    </row>
    <row r="249" spans="2:51" s="12" customFormat="1" ht="12">
      <c r="B249" s="250"/>
      <c r="C249" s="251"/>
      <c r="D249" s="252" t="s">
        <v>141</v>
      </c>
      <c r="E249" s="253" t="s">
        <v>1</v>
      </c>
      <c r="F249" s="254" t="s">
        <v>500</v>
      </c>
      <c r="G249" s="251"/>
      <c r="H249" s="253" t="s">
        <v>1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AT249" s="260" t="s">
        <v>141</v>
      </c>
      <c r="AU249" s="260" t="s">
        <v>83</v>
      </c>
      <c r="AV249" s="12" t="s">
        <v>81</v>
      </c>
      <c r="AW249" s="12" t="s">
        <v>30</v>
      </c>
      <c r="AX249" s="12" t="s">
        <v>73</v>
      </c>
      <c r="AY249" s="260" t="s">
        <v>132</v>
      </c>
    </row>
    <row r="250" spans="2:51" s="13" customFormat="1" ht="12">
      <c r="B250" s="261"/>
      <c r="C250" s="262"/>
      <c r="D250" s="252" t="s">
        <v>141</v>
      </c>
      <c r="E250" s="263" t="s">
        <v>1</v>
      </c>
      <c r="F250" s="264" t="s">
        <v>501</v>
      </c>
      <c r="G250" s="262"/>
      <c r="H250" s="265">
        <v>0.238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AT250" s="271" t="s">
        <v>141</v>
      </c>
      <c r="AU250" s="271" t="s">
        <v>83</v>
      </c>
      <c r="AV250" s="13" t="s">
        <v>83</v>
      </c>
      <c r="AW250" s="13" t="s">
        <v>30</v>
      </c>
      <c r="AX250" s="13" t="s">
        <v>73</v>
      </c>
      <c r="AY250" s="271" t="s">
        <v>132</v>
      </c>
    </row>
    <row r="251" spans="2:51" s="14" customFormat="1" ht="12">
      <c r="B251" s="272"/>
      <c r="C251" s="273"/>
      <c r="D251" s="252" t="s">
        <v>141</v>
      </c>
      <c r="E251" s="274" t="s">
        <v>1</v>
      </c>
      <c r="F251" s="275" t="s">
        <v>149</v>
      </c>
      <c r="G251" s="273"/>
      <c r="H251" s="276">
        <v>0.238</v>
      </c>
      <c r="I251" s="277"/>
      <c r="J251" s="273"/>
      <c r="K251" s="273"/>
      <c r="L251" s="278"/>
      <c r="M251" s="279"/>
      <c r="N251" s="280"/>
      <c r="O251" s="280"/>
      <c r="P251" s="280"/>
      <c r="Q251" s="280"/>
      <c r="R251" s="280"/>
      <c r="S251" s="280"/>
      <c r="T251" s="281"/>
      <c r="AT251" s="282" t="s">
        <v>141</v>
      </c>
      <c r="AU251" s="282" t="s">
        <v>83</v>
      </c>
      <c r="AV251" s="14" t="s">
        <v>139</v>
      </c>
      <c r="AW251" s="14" t="s">
        <v>30</v>
      </c>
      <c r="AX251" s="14" t="s">
        <v>81</v>
      </c>
      <c r="AY251" s="282" t="s">
        <v>132</v>
      </c>
    </row>
    <row r="252" spans="2:65" s="1" customFormat="1" ht="16.5" customHeight="1">
      <c r="B252" s="38"/>
      <c r="C252" s="237" t="s">
        <v>502</v>
      </c>
      <c r="D252" s="237" t="s">
        <v>134</v>
      </c>
      <c r="E252" s="238" t="s">
        <v>503</v>
      </c>
      <c r="F252" s="239" t="s">
        <v>504</v>
      </c>
      <c r="G252" s="240" t="s">
        <v>306</v>
      </c>
      <c r="H252" s="241">
        <v>54.94</v>
      </c>
      <c r="I252" s="242"/>
      <c r="J252" s="243">
        <f>ROUND(I252*H252,2)</f>
        <v>0</v>
      </c>
      <c r="K252" s="239" t="s">
        <v>138</v>
      </c>
      <c r="L252" s="43"/>
      <c r="M252" s="244" t="s">
        <v>1</v>
      </c>
      <c r="N252" s="245" t="s">
        <v>38</v>
      </c>
      <c r="O252" s="86"/>
      <c r="P252" s="246">
        <f>O252*H252</f>
        <v>0</v>
      </c>
      <c r="Q252" s="246">
        <v>0.5511</v>
      </c>
      <c r="R252" s="246">
        <f>Q252*H252</f>
        <v>30.277434</v>
      </c>
      <c r="S252" s="246">
        <v>0</v>
      </c>
      <c r="T252" s="247">
        <f>S252*H252</f>
        <v>0</v>
      </c>
      <c r="AR252" s="248" t="s">
        <v>139</v>
      </c>
      <c r="AT252" s="248" t="s">
        <v>134</v>
      </c>
      <c r="AU252" s="248" t="s">
        <v>83</v>
      </c>
      <c r="AY252" s="17" t="s">
        <v>132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81</v>
      </c>
      <c r="BK252" s="249">
        <f>ROUND(I252*H252,2)</f>
        <v>0</v>
      </c>
      <c r="BL252" s="17" t="s">
        <v>139</v>
      </c>
      <c r="BM252" s="248" t="s">
        <v>505</v>
      </c>
    </row>
    <row r="253" spans="2:51" s="13" customFormat="1" ht="12">
      <c r="B253" s="261"/>
      <c r="C253" s="262"/>
      <c r="D253" s="252" t="s">
        <v>141</v>
      </c>
      <c r="E253" s="263" t="s">
        <v>1</v>
      </c>
      <c r="F253" s="264" t="s">
        <v>506</v>
      </c>
      <c r="G253" s="262"/>
      <c r="H253" s="265">
        <v>54.94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AT253" s="271" t="s">
        <v>141</v>
      </c>
      <c r="AU253" s="271" t="s">
        <v>83</v>
      </c>
      <c r="AV253" s="13" t="s">
        <v>83</v>
      </c>
      <c r="AW253" s="13" t="s">
        <v>30</v>
      </c>
      <c r="AX253" s="13" t="s">
        <v>73</v>
      </c>
      <c r="AY253" s="271" t="s">
        <v>132</v>
      </c>
    </row>
    <row r="254" spans="2:51" s="14" customFormat="1" ht="12">
      <c r="B254" s="272"/>
      <c r="C254" s="273"/>
      <c r="D254" s="252" t="s">
        <v>141</v>
      </c>
      <c r="E254" s="274" t="s">
        <v>1</v>
      </c>
      <c r="F254" s="275" t="s">
        <v>149</v>
      </c>
      <c r="G254" s="273"/>
      <c r="H254" s="276">
        <v>54.94</v>
      </c>
      <c r="I254" s="277"/>
      <c r="J254" s="273"/>
      <c r="K254" s="273"/>
      <c r="L254" s="278"/>
      <c r="M254" s="279"/>
      <c r="N254" s="280"/>
      <c r="O254" s="280"/>
      <c r="P254" s="280"/>
      <c r="Q254" s="280"/>
      <c r="R254" s="280"/>
      <c r="S254" s="280"/>
      <c r="T254" s="281"/>
      <c r="AT254" s="282" t="s">
        <v>141</v>
      </c>
      <c r="AU254" s="282" t="s">
        <v>83</v>
      </c>
      <c r="AV254" s="14" t="s">
        <v>139</v>
      </c>
      <c r="AW254" s="14" t="s">
        <v>30</v>
      </c>
      <c r="AX254" s="14" t="s">
        <v>81</v>
      </c>
      <c r="AY254" s="282" t="s">
        <v>132</v>
      </c>
    </row>
    <row r="255" spans="2:65" s="1" customFormat="1" ht="24" customHeight="1">
      <c r="B255" s="38"/>
      <c r="C255" s="237" t="s">
        <v>507</v>
      </c>
      <c r="D255" s="237" t="s">
        <v>134</v>
      </c>
      <c r="E255" s="238" t="s">
        <v>508</v>
      </c>
      <c r="F255" s="239" t="s">
        <v>509</v>
      </c>
      <c r="G255" s="240" t="s">
        <v>272</v>
      </c>
      <c r="H255" s="241">
        <v>113.88</v>
      </c>
      <c r="I255" s="242"/>
      <c r="J255" s="243">
        <f>ROUND(I255*H255,2)</f>
        <v>0</v>
      </c>
      <c r="K255" s="239" t="s">
        <v>138</v>
      </c>
      <c r="L255" s="43"/>
      <c r="M255" s="244" t="s">
        <v>1</v>
      </c>
      <c r="N255" s="245" t="s">
        <v>38</v>
      </c>
      <c r="O255" s="86"/>
      <c r="P255" s="246">
        <f>O255*H255</f>
        <v>0</v>
      </c>
      <c r="Q255" s="246">
        <v>0.19748</v>
      </c>
      <c r="R255" s="246">
        <f>Q255*H255</f>
        <v>22.489022399999996</v>
      </c>
      <c r="S255" s="246">
        <v>0</v>
      </c>
      <c r="T255" s="247">
        <f>S255*H255</f>
        <v>0</v>
      </c>
      <c r="AR255" s="248" t="s">
        <v>139</v>
      </c>
      <c r="AT255" s="248" t="s">
        <v>134</v>
      </c>
      <c r="AU255" s="248" t="s">
        <v>83</v>
      </c>
      <c r="AY255" s="17" t="s">
        <v>132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81</v>
      </c>
      <c r="BK255" s="249">
        <f>ROUND(I255*H255,2)</f>
        <v>0</v>
      </c>
      <c r="BL255" s="17" t="s">
        <v>139</v>
      </c>
      <c r="BM255" s="248" t="s">
        <v>510</v>
      </c>
    </row>
    <row r="256" spans="2:51" s="13" customFormat="1" ht="12">
      <c r="B256" s="261"/>
      <c r="C256" s="262"/>
      <c r="D256" s="252" t="s">
        <v>141</v>
      </c>
      <c r="E256" s="263" t="s">
        <v>1</v>
      </c>
      <c r="F256" s="264" t="s">
        <v>511</v>
      </c>
      <c r="G256" s="262"/>
      <c r="H256" s="265">
        <v>113.88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AT256" s="271" t="s">
        <v>141</v>
      </c>
      <c r="AU256" s="271" t="s">
        <v>83</v>
      </c>
      <c r="AV256" s="13" t="s">
        <v>83</v>
      </c>
      <c r="AW256" s="13" t="s">
        <v>30</v>
      </c>
      <c r="AX256" s="13" t="s">
        <v>73</v>
      </c>
      <c r="AY256" s="271" t="s">
        <v>132</v>
      </c>
    </row>
    <row r="257" spans="2:51" s="14" customFormat="1" ht="12">
      <c r="B257" s="272"/>
      <c r="C257" s="273"/>
      <c r="D257" s="252" t="s">
        <v>141</v>
      </c>
      <c r="E257" s="274" t="s">
        <v>1</v>
      </c>
      <c r="F257" s="275" t="s">
        <v>149</v>
      </c>
      <c r="G257" s="273"/>
      <c r="H257" s="276">
        <v>113.88</v>
      </c>
      <c r="I257" s="277"/>
      <c r="J257" s="273"/>
      <c r="K257" s="273"/>
      <c r="L257" s="278"/>
      <c r="M257" s="279"/>
      <c r="N257" s="280"/>
      <c r="O257" s="280"/>
      <c r="P257" s="280"/>
      <c r="Q257" s="280"/>
      <c r="R257" s="280"/>
      <c r="S257" s="280"/>
      <c r="T257" s="281"/>
      <c r="AT257" s="282" t="s">
        <v>141</v>
      </c>
      <c r="AU257" s="282" t="s">
        <v>83</v>
      </c>
      <c r="AV257" s="14" t="s">
        <v>139</v>
      </c>
      <c r="AW257" s="14" t="s">
        <v>30</v>
      </c>
      <c r="AX257" s="14" t="s">
        <v>81</v>
      </c>
      <c r="AY257" s="282" t="s">
        <v>132</v>
      </c>
    </row>
    <row r="258" spans="2:63" s="11" customFormat="1" ht="22.8" customHeight="1">
      <c r="B258" s="221"/>
      <c r="C258" s="222"/>
      <c r="D258" s="223" t="s">
        <v>72</v>
      </c>
      <c r="E258" s="235" t="s">
        <v>208</v>
      </c>
      <c r="F258" s="235" t="s">
        <v>232</v>
      </c>
      <c r="G258" s="222"/>
      <c r="H258" s="222"/>
      <c r="I258" s="225"/>
      <c r="J258" s="236">
        <f>BK258</f>
        <v>0</v>
      </c>
      <c r="K258" s="222"/>
      <c r="L258" s="227"/>
      <c r="M258" s="228"/>
      <c r="N258" s="229"/>
      <c r="O258" s="229"/>
      <c r="P258" s="230">
        <f>SUM(P259:P345)</f>
        <v>0</v>
      </c>
      <c r="Q258" s="229"/>
      <c r="R258" s="230">
        <f>SUM(R259:R345)</f>
        <v>76.95637183</v>
      </c>
      <c r="S258" s="229"/>
      <c r="T258" s="231">
        <f>SUM(T259:T345)</f>
        <v>0</v>
      </c>
      <c r="AR258" s="232" t="s">
        <v>81</v>
      </c>
      <c r="AT258" s="233" t="s">
        <v>72</v>
      </c>
      <c r="AU258" s="233" t="s">
        <v>81</v>
      </c>
      <c r="AY258" s="232" t="s">
        <v>132</v>
      </c>
      <c r="BK258" s="234">
        <f>SUM(BK259:BK345)</f>
        <v>0</v>
      </c>
    </row>
    <row r="259" spans="2:65" s="1" customFormat="1" ht="24" customHeight="1">
      <c r="B259" s="38"/>
      <c r="C259" s="237" t="s">
        <v>512</v>
      </c>
      <c r="D259" s="237" t="s">
        <v>134</v>
      </c>
      <c r="E259" s="238" t="s">
        <v>513</v>
      </c>
      <c r="F259" s="239" t="s">
        <v>514</v>
      </c>
      <c r="G259" s="240" t="s">
        <v>394</v>
      </c>
      <c r="H259" s="241">
        <v>6</v>
      </c>
      <c r="I259" s="242"/>
      <c r="J259" s="243">
        <f>ROUND(I259*H259,2)</f>
        <v>0</v>
      </c>
      <c r="K259" s="239" t="s">
        <v>138</v>
      </c>
      <c r="L259" s="43"/>
      <c r="M259" s="244" t="s">
        <v>1</v>
      </c>
      <c r="N259" s="245" t="s">
        <v>38</v>
      </c>
      <c r="O259" s="86"/>
      <c r="P259" s="246">
        <f>O259*H259</f>
        <v>0</v>
      </c>
      <c r="Q259" s="246">
        <v>0.0007</v>
      </c>
      <c r="R259" s="246">
        <f>Q259*H259</f>
        <v>0.0042</v>
      </c>
      <c r="S259" s="246">
        <v>0</v>
      </c>
      <c r="T259" s="247">
        <f>S259*H259</f>
        <v>0</v>
      </c>
      <c r="AR259" s="248" t="s">
        <v>139</v>
      </c>
      <c r="AT259" s="248" t="s">
        <v>134</v>
      </c>
      <c r="AU259" s="248" t="s">
        <v>83</v>
      </c>
      <c r="AY259" s="17" t="s">
        <v>132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17" t="s">
        <v>81</v>
      </c>
      <c r="BK259" s="249">
        <f>ROUND(I259*H259,2)</f>
        <v>0</v>
      </c>
      <c r="BL259" s="17" t="s">
        <v>139</v>
      </c>
      <c r="BM259" s="248" t="s">
        <v>515</v>
      </c>
    </row>
    <row r="260" spans="2:51" s="13" customFormat="1" ht="12">
      <c r="B260" s="261"/>
      <c r="C260" s="262"/>
      <c r="D260" s="252" t="s">
        <v>141</v>
      </c>
      <c r="E260" s="263" t="s">
        <v>1</v>
      </c>
      <c r="F260" s="264" t="s">
        <v>516</v>
      </c>
      <c r="G260" s="262"/>
      <c r="H260" s="265">
        <v>1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AT260" s="271" t="s">
        <v>141</v>
      </c>
      <c r="AU260" s="271" t="s">
        <v>83</v>
      </c>
      <c r="AV260" s="13" t="s">
        <v>83</v>
      </c>
      <c r="AW260" s="13" t="s">
        <v>30</v>
      </c>
      <c r="AX260" s="13" t="s">
        <v>73</v>
      </c>
      <c r="AY260" s="271" t="s">
        <v>132</v>
      </c>
    </row>
    <row r="261" spans="2:51" s="13" customFormat="1" ht="12">
      <c r="B261" s="261"/>
      <c r="C261" s="262"/>
      <c r="D261" s="252" t="s">
        <v>141</v>
      </c>
      <c r="E261" s="263" t="s">
        <v>1</v>
      </c>
      <c r="F261" s="264" t="s">
        <v>517</v>
      </c>
      <c r="G261" s="262"/>
      <c r="H261" s="265">
        <v>1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AT261" s="271" t="s">
        <v>141</v>
      </c>
      <c r="AU261" s="271" t="s">
        <v>83</v>
      </c>
      <c r="AV261" s="13" t="s">
        <v>83</v>
      </c>
      <c r="AW261" s="13" t="s">
        <v>30</v>
      </c>
      <c r="AX261" s="13" t="s">
        <v>73</v>
      </c>
      <c r="AY261" s="271" t="s">
        <v>132</v>
      </c>
    </row>
    <row r="262" spans="2:51" s="13" customFormat="1" ht="12">
      <c r="B262" s="261"/>
      <c r="C262" s="262"/>
      <c r="D262" s="252" t="s">
        <v>141</v>
      </c>
      <c r="E262" s="263" t="s">
        <v>1</v>
      </c>
      <c r="F262" s="264" t="s">
        <v>518</v>
      </c>
      <c r="G262" s="262"/>
      <c r="H262" s="265">
        <v>1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AT262" s="271" t="s">
        <v>141</v>
      </c>
      <c r="AU262" s="271" t="s">
        <v>83</v>
      </c>
      <c r="AV262" s="13" t="s">
        <v>83</v>
      </c>
      <c r="AW262" s="13" t="s">
        <v>30</v>
      </c>
      <c r="AX262" s="13" t="s">
        <v>73</v>
      </c>
      <c r="AY262" s="271" t="s">
        <v>132</v>
      </c>
    </row>
    <row r="263" spans="2:51" s="13" customFormat="1" ht="12">
      <c r="B263" s="261"/>
      <c r="C263" s="262"/>
      <c r="D263" s="252" t="s">
        <v>141</v>
      </c>
      <c r="E263" s="263" t="s">
        <v>1</v>
      </c>
      <c r="F263" s="264" t="s">
        <v>519</v>
      </c>
      <c r="G263" s="262"/>
      <c r="H263" s="265">
        <v>1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AT263" s="271" t="s">
        <v>141</v>
      </c>
      <c r="AU263" s="271" t="s">
        <v>83</v>
      </c>
      <c r="AV263" s="13" t="s">
        <v>83</v>
      </c>
      <c r="AW263" s="13" t="s">
        <v>30</v>
      </c>
      <c r="AX263" s="13" t="s">
        <v>73</v>
      </c>
      <c r="AY263" s="271" t="s">
        <v>132</v>
      </c>
    </row>
    <row r="264" spans="2:51" s="13" customFormat="1" ht="12">
      <c r="B264" s="261"/>
      <c r="C264" s="262"/>
      <c r="D264" s="252" t="s">
        <v>141</v>
      </c>
      <c r="E264" s="263" t="s">
        <v>1</v>
      </c>
      <c r="F264" s="264" t="s">
        <v>520</v>
      </c>
      <c r="G264" s="262"/>
      <c r="H264" s="265">
        <v>1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AT264" s="271" t="s">
        <v>141</v>
      </c>
      <c r="AU264" s="271" t="s">
        <v>83</v>
      </c>
      <c r="AV264" s="13" t="s">
        <v>83</v>
      </c>
      <c r="AW264" s="13" t="s">
        <v>30</v>
      </c>
      <c r="AX264" s="13" t="s">
        <v>73</v>
      </c>
      <c r="AY264" s="271" t="s">
        <v>132</v>
      </c>
    </row>
    <row r="265" spans="2:51" s="13" customFormat="1" ht="12">
      <c r="B265" s="261"/>
      <c r="C265" s="262"/>
      <c r="D265" s="252" t="s">
        <v>141</v>
      </c>
      <c r="E265" s="263" t="s">
        <v>1</v>
      </c>
      <c r="F265" s="264" t="s">
        <v>521</v>
      </c>
      <c r="G265" s="262"/>
      <c r="H265" s="265">
        <v>1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AT265" s="271" t="s">
        <v>141</v>
      </c>
      <c r="AU265" s="271" t="s">
        <v>83</v>
      </c>
      <c r="AV265" s="13" t="s">
        <v>83</v>
      </c>
      <c r="AW265" s="13" t="s">
        <v>30</v>
      </c>
      <c r="AX265" s="13" t="s">
        <v>73</v>
      </c>
      <c r="AY265" s="271" t="s">
        <v>132</v>
      </c>
    </row>
    <row r="266" spans="2:51" s="14" customFormat="1" ht="12">
      <c r="B266" s="272"/>
      <c r="C266" s="273"/>
      <c r="D266" s="252" t="s">
        <v>141</v>
      </c>
      <c r="E266" s="274" t="s">
        <v>1</v>
      </c>
      <c r="F266" s="275" t="s">
        <v>149</v>
      </c>
      <c r="G266" s="273"/>
      <c r="H266" s="276">
        <v>6</v>
      </c>
      <c r="I266" s="277"/>
      <c r="J266" s="273"/>
      <c r="K266" s="273"/>
      <c r="L266" s="278"/>
      <c r="M266" s="279"/>
      <c r="N266" s="280"/>
      <c r="O266" s="280"/>
      <c r="P266" s="280"/>
      <c r="Q266" s="280"/>
      <c r="R266" s="280"/>
      <c r="S266" s="280"/>
      <c r="T266" s="281"/>
      <c r="AT266" s="282" t="s">
        <v>141</v>
      </c>
      <c r="AU266" s="282" t="s">
        <v>83</v>
      </c>
      <c r="AV266" s="14" t="s">
        <v>139</v>
      </c>
      <c r="AW266" s="14" t="s">
        <v>30</v>
      </c>
      <c r="AX266" s="14" t="s">
        <v>81</v>
      </c>
      <c r="AY266" s="282" t="s">
        <v>132</v>
      </c>
    </row>
    <row r="267" spans="2:65" s="1" customFormat="1" ht="16.5" customHeight="1">
      <c r="B267" s="38"/>
      <c r="C267" s="300" t="s">
        <v>522</v>
      </c>
      <c r="D267" s="300" t="s">
        <v>346</v>
      </c>
      <c r="E267" s="301" t="s">
        <v>523</v>
      </c>
      <c r="F267" s="302" t="s">
        <v>524</v>
      </c>
      <c r="G267" s="303" t="s">
        <v>394</v>
      </c>
      <c r="H267" s="304">
        <v>1</v>
      </c>
      <c r="I267" s="305"/>
      <c r="J267" s="306">
        <f>ROUND(I267*H267,2)</f>
        <v>0</v>
      </c>
      <c r="K267" s="302" t="s">
        <v>138</v>
      </c>
      <c r="L267" s="307"/>
      <c r="M267" s="308" t="s">
        <v>1</v>
      </c>
      <c r="N267" s="309" t="s">
        <v>38</v>
      </c>
      <c r="O267" s="86"/>
      <c r="P267" s="246">
        <f>O267*H267</f>
        <v>0</v>
      </c>
      <c r="Q267" s="246">
        <v>0.002</v>
      </c>
      <c r="R267" s="246">
        <f>Q267*H267</f>
        <v>0.002</v>
      </c>
      <c r="S267" s="246">
        <v>0</v>
      </c>
      <c r="T267" s="247">
        <f>S267*H267</f>
        <v>0</v>
      </c>
      <c r="AR267" s="248" t="s">
        <v>201</v>
      </c>
      <c r="AT267" s="248" t="s">
        <v>346</v>
      </c>
      <c r="AU267" s="248" t="s">
        <v>83</v>
      </c>
      <c r="AY267" s="17" t="s">
        <v>132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81</v>
      </c>
      <c r="BK267" s="249">
        <f>ROUND(I267*H267,2)</f>
        <v>0</v>
      </c>
      <c r="BL267" s="17" t="s">
        <v>139</v>
      </c>
      <c r="BM267" s="248" t="s">
        <v>525</v>
      </c>
    </row>
    <row r="268" spans="2:51" s="13" customFormat="1" ht="12">
      <c r="B268" s="261"/>
      <c r="C268" s="262"/>
      <c r="D268" s="252" t="s">
        <v>141</v>
      </c>
      <c r="E268" s="263" t="s">
        <v>1</v>
      </c>
      <c r="F268" s="264" t="s">
        <v>518</v>
      </c>
      <c r="G268" s="262"/>
      <c r="H268" s="265">
        <v>1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AT268" s="271" t="s">
        <v>141</v>
      </c>
      <c r="AU268" s="271" t="s">
        <v>83</v>
      </c>
      <c r="AV268" s="13" t="s">
        <v>83</v>
      </c>
      <c r="AW268" s="13" t="s">
        <v>30</v>
      </c>
      <c r="AX268" s="13" t="s">
        <v>73</v>
      </c>
      <c r="AY268" s="271" t="s">
        <v>132</v>
      </c>
    </row>
    <row r="269" spans="2:51" s="14" customFormat="1" ht="12">
      <c r="B269" s="272"/>
      <c r="C269" s="273"/>
      <c r="D269" s="252" t="s">
        <v>141</v>
      </c>
      <c r="E269" s="274" t="s">
        <v>1</v>
      </c>
      <c r="F269" s="275" t="s">
        <v>149</v>
      </c>
      <c r="G269" s="273"/>
      <c r="H269" s="276">
        <v>1</v>
      </c>
      <c r="I269" s="277"/>
      <c r="J269" s="273"/>
      <c r="K269" s="273"/>
      <c r="L269" s="278"/>
      <c r="M269" s="279"/>
      <c r="N269" s="280"/>
      <c r="O269" s="280"/>
      <c r="P269" s="280"/>
      <c r="Q269" s="280"/>
      <c r="R269" s="280"/>
      <c r="S269" s="280"/>
      <c r="T269" s="281"/>
      <c r="AT269" s="282" t="s">
        <v>141</v>
      </c>
      <c r="AU269" s="282" t="s">
        <v>83</v>
      </c>
      <c r="AV269" s="14" t="s">
        <v>139</v>
      </c>
      <c r="AW269" s="14" t="s">
        <v>30</v>
      </c>
      <c r="AX269" s="14" t="s">
        <v>81</v>
      </c>
      <c r="AY269" s="282" t="s">
        <v>132</v>
      </c>
    </row>
    <row r="270" spans="2:65" s="1" customFormat="1" ht="16.5" customHeight="1">
      <c r="B270" s="38"/>
      <c r="C270" s="300" t="s">
        <v>526</v>
      </c>
      <c r="D270" s="300" t="s">
        <v>346</v>
      </c>
      <c r="E270" s="301" t="s">
        <v>527</v>
      </c>
      <c r="F270" s="302" t="s">
        <v>528</v>
      </c>
      <c r="G270" s="303" t="s">
        <v>394</v>
      </c>
      <c r="H270" s="304">
        <v>1</v>
      </c>
      <c r="I270" s="305"/>
      <c r="J270" s="306">
        <f>ROUND(I270*H270,2)</f>
        <v>0</v>
      </c>
      <c r="K270" s="302" t="s">
        <v>1</v>
      </c>
      <c r="L270" s="307"/>
      <c r="M270" s="308" t="s">
        <v>1</v>
      </c>
      <c r="N270" s="309" t="s">
        <v>38</v>
      </c>
      <c r="O270" s="86"/>
      <c r="P270" s="246">
        <f>O270*H270</f>
        <v>0</v>
      </c>
      <c r="Q270" s="246">
        <v>0.004</v>
      </c>
      <c r="R270" s="246">
        <f>Q270*H270</f>
        <v>0.004</v>
      </c>
      <c r="S270" s="246">
        <v>0</v>
      </c>
      <c r="T270" s="247">
        <f>S270*H270</f>
        <v>0</v>
      </c>
      <c r="AR270" s="248" t="s">
        <v>201</v>
      </c>
      <c r="AT270" s="248" t="s">
        <v>346</v>
      </c>
      <c r="AU270" s="248" t="s">
        <v>83</v>
      </c>
      <c r="AY270" s="17" t="s">
        <v>132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81</v>
      </c>
      <c r="BK270" s="249">
        <f>ROUND(I270*H270,2)</f>
        <v>0</v>
      </c>
      <c r="BL270" s="17" t="s">
        <v>139</v>
      </c>
      <c r="BM270" s="248" t="s">
        <v>529</v>
      </c>
    </row>
    <row r="271" spans="2:51" s="13" customFormat="1" ht="12">
      <c r="B271" s="261"/>
      <c r="C271" s="262"/>
      <c r="D271" s="252" t="s">
        <v>141</v>
      </c>
      <c r="E271" s="263" t="s">
        <v>1</v>
      </c>
      <c r="F271" s="264" t="s">
        <v>521</v>
      </c>
      <c r="G271" s="262"/>
      <c r="H271" s="265">
        <v>1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AT271" s="271" t="s">
        <v>141</v>
      </c>
      <c r="AU271" s="271" t="s">
        <v>83</v>
      </c>
      <c r="AV271" s="13" t="s">
        <v>83</v>
      </c>
      <c r="AW271" s="13" t="s">
        <v>30</v>
      </c>
      <c r="AX271" s="13" t="s">
        <v>73</v>
      </c>
      <c r="AY271" s="271" t="s">
        <v>132</v>
      </c>
    </row>
    <row r="272" spans="2:51" s="14" customFormat="1" ht="12">
      <c r="B272" s="272"/>
      <c r="C272" s="273"/>
      <c r="D272" s="252" t="s">
        <v>141</v>
      </c>
      <c r="E272" s="274" t="s">
        <v>1</v>
      </c>
      <c r="F272" s="275" t="s">
        <v>149</v>
      </c>
      <c r="G272" s="273"/>
      <c r="H272" s="276">
        <v>1</v>
      </c>
      <c r="I272" s="277"/>
      <c r="J272" s="273"/>
      <c r="K272" s="273"/>
      <c r="L272" s="278"/>
      <c r="M272" s="279"/>
      <c r="N272" s="280"/>
      <c r="O272" s="280"/>
      <c r="P272" s="280"/>
      <c r="Q272" s="280"/>
      <c r="R272" s="280"/>
      <c r="S272" s="280"/>
      <c r="T272" s="281"/>
      <c r="AT272" s="282" t="s">
        <v>141</v>
      </c>
      <c r="AU272" s="282" t="s">
        <v>83</v>
      </c>
      <c r="AV272" s="14" t="s">
        <v>139</v>
      </c>
      <c r="AW272" s="14" t="s">
        <v>30</v>
      </c>
      <c r="AX272" s="14" t="s">
        <v>81</v>
      </c>
      <c r="AY272" s="282" t="s">
        <v>132</v>
      </c>
    </row>
    <row r="273" spans="2:65" s="1" customFormat="1" ht="16.5" customHeight="1">
      <c r="B273" s="38"/>
      <c r="C273" s="300" t="s">
        <v>530</v>
      </c>
      <c r="D273" s="300" t="s">
        <v>346</v>
      </c>
      <c r="E273" s="301" t="s">
        <v>531</v>
      </c>
      <c r="F273" s="302" t="s">
        <v>532</v>
      </c>
      <c r="G273" s="303" t="s">
        <v>394</v>
      </c>
      <c r="H273" s="304">
        <v>1</v>
      </c>
      <c r="I273" s="305"/>
      <c r="J273" s="306">
        <f>ROUND(I273*H273,2)</f>
        <v>0</v>
      </c>
      <c r="K273" s="302" t="s">
        <v>1</v>
      </c>
      <c r="L273" s="307"/>
      <c r="M273" s="308" t="s">
        <v>1</v>
      </c>
      <c r="N273" s="309" t="s">
        <v>38</v>
      </c>
      <c r="O273" s="86"/>
      <c r="P273" s="246">
        <f>O273*H273</f>
        <v>0</v>
      </c>
      <c r="Q273" s="246">
        <v>0.0031</v>
      </c>
      <c r="R273" s="246">
        <f>Q273*H273</f>
        <v>0.0031</v>
      </c>
      <c r="S273" s="246">
        <v>0</v>
      </c>
      <c r="T273" s="247">
        <f>S273*H273</f>
        <v>0</v>
      </c>
      <c r="AR273" s="248" t="s">
        <v>201</v>
      </c>
      <c r="AT273" s="248" t="s">
        <v>346</v>
      </c>
      <c r="AU273" s="248" t="s">
        <v>83</v>
      </c>
      <c r="AY273" s="17" t="s">
        <v>132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81</v>
      </c>
      <c r="BK273" s="249">
        <f>ROUND(I273*H273,2)</f>
        <v>0</v>
      </c>
      <c r="BL273" s="17" t="s">
        <v>139</v>
      </c>
      <c r="BM273" s="248" t="s">
        <v>533</v>
      </c>
    </row>
    <row r="274" spans="2:51" s="13" customFormat="1" ht="12">
      <c r="B274" s="261"/>
      <c r="C274" s="262"/>
      <c r="D274" s="252" t="s">
        <v>141</v>
      </c>
      <c r="E274" s="263" t="s">
        <v>1</v>
      </c>
      <c r="F274" s="264" t="s">
        <v>516</v>
      </c>
      <c r="G274" s="262"/>
      <c r="H274" s="265">
        <v>1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AT274" s="271" t="s">
        <v>141</v>
      </c>
      <c r="AU274" s="271" t="s">
        <v>83</v>
      </c>
      <c r="AV274" s="13" t="s">
        <v>83</v>
      </c>
      <c r="AW274" s="13" t="s">
        <v>30</v>
      </c>
      <c r="AX274" s="13" t="s">
        <v>73</v>
      </c>
      <c r="AY274" s="271" t="s">
        <v>132</v>
      </c>
    </row>
    <row r="275" spans="2:51" s="14" customFormat="1" ht="12">
      <c r="B275" s="272"/>
      <c r="C275" s="273"/>
      <c r="D275" s="252" t="s">
        <v>141</v>
      </c>
      <c r="E275" s="274" t="s">
        <v>1</v>
      </c>
      <c r="F275" s="275" t="s">
        <v>149</v>
      </c>
      <c r="G275" s="273"/>
      <c r="H275" s="276">
        <v>1</v>
      </c>
      <c r="I275" s="277"/>
      <c r="J275" s="273"/>
      <c r="K275" s="273"/>
      <c r="L275" s="278"/>
      <c r="M275" s="279"/>
      <c r="N275" s="280"/>
      <c r="O275" s="280"/>
      <c r="P275" s="280"/>
      <c r="Q275" s="280"/>
      <c r="R275" s="280"/>
      <c r="S275" s="280"/>
      <c r="T275" s="281"/>
      <c r="AT275" s="282" t="s">
        <v>141</v>
      </c>
      <c r="AU275" s="282" t="s">
        <v>83</v>
      </c>
      <c r="AV275" s="14" t="s">
        <v>139</v>
      </c>
      <c r="AW275" s="14" t="s">
        <v>30</v>
      </c>
      <c r="AX275" s="14" t="s">
        <v>81</v>
      </c>
      <c r="AY275" s="282" t="s">
        <v>132</v>
      </c>
    </row>
    <row r="276" spans="2:65" s="1" customFormat="1" ht="16.5" customHeight="1">
      <c r="B276" s="38"/>
      <c r="C276" s="300" t="s">
        <v>534</v>
      </c>
      <c r="D276" s="300" t="s">
        <v>346</v>
      </c>
      <c r="E276" s="301" t="s">
        <v>535</v>
      </c>
      <c r="F276" s="302" t="s">
        <v>536</v>
      </c>
      <c r="G276" s="303" t="s">
        <v>394</v>
      </c>
      <c r="H276" s="304">
        <v>1</v>
      </c>
      <c r="I276" s="305"/>
      <c r="J276" s="306">
        <f>ROUND(I276*H276,2)</f>
        <v>0</v>
      </c>
      <c r="K276" s="302" t="s">
        <v>1</v>
      </c>
      <c r="L276" s="307"/>
      <c r="M276" s="308" t="s">
        <v>1</v>
      </c>
      <c r="N276" s="309" t="s">
        <v>38</v>
      </c>
      <c r="O276" s="86"/>
      <c r="P276" s="246">
        <f>O276*H276</f>
        <v>0</v>
      </c>
      <c r="Q276" s="246">
        <v>0.0031</v>
      </c>
      <c r="R276" s="246">
        <f>Q276*H276</f>
        <v>0.0031</v>
      </c>
      <c r="S276" s="246">
        <v>0</v>
      </c>
      <c r="T276" s="247">
        <f>S276*H276</f>
        <v>0</v>
      </c>
      <c r="AR276" s="248" t="s">
        <v>201</v>
      </c>
      <c r="AT276" s="248" t="s">
        <v>346</v>
      </c>
      <c r="AU276" s="248" t="s">
        <v>83</v>
      </c>
      <c r="AY276" s="17" t="s">
        <v>132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7" t="s">
        <v>81</v>
      </c>
      <c r="BK276" s="249">
        <f>ROUND(I276*H276,2)</f>
        <v>0</v>
      </c>
      <c r="BL276" s="17" t="s">
        <v>139</v>
      </c>
      <c r="BM276" s="248" t="s">
        <v>537</v>
      </c>
    </row>
    <row r="277" spans="2:51" s="13" customFormat="1" ht="12">
      <c r="B277" s="261"/>
      <c r="C277" s="262"/>
      <c r="D277" s="252" t="s">
        <v>141</v>
      </c>
      <c r="E277" s="263" t="s">
        <v>1</v>
      </c>
      <c r="F277" s="264" t="s">
        <v>519</v>
      </c>
      <c r="G277" s="262"/>
      <c r="H277" s="265">
        <v>1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AT277" s="271" t="s">
        <v>141</v>
      </c>
      <c r="AU277" s="271" t="s">
        <v>83</v>
      </c>
      <c r="AV277" s="13" t="s">
        <v>83</v>
      </c>
      <c r="AW277" s="13" t="s">
        <v>30</v>
      </c>
      <c r="AX277" s="13" t="s">
        <v>73</v>
      </c>
      <c r="AY277" s="271" t="s">
        <v>132</v>
      </c>
    </row>
    <row r="278" spans="2:51" s="14" customFormat="1" ht="12">
      <c r="B278" s="272"/>
      <c r="C278" s="273"/>
      <c r="D278" s="252" t="s">
        <v>141</v>
      </c>
      <c r="E278" s="274" t="s">
        <v>1</v>
      </c>
      <c r="F278" s="275" t="s">
        <v>149</v>
      </c>
      <c r="G278" s="273"/>
      <c r="H278" s="276">
        <v>1</v>
      </c>
      <c r="I278" s="277"/>
      <c r="J278" s="273"/>
      <c r="K278" s="273"/>
      <c r="L278" s="278"/>
      <c r="M278" s="279"/>
      <c r="N278" s="280"/>
      <c r="O278" s="280"/>
      <c r="P278" s="280"/>
      <c r="Q278" s="280"/>
      <c r="R278" s="280"/>
      <c r="S278" s="280"/>
      <c r="T278" s="281"/>
      <c r="AT278" s="282" t="s">
        <v>141</v>
      </c>
      <c r="AU278" s="282" t="s">
        <v>83</v>
      </c>
      <c r="AV278" s="14" t="s">
        <v>139</v>
      </c>
      <c r="AW278" s="14" t="s">
        <v>30</v>
      </c>
      <c r="AX278" s="14" t="s">
        <v>81</v>
      </c>
      <c r="AY278" s="282" t="s">
        <v>132</v>
      </c>
    </row>
    <row r="279" spans="2:65" s="1" customFormat="1" ht="16.5" customHeight="1">
      <c r="B279" s="38"/>
      <c r="C279" s="300" t="s">
        <v>538</v>
      </c>
      <c r="D279" s="300" t="s">
        <v>346</v>
      </c>
      <c r="E279" s="301" t="s">
        <v>539</v>
      </c>
      <c r="F279" s="302" t="s">
        <v>540</v>
      </c>
      <c r="G279" s="303" t="s">
        <v>394</v>
      </c>
      <c r="H279" s="304">
        <v>1</v>
      </c>
      <c r="I279" s="305"/>
      <c r="J279" s="306">
        <f>ROUND(I279*H279,2)</f>
        <v>0</v>
      </c>
      <c r="K279" s="302" t="s">
        <v>1</v>
      </c>
      <c r="L279" s="307"/>
      <c r="M279" s="308" t="s">
        <v>1</v>
      </c>
      <c r="N279" s="309" t="s">
        <v>38</v>
      </c>
      <c r="O279" s="86"/>
      <c r="P279" s="246">
        <f>O279*H279</f>
        <v>0</v>
      </c>
      <c r="Q279" s="246">
        <v>0.004</v>
      </c>
      <c r="R279" s="246">
        <f>Q279*H279</f>
        <v>0.004</v>
      </c>
      <c r="S279" s="246">
        <v>0</v>
      </c>
      <c r="T279" s="247">
        <f>S279*H279</f>
        <v>0</v>
      </c>
      <c r="AR279" s="248" t="s">
        <v>201</v>
      </c>
      <c r="AT279" s="248" t="s">
        <v>346</v>
      </c>
      <c r="AU279" s="248" t="s">
        <v>83</v>
      </c>
      <c r="AY279" s="17" t="s">
        <v>132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81</v>
      </c>
      <c r="BK279" s="249">
        <f>ROUND(I279*H279,2)</f>
        <v>0</v>
      </c>
      <c r="BL279" s="17" t="s">
        <v>139</v>
      </c>
      <c r="BM279" s="248" t="s">
        <v>541</v>
      </c>
    </row>
    <row r="280" spans="2:51" s="13" customFormat="1" ht="12">
      <c r="B280" s="261"/>
      <c r="C280" s="262"/>
      <c r="D280" s="252" t="s">
        <v>141</v>
      </c>
      <c r="E280" s="263" t="s">
        <v>1</v>
      </c>
      <c r="F280" s="264" t="s">
        <v>517</v>
      </c>
      <c r="G280" s="262"/>
      <c r="H280" s="265">
        <v>1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AT280" s="271" t="s">
        <v>141</v>
      </c>
      <c r="AU280" s="271" t="s">
        <v>83</v>
      </c>
      <c r="AV280" s="13" t="s">
        <v>83</v>
      </c>
      <c r="AW280" s="13" t="s">
        <v>30</v>
      </c>
      <c r="AX280" s="13" t="s">
        <v>73</v>
      </c>
      <c r="AY280" s="271" t="s">
        <v>132</v>
      </c>
    </row>
    <row r="281" spans="2:51" s="14" customFormat="1" ht="12">
      <c r="B281" s="272"/>
      <c r="C281" s="273"/>
      <c r="D281" s="252" t="s">
        <v>141</v>
      </c>
      <c r="E281" s="274" t="s">
        <v>1</v>
      </c>
      <c r="F281" s="275" t="s">
        <v>149</v>
      </c>
      <c r="G281" s="273"/>
      <c r="H281" s="276">
        <v>1</v>
      </c>
      <c r="I281" s="277"/>
      <c r="J281" s="273"/>
      <c r="K281" s="273"/>
      <c r="L281" s="278"/>
      <c r="M281" s="279"/>
      <c r="N281" s="280"/>
      <c r="O281" s="280"/>
      <c r="P281" s="280"/>
      <c r="Q281" s="280"/>
      <c r="R281" s="280"/>
      <c r="S281" s="280"/>
      <c r="T281" s="281"/>
      <c r="AT281" s="282" t="s">
        <v>141</v>
      </c>
      <c r="AU281" s="282" t="s">
        <v>83</v>
      </c>
      <c r="AV281" s="14" t="s">
        <v>139</v>
      </c>
      <c r="AW281" s="14" t="s">
        <v>30</v>
      </c>
      <c r="AX281" s="14" t="s">
        <v>81</v>
      </c>
      <c r="AY281" s="282" t="s">
        <v>132</v>
      </c>
    </row>
    <row r="282" spans="2:65" s="1" customFormat="1" ht="16.5" customHeight="1">
      <c r="B282" s="38"/>
      <c r="C282" s="300" t="s">
        <v>542</v>
      </c>
      <c r="D282" s="300" t="s">
        <v>346</v>
      </c>
      <c r="E282" s="301" t="s">
        <v>543</v>
      </c>
      <c r="F282" s="302" t="s">
        <v>544</v>
      </c>
      <c r="G282" s="303" t="s">
        <v>394</v>
      </c>
      <c r="H282" s="304">
        <v>1</v>
      </c>
      <c r="I282" s="305"/>
      <c r="J282" s="306">
        <f>ROUND(I282*H282,2)</f>
        <v>0</v>
      </c>
      <c r="K282" s="302" t="s">
        <v>1</v>
      </c>
      <c r="L282" s="307"/>
      <c r="M282" s="308" t="s">
        <v>1</v>
      </c>
      <c r="N282" s="309" t="s">
        <v>38</v>
      </c>
      <c r="O282" s="86"/>
      <c r="P282" s="246">
        <f>O282*H282</f>
        <v>0</v>
      </c>
      <c r="Q282" s="246">
        <v>0.004</v>
      </c>
      <c r="R282" s="246">
        <f>Q282*H282</f>
        <v>0.004</v>
      </c>
      <c r="S282" s="246">
        <v>0</v>
      </c>
      <c r="T282" s="247">
        <f>S282*H282</f>
        <v>0</v>
      </c>
      <c r="AR282" s="248" t="s">
        <v>201</v>
      </c>
      <c r="AT282" s="248" t="s">
        <v>346</v>
      </c>
      <c r="AU282" s="248" t="s">
        <v>83</v>
      </c>
      <c r="AY282" s="17" t="s">
        <v>132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17" t="s">
        <v>81</v>
      </c>
      <c r="BK282" s="249">
        <f>ROUND(I282*H282,2)</f>
        <v>0</v>
      </c>
      <c r="BL282" s="17" t="s">
        <v>139</v>
      </c>
      <c r="BM282" s="248" t="s">
        <v>545</v>
      </c>
    </row>
    <row r="283" spans="2:51" s="13" customFormat="1" ht="12">
      <c r="B283" s="261"/>
      <c r="C283" s="262"/>
      <c r="D283" s="252" t="s">
        <v>141</v>
      </c>
      <c r="E283" s="263" t="s">
        <v>1</v>
      </c>
      <c r="F283" s="264" t="s">
        <v>520</v>
      </c>
      <c r="G283" s="262"/>
      <c r="H283" s="265">
        <v>1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AT283" s="271" t="s">
        <v>141</v>
      </c>
      <c r="AU283" s="271" t="s">
        <v>83</v>
      </c>
      <c r="AV283" s="13" t="s">
        <v>83</v>
      </c>
      <c r="AW283" s="13" t="s">
        <v>30</v>
      </c>
      <c r="AX283" s="13" t="s">
        <v>73</v>
      </c>
      <c r="AY283" s="271" t="s">
        <v>132</v>
      </c>
    </row>
    <row r="284" spans="2:51" s="14" customFormat="1" ht="12">
      <c r="B284" s="272"/>
      <c r="C284" s="273"/>
      <c r="D284" s="252" t="s">
        <v>141</v>
      </c>
      <c r="E284" s="274" t="s">
        <v>1</v>
      </c>
      <c r="F284" s="275" t="s">
        <v>149</v>
      </c>
      <c r="G284" s="273"/>
      <c r="H284" s="276">
        <v>1</v>
      </c>
      <c r="I284" s="277"/>
      <c r="J284" s="273"/>
      <c r="K284" s="273"/>
      <c r="L284" s="278"/>
      <c r="M284" s="279"/>
      <c r="N284" s="280"/>
      <c r="O284" s="280"/>
      <c r="P284" s="280"/>
      <c r="Q284" s="280"/>
      <c r="R284" s="280"/>
      <c r="S284" s="280"/>
      <c r="T284" s="281"/>
      <c r="AT284" s="282" t="s">
        <v>141</v>
      </c>
      <c r="AU284" s="282" t="s">
        <v>83</v>
      </c>
      <c r="AV284" s="14" t="s">
        <v>139</v>
      </c>
      <c r="AW284" s="14" t="s">
        <v>30</v>
      </c>
      <c r="AX284" s="14" t="s">
        <v>81</v>
      </c>
      <c r="AY284" s="282" t="s">
        <v>132</v>
      </c>
    </row>
    <row r="285" spans="2:65" s="1" customFormat="1" ht="24" customHeight="1">
      <c r="B285" s="38"/>
      <c r="C285" s="237" t="s">
        <v>546</v>
      </c>
      <c r="D285" s="237" t="s">
        <v>134</v>
      </c>
      <c r="E285" s="238" t="s">
        <v>547</v>
      </c>
      <c r="F285" s="239" t="s">
        <v>548</v>
      </c>
      <c r="G285" s="240" t="s">
        <v>394</v>
      </c>
      <c r="H285" s="241">
        <v>3</v>
      </c>
      <c r="I285" s="242"/>
      <c r="J285" s="243">
        <f>ROUND(I285*H285,2)</f>
        <v>0</v>
      </c>
      <c r="K285" s="239" t="s">
        <v>138</v>
      </c>
      <c r="L285" s="43"/>
      <c r="M285" s="244" t="s">
        <v>1</v>
      </c>
      <c r="N285" s="245" t="s">
        <v>38</v>
      </c>
      <c r="O285" s="86"/>
      <c r="P285" s="246">
        <f>O285*H285</f>
        <v>0</v>
      </c>
      <c r="Q285" s="246">
        <v>0.11241</v>
      </c>
      <c r="R285" s="246">
        <f>Q285*H285</f>
        <v>0.33723</v>
      </c>
      <c r="S285" s="246">
        <v>0</v>
      </c>
      <c r="T285" s="247">
        <f>S285*H285</f>
        <v>0</v>
      </c>
      <c r="AR285" s="248" t="s">
        <v>139</v>
      </c>
      <c r="AT285" s="248" t="s">
        <v>134</v>
      </c>
      <c r="AU285" s="248" t="s">
        <v>83</v>
      </c>
      <c r="AY285" s="17" t="s">
        <v>132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81</v>
      </c>
      <c r="BK285" s="249">
        <f>ROUND(I285*H285,2)</f>
        <v>0</v>
      </c>
      <c r="BL285" s="17" t="s">
        <v>139</v>
      </c>
      <c r="BM285" s="248" t="s">
        <v>549</v>
      </c>
    </row>
    <row r="286" spans="2:51" s="13" customFormat="1" ht="12">
      <c r="B286" s="261"/>
      <c r="C286" s="262"/>
      <c r="D286" s="252" t="s">
        <v>141</v>
      </c>
      <c r="E286" s="263" t="s">
        <v>1</v>
      </c>
      <c r="F286" s="264" t="s">
        <v>158</v>
      </c>
      <c r="G286" s="262"/>
      <c r="H286" s="265">
        <v>3</v>
      </c>
      <c r="I286" s="266"/>
      <c r="J286" s="262"/>
      <c r="K286" s="262"/>
      <c r="L286" s="267"/>
      <c r="M286" s="268"/>
      <c r="N286" s="269"/>
      <c r="O286" s="269"/>
      <c r="P286" s="269"/>
      <c r="Q286" s="269"/>
      <c r="R286" s="269"/>
      <c r="S286" s="269"/>
      <c r="T286" s="270"/>
      <c r="AT286" s="271" t="s">
        <v>141</v>
      </c>
      <c r="AU286" s="271" t="s">
        <v>83</v>
      </c>
      <c r="AV286" s="13" t="s">
        <v>83</v>
      </c>
      <c r="AW286" s="13" t="s">
        <v>30</v>
      </c>
      <c r="AX286" s="13" t="s">
        <v>73</v>
      </c>
      <c r="AY286" s="271" t="s">
        <v>132</v>
      </c>
    </row>
    <row r="287" spans="2:51" s="14" customFormat="1" ht="12">
      <c r="B287" s="272"/>
      <c r="C287" s="273"/>
      <c r="D287" s="252" t="s">
        <v>141</v>
      </c>
      <c r="E287" s="274" t="s">
        <v>1</v>
      </c>
      <c r="F287" s="275" t="s">
        <v>149</v>
      </c>
      <c r="G287" s="273"/>
      <c r="H287" s="276">
        <v>3</v>
      </c>
      <c r="I287" s="277"/>
      <c r="J287" s="273"/>
      <c r="K287" s="273"/>
      <c r="L287" s="278"/>
      <c r="M287" s="279"/>
      <c r="N287" s="280"/>
      <c r="O287" s="280"/>
      <c r="P287" s="280"/>
      <c r="Q287" s="280"/>
      <c r="R287" s="280"/>
      <c r="S287" s="280"/>
      <c r="T287" s="281"/>
      <c r="AT287" s="282" t="s">
        <v>141</v>
      </c>
      <c r="AU287" s="282" t="s">
        <v>83</v>
      </c>
      <c r="AV287" s="14" t="s">
        <v>139</v>
      </c>
      <c r="AW287" s="14" t="s">
        <v>30</v>
      </c>
      <c r="AX287" s="14" t="s">
        <v>81</v>
      </c>
      <c r="AY287" s="282" t="s">
        <v>132</v>
      </c>
    </row>
    <row r="288" spans="2:65" s="1" customFormat="1" ht="16.5" customHeight="1">
      <c r="B288" s="38"/>
      <c r="C288" s="300" t="s">
        <v>550</v>
      </c>
      <c r="D288" s="300" t="s">
        <v>346</v>
      </c>
      <c r="E288" s="301" t="s">
        <v>551</v>
      </c>
      <c r="F288" s="302" t="s">
        <v>552</v>
      </c>
      <c r="G288" s="303" t="s">
        <v>394</v>
      </c>
      <c r="H288" s="304">
        <v>3</v>
      </c>
      <c r="I288" s="305"/>
      <c r="J288" s="306">
        <f>ROUND(I288*H288,2)</f>
        <v>0</v>
      </c>
      <c r="K288" s="302" t="s">
        <v>138</v>
      </c>
      <c r="L288" s="307"/>
      <c r="M288" s="308" t="s">
        <v>1</v>
      </c>
      <c r="N288" s="309" t="s">
        <v>38</v>
      </c>
      <c r="O288" s="86"/>
      <c r="P288" s="246">
        <f>O288*H288</f>
        <v>0</v>
      </c>
      <c r="Q288" s="246">
        <v>0.0065</v>
      </c>
      <c r="R288" s="246">
        <f>Q288*H288</f>
        <v>0.0195</v>
      </c>
      <c r="S288" s="246">
        <v>0</v>
      </c>
      <c r="T288" s="247">
        <f>S288*H288</f>
        <v>0</v>
      </c>
      <c r="AR288" s="248" t="s">
        <v>201</v>
      </c>
      <c r="AT288" s="248" t="s">
        <v>346</v>
      </c>
      <c r="AU288" s="248" t="s">
        <v>83</v>
      </c>
      <c r="AY288" s="17" t="s">
        <v>132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7" t="s">
        <v>81</v>
      </c>
      <c r="BK288" s="249">
        <f>ROUND(I288*H288,2)</f>
        <v>0</v>
      </c>
      <c r="BL288" s="17" t="s">
        <v>139</v>
      </c>
      <c r="BM288" s="248" t="s">
        <v>553</v>
      </c>
    </row>
    <row r="289" spans="2:65" s="1" customFormat="1" ht="16.5" customHeight="1">
      <c r="B289" s="38"/>
      <c r="C289" s="300" t="s">
        <v>554</v>
      </c>
      <c r="D289" s="300" t="s">
        <v>346</v>
      </c>
      <c r="E289" s="301" t="s">
        <v>555</v>
      </c>
      <c r="F289" s="302" t="s">
        <v>556</v>
      </c>
      <c r="G289" s="303" t="s">
        <v>394</v>
      </c>
      <c r="H289" s="304">
        <v>3</v>
      </c>
      <c r="I289" s="305"/>
      <c r="J289" s="306">
        <f>ROUND(I289*H289,2)</f>
        <v>0</v>
      </c>
      <c r="K289" s="302" t="s">
        <v>138</v>
      </c>
      <c r="L289" s="307"/>
      <c r="M289" s="308" t="s">
        <v>1</v>
      </c>
      <c r="N289" s="309" t="s">
        <v>38</v>
      </c>
      <c r="O289" s="86"/>
      <c r="P289" s="246">
        <f>O289*H289</f>
        <v>0</v>
      </c>
      <c r="Q289" s="246">
        <v>0.0033</v>
      </c>
      <c r="R289" s="246">
        <f>Q289*H289</f>
        <v>0.009899999999999999</v>
      </c>
      <c r="S289" s="246">
        <v>0</v>
      </c>
      <c r="T289" s="247">
        <f>S289*H289</f>
        <v>0</v>
      </c>
      <c r="AR289" s="248" t="s">
        <v>201</v>
      </c>
      <c r="AT289" s="248" t="s">
        <v>346</v>
      </c>
      <c r="AU289" s="248" t="s">
        <v>83</v>
      </c>
      <c r="AY289" s="17" t="s">
        <v>132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17" t="s">
        <v>81</v>
      </c>
      <c r="BK289" s="249">
        <f>ROUND(I289*H289,2)</f>
        <v>0</v>
      </c>
      <c r="BL289" s="17" t="s">
        <v>139</v>
      </c>
      <c r="BM289" s="248" t="s">
        <v>557</v>
      </c>
    </row>
    <row r="290" spans="2:65" s="1" customFormat="1" ht="16.5" customHeight="1">
      <c r="B290" s="38"/>
      <c r="C290" s="300" t="s">
        <v>558</v>
      </c>
      <c r="D290" s="300" t="s">
        <v>346</v>
      </c>
      <c r="E290" s="301" t="s">
        <v>559</v>
      </c>
      <c r="F290" s="302" t="s">
        <v>560</v>
      </c>
      <c r="G290" s="303" t="s">
        <v>394</v>
      </c>
      <c r="H290" s="304">
        <v>3</v>
      </c>
      <c r="I290" s="305"/>
      <c r="J290" s="306">
        <f>ROUND(I290*H290,2)</f>
        <v>0</v>
      </c>
      <c r="K290" s="302" t="s">
        <v>138</v>
      </c>
      <c r="L290" s="307"/>
      <c r="M290" s="308" t="s">
        <v>1</v>
      </c>
      <c r="N290" s="309" t="s">
        <v>38</v>
      </c>
      <c r="O290" s="86"/>
      <c r="P290" s="246">
        <f>O290*H290</f>
        <v>0</v>
      </c>
      <c r="Q290" s="246">
        <v>0.00015</v>
      </c>
      <c r="R290" s="246">
        <f>Q290*H290</f>
        <v>0.00045</v>
      </c>
      <c r="S290" s="246">
        <v>0</v>
      </c>
      <c r="T290" s="247">
        <f>S290*H290</f>
        <v>0</v>
      </c>
      <c r="AR290" s="248" t="s">
        <v>201</v>
      </c>
      <c r="AT290" s="248" t="s">
        <v>346</v>
      </c>
      <c r="AU290" s="248" t="s">
        <v>83</v>
      </c>
      <c r="AY290" s="17" t="s">
        <v>132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81</v>
      </c>
      <c r="BK290" s="249">
        <f>ROUND(I290*H290,2)</f>
        <v>0</v>
      </c>
      <c r="BL290" s="17" t="s">
        <v>139</v>
      </c>
      <c r="BM290" s="248" t="s">
        <v>561</v>
      </c>
    </row>
    <row r="291" spans="2:65" s="1" customFormat="1" ht="16.5" customHeight="1">
      <c r="B291" s="38"/>
      <c r="C291" s="300" t="s">
        <v>562</v>
      </c>
      <c r="D291" s="300" t="s">
        <v>346</v>
      </c>
      <c r="E291" s="301" t="s">
        <v>563</v>
      </c>
      <c r="F291" s="302" t="s">
        <v>564</v>
      </c>
      <c r="G291" s="303" t="s">
        <v>394</v>
      </c>
      <c r="H291" s="304">
        <v>12</v>
      </c>
      <c r="I291" s="305"/>
      <c r="J291" s="306">
        <f>ROUND(I291*H291,2)</f>
        <v>0</v>
      </c>
      <c r="K291" s="302" t="s">
        <v>138</v>
      </c>
      <c r="L291" s="307"/>
      <c r="M291" s="308" t="s">
        <v>1</v>
      </c>
      <c r="N291" s="309" t="s">
        <v>38</v>
      </c>
      <c r="O291" s="86"/>
      <c r="P291" s="246">
        <f>O291*H291</f>
        <v>0</v>
      </c>
      <c r="Q291" s="246">
        <v>0.0004</v>
      </c>
      <c r="R291" s="246">
        <f>Q291*H291</f>
        <v>0.0048000000000000004</v>
      </c>
      <c r="S291" s="246">
        <v>0</v>
      </c>
      <c r="T291" s="247">
        <f>S291*H291</f>
        <v>0</v>
      </c>
      <c r="AR291" s="248" t="s">
        <v>201</v>
      </c>
      <c r="AT291" s="248" t="s">
        <v>346</v>
      </c>
      <c r="AU291" s="248" t="s">
        <v>83</v>
      </c>
      <c r="AY291" s="17" t="s">
        <v>132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7" t="s">
        <v>81</v>
      </c>
      <c r="BK291" s="249">
        <f>ROUND(I291*H291,2)</f>
        <v>0</v>
      </c>
      <c r="BL291" s="17" t="s">
        <v>139</v>
      </c>
      <c r="BM291" s="248" t="s">
        <v>565</v>
      </c>
    </row>
    <row r="292" spans="2:51" s="13" customFormat="1" ht="12">
      <c r="B292" s="261"/>
      <c r="C292" s="262"/>
      <c r="D292" s="252" t="s">
        <v>141</v>
      </c>
      <c r="E292" s="263" t="s">
        <v>1</v>
      </c>
      <c r="F292" s="264" t="s">
        <v>566</v>
      </c>
      <c r="G292" s="262"/>
      <c r="H292" s="265">
        <v>2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AT292" s="271" t="s">
        <v>141</v>
      </c>
      <c r="AU292" s="271" t="s">
        <v>83</v>
      </c>
      <c r="AV292" s="13" t="s">
        <v>83</v>
      </c>
      <c r="AW292" s="13" t="s">
        <v>30</v>
      </c>
      <c r="AX292" s="13" t="s">
        <v>73</v>
      </c>
      <c r="AY292" s="271" t="s">
        <v>132</v>
      </c>
    </row>
    <row r="293" spans="2:51" s="13" customFormat="1" ht="12">
      <c r="B293" s="261"/>
      <c r="C293" s="262"/>
      <c r="D293" s="252" t="s">
        <v>141</v>
      </c>
      <c r="E293" s="263" t="s">
        <v>1</v>
      </c>
      <c r="F293" s="264" t="s">
        <v>567</v>
      </c>
      <c r="G293" s="262"/>
      <c r="H293" s="265">
        <v>2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AT293" s="271" t="s">
        <v>141</v>
      </c>
      <c r="AU293" s="271" t="s">
        <v>83</v>
      </c>
      <c r="AV293" s="13" t="s">
        <v>83</v>
      </c>
      <c r="AW293" s="13" t="s">
        <v>30</v>
      </c>
      <c r="AX293" s="13" t="s">
        <v>73</v>
      </c>
      <c r="AY293" s="271" t="s">
        <v>132</v>
      </c>
    </row>
    <row r="294" spans="2:51" s="13" customFormat="1" ht="12">
      <c r="B294" s="261"/>
      <c r="C294" s="262"/>
      <c r="D294" s="252" t="s">
        <v>141</v>
      </c>
      <c r="E294" s="263" t="s">
        <v>1</v>
      </c>
      <c r="F294" s="264" t="s">
        <v>568</v>
      </c>
      <c r="G294" s="262"/>
      <c r="H294" s="265">
        <v>2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AT294" s="271" t="s">
        <v>141</v>
      </c>
      <c r="AU294" s="271" t="s">
        <v>83</v>
      </c>
      <c r="AV294" s="13" t="s">
        <v>83</v>
      </c>
      <c r="AW294" s="13" t="s">
        <v>30</v>
      </c>
      <c r="AX294" s="13" t="s">
        <v>73</v>
      </c>
      <c r="AY294" s="271" t="s">
        <v>132</v>
      </c>
    </row>
    <row r="295" spans="2:51" s="13" customFormat="1" ht="12">
      <c r="B295" s="261"/>
      <c r="C295" s="262"/>
      <c r="D295" s="252" t="s">
        <v>141</v>
      </c>
      <c r="E295" s="263" t="s">
        <v>1</v>
      </c>
      <c r="F295" s="264" t="s">
        <v>569</v>
      </c>
      <c r="G295" s="262"/>
      <c r="H295" s="265">
        <v>2</v>
      </c>
      <c r="I295" s="266"/>
      <c r="J295" s="262"/>
      <c r="K295" s="262"/>
      <c r="L295" s="267"/>
      <c r="M295" s="268"/>
      <c r="N295" s="269"/>
      <c r="O295" s="269"/>
      <c r="P295" s="269"/>
      <c r="Q295" s="269"/>
      <c r="R295" s="269"/>
      <c r="S295" s="269"/>
      <c r="T295" s="270"/>
      <c r="AT295" s="271" t="s">
        <v>141</v>
      </c>
      <c r="AU295" s="271" t="s">
        <v>83</v>
      </c>
      <c r="AV295" s="13" t="s">
        <v>83</v>
      </c>
      <c r="AW295" s="13" t="s">
        <v>30</v>
      </c>
      <c r="AX295" s="13" t="s">
        <v>73</v>
      </c>
      <c r="AY295" s="271" t="s">
        <v>132</v>
      </c>
    </row>
    <row r="296" spans="2:51" s="13" customFormat="1" ht="12">
      <c r="B296" s="261"/>
      <c r="C296" s="262"/>
      <c r="D296" s="252" t="s">
        <v>141</v>
      </c>
      <c r="E296" s="263" t="s">
        <v>1</v>
      </c>
      <c r="F296" s="264" t="s">
        <v>570</v>
      </c>
      <c r="G296" s="262"/>
      <c r="H296" s="265">
        <v>2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AT296" s="271" t="s">
        <v>141</v>
      </c>
      <c r="AU296" s="271" t="s">
        <v>83</v>
      </c>
      <c r="AV296" s="13" t="s">
        <v>83</v>
      </c>
      <c r="AW296" s="13" t="s">
        <v>30</v>
      </c>
      <c r="AX296" s="13" t="s">
        <v>73</v>
      </c>
      <c r="AY296" s="271" t="s">
        <v>132</v>
      </c>
    </row>
    <row r="297" spans="2:51" s="13" customFormat="1" ht="12">
      <c r="B297" s="261"/>
      <c r="C297" s="262"/>
      <c r="D297" s="252" t="s">
        <v>141</v>
      </c>
      <c r="E297" s="263" t="s">
        <v>1</v>
      </c>
      <c r="F297" s="264" t="s">
        <v>571</v>
      </c>
      <c r="G297" s="262"/>
      <c r="H297" s="265">
        <v>2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AT297" s="271" t="s">
        <v>141</v>
      </c>
      <c r="AU297" s="271" t="s">
        <v>83</v>
      </c>
      <c r="AV297" s="13" t="s">
        <v>83</v>
      </c>
      <c r="AW297" s="13" t="s">
        <v>30</v>
      </c>
      <c r="AX297" s="13" t="s">
        <v>73</v>
      </c>
      <c r="AY297" s="271" t="s">
        <v>132</v>
      </c>
    </row>
    <row r="298" spans="2:51" s="14" customFormat="1" ht="12">
      <c r="B298" s="272"/>
      <c r="C298" s="273"/>
      <c r="D298" s="252" t="s">
        <v>141</v>
      </c>
      <c r="E298" s="274" t="s">
        <v>1</v>
      </c>
      <c r="F298" s="275" t="s">
        <v>149</v>
      </c>
      <c r="G298" s="273"/>
      <c r="H298" s="276">
        <v>12</v>
      </c>
      <c r="I298" s="277"/>
      <c r="J298" s="273"/>
      <c r="K298" s="273"/>
      <c r="L298" s="278"/>
      <c r="M298" s="279"/>
      <c r="N298" s="280"/>
      <c r="O298" s="280"/>
      <c r="P298" s="280"/>
      <c r="Q298" s="280"/>
      <c r="R298" s="280"/>
      <c r="S298" s="280"/>
      <c r="T298" s="281"/>
      <c r="AT298" s="282" t="s">
        <v>141</v>
      </c>
      <c r="AU298" s="282" t="s">
        <v>83</v>
      </c>
      <c r="AV298" s="14" t="s">
        <v>139</v>
      </c>
      <c r="AW298" s="14" t="s">
        <v>30</v>
      </c>
      <c r="AX298" s="14" t="s">
        <v>81</v>
      </c>
      <c r="AY298" s="282" t="s">
        <v>132</v>
      </c>
    </row>
    <row r="299" spans="2:65" s="1" customFormat="1" ht="24" customHeight="1">
      <c r="B299" s="38"/>
      <c r="C299" s="237" t="s">
        <v>572</v>
      </c>
      <c r="D299" s="237" t="s">
        <v>134</v>
      </c>
      <c r="E299" s="238" t="s">
        <v>573</v>
      </c>
      <c r="F299" s="239" t="s">
        <v>574</v>
      </c>
      <c r="G299" s="240" t="s">
        <v>272</v>
      </c>
      <c r="H299" s="241">
        <v>103.325</v>
      </c>
      <c r="I299" s="242"/>
      <c r="J299" s="243">
        <f>ROUND(I299*H299,2)</f>
        <v>0</v>
      </c>
      <c r="K299" s="239" t="s">
        <v>138</v>
      </c>
      <c r="L299" s="43"/>
      <c r="M299" s="244" t="s">
        <v>1</v>
      </c>
      <c r="N299" s="245" t="s">
        <v>38</v>
      </c>
      <c r="O299" s="86"/>
      <c r="P299" s="246">
        <f>O299*H299</f>
        <v>0</v>
      </c>
      <c r="Q299" s="246">
        <v>8E-05</v>
      </c>
      <c r="R299" s="246">
        <f>Q299*H299</f>
        <v>0.008266</v>
      </c>
      <c r="S299" s="246">
        <v>0</v>
      </c>
      <c r="T299" s="247">
        <f>S299*H299</f>
        <v>0</v>
      </c>
      <c r="AR299" s="248" t="s">
        <v>139</v>
      </c>
      <c r="AT299" s="248" t="s">
        <v>134</v>
      </c>
      <c r="AU299" s="248" t="s">
        <v>83</v>
      </c>
      <c r="AY299" s="17" t="s">
        <v>132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17" t="s">
        <v>81</v>
      </c>
      <c r="BK299" s="249">
        <f>ROUND(I299*H299,2)</f>
        <v>0</v>
      </c>
      <c r="BL299" s="17" t="s">
        <v>139</v>
      </c>
      <c r="BM299" s="248" t="s">
        <v>575</v>
      </c>
    </row>
    <row r="300" spans="2:51" s="13" customFormat="1" ht="12">
      <c r="B300" s="261"/>
      <c r="C300" s="262"/>
      <c r="D300" s="252" t="s">
        <v>141</v>
      </c>
      <c r="E300" s="263" t="s">
        <v>1</v>
      </c>
      <c r="F300" s="264" t="s">
        <v>576</v>
      </c>
      <c r="G300" s="262"/>
      <c r="H300" s="265">
        <v>73.5</v>
      </c>
      <c r="I300" s="266"/>
      <c r="J300" s="262"/>
      <c r="K300" s="262"/>
      <c r="L300" s="267"/>
      <c r="M300" s="268"/>
      <c r="N300" s="269"/>
      <c r="O300" s="269"/>
      <c r="P300" s="269"/>
      <c r="Q300" s="269"/>
      <c r="R300" s="269"/>
      <c r="S300" s="269"/>
      <c r="T300" s="270"/>
      <c r="AT300" s="271" t="s">
        <v>141</v>
      </c>
      <c r="AU300" s="271" t="s">
        <v>83</v>
      </c>
      <c r="AV300" s="13" t="s">
        <v>83</v>
      </c>
      <c r="AW300" s="13" t="s">
        <v>30</v>
      </c>
      <c r="AX300" s="13" t="s">
        <v>73</v>
      </c>
      <c r="AY300" s="271" t="s">
        <v>132</v>
      </c>
    </row>
    <row r="301" spans="2:51" s="13" customFormat="1" ht="12">
      <c r="B301" s="261"/>
      <c r="C301" s="262"/>
      <c r="D301" s="252" t="s">
        <v>141</v>
      </c>
      <c r="E301" s="263" t="s">
        <v>1</v>
      </c>
      <c r="F301" s="264" t="s">
        <v>577</v>
      </c>
      <c r="G301" s="262"/>
      <c r="H301" s="265">
        <v>6.725</v>
      </c>
      <c r="I301" s="266"/>
      <c r="J301" s="262"/>
      <c r="K301" s="262"/>
      <c r="L301" s="267"/>
      <c r="M301" s="268"/>
      <c r="N301" s="269"/>
      <c r="O301" s="269"/>
      <c r="P301" s="269"/>
      <c r="Q301" s="269"/>
      <c r="R301" s="269"/>
      <c r="S301" s="269"/>
      <c r="T301" s="270"/>
      <c r="AT301" s="271" t="s">
        <v>141</v>
      </c>
      <c r="AU301" s="271" t="s">
        <v>83</v>
      </c>
      <c r="AV301" s="13" t="s">
        <v>83</v>
      </c>
      <c r="AW301" s="13" t="s">
        <v>30</v>
      </c>
      <c r="AX301" s="13" t="s">
        <v>73</v>
      </c>
      <c r="AY301" s="271" t="s">
        <v>132</v>
      </c>
    </row>
    <row r="302" spans="2:51" s="13" customFormat="1" ht="12">
      <c r="B302" s="261"/>
      <c r="C302" s="262"/>
      <c r="D302" s="252" t="s">
        <v>141</v>
      </c>
      <c r="E302" s="263" t="s">
        <v>1</v>
      </c>
      <c r="F302" s="264" t="s">
        <v>578</v>
      </c>
      <c r="G302" s="262"/>
      <c r="H302" s="265">
        <v>13.55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AT302" s="271" t="s">
        <v>141</v>
      </c>
      <c r="AU302" s="271" t="s">
        <v>83</v>
      </c>
      <c r="AV302" s="13" t="s">
        <v>83</v>
      </c>
      <c r="AW302" s="13" t="s">
        <v>30</v>
      </c>
      <c r="AX302" s="13" t="s">
        <v>73</v>
      </c>
      <c r="AY302" s="271" t="s">
        <v>132</v>
      </c>
    </row>
    <row r="303" spans="2:51" s="13" customFormat="1" ht="12">
      <c r="B303" s="261"/>
      <c r="C303" s="262"/>
      <c r="D303" s="252" t="s">
        <v>141</v>
      </c>
      <c r="E303" s="263" t="s">
        <v>1</v>
      </c>
      <c r="F303" s="264" t="s">
        <v>579</v>
      </c>
      <c r="G303" s="262"/>
      <c r="H303" s="265">
        <v>9.55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AT303" s="271" t="s">
        <v>141</v>
      </c>
      <c r="AU303" s="271" t="s">
        <v>83</v>
      </c>
      <c r="AV303" s="13" t="s">
        <v>83</v>
      </c>
      <c r="AW303" s="13" t="s">
        <v>30</v>
      </c>
      <c r="AX303" s="13" t="s">
        <v>73</v>
      </c>
      <c r="AY303" s="271" t="s">
        <v>132</v>
      </c>
    </row>
    <row r="304" spans="2:51" s="14" customFormat="1" ht="12">
      <c r="B304" s="272"/>
      <c r="C304" s="273"/>
      <c r="D304" s="252" t="s">
        <v>141</v>
      </c>
      <c r="E304" s="274" t="s">
        <v>1</v>
      </c>
      <c r="F304" s="275" t="s">
        <v>149</v>
      </c>
      <c r="G304" s="273"/>
      <c r="H304" s="276">
        <v>103.32499999999999</v>
      </c>
      <c r="I304" s="277"/>
      <c r="J304" s="273"/>
      <c r="K304" s="273"/>
      <c r="L304" s="278"/>
      <c r="M304" s="279"/>
      <c r="N304" s="280"/>
      <c r="O304" s="280"/>
      <c r="P304" s="280"/>
      <c r="Q304" s="280"/>
      <c r="R304" s="280"/>
      <c r="S304" s="280"/>
      <c r="T304" s="281"/>
      <c r="AT304" s="282" t="s">
        <v>141</v>
      </c>
      <c r="AU304" s="282" t="s">
        <v>83</v>
      </c>
      <c r="AV304" s="14" t="s">
        <v>139</v>
      </c>
      <c r="AW304" s="14" t="s">
        <v>30</v>
      </c>
      <c r="AX304" s="14" t="s">
        <v>81</v>
      </c>
      <c r="AY304" s="282" t="s">
        <v>132</v>
      </c>
    </row>
    <row r="305" spans="2:65" s="1" customFormat="1" ht="24" customHeight="1">
      <c r="B305" s="38"/>
      <c r="C305" s="237" t="s">
        <v>580</v>
      </c>
      <c r="D305" s="237" t="s">
        <v>134</v>
      </c>
      <c r="E305" s="238" t="s">
        <v>581</v>
      </c>
      <c r="F305" s="239" t="s">
        <v>582</v>
      </c>
      <c r="G305" s="240" t="s">
        <v>306</v>
      </c>
      <c r="H305" s="241">
        <v>34.225</v>
      </c>
      <c r="I305" s="242"/>
      <c r="J305" s="243">
        <f>ROUND(I305*H305,2)</f>
        <v>0</v>
      </c>
      <c r="K305" s="239" t="s">
        <v>138</v>
      </c>
      <c r="L305" s="43"/>
      <c r="M305" s="244" t="s">
        <v>1</v>
      </c>
      <c r="N305" s="245" t="s">
        <v>38</v>
      </c>
      <c r="O305" s="86"/>
      <c r="P305" s="246">
        <f>O305*H305</f>
        <v>0</v>
      </c>
      <c r="Q305" s="246">
        <v>0.0006</v>
      </c>
      <c r="R305" s="246">
        <f>Q305*H305</f>
        <v>0.020534999999999998</v>
      </c>
      <c r="S305" s="246">
        <v>0</v>
      </c>
      <c r="T305" s="247">
        <f>S305*H305</f>
        <v>0</v>
      </c>
      <c r="AR305" s="248" t="s">
        <v>139</v>
      </c>
      <c r="AT305" s="248" t="s">
        <v>134</v>
      </c>
      <c r="AU305" s="248" t="s">
        <v>83</v>
      </c>
      <c r="AY305" s="17" t="s">
        <v>132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17" t="s">
        <v>81</v>
      </c>
      <c r="BK305" s="249">
        <f>ROUND(I305*H305,2)</f>
        <v>0</v>
      </c>
      <c r="BL305" s="17" t="s">
        <v>139</v>
      </c>
      <c r="BM305" s="248" t="s">
        <v>583</v>
      </c>
    </row>
    <row r="306" spans="2:51" s="13" customFormat="1" ht="12">
      <c r="B306" s="261"/>
      <c r="C306" s="262"/>
      <c r="D306" s="252" t="s">
        <v>141</v>
      </c>
      <c r="E306" s="263" t="s">
        <v>1</v>
      </c>
      <c r="F306" s="264" t="s">
        <v>584</v>
      </c>
      <c r="G306" s="262"/>
      <c r="H306" s="265">
        <v>1.5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AT306" s="271" t="s">
        <v>141</v>
      </c>
      <c r="AU306" s="271" t="s">
        <v>83</v>
      </c>
      <c r="AV306" s="13" t="s">
        <v>83</v>
      </c>
      <c r="AW306" s="13" t="s">
        <v>30</v>
      </c>
      <c r="AX306" s="13" t="s">
        <v>73</v>
      </c>
      <c r="AY306" s="271" t="s">
        <v>132</v>
      </c>
    </row>
    <row r="307" spans="2:51" s="12" customFormat="1" ht="12">
      <c r="B307" s="250"/>
      <c r="C307" s="251"/>
      <c r="D307" s="252" t="s">
        <v>141</v>
      </c>
      <c r="E307" s="253" t="s">
        <v>1</v>
      </c>
      <c r="F307" s="254" t="s">
        <v>585</v>
      </c>
      <c r="G307" s="251"/>
      <c r="H307" s="253" t="s">
        <v>1</v>
      </c>
      <c r="I307" s="255"/>
      <c r="J307" s="251"/>
      <c r="K307" s="251"/>
      <c r="L307" s="256"/>
      <c r="M307" s="257"/>
      <c r="N307" s="258"/>
      <c r="O307" s="258"/>
      <c r="P307" s="258"/>
      <c r="Q307" s="258"/>
      <c r="R307" s="258"/>
      <c r="S307" s="258"/>
      <c r="T307" s="259"/>
      <c r="AT307" s="260" t="s">
        <v>141</v>
      </c>
      <c r="AU307" s="260" t="s">
        <v>83</v>
      </c>
      <c r="AV307" s="12" t="s">
        <v>81</v>
      </c>
      <c r="AW307" s="12" t="s">
        <v>30</v>
      </c>
      <c r="AX307" s="12" t="s">
        <v>73</v>
      </c>
      <c r="AY307" s="260" t="s">
        <v>132</v>
      </c>
    </row>
    <row r="308" spans="2:51" s="13" customFormat="1" ht="12">
      <c r="B308" s="261"/>
      <c r="C308" s="262"/>
      <c r="D308" s="252" t="s">
        <v>141</v>
      </c>
      <c r="E308" s="263" t="s">
        <v>1</v>
      </c>
      <c r="F308" s="264" t="s">
        <v>586</v>
      </c>
      <c r="G308" s="262"/>
      <c r="H308" s="265">
        <v>21.375</v>
      </c>
      <c r="I308" s="266"/>
      <c r="J308" s="262"/>
      <c r="K308" s="262"/>
      <c r="L308" s="267"/>
      <c r="M308" s="268"/>
      <c r="N308" s="269"/>
      <c r="O308" s="269"/>
      <c r="P308" s="269"/>
      <c r="Q308" s="269"/>
      <c r="R308" s="269"/>
      <c r="S308" s="269"/>
      <c r="T308" s="270"/>
      <c r="AT308" s="271" t="s">
        <v>141</v>
      </c>
      <c r="AU308" s="271" t="s">
        <v>83</v>
      </c>
      <c r="AV308" s="13" t="s">
        <v>83</v>
      </c>
      <c r="AW308" s="13" t="s">
        <v>30</v>
      </c>
      <c r="AX308" s="13" t="s">
        <v>73</v>
      </c>
      <c r="AY308" s="271" t="s">
        <v>132</v>
      </c>
    </row>
    <row r="309" spans="2:51" s="13" customFormat="1" ht="12">
      <c r="B309" s="261"/>
      <c r="C309" s="262"/>
      <c r="D309" s="252" t="s">
        <v>141</v>
      </c>
      <c r="E309" s="263" t="s">
        <v>1</v>
      </c>
      <c r="F309" s="264" t="s">
        <v>587</v>
      </c>
      <c r="G309" s="262"/>
      <c r="H309" s="265">
        <v>11.35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AT309" s="271" t="s">
        <v>141</v>
      </c>
      <c r="AU309" s="271" t="s">
        <v>83</v>
      </c>
      <c r="AV309" s="13" t="s">
        <v>83</v>
      </c>
      <c r="AW309" s="13" t="s">
        <v>30</v>
      </c>
      <c r="AX309" s="13" t="s">
        <v>73</v>
      </c>
      <c r="AY309" s="271" t="s">
        <v>132</v>
      </c>
    </row>
    <row r="310" spans="2:51" s="14" customFormat="1" ht="12">
      <c r="B310" s="272"/>
      <c r="C310" s="273"/>
      <c r="D310" s="252" t="s">
        <v>141</v>
      </c>
      <c r="E310" s="274" t="s">
        <v>1</v>
      </c>
      <c r="F310" s="275" t="s">
        <v>149</v>
      </c>
      <c r="G310" s="273"/>
      <c r="H310" s="276">
        <v>34.225</v>
      </c>
      <c r="I310" s="277"/>
      <c r="J310" s="273"/>
      <c r="K310" s="273"/>
      <c r="L310" s="278"/>
      <c r="M310" s="279"/>
      <c r="N310" s="280"/>
      <c r="O310" s="280"/>
      <c r="P310" s="280"/>
      <c r="Q310" s="280"/>
      <c r="R310" s="280"/>
      <c r="S310" s="280"/>
      <c r="T310" s="281"/>
      <c r="AT310" s="282" t="s">
        <v>141</v>
      </c>
      <c r="AU310" s="282" t="s">
        <v>83</v>
      </c>
      <c r="AV310" s="14" t="s">
        <v>139</v>
      </c>
      <c r="AW310" s="14" t="s">
        <v>30</v>
      </c>
      <c r="AX310" s="14" t="s">
        <v>81</v>
      </c>
      <c r="AY310" s="282" t="s">
        <v>132</v>
      </c>
    </row>
    <row r="311" spans="2:65" s="1" customFormat="1" ht="16.5" customHeight="1">
      <c r="B311" s="38"/>
      <c r="C311" s="237" t="s">
        <v>588</v>
      </c>
      <c r="D311" s="237" t="s">
        <v>134</v>
      </c>
      <c r="E311" s="238" t="s">
        <v>589</v>
      </c>
      <c r="F311" s="239" t="s">
        <v>590</v>
      </c>
      <c r="G311" s="240" t="s">
        <v>272</v>
      </c>
      <c r="H311" s="241">
        <v>103.325</v>
      </c>
      <c r="I311" s="242"/>
      <c r="J311" s="243">
        <f>ROUND(I311*H311,2)</f>
        <v>0</v>
      </c>
      <c r="K311" s="239" t="s">
        <v>138</v>
      </c>
      <c r="L311" s="43"/>
      <c r="M311" s="244" t="s">
        <v>1</v>
      </c>
      <c r="N311" s="245" t="s">
        <v>38</v>
      </c>
      <c r="O311" s="86"/>
      <c r="P311" s="246">
        <f>O311*H311</f>
        <v>0</v>
      </c>
      <c r="Q311" s="246">
        <v>0</v>
      </c>
      <c r="R311" s="246">
        <f>Q311*H311</f>
        <v>0</v>
      </c>
      <c r="S311" s="246">
        <v>0</v>
      </c>
      <c r="T311" s="247">
        <f>S311*H311</f>
        <v>0</v>
      </c>
      <c r="AR311" s="248" t="s">
        <v>139</v>
      </c>
      <c r="AT311" s="248" t="s">
        <v>134</v>
      </c>
      <c r="AU311" s="248" t="s">
        <v>83</v>
      </c>
      <c r="AY311" s="17" t="s">
        <v>132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17" t="s">
        <v>81</v>
      </c>
      <c r="BK311" s="249">
        <f>ROUND(I311*H311,2)</f>
        <v>0</v>
      </c>
      <c r="BL311" s="17" t="s">
        <v>139</v>
      </c>
      <c r="BM311" s="248" t="s">
        <v>591</v>
      </c>
    </row>
    <row r="312" spans="2:65" s="1" customFormat="1" ht="16.5" customHeight="1">
      <c r="B312" s="38"/>
      <c r="C312" s="237" t="s">
        <v>592</v>
      </c>
      <c r="D312" s="237" t="s">
        <v>134</v>
      </c>
      <c r="E312" s="238" t="s">
        <v>593</v>
      </c>
      <c r="F312" s="239" t="s">
        <v>594</v>
      </c>
      <c r="G312" s="240" t="s">
        <v>306</v>
      </c>
      <c r="H312" s="241">
        <v>34.225</v>
      </c>
      <c r="I312" s="242"/>
      <c r="J312" s="243">
        <f>ROUND(I312*H312,2)</f>
        <v>0</v>
      </c>
      <c r="K312" s="239" t="s">
        <v>138</v>
      </c>
      <c r="L312" s="43"/>
      <c r="M312" s="244" t="s">
        <v>1</v>
      </c>
      <c r="N312" s="245" t="s">
        <v>38</v>
      </c>
      <c r="O312" s="86"/>
      <c r="P312" s="246">
        <f>O312*H312</f>
        <v>0</v>
      </c>
      <c r="Q312" s="246">
        <v>1E-05</v>
      </c>
      <c r="R312" s="246">
        <f>Q312*H312</f>
        <v>0.00034225000000000005</v>
      </c>
      <c r="S312" s="246">
        <v>0</v>
      </c>
      <c r="T312" s="247">
        <f>S312*H312</f>
        <v>0</v>
      </c>
      <c r="AR312" s="248" t="s">
        <v>139</v>
      </c>
      <c r="AT312" s="248" t="s">
        <v>134</v>
      </c>
      <c r="AU312" s="248" t="s">
        <v>83</v>
      </c>
      <c r="AY312" s="17" t="s">
        <v>132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17" t="s">
        <v>81</v>
      </c>
      <c r="BK312" s="249">
        <f>ROUND(I312*H312,2)</f>
        <v>0</v>
      </c>
      <c r="BL312" s="17" t="s">
        <v>139</v>
      </c>
      <c r="BM312" s="248" t="s">
        <v>595</v>
      </c>
    </row>
    <row r="313" spans="2:65" s="1" customFormat="1" ht="24" customHeight="1">
      <c r="B313" s="38"/>
      <c r="C313" s="237" t="s">
        <v>596</v>
      </c>
      <c r="D313" s="237" t="s">
        <v>134</v>
      </c>
      <c r="E313" s="238" t="s">
        <v>597</v>
      </c>
      <c r="F313" s="239" t="s">
        <v>598</v>
      </c>
      <c r="G313" s="240" t="s">
        <v>272</v>
      </c>
      <c r="H313" s="241">
        <v>118</v>
      </c>
      <c r="I313" s="242"/>
      <c r="J313" s="243">
        <f>ROUND(I313*H313,2)</f>
        <v>0</v>
      </c>
      <c r="K313" s="239" t="s">
        <v>138</v>
      </c>
      <c r="L313" s="43"/>
      <c r="M313" s="244" t="s">
        <v>1</v>
      </c>
      <c r="N313" s="245" t="s">
        <v>38</v>
      </c>
      <c r="O313" s="86"/>
      <c r="P313" s="246">
        <f>O313*H313</f>
        <v>0</v>
      </c>
      <c r="Q313" s="246">
        <v>0.1554</v>
      </c>
      <c r="R313" s="246">
        <f>Q313*H313</f>
        <v>18.337200000000003</v>
      </c>
      <c r="S313" s="246">
        <v>0</v>
      </c>
      <c r="T313" s="247">
        <f>S313*H313</f>
        <v>0</v>
      </c>
      <c r="AR313" s="248" t="s">
        <v>139</v>
      </c>
      <c r="AT313" s="248" t="s">
        <v>134</v>
      </c>
      <c r="AU313" s="248" t="s">
        <v>83</v>
      </c>
      <c r="AY313" s="17" t="s">
        <v>132</v>
      </c>
      <c r="BE313" s="249">
        <f>IF(N313="základní",J313,0)</f>
        <v>0</v>
      </c>
      <c r="BF313" s="249">
        <f>IF(N313="snížená",J313,0)</f>
        <v>0</v>
      </c>
      <c r="BG313" s="249">
        <f>IF(N313="zákl. přenesená",J313,0)</f>
        <v>0</v>
      </c>
      <c r="BH313" s="249">
        <f>IF(N313="sníž. přenesená",J313,0)</f>
        <v>0</v>
      </c>
      <c r="BI313" s="249">
        <f>IF(N313="nulová",J313,0)</f>
        <v>0</v>
      </c>
      <c r="BJ313" s="17" t="s">
        <v>81</v>
      </c>
      <c r="BK313" s="249">
        <f>ROUND(I313*H313,2)</f>
        <v>0</v>
      </c>
      <c r="BL313" s="17" t="s">
        <v>139</v>
      </c>
      <c r="BM313" s="248" t="s">
        <v>599</v>
      </c>
    </row>
    <row r="314" spans="2:51" s="12" customFormat="1" ht="12">
      <c r="B314" s="250"/>
      <c r="C314" s="251"/>
      <c r="D314" s="252" t="s">
        <v>141</v>
      </c>
      <c r="E314" s="253" t="s">
        <v>1</v>
      </c>
      <c r="F314" s="254" t="s">
        <v>600</v>
      </c>
      <c r="G314" s="251"/>
      <c r="H314" s="253" t="s">
        <v>1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AT314" s="260" t="s">
        <v>141</v>
      </c>
      <c r="AU314" s="260" t="s">
        <v>83</v>
      </c>
      <c r="AV314" s="12" t="s">
        <v>81</v>
      </c>
      <c r="AW314" s="12" t="s">
        <v>30</v>
      </c>
      <c r="AX314" s="12" t="s">
        <v>73</v>
      </c>
      <c r="AY314" s="260" t="s">
        <v>132</v>
      </c>
    </row>
    <row r="315" spans="2:51" s="13" customFormat="1" ht="12">
      <c r="B315" s="261"/>
      <c r="C315" s="262"/>
      <c r="D315" s="252" t="s">
        <v>141</v>
      </c>
      <c r="E315" s="263" t="s">
        <v>1</v>
      </c>
      <c r="F315" s="264" t="s">
        <v>601</v>
      </c>
      <c r="G315" s="262"/>
      <c r="H315" s="265">
        <v>97.2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AT315" s="271" t="s">
        <v>141</v>
      </c>
      <c r="AU315" s="271" t="s">
        <v>83</v>
      </c>
      <c r="AV315" s="13" t="s">
        <v>83</v>
      </c>
      <c r="AW315" s="13" t="s">
        <v>30</v>
      </c>
      <c r="AX315" s="13" t="s">
        <v>73</v>
      </c>
      <c r="AY315" s="271" t="s">
        <v>132</v>
      </c>
    </row>
    <row r="316" spans="2:51" s="12" customFormat="1" ht="12">
      <c r="B316" s="250"/>
      <c r="C316" s="251"/>
      <c r="D316" s="252" t="s">
        <v>141</v>
      </c>
      <c r="E316" s="253" t="s">
        <v>1</v>
      </c>
      <c r="F316" s="254" t="s">
        <v>602</v>
      </c>
      <c r="G316" s="251"/>
      <c r="H316" s="253" t="s">
        <v>1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AT316" s="260" t="s">
        <v>141</v>
      </c>
      <c r="AU316" s="260" t="s">
        <v>83</v>
      </c>
      <c r="AV316" s="12" t="s">
        <v>81</v>
      </c>
      <c r="AW316" s="12" t="s">
        <v>30</v>
      </c>
      <c r="AX316" s="12" t="s">
        <v>73</v>
      </c>
      <c r="AY316" s="260" t="s">
        <v>132</v>
      </c>
    </row>
    <row r="317" spans="2:51" s="13" customFormat="1" ht="12">
      <c r="B317" s="261"/>
      <c r="C317" s="262"/>
      <c r="D317" s="252" t="s">
        <v>141</v>
      </c>
      <c r="E317" s="263" t="s">
        <v>1</v>
      </c>
      <c r="F317" s="264" t="s">
        <v>603</v>
      </c>
      <c r="G317" s="262"/>
      <c r="H317" s="265">
        <v>20.8</v>
      </c>
      <c r="I317" s="266"/>
      <c r="J317" s="262"/>
      <c r="K317" s="262"/>
      <c r="L317" s="267"/>
      <c r="M317" s="268"/>
      <c r="N317" s="269"/>
      <c r="O317" s="269"/>
      <c r="P317" s="269"/>
      <c r="Q317" s="269"/>
      <c r="R317" s="269"/>
      <c r="S317" s="269"/>
      <c r="T317" s="270"/>
      <c r="AT317" s="271" t="s">
        <v>141</v>
      </c>
      <c r="AU317" s="271" t="s">
        <v>83</v>
      </c>
      <c r="AV317" s="13" t="s">
        <v>83</v>
      </c>
      <c r="AW317" s="13" t="s">
        <v>30</v>
      </c>
      <c r="AX317" s="13" t="s">
        <v>73</v>
      </c>
      <c r="AY317" s="271" t="s">
        <v>132</v>
      </c>
    </row>
    <row r="318" spans="2:51" s="14" customFormat="1" ht="12">
      <c r="B318" s="272"/>
      <c r="C318" s="273"/>
      <c r="D318" s="252" t="s">
        <v>141</v>
      </c>
      <c r="E318" s="274" t="s">
        <v>1</v>
      </c>
      <c r="F318" s="275" t="s">
        <v>149</v>
      </c>
      <c r="G318" s="273"/>
      <c r="H318" s="276">
        <v>118</v>
      </c>
      <c r="I318" s="277"/>
      <c r="J318" s="273"/>
      <c r="K318" s="273"/>
      <c r="L318" s="278"/>
      <c r="M318" s="279"/>
      <c r="N318" s="280"/>
      <c r="O318" s="280"/>
      <c r="P318" s="280"/>
      <c r="Q318" s="280"/>
      <c r="R318" s="280"/>
      <c r="S318" s="280"/>
      <c r="T318" s="281"/>
      <c r="AT318" s="282" t="s">
        <v>141</v>
      </c>
      <c r="AU318" s="282" t="s">
        <v>83</v>
      </c>
      <c r="AV318" s="14" t="s">
        <v>139</v>
      </c>
      <c r="AW318" s="14" t="s">
        <v>30</v>
      </c>
      <c r="AX318" s="14" t="s">
        <v>81</v>
      </c>
      <c r="AY318" s="282" t="s">
        <v>132</v>
      </c>
    </row>
    <row r="319" spans="2:65" s="1" customFormat="1" ht="16.5" customHeight="1">
      <c r="B319" s="38"/>
      <c r="C319" s="300" t="s">
        <v>604</v>
      </c>
      <c r="D319" s="300" t="s">
        <v>346</v>
      </c>
      <c r="E319" s="301" t="s">
        <v>605</v>
      </c>
      <c r="F319" s="302" t="s">
        <v>606</v>
      </c>
      <c r="G319" s="303" t="s">
        <v>394</v>
      </c>
      <c r="H319" s="304">
        <v>119.18</v>
      </c>
      <c r="I319" s="305"/>
      <c r="J319" s="306">
        <f>ROUND(I319*H319,2)</f>
        <v>0</v>
      </c>
      <c r="K319" s="302" t="s">
        <v>138</v>
      </c>
      <c r="L319" s="307"/>
      <c r="M319" s="308" t="s">
        <v>1</v>
      </c>
      <c r="N319" s="309" t="s">
        <v>38</v>
      </c>
      <c r="O319" s="86"/>
      <c r="P319" s="246">
        <f>O319*H319</f>
        <v>0</v>
      </c>
      <c r="Q319" s="246">
        <v>0.0821</v>
      </c>
      <c r="R319" s="246">
        <f>Q319*H319</f>
        <v>9.784678000000001</v>
      </c>
      <c r="S319" s="246">
        <v>0</v>
      </c>
      <c r="T319" s="247">
        <f>S319*H319</f>
        <v>0</v>
      </c>
      <c r="AR319" s="248" t="s">
        <v>201</v>
      </c>
      <c r="AT319" s="248" t="s">
        <v>346</v>
      </c>
      <c r="AU319" s="248" t="s">
        <v>83</v>
      </c>
      <c r="AY319" s="17" t="s">
        <v>132</v>
      </c>
      <c r="BE319" s="249">
        <f>IF(N319="základní",J319,0)</f>
        <v>0</v>
      </c>
      <c r="BF319" s="249">
        <f>IF(N319="snížená",J319,0)</f>
        <v>0</v>
      </c>
      <c r="BG319" s="249">
        <f>IF(N319="zákl. přenesená",J319,0)</f>
        <v>0</v>
      </c>
      <c r="BH319" s="249">
        <f>IF(N319="sníž. přenesená",J319,0)</f>
        <v>0</v>
      </c>
      <c r="BI319" s="249">
        <f>IF(N319="nulová",J319,0)</f>
        <v>0</v>
      </c>
      <c r="BJ319" s="17" t="s">
        <v>81</v>
      </c>
      <c r="BK319" s="249">
        <f>ROUND(I319*H319,2)</f>
        <v>0</v>
      </c>
      <c r="BL319" s="17" t="s">
        <v>139</v>
      </c>
      <c r="BM319" s="248" t="s">
        <v>607</v>
      </c>
    </row>
    <row r="320" spans="2:51" s="13" customFormat="1" ht="12">
      <c r="B320" s="261"/>
      <c r="C320" s="262"/>
      <c r="D320" s="252" t="s">
        <v>141</v>
      </c>
      <c r="E320" s="263" t="s">
        <v>1</v>
      </c>
      <c r="F320" s="264" t="s">
        <v>608</v>
      </c>
      <c r="G320" s="262"/>
      <c r="H320" s="265">
        <v>119.18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AT320" s="271" t="s">
        <v>141</v>
      </c>
      <c r="AU320" s="271" t="s">
        <v>83</v>
      </c>
      <c r="AV320" s="13" t="s">
        <v>83</v>
      </c>
      <c r="AW320" s="13" t="s">
        <v>30</v>
      </c>
      <c r="AX320" s="13" t="s">
        <v>73</v>
      </c>
      <c r="AY320" s="271" t="s">
        <v>132</v>
      </c>
    </row>
    <row r="321" spans="2:51" s="14" customFormat="1" ht="12">
      <c r="B321" s="272"/>
      <c r="C321" s="273"/>
      <c r="D321" s="252" t="s">
        <v>141</v>
      </c>
      <c r="E321" s="274" t="s">
        <v>1</v>
      </c>
      <c r="F321" s="275" t="s">
        <v>149</v>
      </c>
      <c r="G321" s="273"/>
      <c r="H321" s="276">
        <v>119.18</v>
      </c>
      <c r="I321" s="277"/>
      <c r="J321" s="273"/>
      <c r="K321" s="273"/>
      <c r="L321" s="278"/>
      <c r="M321" s="279"/>
      <c r="N321" s="280"/>
      <c r="O321" s="280"/>
      <c r="P321" s="280"/>
      <c r="Q321" s="280"/>
      <c r="R321" s="280"/>
      <c r="S321" s="280"/>
      <c r="T321" s="281"/>
      <c r="AT321" s="282" t="s">
        <v>141</v>
      </c>
      <c r="AU321" s="282" t="s">
        <v>83</v>
      </c>
      <c r="AV321" s="14" t="s">
        <v>139</v>
      </c>
      <c r="AW321" s="14" t="s">
        <v>30</v>
      </c>
      <c r="AX321" s="14" t="s">
        <v>81</v>
      </c>
      <c r="AY321" s="282" t="s">
        <v>132</v>
      </c>
    </row>
    <row r="322" spans="2:65" s="1" customFormat="1" ht="24" customHeight="1">
      <c r="B322" s="38"/>
      <c r="C322" s="237" t="s">
        <v>609</v>
      </c>
      <c r="D322" s="237" t="s">
        <v>134</v>
      </c>
      <c r="E322" s="238" t="s">
        <v>610</v>
      </c>
      <c r="F322" s="239" t="s">
        <v>611</v>
      </c>
      <c r="G322" s="240" t="s">
        <v>272</v>
      </c>
      <c r="H322" s="241">
        <v>134.8</v>
      </c>
      <c r="I322" s="242"/>
      <c r="J322" s="243">
        <f>ROUND(I322*H322,2)</f>
        <v>0</v>
      </c>
      <c r="K322" s="239" t="s">
        <v>138</v>
      </c>
      <c r="L322" s="43"/>
      <c r="M322" s="244" t="s">
        <v>1</v>
      </c>
      <c r="N322" s="245" t="s">
        <v>38</v>
      </c>
      <c r="O322" s="86"/>
      <c r="P322" s="246">
        <f>O322*H322</f>
        <v>0</v>
      </c>
      <c r="Q322" s="246">
        <v>0.1295</v>
      </c>
      <c r="R322" s="246">
        <f>Q322*H322</f>
        <v>17.4566</v>
      </c>
      <c r="S322" s="246">
        <v>0</v>
      </c>
      <c r="T322" s="247">
        <f>S322*H322</f>
        <v>0</v>
      </c>
      <c r="AR322" s="248" t="s">
        <v>139</v>
      </c>
      <c r="AT322" s="248" t="s">
        <v>134</v>
      </c>
      <c r="AU322" s="248" t="s">
        <v>83</v>
      </c>
      <c r="AY322" s="17" t="s">
        <v>132</v>
      </c>
      <c r="BE322" s="249">
        <f>IF(N322="základní",J322,0)</f>
        <v>0</v>
      </c>
      <c r="BF322" s="249">
        <f>IF(N322="snížená",J322,0)</f>
        <v>0</v>
      </c>
      <c r="BG322" s="249">
        <f>IF(N322="zákl. přenesená",J322,0)</f>
        <v>0</v>
      </c>
      <c r="BH322" s="249">
        <f>IF(N322="sníž. přenesená",J322,0)</f>
        <v>0</v>
      </c>
      <c r="BI322" s="249">
        <f>IF(N322="nulová",J322,0)</f>
        <v>0</v>
      </c>
      <c r="BJ322" s="17" t="s">
        <v>81</v>
      </c>
      <c r="BK322" s="249">
        <f>ROUND(I322*H322,2)</f>
        <v>0</v>
      </c>
      <c r="BL322" s="17" t="s">
        <v>139</v>
      </c>
      <c r="BM322" s="248" t="s">
        <v>612</v>
      </c>
    </row>
    <row r="323" spans="2:51" s="12" customFormat="1" ht="12">
      <c r="B323" s="250"/>
      <c r="C323" s="251"/>
      <c r="D323" s="252" t="s">
        <v>141</v>
      </c>
      <c r="E323" s="253" t="s">
        <v>1</v>
      </c>
      <c r="F323" s="254" t="s">
        <v>142</v>
      </c>
      <c r="G323" s="251"/>
      <c r="H323" s="253" t="s">
        <v>1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AT323" s="260" t="s">
        <v>141</v>
      </c>
      <c r="AU323" s="260" t="s">
        <v>83</v>
      </c>
      <c r="AV323" s="12" t="s">
        <v>81</v>
      </c>
      <c r="AW323" s="12" t="s">
        <v>30</v>
      </c>
      <c r="AX323" s="12" t="s">
        <v>73</v>
      </c>
      <c r="AY323" s="260" t="s">
        <v>132</v>
      </c>
    </row>
    <row r="324" spans="2:51" s="13" customFormat="1" ht="12">
      <c r="B324" s="261"/>
      <c r="C324" s="262"/>
      <c r="D324" s="252" t="s">
        <v>141</v>
      </c>
      <c r="E324" s="263" t="s">
        <v>1</v>
      </c>
      <c r="F324" s="264" t="s">
        <v>613</v>
      </c>
      <c r="G324" s="262"/>
      <c r="H324" s="265">
        <v>21.3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AT324" s="271" t="s">
        <v>141</v>
      </c>
      <c r="AU324" s="271" t="s">
        <v>83</v>
      </c>
      <c r="AV324" s="13" t="s">
        <v>83</v>
      </c>
      <c r="AW324" s="13" t="s">
        <v>30</v>
      </c>
      <c r="AX324" s="13" t="s">
        <v>73</v>
      </c>
      <c r="AY324" s="271" t="s">
        <v>132</v>
      </c>
    </row>
    <row r="325" spans="2:51" s="13" customFormat="1" ht="12">
      <c r="B325" s="261"/>
      <c r="C325" s="262"/>
      <c r="D325" s="252" t="s">
        <v>141</v>
      </c>
      <c r="E325" s="263" t="s">
        <v>1</v>
      </c>
      <c r="F325" s="264" t="s">
        <v>614</v>
      </c>
      <c r="G325" s="262"/>
      <c r="H325" s="265">
        <v>28.8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AT325" s="271" t="s">
        <v>141</v>
      </c>
      <c r="AU325" s="271" t="s">
        <v>83</v>
      </c>
      <c r="AV325" s="13" t="s">
        <v>83</v>
      </c>
      <c r="AW325" s="13" t="s">
        <v>30</v>
      </c>
      <c r="AX325" s="13" t="s">
        <v>73</v>
      </c>
      <c r="AY325" s="271" t="s">
        <v>132</v>
      </c>
    </row>
    <row r="326" spans="2:51" s="13" customFormat="1" ht="12">
      <c r="B326" s="261"/>
      <c r="C326" s="262"/>
      <c r="D326" s="252" t="s">
        <v>141</v>
      </c>
      <c r="E326" s="263" t="s">
        <v>1</v>
      </c>
      <c r="F326" s="264" t="s">
        <v>615</v>
      </c>
      <c r="G326" s="262"/>
      <c r="H326" s="265">
        <v>16.8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AT326" s="271" t="s">
        <v>141</v>
      </c>
      <c r="AU326" s="271" t="s">
        <v>83</v>
      </c>
      <c r="AV326" s="13" t="s">
        <v>83</v>
      </c>
      <c r="AW326" s="13" t="s">
        <v>30</v>
      </c>
      <c r="AX326" s="13" t="s">
        <v>73</v>
      </c>
      <c r="AY326" s="271" t="s">
        <v>132</v>
      </c>
    </row>
    <row r="327" spans="2:51" s="13" customFormat="1" ht="12">
      <c r="B327" s="261"/>
      <c r="C327" s="262"/>
      <c r="D327" s="252" t="s">
        <v>141</v>
      </c>
      <c r="E327" s="263" t="s">
        <v>1</v>
      </c>
      <c r="F327" s="264" t="s">
        <v>616</v>
      </c>
      <c r="G327" s="262"/>
      <c r="H327" s="265">
        <v>26.4</v>
      </c>
      <c r="I327" s="266"/>
      <c r="J327" s="262"/>
      <c r="K327" s="262"/>
      <c r="L327" s="267"/>
      <c r="M327" s="268"/>
      <c r="N327" s="269"/>
      <c r="O327" s="269"/>
      <c r="P327" s="269"/>
      <c r="Q327" s="269"/>
      <c r="R327" s="269"/>
      <c r="S327" s="269"/>
      <c r="T327" s="270"/>
      <c r="AT327" s="271" t="s">
        <v>141</v>
      </c>
      <c r="AU327" s="271" t="s">
        <v>83</v>
      </c>
      <c r="AV327" s="13" t="s">
        <v>83</v>
      </c>
      <c r="AW327" s="13" t="s">
        <v>30</v>
      </c>
      <c r="AX327" s="13" t="s">
        <v>73</v>
      </c>
      <c r="AY327" s="271" t="s">
        <v>132</v>
      </c>
    </row>
    <row r="328" spans="2:51" s="13" customFormat="1" ht="12">
      <c r="B328" s="261"/>
      <c r="C328" s="262"/>
      <c r="D328" s="252" t="s">
        <v>141</v>
      </c>
      <c r="E328" s="263" t="s">
        <v>1</v>
      </c>
      <c r="F328" s="264" t="s">
        <v>617</v>
      </c>
      <c r="G328" s="262"/>
      <c r="H328" s="265">
        <v>11.3</v>
      </c>
      <c r="I328" s="266"/>
      <c r="J328" s="262"/>
      <c r="K328" s="262"/>
      <c r="L328" s="267"/>
      <c r="M328" s="268"/>
      <c r="N328" s="269"/>
      <c r="O328" s="269"/>
      <c r="P328" s="269"/>
      <c r="Q328" s="269"/>
      <c r="R328" s="269"/>
      <c r="S328" s="269"/>
      <c r="T328" s="270"/>
      <c r="AT328" s="271" t="s">
        <v>141</v>
      </c>
      <c r="AU328" s="271" t="s">
        <v>83</v>
      </c>
      <c r="AV328" s="13" t="s">
        <v>83</v>
      </c>
      <c r="AW328" s="13" t="s">
        <v>30</v>
      </c>
      <c r="AX328" s="13" t="s">
        <v>73</v>
      </c>
      <c r="AY328" s="271" t="s">
        <v>132</v>
      </c>
    </row>
    <row r="329" spans="2:51" s="13" customFormat="1" ht="12">
      <c r="B329" s="261"/>
      <c r="C329" s="262"/>
      <c r="D329" s="252" t="s">
        <v>141</v>
      </c>
      <c r="E329" s="263" t="s">
        <v>1</v>
      </c>
      <c r="F329" s="264" t="s">
        <v>618</v>
      </c>
      <c r="G329" s="262"/>
      <c r="H329" s="265">
        <v>5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AT329" s="271" t="s">
        <v>141</v>
      </c>
      <c r="AU329" s="271" t="s">
        <v>83</v>
      </c>
      <c r="AV329" s="13" t="s">
        <v>83</v>
      </c>
      <c r="AW329" s="13" t="s">
        <v>30</v>
      </c>
      <c r="AX329" s="13" t="s">
        <v>73</v>
      </c>
      <c r="AY329" s="271" t="s">
        <v>132</v>
      </c>
    </row>
    <row r="330" spans="2:51" s="13" customFormat="1" ht="12">
      <c r="B330" s="261"/>
      <c r="C330" s="262"/>
      <c r="D330" s="252" t="s">
        <v>141</v>
      </c>
      <c r="E330" s="263" t="s">
        <v>1</v>
      </c>
      <c r="F330" s="264" t="s">
        <v>619</v>
      </c>
      <c r="G330" s="262"/>
      <c r="H330" s="265">
        <v>19</v>
      </c>
      <c r="I330" s="266"/>
      <c r="J330" s="262"/>
      <c r="K330" s="262"/>
      <c r="L330" s="267"/>
      <c r="M330" s="268"/>
      <c r="N330" s="269"/>
      <c r="O330" s="269"/>
      <c r="P330" s="269"/>
      <c r="Q330" s="269"/>
      <c r="R330" s="269"/>
      <c r="S330" s="269"/>
      <c r="T330" s="270"/>
      <c r="AT330" s="271" t="s">
        <v>141</v>
      </c>
      <c r="AU330" s="271" t="s">
        <v>83</v>
      </c>
      <c r="AV330" s="13" t="s">
        <v>83</v>
      </c>
      <c r="AW330" s="13" t="s">
        <v>30</v>
      </c>
      <c r="AX330" s="13" t="s">
        <v>73</v>
      </c>
      <c r="AY330" s="271" t="s">
        <v>132</v>
      </c>
    </row>
    <row r="331" spans="2:51" s="13" customFormat="1" ht="12">
      <c r="B331" s="261"/>
      <c r="C331" s="262"/>
      <c r="D331" s="252" t="s">
        <v>141</v>
      </c>
      <c r="E331" s="263" t="s">
        <v>1</v>
      </c>
      <c r="F331" s="264" t="s">
        <v>620</v>
      </c>
      <c r="G331" s="262"/>
      <c r="H331" s="265">
        <v>6.2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AT331" s="271" t="s">
        <v>141</v>
      </c>
      <c r="AU331" s="271" t="s">
        <v>83</v>
      </c>
      <c r="AV331" s="13" t="s">
        <v>83</v>
      </c>
      <c r="AW331" s="13" t="s">
        <v>30</v>
      </c>
      <c r="AX331" s="13" t="s">
        <v>73</v>
      </c>
      <c r="AY331" s="271" t="s">
        <v>132</v>
      </c>
    </row>
    <row r="332" spans="2:51" s="14" customFormat="1" ht="12">
      <c r="B332" s="272"/>
      <c r="C332" s="273"/>
      <c r="D332" s="252" t="s">
        <v>141</v>
      </c>
      <c r="E332" s="274" t="s">
        <v>1</v>
      </c>
      <c r="F332" s="275" t="s">
        <v>149</v>
      </c>
      <c r="G332" s="273"/>
      <c r="H332" s="276">
        <v>134.8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AT332" s="282" t="s">
        <v>141</v>
      </c>
      <c r="AU332" s="282" t="s">
        <v>83</v>
      </c>
      <c r="AV332" s="14" t="s">
        <v>139</v>
      </c>
      <c r="AW332" s="14" t="s">
        <v>30</v>
      </c>
      <c r="AX332" s="14" t="s">
        <v>81</v>
      </c>
      <c r="AY332" s="282" t="s">
        <v>132</v>
      </c>
    </row>
    <row r="333" spans="2:65" s="1" customFormat="1" ht="16.5" customHeight="1">
      <c r="B333" s="38"/>
      <c r="C333" s="300" t="s">
        <v>621</v>
      </c>
      <c r="D333" s="300" t="s">
        <v>346</v>
      </c>
      <c r="E333" s="301" t="s">
        <v>622</v>
      </c>
      <c r="F333" s="302" t="s">
        <v>623</v>
      </c>
      <c r="G333" s="303" t="s">
        <v>394</v>
      </c>
      <c r="H333" s="304">
        <v>136.148</v>
      </c>
      <c r="I333" s="305"/>
      <c r="J333" s="306">
        <f>ROUND(I333*H333,2)</f>
        <v>0</v>
      </c>
      <c r="K333" s="302" t="s">
        <v>138</v>
      </c>
      <c r="L333" s="307"/>
      <c r="M333" s="308" t="s">
        <v>1</v>
      </c>
      <c r="N333" s="309" t="s">
        <v>38</v>
      </c>
      <c r="O333" s="86"/>
      <c r="P333" s="246">
        <f>O333*H333</f>
        <v>0</v>
      </c>
      <c r="Q333" s="246">
        <v>0.055</v>
      </c>
      <c r="R333" s="246">
        <f>Q333*H333</f>
        <v>7.48814</v>
      </c>
      <c r="S333" s="246">
        <v>0</v>
      </c>
      <c r="T333" s="247">
        <f>S333*H333</f>
        <v>0</v>
      </c>
      <c r="AR333" s="248" t="s">
        <v>201</v>
      </c>
      <c r="AT333" s="248" t="s">
        <v>346</v>
      </c>
      <c r="AU333" s="248" t="s">
        <v>83</v>
      </c>
      <c r="AY333" s="17" t="s">
        <v>132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81</v>
      </c>
      <c r="BK333" s="249">
        <f>ROUND(I333*H333,2)</f>
        <v>0</v>
      </c>
      <c r="BL333" s="17" t="s">
        <v>139</v>
      </c>
      <c r="BM333" s="248" t="s">
        <v>624</v>
      </c>
    </row>
    <row r="334" spans="2:51" s="13" customFormat="1" ht="12">
      <c r="B334" s="261"/>
      <c r="C334" s="262"/>
      <c r="D334" s="252" t="s">
        <v>141</v>
      </c>
      <c r="E334" s="263" t="s">
        <v>1</v>
      </c>
      <c r="F334" s="264" t="s">
        <v>625</v>
      </c>
      <c r="G334" s="262"/>
      <c r="H334" s="265">
        <v>136.148</v>
      </c>
      <c r="I334" s="266"/>
      <c r="J334" s="262"/>
      <c r="K334" s="262"/>
      <c r="L334" s="267"/>
      <c r="M334" s="268"/>
      <c r="N334" s="269"/>
      <c r="O334" s="269"/>
      <c r="P334" s="269"/>
      <c r="Q334" s="269"/>
      <c r="R334" s="269"/>
      <c r="S334" s="269"/>
      <c r="T334" s="270"/>
      <c r="AT334" s="271" t="s">
        <v>141</v>
      </c>
      <c r="AU334" s="271" t="s">
        <v>83</v>
      </c>
      <c r="AV334" s="13" t="s">
        <v>83</v>
      </c>
      <c r="AW334" s="13" t="s">
        <v>30</v>
      </c>
      <c r="AX334" s="13" t="s">
        <v>73</v>
      </c>
      <c r="AY334" s="271" t="s">
        <v>132</v>
      </c>
    </row>
    <row r="335" spans="2:51" s="14" customFormat="1" ht="12">
      <c r="B335" s="272"/>
      <c r="C335" s="273"/>
      <c r="D335" s="252" t="s">
        <v>141</v>
      </c>
      <c r="E335" s="274" t="s">
        <v>1</v>
      </c>
      <c r="F335" s="275" t="s">
        <v>149</v>
      </c>
      <c r="G335" s="273"/>
      <c r="H335" s="276">
        <v>136.148</v>
      </c>
      <c r="I335" s="277"/>
      <c r="J335" s="273"/>
      <c r="K335" s="273"/>
      <c r="L335" s="278"/>
      <c r="M335" s="279"/>
      <c r="N335" s="280"/>
      <c r="O335" s="280"/>
      <c r="P335" s="280"/>
      <c r="Q335" s="280"/>
      <c r="R335" s="280"/>
      <c r="S335" s="280"/>
      <c r="T335" s="281"/>
      <c r="AT335" s="282" t="s">
        <v>141</v>
      </c>
      <c r="AU335" s="282" t="s">
        <v>83</v>
      </c>
      <c r="AV335" s="14" t="s">
        <v>139</v>
      </c>
      <c r="AW335" s="14" t="s">
        <v>30</v>
      </c>
      <c r="AX335" s="14" t="s">
        <v>81</v>
      </c>
      <c r="AY335" s="282" t="s">
        <v>132</v>
      </c>
    </row>
    <row r="336" spans="2:65" s="1" customFormat="1" ht="24" customHeight="1">
      <c r="B336" s="38"/>
      <c r="C336" s="237" t="s">
        <v>626</v>
      </c>
      <c r="D336" s="237" t="s">
        <v>134</v>
      </c>
      <c r="E336" s="238" t="s">
        <v>627</v>
      </c>
      <c r="F336" s="239" t="s">
        <v>628</v>
      </c>
      <c r="G336" s="240" t="s">
        <v>137</v>
      </c>
      <c r="H336" s="241">
        <v>10.112</v>
      </c>
      <c r="I336" s="242"/>
      <c r="J336" s="243">
        <f>ROUND(I336*H336,2)</f>
        <v>0</v>
      </c>
      <c r="K336" s="239" t="s">
        <v>138</v>
      </c>
      <c r="L336" s="43"/>
      <c r="M336" s="244" t="s">
        <v>1</v>
      </c>
      <c r="N336" s="245" t="s">
        <v>38</v>
      </c>
      <c r="O336" s="86"/>
      <c r="P336" s="246">
        <f>O336*H336</f>
        <v>0</v>
      </c>
      <c r="Q336" s="246">
        <v>2.25634</v>
      </c>
      <c r="R336" s="246">
        <f>Q336*H336</f>
        <v>22.816110079999998</v>
      </c>
      <c r="S336" s="246">
        <v>0</v>
      </c>
      <c r="T336" s="247">
        <f>S336*H336</f>
        <v>0</v>
      </c>
      <c r="AR336" s="248" t="s">
        <v>139</v>
      </c>
      <c r="AT336" s="248" t="s">
        <v>134</v>
      </c>
      <c r="AU336" s="248" t="s">
        <v>83</v>
      </c>
      <c r="AY336" s="17" t="s">
        <v>132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17" t="s">
        <v>81</v>
      </c>
      <c r="BK336" s="249">
        <f>ROUND(I336*H336,2)</f>
        <v>0</v>
      </c>
      <c r="BL336" s="17" t="s">
        <v>139</v>
      </c>
      <c r="BM336" s="248" t="s">
        <v>629</v>
      </c>
    </row>
    <row r="337" spans="2:51" s="13" customFormat="1" ht="12">
      <c r="B337" s="261"/>
      <c r="C337" s="262"/>
      <c r="D337" s="252" t="s">
        <v>141</v>
      </c>
      <c r="E337" s="263" t="s">
        <v>1</v>
      </c>
      <c r="F337" s="264" t="s">
        <v>630</v>
      </c>
      <c r="G337" s="262"/>
      <c r="H337" s="265">
        <v>4.72</v>
      </c>
      <c r="I337" s="266"/>
      <c r="J337" s="262"/>
      <c r="K337" s="262"/>
      <c r="L337" s="267"/>
      <c r="M337" s="268"/>
      <c r="N337" s="269"/>
      <c r="O337" s="269"/>
      <c r="P337" s="269"/>
      <c r="Q337" s="269"/>
      <c r="R337" s="269"/>
      <c r="S337" s="269"/>
      <c r="T337" s="270"/>
      <c r="AT337" s="271" t="s">
        <v>141</v>
      </c>
      <c r="AU337" s="271" t="s">
        <v>83</v>
      </c>
      <c r="AV337" s="13" t="s">
        <v>83</v>
      </c>
      <c r="AW337" s="13" t="s">
        <v>30</v>
      </c>
      <c r="AX337" s="13" t="s">
        <v>73</v>
      </c>
      <c r="AY337" s="271" t="s">
        <v>132</v>
      </c>
    </row>
    <row r="338" spans="2:51" s="13" customFormat="1" ht="12">
      <c r="B338" s="261"/>
      <c r="C338" s="262"/>
      <c r="D338" s="252" t="s">
        <v>141</v>
      </c>
      <c r="E338" s="263" t="s">
        <v>1</v>
      </c>
      <c r="F338" s="264" t="s">
        <v>631</v>
      </c>
      <c r="G338" s="262"/>
      <c r="H338" s="265">
        <v>5.392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AT338" s="271" t="s">
        <v>141</v>
      </c>
      <c r="AU338" s="271" t="s">
        <v>83</v>
      </c>
      <c r="AV338" s="13" t="s">
        <v>83</v>
      </c>
      <c r="AW338" s="13" t="s">
        <v>30</v>
      </c>
      <c r="AX338" s="13" t="s">
        <v>73</v>
      </c>
      <c r="AY338" s="271" t="s">
        <v>132</v>
      </c>
    </row>
    <row r="339" spans="2:51" s="14" customFormat="1" ht="12">
      <c r="B339" s="272"/>
      <c r="C339" s="273"/>
      <c r="D339" s="252" t="s">
        <v>141</v>
      </c>
      <c r="E339" s="274" t="s">
        <v>1</v>
      </c>
      <c r="F339" s="275" t="s">
        <v>149</v>
      </c>
      <c r="G339" s="273"/>
      <c r="H339" s="276">
        <v>10.112</v>
      </c>
      <c r="I339" s="277"/>
      <c r="J339" s="273"/>
      <c r="K339" s="273"/>
      <c r="L339" s="278"/>
      <c r="M339" s="279"/>
      <c r="N339" s="280"/>
      <c r="O339" s="280"/>
      <c r="P339" s="280"/>
      <c r="Q339" s="280"/>
      <c r="R339" s="280"/>
      <c r="S339" s="280"/>
      <c r="T339" s="281"/>
      <c r="AT339" s="282" t="s">
        <v>141</v>
      </c>
      <c r="AU339" s="282" t="s">
        <v>83</v>
      </c>
      <c r="AV339" s="14" t="s">
        <v>139</v>
      </c>
      <c r="AW339" s="14" t="s">
        <v>30</v>
      </c>
      <c r="AX339" s="14" t="s">
        <v>81</v>
      </c>
      <c r="AY339" s="282" t="s">
        <v>132</v>
      </c>
    </row>
    <row r="340" spans="2:65" s="1" customFormat="1" ht="24" customHeight="1">
      <c r="B340" s="38"/>
      <c r="C340" s="237" t="s">
        <v>632</v>
      </c>
      <c r="D340" s="237" t="s">
        <v>134</v>
      </c>
      <c r="E340" s="238" t="s">
        <v>633</v>
      </c>
      <c r="F340" s="239" t="s">
        <v>634</v>
      </c>
      <c r="G340" s="240" t="s">
        <v>306</v>
      </c>
      <c r="H340" s="241">
        <v>939.45</v>
      </c>
      <c r="I340" s="242"/>
      <c r="J340" s="243">
        <f>ROUND(I340*H340,2)</f>
        <v>0</v>
      </c>
      <c r="K340" s="239" t="s">
        <v>138</v>
      </c>
      <c r="L340" s="43"/>
      <c r="M340" s="244" t="s">
        <v>1</v>
      </c>
      <c r="N340" s="245" t="s">
        <v>38</v>
      </c>
      <c r="O340" s="86"/>
      <c r="P340" s="246">
        <f>O340*H340</f>
        <v>0</v>
      </c>
      <c r="Q340" s="246">
        <v>0.00069</v>
      </c>
      <c r="R340" s="246">
        <f>Q340*H340</f>
        <v>0.6482205</v>
      </c>
      <c r="S340" s="246">
        <v>0</v>
      </c>
      <c r="T340" s="247">
        <f>S340*H340</f>
        <v>0</v>
      </c>
      <c r="AR340" s="248" t="s">
        <v>139</v>
      </c>
      <c r="AT340" s="248" t="s">
        <v>134</v>
      </c>
      <c r="AU340" s="248" t="s">
        <v>83</v>
      </c>
      <c r="AY340" s="17" t="s">
        <v>132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7" t="s">
        <v>81</v>
      </c>
      <c r="BK340" s="249">
        <f>ROUND(I340*H340,2)</f>
        <v>0</v>
      </c>
      <c r="BL340" s="17" t="s">
        <v>139</v>
      </c>
      <c r="BM340" s="248" t="s">
        <v>635</v>
      </c>
    </row>
    <row r="341" spans="2:51" s="13" customFormat="1" ht="12">
      <c r="B341" s="261"/>
      <c r="C341" s="262"/>
      <c r="D341" s="252" t="s">
        <v>141</v>
      </c>
      <c r="E341" s="263" t="s">
        <v>1</v>
      </c>
      <c r="F341" s="264" t="s">
        <v>420</v>
      </c>
      <c r="G341" s="262"/>
      <c r="H341" s="265">
        <v>205.8</v>
      </c>
      <c r="I341" s="266"/>
      <c r="J341" s="262"/>
      <c r="K341" s="262"/>
      <c r="L341" s="267"/>
      <c r="M341" s="268"/>
      <c r="N341" s="269"/>
      <c r="O341" s="269"/>
      <c r="P341" s="269"/>
      <c r="Q341" s="269"/>
      <c r="R341" s="269"/>
      <c r="S341" s="269"/>
      <c r="T341" s="270"/>
      <c r="AT341" s="271" t="s">
        <v>141</v>
      </c>
      <c r="AU341" s="271" t="s">
        <v>83</v>
      </c>
      <c r="AV341" s="13" t="s">
        <v>83</v>
      </c>
      <c r="AW341" s="13" t="s">
        <v>30</v>
      </c>
      <c r="AX341" s="13" t="s">
        <v>73</v>
      </c>
      <c r="AY341" s="271" t="s">
        <v>132</v>
      </c>
    </row>
    <row r="342" spans="2:51" s="13" customFormat="1" ht="12">
      <c r="B342" s="261"/>
      <c r="C342" s="262"/>
      <c r="D342" s="252" t="s">
        <v>141</v>
      </c>
      <c r="E342" s="263" t="s">
        <v>1</v>
      </c>
      <c r="F342" s="264" t="s">
        <v>421</v>
      </c>
      <c r="G342" s="262"/>
      <c r="H342" s="265">
        <v>670.45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AT342" s="271" t="s">
        <v>141</v>
      </c>
      <c r="AU342" s="271" t="s">
        <v>83</v>
      </c>
      <c r="AV342" s="13" t="s">
        <v>83</v>
      </c>
      <c r="AW342" s="13" t="s">
        <v>30</v>
      </c>
      <c r="AX342" s="13" t="s">
        <v>73</v>
      </c>
      <c r="AY342" s="271" t="s">
        <v>132</v>
      </c>
    </row>
    <row r="343" spans="2:51" s="13" customFormat="1" ht="12">
      <c r="B343" s="261"/>
      <c r="C343" s="262"/>
      <c r="D343" s="252" t="s">
        <v>141</v>
      </c>
      <c r="E343" s="263" t="s">
        <v>1</v>
      </c>
      <c r="F343" s="264" t="s">
        <v>422</v>
      </c>
      <c r="G343" s="262"/>
      <c r="H343" s="265">
        <v>29.5</v>
      </c>
      <c r="I343" s="266"/>
      <c r="J343" s="262"/>
      <c r="K343" s="262"/>
      <c r="L343" s="267"/>
      <c r="M343" s="268"/>
      <c r="N343" s="269"/>
      <c r="O343" s="269"/>
      <c r="P343" s="269"/>
      <c r="Q343" s="269"/>
      <c r="R343" s="269"/>
      <c r="S343" s="269"/>
      <c r="T343" s="270"/>
      <c r="AT343" s="271" t="s">
        <v>141</v>
      </c>
      <c r="AU343" s="271" t="s">
        <v>83</v>
      </c>
      <c r="AV343" s="13" t="s">
        <v>83</v>
      </c>
      <c r="AW343" s="13" t="s">
        <v>30</v>
      </c>
      <c r="AX343" s="13" t="s">
        <v>73</v>
      </c>
      <c r="AY343" s="271" t="s">
        <v>132</v>
      </c>
    </row>
    <row r="344" spans="2:51" s="13" customFormat="1" ht="12">
      <c r="B344" s="261"/>
      <c r="C344" s="262"/>
      <c r="D344" s="252" t="s">
        <v>141</v>
      </c>
      <c r="E344" s="263" t="s">
        <v>1</v>
      </c>
      <c r="F344" s="264" t="s">
        <v>423</v>
      </c>
      <c r="G344" s="262"/>
      <c r="H344" s="265">
        <v>33.7</v>
      </c>
      <c r="I344" s="266"/>
      <c r="J344" s="262"/>
      <c r="K344" s="262"/>
      <c r="L344" s="267"/>
      <c r="M344" s="268"/>
      <c r="N344" s="269"/>
      <c r="O344" s="269"/>
      <c r="P344" s="269"/>
      <c r="Q344" s="269"/>
      <c r="R344" s="269"/>
      <c r="S344" s="269"/>
      <c r="T344" s="270"/>
      <c r="AT344" s="271" t="s">
        <v>141</v>
      </c>
      <c r="AU344" s="271" t="s">
        <v>83</v>
      </c>
      <c r="AV344" s="13" t="s">
        <v>83</v>
      </c>
      <c r="AW344" s="13" t="s">
        <v>30</v>
      </c>
      <c r="AX344" s="13" t="s">
        <v>73</v>
      </c>
      <c r="AY344" s="271" t="s">
        <v>132</v>
      </c>
    </row>
    <row r="345" spans="2:51" s="14" customFormat="1" ht="12">
      <c r="B345" s="272"/>
      <c r="C345" s="273"/>
      <c r="D345" s="252" t="s">
        <v>141</v>
      </c>
      <c r="E345" s="274" t="s">
        <v>1</v>
      </c>
      <c r="F345" s="275" t="s">
        <v>149</v>
      </c>
      <c r="G345" s="273"/>
      <c r="H345" s="276">
        <v>939.45</v>
      </c>
      <c r="I345" s="277"/>
      <c r="J345" s="273"/>
      <c r="K345" s="273"/>
      <c r="L345" s="278"/>
      <c r="M345" s="279"/>
      <c r="N345" s="280"/>
      <c r="O345" s="280"/>
      <c r="P345" s="280"/>
      <c r="Q345" s="280"/>
      <c r="R345" s="280"/>
      <c r="S345" s="280"/>
      <c r="T345" s="281"/>
      <c r="AT345" s="282" t="s">
        <v>141</v>
      </c>
      <c r="AU345" s="282" t="s">
        <v>83</v>
      </c>
      <c r="AV345" s="14" t="s">
        <v>139</v>
      </c>
      <c r="AW345" s="14" t="s">
        <v>30</v>
      </c>
      <c r="AX345" s="14" t="s">
        <v>81</v>
      </c>
      <c r="AY345" s="282" t="s">
        <v>132</v>
      </c>
    </row>
    <row r="346" spans="2:63" s="11" customFormat="1" ht="22.8" customHeight="1">
      <c r="B346" s="221"/>
      <c r="C346" s="222"/>
      <c r="D346" s="223" t="s">
        <v>72</v>
      </c>
      <c r="E346" s="235" t="s">
        <v>247</v>
      </c>
      <c r="F346" s="235" t="s">
        <v>248</v>
      </c>
      <c r="G346" s="222"/>
      <c r="H346" s="222"/>
      <c r="I346" s="225"/>
      <c r="J346" s="236">
        <f>BK346</f>
        <v>0</v>
      </c>
      <c r="K346" s="222"/>
      <c r="L346" s="227"/>
      <c r="M346" s="228"/>
      <c r="N346" s="229"/>
      <c r="O346" s="229"/>
      <c r="P346" s="230">
        <f>SUM(P347:P351)</f>
        <v>0</v>
      </c>
      <c r="Q346" s="229"/>
      <c r="R346" s="230">
        <f>SUM(R347:R351)</f>
        <v>0</v>
      </c>
      <c r="S346" s="229"/>
      <c r="T346" s="231">
        <f>SUM(T347:T351)</f>
        <v>0</v>
      </c>
      <c r="AR346" s="232" t="s">
        <v>81</v>
      </c>
      <c r="AT346" s="233" t="s">
        <v>72</v>
      </c>
      <c r="AU346" s="233" t="s">
        <v>81</v>
      </c>
      <c r="AY346" s="232" t="s">
        <v>132</v>
      </c>
      <c r="BK346" s="234">
        <f>SUM(BK347:BK351)</f>
        <v>0</v>
      </c>
    </row>
    <row r="347" spans="2:65" s="1" customFormat="1" ht="24" customHeight="1">
      <c r="B347" s="38"/>
      <c r="C347" s="237" t="s">
        <v>636</v>
      </c>
      <c r="D347" s="237" t="s">
        <v>134</v>
      </c>
      <c r="E347" s="238" t="s">
        <v>637</v>
      </c>
      <c r="F347" s="239" t="s">
        <v>638</v>
      </c>
      <c r="G347" s="240" t="s">
        <v>224</v>
      </c>
      <c r="H347" s="241">
        <v>24.354</v>
      </c>
      <c r="I347" s="242"/>
      <c r="J347" s="243">
        <f>ROUND(I347*H347,2)</f>
        <v>0</v>
      </c>
      <c r="K347" s="239" t="s">
        <v>138</v>
      </c>
      <c r="L347" s="43"/>
      <c r="M347" s="244" t="s">
        <v>1</v>
      </c>
      <c r="N347" s="245" t="s">
        <v>38</v>
      </c>
      <c r="O347" s="86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AR347" s="248" t="s">
        <v>139</v>
      </c>
      <c r="AT347" s="248" t="s">
        <v>134</v>
      </c>
      <c r="AU347" s="248" t="s">
        <v>83</v>
      </c>
      <c r="AY347" s="17" t="s">
        <v>132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81</v>
      </c>
      <c r="BK347" s="249">
        <f>ROUND(I347*H347,2)</f>
        <v>0</v>
      </c>
      <c r="BL347" s="17" t="s">
        <v>139</v>
      </c>
      <c r="BM347" s="248" t="s">
        <v>639</v>
      </c>
    </row>
    <row r="348" spans="2:65" s="1" customFormat="1" ht="24" customHeight="1">
      <c r="B348" s="38"/>
      <c r="C348" s="237" t="s">
        <v>640</v>
      </c>
      <c r="D348" s="237" t="s">
        <v>134</v>
      </c>
      <c r="E348" s="238" t="s">
        <v>257</v>
      </c>
      <c r="F348" s="239" t="s">
        <v>258</v>
      </c>
      <c r="G348" s="240" t="s">
        <v>224</v>
      </c>
      <c r="H348" s="241">
        <v>24.354</v>
      </c>
      <c r="I348" s="242"/>
      <c r="J348" s="243">
        <f>ROUND(I348*H348,2)</f>
        <v>0</v>
      </c>
      <c r="K348" s="239" t="s">
        <v>1</v>
      </c>
      <c r="L348" s="43"/>
      <c r="M348" s="244" t="s">
        <v>1</v>
      </c>
      <c r="N348" s="245" t="s">
        <v>38</v>
      </c>
      <c r="O348" s="86"/>
      <c r="P348" s="246">
        <f>O348*H348</f>
        <v>0</v>
      </c>
      <c r="Q348" s="246">
        <v>0</v>
      </c>
      <c r="R348" s="246">
        <f>Q348*H348</f>
        <v>0</v>
      </c>
      <c r="S348" s="246">
        <v>0</v>
      </c>
      <c r="T348" s="247">
        <f>S348*H348</f>
        <v>0</v>
      </c>
      <c r="AR348" s="248" t="s">
        <v>139</v>
      </c>
      <c r="AT348" s="248" t="s">
        <v>134</v>
      </c>
      <c r="AU348" s="248" t="s">
        <v>83</v>
      </c>
      <c r="AY348" s="17" t="s">
        <v>132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81</v>
      </c>
      <c r="BK348" s="249">
        <f>ROUND(I348*H348,2)</f>
        <v>0</v>
      </c>
      <c r="BL348" s="17" t="s">
        <v>139</v>
      </c>
      <c r="BM348" s="248" t="s">
        <v>641</v>
      </c>
    </row>
    <row r="349" spans="2:65" s="1" customFormat="1" ht="24" customHeight="1">
      <c r="B349" s="38"/>
      <c r="C349" s="237" t="s">
        <v>642</v>
      </c>
      <c r="D349" s="237" t="s">
        <v>134</v>
      </c>
      <c r="E349" s="238" t="s">
        <v>261</v>
      </c>
      <c r="F349" s="239" t="s">
        <v>262</v>
      </c>
      <c r="G349" s="240" t="s">
        <v>224</v>
      </c>
      <c r="H349" s="241">
        <v>340.956</v>
      </c>
      <c r="I349" s="242"/>
      <c r="J349" s="243">
        <f>ROUND(I349*H349,2)</f>
        <v>0</v>
      </c>
      <c r="K349" s="239" t="s">
        <v>1</v>
      </c>
      <c r="L349" s="43"/>
      <c r="M349" s="244" t="s">
        <v>1</v>
      </c>
      <c r="N349" s="245" t="s">
        <v>38</v>
      </c>
      <c r="O349" s="86"/>
      <c r="P349" s="246">
        <f>O349*H349</f>
        <v>0</v>
      </c>
      <c r="Q349" s="246">
        <v>0</v>
      </c>
      <c r="R349" s="246">
        <f>Q349*H349</f>
        <v>0</v>
      </c>
      <c r="S349" s="246">
        <v>0</v>
      </c>
      <c r="T349" s="247">
        <f>S349*H349</f>
        <v>0</v>
      </c>
      <c r="AR349" s="248" t="s">
        <v>139</v>
      </c>
      <c r="AT349" s="248" t="s">
        <v>134</v>
      </c>
      <c r="AU349" s="248" t="s">
        <v>83</v>
      </c>
      <c r="AY349" s="17" t="s">
        <v>132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17" t="s">
        <v>81</v>
      </c>
      <c r="BK349" s="249">
        <f>ROUND(I349*H349,2)</f>
        <v>0</v>
      </c>
      <c r="BL349" s="17" t="s">
        <v>139</v>
      </c>
      <c r="BM349" s="248" t="s">
        <v>643</v>
      </c>
    </row>
    <row r="350" spans="2:51" s="13" customFormat="1" ht="12">
      <c r="B350" s="261"/>
      <c r="C350" s="262"/>
      <c r="D350" s="252" t="s">
        <v>141</v>
      </c>
      <c r="E350" s="263" t="s">
        <v>1</v>
      </c>
      <c r="F350" s="264" t="s">
        <v>644</v>
      </c>
      <c r="G350" s="262"/>
      <c r="H350" s="265">
        <v>340.956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AT350" s="271" t="s">
        <v>141</v>
      </c>
      <c r="AU350" s="271" t="s">
        <v>83</v>
      </c>
      <c r="AV350" s="13" t="s">
        <v>83</v>
      </c>
      <c r="AW350" s="13" t="s">
        <v>30</v>
      </c>
      <c r="AX350" s="13" t="s">
        <v>81</v>
      </c>
      <c r="AY350" s="271" t="s">
        <v>132</v>
      </c>
    </row>
    <row r="351" spans="2:65" s="1" customFormat="1" ht="24" customHeight="1">
      <c r="B351" s="38"/>
      <c r="C351" s="237" t="s">
        <v>645</v>
      </c>
      <c r="D351" s="237" t="s">
        <v>134</v>
      </c>
      <c r="E351" s="238" t="s">
        <v>646</v>
      </c>
      <c r="F351" s="239" t="s">
        <v>647</v>
      </c>
      <c r="G351" s="240" t="s">
        <v>224</v>
      </c>
      <c r="H351" s="241">
        <v>24.354</v>
      </c>
      <c r="I351" s="242"/>
      <c r="J351" s="243">
        <f>ROUND(I351*H351,2)</f>
        <v>0</v>
      </c>
      <c r="K351" s="239" t="s">
        <v>1</v>
      </c>
      <c r="L351" s="43"/>
      <c r="M351" s="244" t="s">
        <v>1</v>
      </c>
      <c r="N351" s="245" t="s">
        <v>38</v>
      </c>
      <c r="O351" s="86"/>
      <c r="P351" s="246">
        <f>O351*H351</f>
        <v>0</v>
      </c>
      <c r="Q351" s="246">
        <v>0</v>
      </c>
      <c r="R351" s="246">
        <f>Q351*H351</f>
        <v>0</v>
      </c>
      <c r="S351" s="246">
        <v>0</v>
      </c>
      <c r="T351" s="247">
        <f>S351*H351</f>
        <v>0</v>
      </c>
      <c r="AR351" s="248" t="s">
        <v>139</v>
      </c>
      <c r="AT351" s="248" t="s">
        <v>134</v>
      </c>
      <c r="AU351" s="248" t="s">
        <v>83</v>
      </c>
      <c r="AY351" s="17" t="s">
        <v>132</v>
      </c>
      <c r="BE351" s="249">
        <f>IF(N351="základní",J351,0)</f>
        <v>0</v>
      </c>
      <c r="BF351" s="249">
        <f>IF(N351="snížená",J351,0)</f>
        <v>0</v>
      </c>
      <c r="BG351" s="249">
        <f>IF(N351="zákl. přenesená",J351,0)</f>
        <v>0</v>
      </c>
      <c r="BH351" s="249">
        <f>IF(N351="sníž. přenesená",J351,0)</f>
        <v>0</v>
      </c>
      <c r="BI351" s="249">
        <f>IF(N351="nulová",J351,0)</f>
        <v>0</v>
      </c>
      <c r="BJ351" s="17" t="s">
        <v>81</v>
      </c>
      <c r="BK351" s="249">
        <f>ROUND(I351*H351,2)</f>
        <v>0</v>
      </c>
      <c r="BL351" s="17" t="s">
        <v>139</v>
      </c>
      <c r="BM351" s="248" t="s">
        <v>648</v>
      </c>
    </row>
    <row r="352" spans="2:63" s="11" customFormat="1" ht="22.8" customHeight="1">
      <c r="B352" s="221"/>
      <c r="C352" s="222"/>
      <c r="D352" s="223" t="s">
        <v>72</v>
      </c>
      <c r="E352" s="235" t="s">
        <v>649</v>
      </c>
      <c r="F352" s="235" t="s">
        <v>650</v>
      </c>
      <c r="G352" s="222"/>
      <c r="H352" s="222"/>
      <c r="I352" s="225"/>
      <c r="J352" s="236">
        <f>BK352</f>
        <v>0</v>
      </c>
      <c r="K352" s="222"/>
      <c r="L352" s="227"/>
      <c r="M352" s="228"/>
      <c r="N352" s="229"/>
      <c r="O352" s="229"/>
      <c r="P352" s="230">
        <f>P353</f>
        <v>0</v>
      </c>
      <c r="Q352" s="229"/>
      <c r="R352" s="230">
        <f>R353</f>
        <v>0</v>
      </c>
      <c r="S352" s="229"/>
      <c r="T352" s="231">
        <f>T353</f>
        <v>0</v>
      </c>
      <c r="AR352" s="232" t="s">
        <v>81</v>
      </c>
      <c r="AT352" s="233" t="s">
        <v>72</v>
      </c>
      <c r="AU352" s="233" t="s">
        <v>81</v>
      </c>
      <c r="AY352" s="232" t="s">
        <v>132</v>
      </c>
      <c r="BK352" s="234">
        <f>BK353</f>
        <v>0</v>
      </c>
    </row>
    <row r="353" spans="2:65" s="1" customFormat="1" ht="24" customHeight="1">
      <c r="B353" s="38"/>
      <c r="C353" s="237" t="s">
        <v>651</v>
      </c>
      <c r="D353" s="237" t="s">
        <v>134</v>
      </c>
      <c r="E353" s="238" t="s">
        <v>652</v>
      </c>
      <c r="F353" s="239" t="s">
        <v>653</v>
      </c>
      <c r="G353" s="240" t="s">
        <v>224</v>
      </c>
      <c r="H353" s="241">
        <v>2250.4</v>
      </c>
      <c r="I353" s="242"/>
      <c r="J353" s="243">
        <f>ROUND(I353*H353,2)</f>
        <v>0</v>
      </c>
      <c r="K353" s="239" t="s">
        <v>138</v>
      </c>
      <c r="L353" s="43"/>
      <c r="M353" s="244" t="s">
        <v>1</v>
      </c>
      <c r="N353" s="245" t="s">
        <v>38</v>
      </c>
      <c r="O353" s="86"/>
      <c r="P353" s="246">
        <f>O353*H353</f>
        <v>0</v>
      </c>
      <c r="Q353" s="246">
        <v>0</v>
      </c>
      <c r="R353" s="246">
        <f>Q353*H353</f>
        <v>0</v>
      </c>
      <c r="S353" s="246">
        <v>0</v>
      </c>
      <c r="T353" s="247">
        <f>S353*H353</f>
        <v>0</v>
      </c>
      <c r="AR353" s="248" t="s">
        <v>139</v>
      </c>
      <c r="AT353" s="248" t="s">
        <v>134</v>
      </c>
      <c r="AU353" s="248" t="s">
        <v>83</v>
      </c>
      <c r="AY353" s="17" t="s">
        <v>132</v>
      </c>
      <c r="BE353" s="249">
        <f>IF(N353="základní",J353,0)</f>
        <v>0</v>
      </c>
      <c r="BF353" s="249">
        <f>IF(N353="snížená",J353,0)</f>
        <v>0</v>
      </c>
      <c r="BG353" s="249">
        <f>IF(N353="zákl. přenesená",J353,0)</f>
        <v>0</v>
      </c>
      <c r="BH353" s="249">
        <f>IF(N353="sníž. přenesená",J353,0)</f>
        <v>0</v>
      </c>
      <c r="BI353" s="249">
        <f>IF(N353="nulová",J353,0)</f>
        <v>0</v>
      </c>
      <c r="BJ353" s="17" t="s">
        <v>81</v>
      </c>
      <c r="BK353" s="249">
        <f>ROUND(I353*H353,2)</f>
        <v>0</v>
      </c>
      <c r="BL353" s="17" t="s">
        <v>139</v>
      </c>
      <c r="BM353" s="248" t="s">
        <v>654</v>
      </c>
    </row>
    <row r="354" spans="2:63" s="11" customFormat="1" ht="25.9" customHeight="1">
      <c r="B354" s="221"/>
      <c r="C354" s="222"/>
      <c r="D354" s="223" t="s">
        <v>72</v>
      </c>
      <c r="E354" s="224" t="s">
        <v>265</v>
      </c>
      <c r="F354" s="224" t="s">
        <v>266</v>
      </c>
      <c r="G354" s="222"/>
      <c r="H354" s="222"/>
      <c r="I354" s="225"/>
      <c r="J354" s="226">
        <f>BK354</f>
        <v>0</v>
      </c>
      <c r="K354" s="222"/>
      <c r="L354" s="227"/>
      <c r="M354" s="228"/>
      <c r="N354" s="229"/>
      <c r="O354" s="229"/>
      <c r="P354" s="230">
        <f>P355</f>
        <v>0</v>
      </c>
      <c r="Q354" s="229"/>
      <c r="R354" s="230">
        <f>R355</f>
        <v>0.603631</v>
      </c>
      <c r="S354" s="229"/>
      <c r="T354" s="231">
        <f>T355</f>
        <v>0</v>
      </c>
      <c r="AR354" s="232" t="s">
        <v>83</v>
      </c>
      <c r="AT354" s="233" t="s">
        <v>72</v>
      </c>
      <c r="AU354" s="233" t="s">
        <v>73</v>
      </c>
      <c r="AY354" s="232" t="s">
        <v>132</v>
      </c>
      <c r="BK354" s="234">
        <f>BK355</f>
        <v>0</v>
      </c>
    </row>
    <row r="355" spans="2:63" s="11" customFormat="1" ht="22.8" customHeight="1">
      <c r="B355" s="221"/>
      <c r="C355" s="222"/>
      <c r="D355" s="223" t="s">
        <v>72</v>
      </c>
      <c r="E355" s="235" t="s">
        <v>655</v>
      </c>
      <c r="F355" s="235" t="s">
        <v>656</v>
      </c>
      <c r="G355" s="222"/>
      <c r="H355" s="222"/>
      <c r="I355" s="225"/>
      <c r="J355" s="236">
        <f>BK355</f>
        <v>0</v>
      </c>
      <c r="K355" s="222"/>
      <c r="L355" s="227"/>
      <c r="M355" s="228"/>
      <c r="N355" s="229"/>
      <c r="O355" s="229"/>
      <c r="P355" s="230">
        <f>SUM(P356:P362)</f>
        <v>0</v>
      </c>
      <c r="Q355" s="229"/>
      <c r="R355" s="230">
        <f>SUM(R356:R362)</f>
        <v>0.603631</v>
      </c>
      <c r="S355" s="229"/>
      <c r="T355" s="231">
        <f>SUM(T356:T362)</f>
        <v>0</v>
      </c>
      <c r="AR355" s="232" t="s">
        <v>83</v>
      </c>
      <c r="AT355" s="233" t="s">
        <v>72</v>
      </c>
      <c r="AU355" s="233" t="s">
        <v>81</v>
      </c>
      <c r="AY355" s="232" t="s">
        <v>132</v>
      </c>
      <c r="BK355" s="234">
        <f>SUM(BK356:BK362)</f>
        <v>0</v>
      </c>
    </row>
    <row r="356" spans="2:65" s="1" customFormat="1" ht="36" customHeight="1">
      <c r="B356" s="38"/>
      <c r="C356" s="237" t="s">
        <v>657</v>
      </c>
      <c r="D356" s="237" t="s">
        <v>134</v>
      </c>
      <c r="E356" s="238" t="s">
        <v>658</v>
      </c>
      <c r="F356" s="239" t="s">
        <v>659</v>
      </c>
      <c r="G356" s="240" t="s">
        <v>306</v>
      </c>
      <c r="H356" s="241">
        <v>47.53</v>
      </c>
      <c r="I356" s="242"/>
      <c r="J356" s="243">
        <f>ROUND(I356*H356,2)</f>
        <v>0</v>
      </c>
      <c r="K356" s="239" t="s">
        <v>1</v>
      </c>
      <c r="L356" s="43"/>
      <c r="M356" s="244" t="s">
        <v>1</v>
      </c>
      <c r="N356" s="245" t="s">
        <v>38</v>
      </c>
      <c r="O356" s="86"/>
      <c r="P356" s="246">
        <f>O356*H356</f>
        <v>0</v>
      </c>
      <c r="Q356" s="246">
        <v>0.0039</v>
      </c>
      <c r="R356" s="246">
        <f>Q356*H356</f>
        <v>0.185367</v>
      </c>
      <c r="S356" s="246">
        <v>0</v>
      </c>
      <c r="T356" s="247">
        <f>S356*H356</f>
        <v>0</v>
      </c>
      <c r="AR356" s="248" t="s">
        <v>252</v>
      </c>
      <c r="AT356" s="248" t="s">
        <v>134</v>
      </c>
      <c r="AU356" s="248" t="s">
        <v>83</v>
      </c>
      <c r="AY356" s="17" t="s">
        <v>132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17" t="s">
        <v>81</v>
      </c>
      <c r="BK356" s="249">
        <f>ROUND(I356*H356,2)</f>
        <v>0</v>
      </c>
      <c r="BL356" s="17" t="s">
        <v>252</v>
      </c>
      <c r="BM356" s="248" t="s">
        <v>660</v>
      </c>
    </row>
    <row r="357" spans="2:51" s="13" customFormat="1" ht="12">
      <c r="B357" s="261"/>
      <c r="C357" s="262"/>
      <c r="D357" s="252" t="s">
        <v>141</v>
      </c>
      <c r="E357" s="263" t="s">
        <v>1</v>
      </c>
      <c r="F357" s="264" t="s">
        <v>417</v>
      </c>
      <c r="G357" s="262"/>
      <c r="H357" s="265">
        <v>47.53</v>
      </c>
      <c r="I357" s="266"/>
      <c r="J357" s="262"/>
      <c r="K357" s="262"/>
      <c r="L357" s="267"/>
      <c r="M357" s="268"/>
      <c r="N357" s="269"/>
      <c r="O357" s="269"/>
      <c r="P357" s="269"/>
      <c r="Q357" s="269"/>
      <c r="R357" s="269"/>
      <c r="S357" s="269"/>
      <c r="T357" s="270"/>
      <c r="AT357" s="271" t="s">
        <v>141</v>
      </c>
      <c r="AU357" s="271" t="s">
        <v>83</v>
      </c>
      <c r="AV357" s="13" t="s">
        <v>83</v>
      </c>
      <c r="AW357" s="13" t="s">
        <v>30</v>
      </c>
      <c r="AX357" s="13" t="s">
        <v>73</v>
      </c>
      <c r="AY357" s="271" t="s">
        <v>132</v>
      </c>
    </row>
    <row r="358" spans="2:51" s="14" customFormat="1" ht="12">
      <c r="B358" s="272"/>
      <c r="C358" s="273"/>
      <c r="D358" s="252" t="s">
        <v>141</v>
      </c>
      <c r="E358" s="274" t="s">
        <v>1</v>
      </c>
      <c r="F358" s="275" t="s">
        <v>149</v>
      </c>
      <c r="G358" s="273"/>
      <c r="H358" s="276">
        <v>47.53</v>
      </c>
      <c r="I358" s="277"/>
      <c r="J358" s="273"/>
      <c r="K358" s="273"/>
      <c r="L358" s="278"/>
      <c r="M358" s="279"/>
      <c r="N358" s="280"/>
      <c r="O358" s="280"/>
      <c r="P358" s="280"/>
      <c r="Q358" s="280"/>
      <c r="R358" s="280"/>
      <c r="S358" s="280"/>
      <c r="T358" s="281"/>
      <c r="AT358" s="282" t="s">
        <v>141</v>
      </c>
      <c r="AU358" s="282" t="s">
        <v>83</v>
      </c>
      <c r="AV358" s="14" t="s">
        <v>139</v>
      </c>
      <c r="AW358" s="14" t="s">
        <v>30</v>
      </c>
      <c r="AX358" s="14" t="s">
        <v>81</v>
      </c>
      <c r="AY358" s="282" t="s">
        <v>132</v>
      </c>
    </row>
    <row r="359" spans="2:65" s="1" customFormat="1" ht="16.5" customHeight="1">
      <c r="B359" s="38"/>
      <c r="C359" s="300" t="s">
        <v>661</v>
      </c>
      <c r="D359" s="300" t="s">
        <v>346</v>
      </c>
      <c r="E359" s="301" t="s">
        <v>662</v>
      </c>
      <c r="F359" s="302" t="s">
        <v>663</v>
      </c>
      <c r="G359" s="303" t="s">
        <v>306</v>
      </c>
      <c r="H359" s="304">
        <v>52.283</v>
      </c>
      <c r="I359" s="305"/>
      <c r="J359" s="306">
        <f>ROUND(I359*H359,2)</f>
        <v>0</v>
      </c>
      <c r="K359" s="302" t="s">
        <v>1</v>
      </c>
      <c r="L359" s="307"/>
      <c r="M359" s="308" t="s">
        <v>1</v>
      </c>
      <c r="N359" s="309" t="s">
        <v>38</v>
      </c>
      <c r="O359" s="86"/>
      <c r="P359" s="246">
        <f>O359*H359</f>
        <v>0</v>
      </c>
      <c r="Q359" s="246">
        <v>0.008</v>
      </c>
      <c r="R359" s="246">
        <f>Q359*H359</f>
        <v>0.418264</v>
      </c>
      <c r="S359" s="246">
        <v>0</v>
      </c>
      <c r="T359" s="247">
        <f>S359*H359</f>
        <v>0</v>
      </c>
      <c r="AR359" s="248" t="s">
        <v>201</v>
      </c>
      <c r="AT359" s="248" t="s">
        <v>346</v>
      </c>
      <c r="AU359" s="248" t="s">
        <v>83</v>
      </c>
      <c r="AY359" s="17" t="s">
        <v>132</v>
      </c>
      <c r="BE359" s="249">
        <f>IF(N359="základní",J359,0)</f>
        <v>0</v>
      </c>
      <c r="BF359" s="249">
        <f>IF(N359="snížená",J359,0)</f>
        <v>0</v>
      </c>
      <c r="BG359" s="249">
        <f>IF(N359="zákl. přenesená",J359,0)</f>
        <v>0</v>
      </c>
      <c r="BH359" s="249">
        <f>IF(N359="sníž. přenesená",J359,0)</f>
        <v>0</v>
      </c>
      <c r="BI359" s="249">
        <f>IF(N359="nulová",J359,0)</f>
        <v>0</v>
      </c>
      <c r="BJ359" s="17" t="s">
        <v>81</v>
      </c>
      <c r="BK359" s="249">
        <f>ROUND(I359*H359,2)</f>
        <v>0</v>
      </c>
      <c r="BL359" s="17" t="s">
        <v>139</v>
      </c>
      <c r="BM359" s="248" t="s">
        <v>664</v>
      </c>
    </row>
    <row r="360" spans="2:51" s="13" customFormat="1" ht="12">
      <c r="B360" s="261"/>
      <c r="C360" s="262"/>
      <c r="D360" s="252" t="s">
        <v>141</v>
      </c>
      <c r="E360" s="263" t="s">
        <v>1</v>
      </c>
      <c r="F360" s="264" t="s">
        <v>665</v>
      </c>
      <c r="G360" s="262"/>
      <c r="H360" s="265">
        <v>52.283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AT360" s="271" t="s">
        <v>141</v>
      </c>
      <c r="AU360" s="271" t="s">
        <v>83</v>
      </c>
      <c r="AV360" s="13" t="s">
        <v>83</v>
      </c>
      <c r="AW360" s="13" t="s">
        <v>30</v>
      </c>
      <c r="AX360" s="13" t="s">
        <v>73</v>
      </c>
      <c r="AY360" s="271" t="s">
        <v>132</v>
      </c>
    </row>
    <row r="361" spans="2:51" s="14" customFormat="1" ht="12">
      <c r="B361" s="272"/>
      <c r="C361" s="273"/>
      <c r="D361" s="252" t="s">
        <v>141</v>
      </c>
      <c r="E361" s="274" t="s">
        <v>1</v>
      </c>
      <c r="F361" s="275" t="s">
        <v>149</v>
      </c>
      <c r="G361" s="273"/>
      <c r="H361" s="276">
        <v>52.283</v>
      </c>
      <c r="I361" s="277"/>
      <c r="J361" s="273"/>
      <c r="K361" s="273"/>
      <c r="L361" s="278"/>
      <c r="M361" s="279"/>
      <c r="N361" s="280"/>
      <c r="O361" s="280"/>
      <c r="P361" s="280"/>
      <c r="Q361" s="280"/>
      <c r="R361" s="280"/>
      <c r="S361" s="280"/>
      <c r="T361" s="281"/>
      <c r="AT361" s="282" t="s">
        <v>141</v>
      </c>
      <c r="AU361" s="282" t="s">
        <v>83</v>
      </c>
      <c r="AV361" s="14" t="s">
        <v>139</v>
      </c>
      <c r="AW361" s="14" t="s">
        <v>30</v>
      </c>
      <c r="AX361" s="14" t="s">
        <v>81</v>
      </c>
      <c r="AY361" s="282" t="s">
        <v>132</v>
      </c>
    </row>
    <row r="362" spans="2:65" s="1" customFormat="1" ht="24" customHeight="1">
      <c r="B362" s="38"/>
      <c r="C362" s="237" t="s">
        <v>666</v>
      </c>
      <c r="D362" s="237" t="s">
        <v>134</v>
      </c>
      <c r="E362" s="238" t="s">
        <v>667</v>
      </c>
      <c r="F362" s="239" t="s">
        <v>668</v>
      </c>
      <c r="G362" s="240" t="s">
        <v>324</v>
      </c>
      <c r="H362" s="294"/>
      <c r="I362" s="242"/>
      <c r="J362" s="243">
        <f>ROUND(I362*H362,2)</f>
        <v>0</v>
      </c>
      <c r="K362" s="239" t="s">
        <v>138</v>
      </c>
      <c r="L362" s="43"/>
      <c r="M362" s="244" t="s">
        <v>1</v>
      </c>
      <c r="N362" s="245" t="s">
        <v>38</v>
      </c>
      <c r="O362" s="86"/>
      <c r="P362" s="246">
        <f>O362*H362</f>
        <v>0</v>
      </c>
      <c r="Q362" s="246">
        <v>0</v>
      </c>
      <c r="R362" s="246">
        <f>Q362*H362</f>
        <v>0</v>
      </c>
      <c r="S362" s="246">
        <v>0</v>
      </c>
      <c r="T362" s="247">
        <f>S362*H362</f>
        <v>0</v>
      </c>
      <c r="AR362" s="248" t="s">
        <v>252</v>
      </c>
      <c r="AT362" s="248" t="s">
        <v>134</v>
      </c>
      <c r="AU362" s="248" t="s">
        <v>83</v>
      </c>
      <c r="AY362" s="17" t="s">
        <v>132</v>
      </c>
      <c r="BE362" s="249">
        <f>IF(N362="základní",J362,0)</f>
        <v>0</v>
      </c>
      <c r="BF362" s="249">
        <f>IF(N362="snížená",J362,0)</f>
        <v>0</v>
      </c>
      <c r="BG362" s="249">
        <f>IF(N362="zákl. přenesená",J362,0)</f>
        <v>0</v>
      </c>
      <c r="BH362" s="249">
        <f>IF(N362="sníž. přenesená",J362,0)</f>
        <v>0</v>
      </c>
      <c r="BI362" s="249">
        <f>IF(N362="nulová",J362,0)</f>
        <v>0</v>
      </c>
      <c r="BJ362" s="17" t="s">
        <v>81</v>
      </c>
      <c r="BK362" s="249">
        <f>ROUND(I362*H362,2)</f>
        <v>0</v>
      </c>
      <c r="BL362" s="17" t="s">
        <v>252</v>
      </c>
      <c r="BM362" s="248" t="s">
        <v>669</v>
      </c>
    </row>
    <row r="363" spans="2:63" s="11" customFormat="1" ht="25.9" customHeight="1">
      <c r="B363" s="221"/>
      <c r="C363" s="222"/>
      <c r="D363" s="223" t="s">
        <v>72</v>
      </c>
      <c r="E363" s="224" t="s">
        <v>109</v>
      </c>
      <c r="F363" s="224" t="s">
        <v>320</v>
      </c>
      <c r="G363" s="222"/>
      <c r="H363" s="222"/>
      <c r="I363" s="225"/>
      <c r="J363" s="226">
        <f>BK363</f>
        <v>0</v>
      </c>
      <c r="K363" s="222"/>
      <c r="L363" s="227"/>
      <c r="M363" s="228"/>
      <c r="N363" s="229"/>
      <c r="O363" s="229"/>
      <c r="P363" s="230">
        <f>P364</f>
        <v>0</v>
      </c>
      <c r="Q363" s="229"/>
      <c r="R363" s="230">
        <f>R364</f>
        <v>0</v>
      </c>
      <c r="S363" s="229"/>
      <c r="T363" s="231">
        <f>T364</f>
        <v>0</v>
      </c>
      <c r="AR363" s="232" t="s">
        <v>178</v>
      </c>
      <c r="AT363" s="233" t="s">
        <v>72</v>
      </c>
      <c r="AU363" s="233" t="s">
        <v>73</v>
      </c>
      <c r="AY363" s="232" t="s">
        <v>132</v>
      </c>
      <c r="BK363" s="234">
        <f>BK364</f>
        <v>0</v>
      </c>
    </row>
    <row r="364" spans="2:63" s="11" customFormat="1" ht="22.8" customHeight="1">
      <c r="B364" s="221"/>
      <c r="C364" s="222"/>
      <c r="D364" s="223" t="s">
        <v>72</v>
      </c>
      <c r="E364" s="235" t="s">
        <v>321</v>
      </c>
      <c r="F364" s="235" t="s">
        <v>108</v>
      </c>
      <c r="G364" s="222"/>
      <c r="H364" s="222"/>
      <c r="I364" s="225"/>
      <c r="J364" s="236">
        <f>BK364</f>
        <v>0</v>
      </c>
      <c r="K364" s="222"/>
      <c r="L364" s="227"/>
      <c r="M364" s="228"/>
      <c r="N364" s="229"/>
      <c r="O364" s="229"/>
      <c r="P364" s="230">
        <f>P365</f>
        <v>0</v>
      </c>
      <c r="Q364" s="229"/>
      <c r="R364" s="230">
        <f>R365</f>
        <v>0</v>
      </c>
      <c r="S364" s="229"/>
      <c r="T364" s="231">
        <f>T365</f>
        <v>0</v>
      </c>
      <c r="AR364" s="232" t="s">
        <v>178</v>
      </c>
      <c r="AT364" s="233" t="s">
        <v>72</v>
      </c>
      <c r="AU364" s="233" t="s">
        <v>81</v>
      </c>
      <c r="AY364" s="232" t="s">
        <v>132</v>
      </c>
      <c r="BK364" s="234">
        <f>BK365</f>
        <v>0</v>
      </c>
    </row>
    <row r="365" spans="2:65" s="1" customFormat="1" ht="16.5" customHeight="1">
      <c r="B365" s="38"/>
      <c r="C365" s="237" t="s">
        <v>670</v>
      </c>
      <c r="D365" s="237" t="s">
        <v>134</v>
      </c>
      <c r="E365" s="238" t="s">
        <v>323</v>
      </c>
      <c r="F365" s="239" t="s">
        <v>108</v>
      </c>
      <c r="G365" s="240" t="s">
        <v>324</v>
      </c>
      <c r="H365" s="294"/>
      <c r="I365" s="242"/>
      <c r="J365" s="243">
        <f>ROUND(I365*H365,2)</f>
        <v>0</v>
      </c>
      <c r="K365" s="239" t="s">
        <v>138</v>
      </c>
      <c r="L365" s="43"/>
      <c r="M365" s="295" t="s">
        <v>1</v>
      </c>
      <c r="N365" s="296" t="s">
        <v>38</v>
      </c>
      <c r="O365" s="297"/>
      <c r="P365" s="298">
        <f>O365*H365</f>
        <v>0</v>
      </c>
      <c r="Q365" s="298">
        <v>0</v>
      </c>
      <c r="R365" s="298">
        <f>Q365*H365</f>
        <v>0</v>
      </c>
      <c r="S365" s="298">
        <v>0</v>
      </c>
      <c r="T365" s="299">
        <f>S365*H365</f>
        <v>0</v>
      </c>
      <c r="AR365" s="248" t="s">
        <v>325</v>
      </c>
      <c r="AT365" s="248" t="s">
        <v>134</v>
      </c>
      <c r="AU365" s="248" t="s">
        <v>83</v>
      </c>
      <c r="AY365" s="17" t="s">
        <v>132</v>
      </c>
      <c r="BE365" s="249">
        <f>IF(N365="základní",J365,0)</f>
        <v>0</v>
      </c>
      <c r="BF365" s="249">
        <f>IF(N365="snížená",J365,0)</f>
        <v>0</v>
      </c>
      <c r="BG365" s="249">
        <f>IF(N365="zákl. přenesená",J365,0)</f>
        <v>0</v>
      </c>
      <c r="BH365" s="249">
        <f>IF(N365="sníž. přenesená",J365,0)</f>
        <v>0</v>
      </c>
      <c r="BI365" s="249">
        <f>IF(N365="nulová",J365,0)</f>
        <v>0</v>
      </c>
      <c r="BJ365" s="17" t="s">
        <v>81</v>
      </c>
      <c r="BK365" s="249">
        <f>ROUND(I365*H365,2)</f>
        <v>0</v>
      </c>
      <c r="BL365" s="17" t="s">
        <v>325</v>
      </c>
      <c r="BM365" s="248" t="s">
        <v>671</v>
      </c>
    </row>
    <row r="366" spans="2:12" s="1" customFormat="1" ht="6.95" customHeight="1">
      <c r="B366" s="61"/>
      <c r="C366" s="62"/>
      <c r="D366" s="62"/>
      <c r="E366" s="62"/>
      <c r="F366" s="62"/>
      <c r="G366" s="62"/>
      <c r="H366" s="62"/>
      <c r="I366" s="175"/>
      <c r="J366" s="62"/>
      <c r="K366" s="62"/>
      <c r="L366" s="43"/>
    </row>
  </sheetData>
  <sheetProtection password="CC35" sheet="1" objects="1" scenarios="1" formatColumns="0" formatRows="0" autoFilter="0"/>
  <autoFilter ref="C136:K365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2019-11-28T07:18:12Z</dcterms:created>
  <dcterms:modified xsi:type="dcterms:W3CDTF">2019-11-28T07:18:15Z</dcterms:modified>
  <cp:category/>
  <cp:version/>
  <cp:contentType/>
  <cp:contentStatus/>
</cp:coreProperties>
</file>