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/>
  <bookViews>
    <workbookView xWindow="630" yWindow="600" windowWidth="27495" windowHeight="11955" activeTab="0"/>
  </bookViews>
  <sheets>
    <sheet name="Rekapitulace stavby" sheetId="1" r:id="rId1"/>
    <sheet name="2020-002-a - Stavební a k..." sheetId="2" r:id="rId2"/>
    <sheet name="2020-002-b - Elektroinsta..." sheetId="3" r:id="rId3"/>
    <sheet name="2020-002-c - Vytápění" sheetId="4" r:id="rId4"/>
    <sheet name="2020-002-d - ZTI" sheetId="5" r:id="rId5"/>
    <sheet name="2020-002-e - Vzduchotechnika" sheetId="6" r:id="rId6"/>
    <sheet name="2020-002-f - VRN" sheetId="7" r:id="rId7"/>
  </sheets>
  <definedNames>
    <definedName name="_xlnm._FilterDatabase" localSheetId="1" hidden="1">'2020-002-a - Stavební a k...'!$C$141:$K$692</definedName>
    <definedName name="_xlnm._FilterDatabase" localSheetId="2" hidden="1">'2020-002-b - Elektroinsta...'!$C$118:$K$125</definedName>
    <definedName name="_xlnm._FilterDatabase" localSheetId="3" hidden="1">'2020-002-c - Vytápění'!$C$116:$K$181</definedName>
    <definedName name="_xlnm._FilterDatabase" localSheetId="4" hidden="1">'2020-002-d - ZTI'!$C$118:$K$125</definedName>
    <definedName name="_xlnm._FilterDatabase" localSheetId="5" hidden="1">'2020-002-e - Vzduchotechnika'!$C$116:$K$119</definedName>
    <definedName name="_xlnm._FilterDatabase" localSheetId="6" hidden="1">'2020-002-f - VRN'!$C$119:$K$135</definedName>
    <definedName name="_xlnm.Print_Area" localSheetId="1">'2020-002-a - Stavební a k...'!$C$4:$J$76,'2020-002-a - Stavební a k...'!$C$82:$J$123,'2020-002-a - Stavební a k...'!$C$129:$K$692</definedName>
    <definedName name="_xlnm.Print_Area" localSheetId="2">'2020-002-b - Elektroinsta...'!$C$4:$J$76,'2020-002-b - Elektroinsta...'!$C$82:$J$100,'2020-002-b - Elektroinsta...'!$C$106:$K$125</definedName>
    <definedName name="_xlnm.Print_Area" localSheetId="3">'2020-002-c - Vytápění'!$C$4:$J$76,'2020-002-c - Vytápění'!$C$82:$J$98,'2020-002-c - Vytápění'!$C$104:$K$181</definedName>
    <definedName name="_xlnm.Print_Area" localSheetId="4">'2020-002-d - ZTI'!$C$4:$J$76,'2020-002-d - ZTI'!$C$82:$J$100,'2020-002-d - ZTI'!$C$106:$K$125</definedName>
    <definedName name="_xlnm.Print_Area" localSheetId="5">'2020-002-e - Vzduchotechnika'!$C$4:$J$76,'2020-002-e - Vzduchotechnika'!$C$82:$J$98,'2020-002-e - Vzduchotechnika'!$C$104:$K$119</definedName>
    <definedName name="_xlnm.Print_Area" localSheetId="6">'2020-002-f - VRN'!$C$4:$J$76,'2020-002-f - VRN'!$C$82:$J$101,'2020-002-f - VRN'!$C$107:$K$135</definedName>
    <definedName name="_xlnm.Print_Area" localSheetId="0">'Rekapitulace stavby'!$D$4:$AO$76,'Rekapitulace stavby'!$C$82:$AQ$104</definedName>
    <definedName name="_xlnm.Print_Titles" localSheetId="0">'Rekapitulace stavby'!$92:$92</definedName>
    <definedName name="_xlnm.Print_Titles" localSheetId="1">'2020-002-a - Stavební a k...'!$141:$141</definedName>
    <definedName name="_xlnm.Print_Titles" localSheetId="2">'2020-002-b - Elektroinsta...'!$118:$118</definedName>
    <definedName name="_xlnm.Print_Titles" localSheetId="3">'2020-002-c - Vytápění'!$116:$116</definedName>
    <definedName name="_xlnm.Print_Titles" localSheetId="4">'2020-002-d - ZTI'!$118:$118</definedName>
    <definedName name="_xlnm.Print_Titles" localSheetId="5">'2020-002-e - Vzduchotechnika'!$116:$116</definedName>
    <definedName name="_xlnm.Print_Titles" localSheetId="6">'2020-002-f - VRN'!$119:$119</definedName>
  </definedNames>
  <calcPr calcId="125725"/>
</workbook>
</file>

<file path=xl/sharedStrings.xml><?xml version="1.0" encoding="utf-8"?>
<sst xmlns="http://schemas.openxmlformats.org/spreadsheetml/2006/main" count="8202" uniqueCount="1573">
  <si>
    <t>Export Komplet</t>
  </si>
  <si>
    <t/>
  </si>
  <si>
    <t>2.0</t>
  </si>
  <si>
    <t>False</t>
  </si>
  <si>
    <t>{51b47dfa-e1c9-457c-81f2-76793661a411}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</si>
  <si>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</si>
  <si>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</si>
  <si>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</si>
  <si>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</si>
  <si>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</si>
  <si>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</si>
  <si>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</si>
  <si>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</si>
  <si>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2020/002</t>
  </si>
  <si>
    <t>Stavba:</t>
  </si>
  <si>
    <t>ZŠ LAŽÁNKY - rekonstrukce a dostavba</t>
  </si>
  <si>
    <t>KSO:</t>
  </si>
  <si>
    <t>CC-CZ:</t>
  </si>
  <si>
    <t>Místo:</t>
  </si>
  <si>
    <t xml:space="preserve"> </t>
  </si>
  <si>
    <t>Datum:</t>
  </si>
  <si>
    <t>9. 3. 2020</t>
  </si>
  <si>
    <t>Zadavatel:</t>
  </si>
  <si>
    <t>IČ:</t>
  </si>
  <si>
    <t>DIČ:</t>
  </si>
  <si>
    <t>Zhotovitel:</t>
  </si>
  <si>
    <t>Projektant:</t>
  </si>
  <si>
    <t>True</t>
  </si>
  <si>
    <t>Zpracovatel:</t>
  </si>
  <si>
    <t>Budgets4u s.r.o.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</si>
  <si>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</si>
  <si>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</si>
  <si>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</si>
  <si>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</si>
  <si>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</si>
  <si>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</si>
  <si>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</si>
  <si>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</si>
  <si>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</si>
  <si>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</si>
  <si>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</si>
  <si>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</si>
  <si>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</si>
  <si>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</si>
  <si>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</si>
  <si>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</si>
  <si>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</si>
  <si>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</si>
  <si>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</si>
  <si>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</si>
  <si>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</si>
  <si>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</si>
  <si>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</si>
  <si>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</si>
  <si>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</si>
  <si>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</si>
  <si>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</si>
  <si>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</si>
  <si>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</si>
  <si>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</si>
  <si>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</si>
  <si>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</si>
  <si>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</si>
  <si>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</si>
  <si>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</si>
  <si>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</si>
  <si>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</si>
  <si>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</si>
  <si>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</si>
  <si>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</si>
  <si>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</si>
  <si>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</si>
  <si>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</si>
  <si>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</si>
  <si>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</si>
  <si>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</si>
  <si>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</si>
  <si>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</si>
  <si>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2020/002/a</t>
  </si>
  <si>
    <t>Stavební a konstrukční část</t>
  </si>
  <si>
    <t>STA</t>
  </si>
  <si>
    <t>1</t>
  </si>
  <si>
    <t>{18a1bdb7-c4af-4b6f-91fa-5a14a27fef9b}</t>
  </si>
  <si>
    <t>2</t>
  </si>
  <si>
    <t>2020/002/b</t>
  </si>
  <si>
    <t>Elektroinstalace</t>
  </si>
  <si>
    <t>{f2ebfb63-3c9f-465d-b3ff-357ab29b2981}</t>
  </si>
  <si>
    <t>2020/002/c</t>
  </si>
  <si>
    <t>Vytápění</t>
  </si>
  <si>
    <t>{1e4b7d8f-3ff4-47ce-a6ab-ba319deeea0a}</t>
  </si>
  <si>
    <t>2020/002/d</t>
  </si>
  <si>
    <t>ZTI</t>
  </si>
  <si>
    <t>{5ac5082d-3033-41e1-b4ad-ce8e147395f4}</t>
  </si>
  <si>
    <t>2020/002/e</t>
  </si>
  <si>
    <t>Vzduchotechnika</t>
  </si>
  <si>
    <t>{2d63381e-323c-4b28-bf70-67cbc0261e1e}</t>
  </si>
  <si>
    <t>2020/002/f</t>
  </si>
  <si>
    <t>VRN</t>
  </si>
  <si>
    <t>{156ef070-4aae-41be-9a15-fa3bc1c9c975}</t>
  </si>
  <si>
    <t>2) Ostatní náklady ze souhrnného listu</t>
  </si>
  <si>
    <t>Procent. zadání
[% nákladů rozpočtu]</t>
  </si>
  <si>
    <t>Zařazení nákladů</t>
  </si>
  <si>
    <t>Celkové náklady za stavbu 1) + 2)</t>
  </si>
  <si>
    <t>KRYCÍ LIST SOUPISU PRACÍ</t>
  </si>
  <si>
    <t>Objekt:</t>
  </si>
  <si>
    <t>2020/002/a - Stavební a konstrukční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</si>
  <si>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</si>
  <si>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</si>
  <si>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</si>
  <si>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</si>
  <si>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</si>
  <si>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</si>
  <si>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</si>
  <si>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</si>
  <si>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</si>
  <si>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</si>
  <si>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</si>
  <si>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</si>
  <si>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</si>
  <si>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</si>
  <si>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</si>
  <si>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</si>
  <si>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</si>
  <si>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</si>
  <si>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</si>
  <si>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727 - Zdravotechnika - požární ochrana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</si>
  <si>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</si>
  <si>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</si>
  <si>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</si>
  <si>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</si>
  <si>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</si>
  <si>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</si>
  <si>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</si>
  <si>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</si>
  <si>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</si>
  <si>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</si>
  <si>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</si>
  <si>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</si>
  <si>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</si>
  <si>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</si>
  <si>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</si>
  <si>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</si>
  <si>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</si>
  <si>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</si>
  <si>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</si>
  <si>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</si>
  <si>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</si>
  <si>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</si>
  <si>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</si>
  <si>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</si>
  <si>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</si>
  <si>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</si>
  <si>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</si>
  <si>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</si>
  <si>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</si>
  <si>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122151102</t>
  </si>
  <si>
    <t>Odkopávky a prokopávky nezapažené v hornině třídy těžitelnosti I, skupiny 1 a 2 objem do 50 m3 strojně</t>
  </si>
  <si>
    <t>m3</t>
  </si>
  <si>
    <t>4</t>
  </si>
  <si>
    <t>904925018</t>
  </si>
  <si>
    <t>VV</t>
  </si>
  <si>
    <t>odkopání objektu</t>
  </si>
  <si>
    <t>94*0,5*0,5</t>
  </si>
  <si>
    <t>Součet</t>
  </si>
  <si>
    <t>139751101</t>
  </si>
  <si>
    <t>Vykopávky v uzavřených prostorech v hornině třídy těžitelnosti I, skupiny 1 až 3 ručně</t>
  </si>
  <si>
    <t>1981120556</t>
  </si>
  <si>
    <t>Snížení úrovně terénu pro novou skladbu</t>
  </si>
  <si>
    <t>309,9*0,25</t>
  </si>
  <si>
    <t>3</t>
  </si>
  <si>
    <t>162211311</t>
  </si>
  <si>
    <t>Vodorovné přemístění výkopku z horniny třídy těžitelnosti I, skupiny 1 až 3 stavebním kolečkem do 10 m</t>
  </si>
  <si>
    <t>1990941189</t>
  </si>
  <si>
    <t>162211319</t>
  </si>
  <si>
    <t>Příplatek k vodorovnému přemístění výkopku z horniny třídy těžitelnosti I, skupiny 1 až 3 stavebním kolečkem ZKD 10 m</t>
  </si>
  <si>
    <t>1436078891</t>
  </si>
  <si>
    <t>77,475*2</t>
  </si>
  <si>
    <t>5</t>
  </si>
  <si>
    <t>162751117</t>
  </si>
  <si>
    <t>Vodorovné přemístění do 10000 m výkopku/sypaniny z horniny třídy těžitelnosti I, skupiny 1 až 3</t>
  </si>
  <si>
    <t>-1315241282</t>
  </si>
  <si>
    <t>6</t>
  </si>
  <si>
    <t>162751119</t>
  </si>
  <si>
    <t>Příplatek k vodorovnému přemístění výkopku/sypaniny z horniny třídy těžitelnosti I, skupiny 1 až 3 ZKD 1000 m přes 10000 m</t>
  </si>
  <si>
    <t>-1595694786</t>
  </si>
  <si>
    <t>77,475*20</t>
  </si>
  <si>
    <t>7</t>
  </si>
  <si>
    <t>167111101</t>
  </si>
  <si>
    <t>Nakládání výkopku z hornin třídy těžitelnosti I, skupiny 1 až 3 do 100 m3 ručně</t>
  </si>
  <si>
    <t>15878800</t>
  </si>
  <si>
    <t>154,950/2</t>
  </si>
  <si>
    <t>8</t>
  </si>
  <si>
    <t>171201231</t>
  </si>
  <si>
    <t>Poplatek za uložení zeminy a kamení na recyklační skládce (skládkovné) kód odpadu 17 05 04</t>
  </si>
  <si>
    <t>t</t>
  </si>
  <si>
    <t>-21172060</t>
  </si>
  <si>
    <t>77,475*1,7</t>
  </si>
  <si>
    <t>9</t>
  </si>
  <si>
    <t>171251201</t>
  </si>
  <si>
    <t>Uložení sypaniny na skládky nebo meziskládky</t>
  </si>
  <si>
    <t>585651635</t>
  </si>
  <si>
    <t>1549,500/20</t>
  </si>
  <si>
    <t>10</t>
  </si>
  <si>
    <t>175111201</t>
  </si>
  <si>
    <t>Obsypání objektu nad přilehlým původním terénem sypaninou bez prohození, uloženou do 3 m ručně</t>
  </si>
  <si>
    <t>-713584399</t>
  </si>
  <si>
    <t xml:space="preserve">zpětný obsyp </t>
  </si>
  <si>
    <t>95*0,5*0,3</t>
  </si>
  <si>
    <t>Zakládání</t>
  </si>
  <si>
    <t>11</t>
  </si>
  <si>
    <t>271922223</t>
  </si>
  <si>
    <t>Podsyp pod základové konstrukce se zhutněním ze skleněného recyklátu (pěnového skla) 32 až 63 mm</t>
  </si>
  <si>
    <t>1950908603</t>
  </si>
  <si>
    <t>Podsyp pod desku z pěnového skla</t>
  </si>
  <si>
    <t>309,9*0,3</t>
  </si>
  <si>
    <t>12</t>
  </si>
  <si>
    <t>273321311</t>
  </si>
  <si>
    <t>Základové desky ze ŽB bez zvýšených nároků na prostředí tř. C 16/20</t>
  </si>
  <si>
    <t>-486673288</t>
  </si>
  <si>
    <t>Podkladní deska tl. 100 mm</t>
  </si>
  <si>
    <t>309,9*0,1</t>
  </si>
  <si>
    <t>13</t>
  </si>
  <si>
    <t>273362021</t>
  </si>
  <si>
    <t>Výztuž základových desek svařovanými sítěmi Kari</t>
  </si>
  <si>
    <t>1217628299</t>
  </si>
  <si>
    <t>Kari síť 6/100/100</t>
  </si>
  <si>
    <t>309,9*1,15*0,00444</t>
  </si>
  <si>
    <t>Svislé a kompletní konstrukce</t>
  </si>
  <si>
    <t>14</t>
  </si>
  <si>
    <t>311272031</t>
  </si>
  <si>
    <t>Zdivo z pórobetonových tvárnic hladkých přes P2 do P4 přes 450 do 600 kg/m3 na tenkovrstvou maltu tl 200 mm</t>
  </si>
  <si>
    <t>m2</t>
  </si>
  <si>
    <t>-441649821</t>
  </si>
  <si>
    <t>Zdivo z tvárnic ytong tl. 200 mm</t>
  </si>
  <si>
    <t>135</t>
  </si>
  <si>
    <t>311272227</t>
  </si>
  <si>
    <t>Zdivo z pórobetonových tvárnic na pero a drážku přes P2 do P4 do 450 kg/m3 na tenkovrstvou maltu tl 300 m</t>
  </si>
  <si>
    <t>103889460</t>
  </si>
  <si>
    <t>Zdivo ytong tl. 300 mm</t>
  </si>
  <si>
    <t>20,25</t>
  </si>
  <si>
    <t>16</t>
  </si>
  <si>
    <t>311273121</t>
  </si>
  <si>
    <t>Zdivo tepelněizolační z pórobetových tvárnic do P2 do 400kg/m3 U přes 0,18 do 0,22, tl zdiva 450 mm</t>
  </si>
  <si>
    <t>-1643858179</t>
  </si>
  <si>
    <t>zdivo ytong tl. 450 mm</t>
  </si>
  <si>
    <t>42,9</t>
  </si>
  <si>
    <t>17</t>
  </si>
  <si>
    <t>311322611</t>
  </si>
  <si>
    <t>Nosná zeď ze ŽB voděodolného proti agresivnímu prostředí tř. C 30/37 bez výztuže</t>
  </si>
  <si>
    <t>1674879934</t>
  </si>
  <si>
    <t>Konstrukce záhonu</t>
  </si>
  <si>
    <t>(10*1,3*0,2+10*1,8*0,2+10*1,8*0,2)*1,2</t>
  </si>
  <si>
    <t>18</t>
  </si>
  <si>
    <t>311351311</t>
  </si>
  <si>
    <t>Zřízení jednostranného bednění nosných nadzákladových zdí</t>
  </si>
  <si>
    <t>1721859529</t>
  </si>
  <si>
    <t>10*1,3*2+10*1,8*2+1,8*10</t>
  </si>
  <si>
    <t>19</t>
  </si>
  <si>
    <t>311351312</t>
  </si>
  <si>
    <t>Odstranění jednostranného bednění nosných nadzákladových zdí</t>
  </si>
  <si>
    <t>1565687425</t>
  </si>
  <si>
    <t>20</t>
  </si>
  <si>
    <t>311361821</t>
  </si>
  <si>
    <t>Výztuž nosných zdí betonářskou ocelí 10 505</t>
  </si>
  <si>
    <t>-1006581247</t>
  </si>
  <si>
    <t>Výztuž - 150 kg/m3 betonu</t>
  </si>
  <si>
    <t>11,76*0,15</t>
  </si>
  <si>
    <t>317142442</t>
  </si>
  <si>
    <t>Překlad nenosný pórobetonový š 150 mm v do 250 mm na tenkovrstvou maltu dl do 1250 mm</t>
  </si>
  <si>
    <t>kus</t>
  </si>
  <si>
    <t>-1993945289</t>
  </si>
  <si>
    <t>22</t>
  </si>
  <si>
    <t>317234410</t>
  </si>
  <si>
    <t>Vyzdívka mezi nosníky z cihel pálených na MC</t>
  </si>
  <si>
    <t>-1301780250</t>
  </si>
  <si>
    <t>Vyzdívky mezi ocelové nosníky</t>
  </si>
  <si>
    <t>24*0,2*0,4</t>
  </si>
  <si>
    <t>23</t>
  </si>
  <si>
    <t>317944323</t>
  </si>
  <si>
    <t>Válcované nosníky č.14 až 22 dodatečně osazované do připravených otvorů</t>
  </si>
  <si>
    <t>-1513399540</t>
  </si>
  <si>
    <t>Ocelové překlady nad budoucí otvory a nad odbourané stěny</t>
  </si>
  <si>
    <t>I 120</t>
  </si>
  <si>
    <t>0,347+0,251</t>
  </si>
  <si>
    <t>I 180</t>
  </si>
  <si>
    <t>0,272</t>
  </si>
  <si>
    <t>I 240</t>
  </si>
  <si>
    <t>0,793</t>
  </si>
  <si>
    <t>U 140</t>
  </si>
  <si>
    <t>0,44</t>
  </si>
  <si>
    <t>plech tl. 10</t>
  </si>
  <si>
    <t>0,008</t>
  </si>
  <si>
    <t>24</t>
  </si>
  <si>
    <t>319231214</t>
  </si>
  <si>
    <t>Dodatečná izolace PE fólií zdiva cihelného tl do 800 mm podřezáním řetězovou pilou</t>
  </si>
  <si>
    <t>m</t>
  </si>
  <si>
    <t>937332134</t>
  </si>
  <si>
    <t>25</t>
  </si>
  <si>
    <t>342272225</t>
  </si>
  <si>
    <t>Příčka z pórobetonových hladkých tvárnic na tenkovrstvou maltu tl 100 mm</t>
  </si>
  <si>
    <t>804169846</t>
  </si>
  <si>
    <t>26</t>
  </si>
  <si>
    <t>342272245</t>
  </si>
  <si>
    <t>Příčka z pórobetonových hladkých tvárnic na tenkovrstvou maltu tl 150 mm</t>
  </si>
  <si>
    <t>4936503</t>
  </si>
  <si>
    <t>Vodorovné konstrukce</t>
  </si>
  <si>
    <t>27</t>
  </si>
  <si>
    <t>413232221</t>
  </si>
  <si>
    <t>Zazdívka zhlaví válcovaných nosníků v do 300 mm</t>
  </si>
  <si>
    <t>153293857</t>
  </si>
  <si>
    <t>28</t>
  </si>
  <si>
    <t>417321414</t>
  </si>
  <si>
    <t>Ztužující pásy a věnce ze ŽB tř. C 20/25</t>
  </si>
  <si>
    <t>580797811</t>
  </si>
  <si>
    <t>Ztužující věnec 200x200 mm</t>
  </si>
  <si>
    <t>59,3*0,2*0,2</t>
  </si>
  <si>
    <t>29</t>
  </si>
  <si>
    <t>417351115</t>
  </si>
  <si>
    <t>Zřízení bednění ztužujících věnců</t>
  </si>
  <si>
    <t>914783630</t>
  </si>
  <si>
    <t>Bednění bočnic</t>
  </si>
  <si>
    <t>59,3*0,25+56,6*0,25</t>
  </si>
  <si>
    <t>30</t>
  </si>
  <si>
    <t>417351116</t>
  </si>
  <si>
    <t>Odstranění bednění ztužujících věnců</t>
  </si>
  <si>
    <t>1041662242</t>
  </si>
  <si>
    <t>31</t>
  </si>
  <si>
    <t>417361821</t>
  </si>
  <si>
    <t>Výztuž ztužujících pásů a věnců betonářskou ocelí 10 505</t>
  </si>
  <si>
    <t>-1707554362</t>
  </si>
  <si>
    <t>Výztuž věnce - 80 kg/m3 betonu</t>
  </si>
  <si>
    <t>2,372*0,08</t>
  </si>
  <si>
    <t>Komunikace pozemní</t>
  </si>
  <si>
    <t>32</t>
  </si>
  <si>
    <t>564671111</t>
  </si>
  <si>
    <t>Podklad z kameniva hrubého drceného vel. 63-125 mm tl 250 mm</t>
  </si>
  <si>
    <t>-1707995419</t>
  </si>
  <si>
    <t>podklad pod zámkovou dlažbu</t>
  </si>
  <si>
    <t>17,7</t>
  </si>
  <si>
    <t>33</t>
  </si>
  <si>
    <t>564811113</t>
  </si>
  <si>
    <t>Podklad ze štěrkodrtě ŠD tl 70 mm</t>
  </si>
  <si>
    <t>1424611424</t>
  </si>
  <si>
    <t>34</t>
  </si>
  <si>
    <t>596211210</t>
  </si>
  <si>
    <t>Kladení zámkové dlažby komunikací pro pěší tl 80 mm skupiny A pl do 50 m2</t>
  </si>
  <si>
    <t>59926723</t>
  </si>
  <si>
    <t>35</t>
  </si>
  <si>
    <t>M</t>
  </si>
  <si>
    <t>59245013</t>
  </si>
  <si>
    <t>dlažba zámková tvaru I 200x165x80mm přírodní</t>
  </si>
  <si>
    <t>-27428958</t>
  </si>
  <si>
    <t>Úpravy povrchů, podlahy a osazování výplní</t>
  </si>
  <si>
    <t>36</t>
  </si>
  <si>
    <t>611131121</t>
  </si>
  <si>
    <t>Penetrační disperzní nátěr vnitřních stropů nanášený ručně</t>
  </si>
  <si>
    <t>-356052616</t>
  </si>
  <si>
    <t>37</t>
  </si>
  <si>
    <t>611142001</t>
  </si>
  <si>
    <t>Potažení vnitřních stropů sklovláknitým pletivem vtlačeným do tenkovrstvé hmoty</t>
  </si>
  <si>
    <t>1549536673</t>
  </si>
  <si>
    <t>38</t>
  </si>
  <si>
    <t>611311131</t>
  </si>
  <si>
    <t>Potažení vnitřních rovných stropů vápenným štukem tloušťky do 3 mm</t>
  </si>
  <si>
    <t>1622431090</t>
  </si>
  <si>
    <t>39</t>
  </si>
  <si>
    <t>611325402</t>
  </si>
  <si>
    <t>Oprava vnitřní vápenocementové hrubé omítky stropů v rozsahu plochy do 30%</t>
  </si>
  <si>
    <t>854268874</t>
  </si>
  <si>
    <t>Oprava stávajícíh stropů</t>
  </si>
  <si>
    <t>410</t>
  </si>
  <si>
    <t>40</t>
  </si>
  <si>
    <t>612131121</t>
  </si>
  <si>
    <t>Penetrační disperzní nátěr vnitřních stěn nanášený ručně</t>
  </si>
  <si>
    <t>649350184</t>
  </si>
  <si>
    <t>Penetrace podkladu - stávající + nové stěny</t>
  </si>
  <si>
    <t>1208</t>
  </si>
  <si>
    <t>41</t>
  </si>
  <si>
    <t>612142001</t>
  </si>
  <si>
    <t>Potažení vnitřních stěn sklovláknitým pletivem vtlačeným do tenkovrstvé hmoty</t>
  </si>
  <si>
    <t>-129413110</t>
  </si>
  <si>
    <t>42</t>
  </si>
  <si>
    <t>612311131</t>
  </si>
  <si>
    <t>Potažení vnitřních stěn vápenným štukem tloušťky do 3 mm</t>
  </si>
  <si>
    <t>-710730125</t>
  </si>
  <si>
    <t>vápenný štuk</t>
  </si>
  <si>
    <t>odpočet obkladů</t>
  </si>
  <si>
    <t>-202,3</t>
  </si>
  <si>
    <t>43</t>
  </si>
  <si>
    <t>612325402</t>
  </si>
  <si>
    <t>Oprava vnitřní vápenocementové hrubé omítky stěn v rozsahu plochy do 30%</t>
  </si>
  <si>
    <t>475841723</t>
  </si>
  <si>
    <t>44</t>
  </si>
  <si>
    <t>619991011</t>
  </si>
  <si>
    <t>Obalení konstrukcí a prvků fólií přilepenou lepící páskou</t>
  </si>
  <si>
    <t>445017946</t>
  </si>
  <si>
    <t>45</t>
  </si>
  <si>
    <t>622131121</t>
  </si>
  <si>
    <t>Penetrační disperzní nátěr vnějších stěn nanášený ručně</t>
  </si>
  <si>
    <t>-376569750</t>
  </si>
  <si>
    <t>Penetrace nového zdiva</t>
  </si>
  <si>
    <t>108</t>
  </si>
  <si>
    <t>46</t>
  </si>
  <si>
    <t>622142001</t>
  </si>
  <si>
    <t>Potažení vnějších stěn sklovláknitým pletivem vtlačeným do tenkovrstvé hmoty</t>
  </si>
  <si>
    <t>149052502</t>
  </si>
  <si>
    <t>47</t>
  </si>
  <si>
    <t>622325312</t>
  </si>
  <si>
    <t>Oprava vnější vápenocementové štukové omítky složitosti 2 v rozsahu do 30%</t>
  </si>
  <si>
    <t>1146579437</t>
  </si>
  <si>
    <t>Oprava stávající fasády</t>
  </si>
  <si>
    <t>80</t>
  </si>
  <si>
    <t>48</t>
  </si>
  <si>
    <t>622541011</t>
  </si>
  <si>
    <t>Tenkovrstvá silikonsilikátová zrnitá omítka tl. 1,5 mm včetně penetrace vnějších stěn</t>
  </si>
  <si>
    <t>75770128</t>
  </si>
  <si>
    <t>49</t>
  </si>
  <si>
    <t>632441220</t>
  </si>
  <si>
    <t>Potěr anhydritový samonivelační litý C25 do 50 mm</t>
  </si>
  <si>
    <t>-1590427734</t>
  </si>
  <si>
    <t>Anhydritový potěr tl. 60 mm</t>
  </si>
  <si>
    <t>309,9+170,5</t>
  </si>
  <si>
    <t>50</t>
  </si>
  <si>
    <t>632441292</t>
  </si>
  <si>
    <t>Příplatek k anhydritovému samonivelačnímu litému potěru C25 ZKD 5 mm tloušťky</t>
  </si>
  <si>
    <t>1039266974</t>
  </si>
  <si>
    <t>480,400*2</t>
  </si>
  <si>
    <t>51</t>
  </si>
  <si>
    <t>632481213</t>
  </si>
  <si>
    <t>Separační vrstva z PE fólie</t>
  </si>
  <si>
    <t>351962833</t>
  </si>
  <si>
    <t>52</t>
  </si>
  <si>
    <t>634112112</t>
  </si>
  <si>
    <t>Obvodová dilatace podlahovým páskem z pěnového PE mezi stěnou a mazaninou nebo potěrem v 100 mm</t>
  </si>
  <si>
    <t>-1739751845</t>
  </si>
  <si>
    <t>53</t>
  </si>
  <si>
    <t>637121113</t>
  </si>
  <si>
    <t>Okapový chodník z kačírku tl 200 mm s udusáním</t>
  </si>
  <si>
    <t>-1179061425</t>
  </si>
  <si>
    <t>okapový chodník z kačírku</t>
  </si>
  <si>
    <t>59*0,5</t>
  </si>
  <si>
    <t>54</t>
  </si>
  <si>
    <t>637311122</t>
  </si>
  <si>
    <t>Okapový chodník z betonových chodníkových obrubníků stojatých lože beton</t>
  </si>
  <si>
    <t>1594448786</t>
  </si>
  <si>
    <t>59</t>
  </si>
  <si>
    <t>Ostatní konstrukce a práce, bourání</t>
  </si>
  <si>
    <t>55</t>
  </si>
  <si>
    <t>941111121</t>
  </si>
  <si>
    <t>Montáž lešení řadového trubkového lehkého s podlahami zatížení do 200 kg/m2 š do 1,2 m v do 10 m</t>
  </si>
  <si>
    <t>355460895</t>
  </si>
  <si>
    <t>56</t>
  </si>
  <si>
    <t>941111221</t>
  </si>
  <si>
    <t>Příplatek k lešení řadovému trubkovému lehkému s podlahami š 1,2 m v 10 m za první a ZKD den použití</t>
  </si>
  <si>
    <t>1972550939</t>
  </si>
  <si>
    <t>596,000*60</t>
  </si>
  <si>
    <t>57</t>
  </si>
  <si>
    <t>941111821</t>
  </si>
  <si>
    <t>Demontáž lešení řadového trubkového lehkého s podlahami zatížení do 200 kg/m2 š do 1,2 m v do 10 m</t>
  </si>
  <si>
    <t>215265028</t>
  </si>
  <si>
    <t>58</t>
  </si>
  <si>
    <t>944511111</t>
  </si>
  <si>
    <t>Montáž ochranné sítě z textilie z umělých vláken</t>
  </si>
  <si>
    <t>-1268873327</t>
  </si>
  <si>
    <t>944511211</t>
  </si>
  <si>
    <t>Příplatek k ochranné síti za první a ZKD den použití</t>
  </si>
  <si>
    <t>-1936108827</t>
  </si>
  <si>
    <t>60</t>
  </si>
  <si>
    <t>944511811</t>
  </si>
  <si>
    <t>Demontáž ochranné sítě z textilie z umělých vláken</t>
  </si>
  <si>
    <t>-1632787238</t>
  </si>
  <si>
    <t>61</t>
  </si>
  <si>
    <t>949101111</t>
  </si>
  <si>
    <t>Lešení pomocné pro objekty pozemních staveb s lešeňovou podlahou v do 1,9 m zatížení do 150 kg/m2</t>
  </si>
  <si>
    <t>-789097872</t>
  </si>
  <si>
    <t>62</t>
  </si>
  <si>
    <t>952901111</t>
  </si>
  <si>
    <t>Vyčištění budov bytové a občanské výstavby při výšce podlaží do 4 m</t>
  </si>
  <si>
    <t>129453082</t>
  </si>
  <si>
    <t>63</t>
  </si>
  <si>
    <t>9539432R3</t>
  </si>
  <si>
    <t>D+M hasícího přístroje</t>
  </si>
  <si>
    <t>531480240</t>
  </si>
  <si>
    <t>64</t>
  </si>
  <si>
    <t>962032231</t>
  </si>
  <si>
    <t>Bourání zdiva z cihel pálených nebo vápenopískových na MV nebo MVC přes 1 m3</t>
  </si>
  <si>
    <t>2030113520</t>
  </si>
  <si>
    <t>Bourání zdiva</t>
  </si>
  <si>
    <t>153,4</t>
  </si>
  <si>
    <t>65</t>
  </si>
  <si>
    <t>962032631</t>
  </si>
  <si>
    <t>Bourání zdiva komínového nad střechou z cihel na MV nebo MVC</t>
  </si>
  <si>
    <t>144313731</t>
  </si>
  <si>
    <t>demolice původního komína</t>
  </si>
  <si>
    <t>10*0,36*0,36</t>
  </si>
  <si>
    <t>66</t>
  </si>
  <si>
    <t>963023712</t>
  </si>
  <si>
    <t>Vybourání schodišťových stupňů ze zdi cihelné oboustranně</t>
  </si>
  <si>
    <t>1581875430</t>
  </si>
  <si>
    <t>Vybourání schodiště - chodba</t>
  </si>
  <si>
    <t>5*2,2</t>
  </si>
  <si>
    <t>67</t>
  </si>
  <si>
    <t>963053935</t>
  </si>
  <si>
    <t>Bourání ŽB schodišťových ramen monolitických zazděných oboustranně</t>
  </si>
  <si>
    <t>579872474</t>
  </si>
  <si>
    <t>Bourání vnitřního schodiště</t>
  </si>
  <si>
    <t>3,5*1,25</t>
  </si>
  <si>
    <t>68</t>
  </si>
  <si>
    <t>965042241</t>
  </si>
  <si>
    <t>Bourání podkladů pod dlažby nebo mazanin betonových nebo z litého asfaltu tl přes 100 mm pl přes 4 m2</t>
  </si>
  <si>
    <t>924966140</t>
  </si>
  <si>
    <t>Bourání betonových mazanin</t>
  </si>
  <si>
    <t>dvůr</t>
  </si>
  <si>
    <t>78*0,3</t>
  </si>
  <si>
    <t>140,55*0,5</t>
  </si>
  <si>
    <t>Budova A</t>
  </si>
  <si>
    <t>100*0,5</t>
  </si>
  <si>
    <t>69</t>
  </si>
  <si>
    <t>965049112</t>
  </si>
  <si>
    <t>Příplatek k bourání betonových mazanin za bourání mazanin se svařovanou sítí tl přes 100 mm</t>
  </si>
  <si>
    <t>-1147711738</t>
  </si>
  <si>
    <t>70</t>
  </si>
  <si>
    <t>968062456</t>
  </si>
  <si>
    <t>Vybourání dřevěných dveřních zárubní pl přes 2 m2</t>
  </si>
  <si>
    <t>-1504379288</t>
  </si>
  <si>
    <t>Vybourání stávajících dveří vč. zárubní</t>
  </si>
  <si>
    <t>1,8*2,2+12*0,9*2,1</t>
  </si>
  <si>
    <t>71</t>
  </si>
  <si>
    <t>974031165</t>
  </si>
  <si>
    <t>Vysekání rýh ve zdivu cihelném hl do 150 mm š do 200 mm</t>
  </si>
  <si>
    <t>-801746645</t>
  </si>
  <si>
    <t>Vysekání rýh pro osazení ocelových překladů nad budoucí otvory</t>
  </si>
  <si>
    <t>24*1,6</t>
  </si>
  <si>
    <t>72</t>
  </si>
  <si>
    <t>975053141</t>
  </si>
  <si>
    <t>Víceřadové podchycení stropů pro osazení nosníků v do 3,5 m pro zatížení do 1500 kg/m2</t>
  </si>
  <si>
    <t>600954097</t>
  </si>
  <si>
    <t>73</t>
  </si>
  <si>
    <t>978013141</t>
  </si>
  <si>
    <t>Otlučení (osekání) vnitřní vápenné nebo vápenocementové omítky stěn v rozsahu do 30 %</t>
  </si>
  <si>
    <t>1405147124</t>
  </si>
  <si>
    <t>Otlučení nesoudržných omítek - do 30 %</t>
  </si>
  <si>
    <t>74</t>
  </si>
  <si>
    <t>985411111</t>
  </si>
  <si>
    <t>Beztlakové zalití trhlin a dutin ve zdivu aktivovanou maltou</t>
  </si>
  <si>
    <t>1948481419</t>
  </si>
  <si>
    <t>Zalití řezů aktivovanou cementovou maltou</t>
  </si>
  <si>
    <t>177,5*0,5*0,02</t>
  </si>
  <si>
    <t>75</t>
  </si>
  <si>
    <t>985411911</t>
  </si>
  <si>
    <t>Příplatek k beztlakovému zalití trhlin a dutin za práci ve stísněném prostoru</t>
  </si>
  <si>
    <t>-1588283618</t>
  </si>
  <si>
    <t>76</t>
  </si>
  <si>
    <t>9854119R1</t>
  </si>
  <si>
    <t>šambrány oken - polystyrenové prvky</t>
  </si>
  <si>
    <t>ks</t>
  </si>
  <si>
    <t>2130663754</t>
  </si>
  <si>
    <t>77</t>
  </si>
  <si>
    <t>9854119R2</t>
  </si>
  <si>
    <t>D+M výdejna</t>
  </si>
  <si>
    <t>-1936333225</t>
  </si>
  <si>
    <t>78</t>
  </si>
  <si>
    <t>9854119R3</t>
  </si>
  <si>
    <t>Plošina, včetně stavební přípravy</t>
  </si>
  <si>
    <t>-2028616673</t>
  </si>
  <si>
    <t>997</t>
  </si>
  <si>
    <t>Přesun sutě</t>
  </si>
  <si>
    <t>79</t>
  </si>
  <si>
    <t>997013212</t>
  </si>
  <si>
    <t>Vnitrostaveništní doprava suti a vybouraných hmot pro budovy v do 9 m ručně</t>
  </si>
  <si>
    <t>-90395335</t>
  </si>
  <si>
    <t>997013501</t>
  </si>
  <si>
    <t>Odvoz suti a vybouraných hmot na skládku nebo meziskládku do 1 km se složením</t>
  </si>
  <si>
    <t>-7360644</t>
  </si>
  <si>
    <t>81</t>
  </si>
  <si>
    <t>997013509</t>
  </si>
  <si>
    <t>Příplatek k odvozu suti a vybouraných hmot na skládku ZKD 1 km přes 1 km</t>
  </si>
  <si>
    <t>134925987</t>
  </si>
  <si>
    <t>653,504*20</t>
  </si>
  <si>
    <t>82</t>
  </si>
  <si>
    <t>997013631</t>
  </si>
  <si>
    <t>Poplatek za uložení na skládce (skládkovné) stavebního odpadu směsného kód odpadu 17 09 04</t>
  </si>
  <si>
    <t>-2067086689</t>
  </si>
  <si>
    <t>13070,080/20</t>
  </si>
  <si>
    <t>998</t>
  </si>
  <si>
    <t>Přesun hmot</t>
  </si>
  <si>
    <t>83</t>
  </si>
  <si>
    <t>998017002</t>
  </si>
  <si>
    <t>Přesun hmot s omezením mechanizace pro budovy v do 12 m</t>
  </si>
  <si>
    <t>-513653979</t>
  </si>
  <si>
    <t>PSV</t>
  </si>
  <si>
    <t>Práce a dodávky PSV</t>
  </si>
  <si>
    <t>711</t>
  </si>
  <si>
    <t>Izolace proti vodě, vlhkosti a plynům</t>
  </si>
  <si>
    <t>84</t>
  </si>
  <si>
    <t>711111001</t>
  </si>
  <si>
    <t>Provedení izolace proti zemní vlhkosti vodorovné za studena nátěrem penetračním</t>
  </si>
  <si>
    <t>870207849</t>
  </si>
  <si>
    <t xml:space="preserve">Penetrace podkladu </t>
  </si>
  <si>
    <t>309,9</t>
  </si>
  <si>
    <t>85</t>
  </si>
  <si>
    <t>11163150</t>
  </si>
  <si>
    <t>lak penetrační asfaltový</t>
  </si>
  <si>
    <t>-2038110601</t>
  </si>
  <si>
    <t>309,9*0,0003 'Přepočtené koeficientem množství</t>
  </si>
  <si>
    <t>86</t>
  </si>
  <si>
    <t>711131811</t>
  </si>
  <si>
    <t>Odstranění izolace proti zemní vlhkosti vodorovné</t>
  </si>
  <si>
    <t>-1759100054</t>
  </si>
  <si>
    <t xml:space="preserve">Odstranění stávající hydroizolace </t>
  </si>
  <si>
    <t>100</t>
  </si>
  <si>
    <t>87</t>
  </si>
  <si>
    <t>711141559</t>
  </si>
  <si>
    <t>Provedení izolace proti zemní vlhkosti pásy přitavením vodorovné NAIP</t>
  </si>
  <si>
    <t>-1400468868</t>
  </si>
  <si>
    <t>Hydroizolační asfaltový pás</t>
  </si>
  <si>
    <t>88</t>
  </si>
  <si>
    <t>62856011</t>
  </si>
  <si>
    <t>pás asfaltový natavitelný modifikovaný SBS tl 4,0mm s vložkou z hliníkové fólie, hliníkové fólie s textilií a spalitelnou PE fólií nebo jemnozrnný minerálním posypem na horním povrchu</t>
  </si>
  <si>
    <t>587961593</t>
  </si>
  <si>
    <t>309,9*1,15 'Přepočtené koeficientem množství</t>
  </si>
  <si>
    <t>89</t>
  </si>
  <si>
    <t>711491273</t>
  </si>
  <si>
    <t>Provedení izolace proti tlakové vodě svislé z nopové folie</t>
  </si>
  <si>
    <t>-948451511</t>
  </si>
  <si>
    <t>izolace stěn objektu nopovou folií</t>
  </si>
  <si>
    <t>95*0,6</t>
  </si>
  <si>
    <t>90</t>
  </si>
  <si>
    <t>28323005</t>
  </si>
  <si>
    <t>fólie profilovaná (nopová) drenážní HDPE s výškou nopů 8mm</t>
  </si>
  <si>
    <t>-795120164</t>
  </si>
  <si>
    <t>57*1,2 'Přepočtené koeficientem množství</t>
  </si>
  <si>
    <t>91</t>
  </si>
  <si>
    <t>998711102</t>
  </si>
  <si>
    <t>Přesun hmot tonážní pro izolace proti vodě, vlhkosti a plynům v objektech výšky do 12 m</t>
  </si>
  <si>
    <t>-1018969395</t>
  </si>
  <si>
    <t>92</t>
  </si>
  <si>
    <t>998711181</t>
  </si>
  <si>
    <t>Příplatek k přesunu hmot tonážní 711 prováděný bez použití mechanizace</t>
  </si>
  <si>
    <t>-1571739492</t>
  </si>
  <si>
    <t>712</t>
  </si>
  <si>
    <t>Povlakové krytiny</t>
  </si>
  <si>
    <t>93</t>
  </si>
  <si>
    <t>712361701</t>
  </si>
  <si>
    <t>Provedení povlakové krytiny střech do 10° fólií položenou volně s přilepením spojů</t>
  </si>
  <si>
    <t>-682568187</t>
  </si>
  <si>
    <t>Hydroizolační folie</t>
  </si>
  <si>
    <t>pod vegetační skladbou</t>
  </si>
  <si>
    <t>pod terasou</t>
  </si>
  <si>
    <t>144,7</t>
  </si>
  <si>
    <t>94</t>
  </si>
  <si>
    <t>28343014</t>
  </si>
  <si>
    <t>fólie hydroizolační střešní mPVC určená ke stabilizaci přitížením a do vegetačních střech tl 1,8mm</t>
  </si>
  <si>
    <t>-618927009</t>
  </si>
  <si>
    <t>279,7*1,15 'Přepočtené koeficientem množství</t>
  </si>
  <si>
    <t>95</t>
  </si>
  <si>
    <t>712363352</t>
  </si>
  <si>
    <t>Povlakové krytiny střech do 10° z tvarovaných poplastovaných lišt délky 2 m koutová lišta vnitřní rš 100 mm</t>
  </si>
  <si>
    <t>-1524626113</t>
  </si>
  <si>
    <t>96</t>
  </si>
  <si>
    <t>712363354</t>
  </si>
  <si>
    <t>Povlakové krytiny střech do 10° z tvarovaných poplastovaných lišt délky 2 m stěnová lišta vyhnutá rš 70 mm</t>
  </si>
  <si>
    <t>-48329310</t>
  </si>
  <si>
    <t>97</t>
  </si>
  <si>
    <t>712391171</t>
  </si>
  <si>
    <t>Provedení povlakové krytiny střech do 10° podkladní textilní vrstvy</t>
  </si>
  <si>
    <t>270176572</t>
  </si>
  <si>
    <t>podkladní geotextílie na spádové klíny</t>
  </si>
  <si>
    <t>podkladní geotextilie na OSB desky</t>
  </si>
  <si>
    <t>98</t>
  </si>
  <si>
    <t>69311035</t>
  </si>
  <si>
    <t>geotextilie tkaná separační, filtrační, výztužná PP pevnost v tahu 30kN/m</t>
  </si>
  <si>
    <t>52188189</t>
  </si>
  <si>
    <t>99</t>
  </si>
  <si>
    <t>712771221</t>
  </si>
  <si>
    <t>Provedení drenážní vrstvy vegetační střechy z plastových nopových fólií výšky nopů do 25 mm do 5°</t>
  </si>
  <si>
    <t>608465761</t>
  </si>
  <si>
    <t>výška nopu 20 mm</t>
  </si>
  <si>
    <t>2640225020</t>
  </si>
  <si>
    <t>DEKDREN T20 profilovaná (nopová) fólie, výška nopu 20mm (40m2/bal.)</t>
  </si>
  <si>
    <t>434080178</t>
  </si>
  <si>
    <t>122,727272727273*1,1 'Přepočtené koeficientem množství</t>
  </si>
  <si>
    <t>101</t>
  </si>
  <si>
    <t>712771411</t>
  </si>
  <si>
    <t>Provedení vegetační vrstvy ze substrátu tloušťky do 200 mm vegetační střechy sklon do 5°</t>
  </si>
  <si>
    <t>1888471641</t>
  </si>
  <si>
    <t>Substrát pro trávník tl. 100 mm</t>
  </si>
  <si>
    <t>102</t>
  </si>
  <si>
    <t>2615261405</t>
  </si>
  <si>
    <t>Substrát střešní intenzivní DEK (2m3/bigbag)</t>
  </si>
  <si>
    <t>-719206955</t>
  </si>
  <si>
    <t>103</t>
  </si>
  <si>
    <t>712771521</t>
  </si>
  <si>
    <t>Položení vegetační nebo trávníkové rohože vegetační střechy sklon do 5°</t>
  </si>
  <si>
    <t>1130795872</t>
  </si>
  <si>
    <t>Trávník v rohoži</t>
  </si>
  <si>
    <t>104</t>
  </si>
  <si>
    <t>69334007</t>
  </si>
  <si>
    <t>koberec trávníkový vegetačních střech</t>
  </si>
  <si>
    <t>-102967065</t>
  </si>
  <si>
    <t>105</t>
  </si>
  <si>
    <t>998712102</t>
  </si>
  <si>
    <t>Přesun hmot tonážní tonážní pro krytiny povlakové v objektech v do 12 m</t>
  </si>
  <si>
    <t>-2094072701</t>
  </si>
  <si>
    <t>106</t>
  </si>
  <si>
    <t>998712181</t>
  </si>
  <si>
    <t>Příplatek k přesunu hmot tonážní 712 prováděný bez použití mechanizace</t>
  </si>
  <si>
    <t>-666572317</t>
  </si>
  <si>
    <t>713</t>
  </si>
  <si>
    <t>Izolace tepelné</t>
  </si>
  <si>
    <t>107</t>
  </si>
  <si>
    <t>713111121</t>
  </si>
  <si>
    <t>Montáž izolace tepelné spodem stropů s uchycením drátem rohoží, pásů, dílců, desek</t>
  </si>
  <si>
    <t>-2017417373</t>
  </si>
  <si>
    <t>Tepelná izolace - 2 vrstvy, celková tl. 300 mm</t>
  </si>
  <si>
    <t>292*2</t>
  </si>
  <si>
    <t>63148106</t>
  </si>
  <si>
    <t>deska tepelně izolační minerální univerzální λ=0,038-0,039 tl 140mm</t>
  </si>
  <si>
    <t>598330379</t>
  </si>
  <si>
    <t>292*1,02 'Přepočtené koeficientem množství</t>
  </si>
  <si>
    <t>109</t>
  </si>
  <si>
    <t>63148107</t>
  </si>
  <si>
    <t>deska tepelně izolační minerální univerzální λ=0,038-0,039 tl 160mm</t>
  </si>
  <si>
    <t>629173908</t>
  </si>
  <si>
    <t>110</t>
  </si>
  <si>
    <t>713121111</t>
  </si>
  <si>
    <t>Montáž izolace tepelné podlah volně kladenými rohožemi, pásy, dílci, deskami 1 vrstva</t>
  </si>
  <si>
    <t>718512422</t>
  </si>
  <si>
    <t>Podlahový polystyren EPS 200 tl. 50 mm</t>
  </si>
  <si>
    <t>Systémová deska podlahového topení</t>
  </si>
  <si>
    <t>111</t>
  </si>
  <si>
    <t>28375921</t>
  </si>
  <si>
    <t>deska EPS 200 do plochých střech a podlah λ=0,034 tl 50mm</t>
  </si>
  <si>
    <t>772576477</t>
  </si>
  <si>
    <t>480,4*1,02 'Přepočtené koeficientem množství</t>
  </si>
  <si>
    <t>112</t>
  </si>
  <si>
    <t>28616308</t>
  </si>
  <si>
    <t>deska systémová pro podlahové topení v 20-24mm bez tepelné izolace</t>
  </si>
  <si>
    <t>-1468130204</t>
  </si>
  <si>
    <t>113</t>
  </si>
  <si>
    <t>713141136</t>
  </si>
  <si>
    <t>Montáž izolace tepelné střech plochých lepené za studena nízkoexpanzní (PUR) pěnou 1 vrstva desek</t>
  </si>
  <si>
    <t>1835477762</t>
  </si>
  <si>
    <t>Tepelná izolace vegetační střechy - EPS 200 tl. 160 mm</t>
  </si>
  <si>
    <t>114</t>
  </si>
  <si>
    <t>28375961</t>
  </si>
  <si>
    <t>deska EPS 200 do plochých střech a podlah λ=0,034 tl 160mm</t>
  </si>
  <si>
    <t>-1699746844</t>
  </si>
  <si>
    <t>135*1,02 'Přepočtené koeficientem množství</t>
  </si>
  <si>
    <t>115</t>
  </si>
  <si>
    <t>713141336</t>
  </si>
  <si>
    <t>Montáž izolace tepelné střech plochých lepené za studena nízkoexpanzní (PUR) pěnou, spádová vrstva</t>
  </si>
  <si>
    <t>2099717152</t>
  </si>
  <si>
    <t>Spádové klíny 20 - 160 mm</t>
  </si>
  <si>
    <t>116</t>
  </si>
  <si>
    <t>28376143</t>
  </si>
  <si>
    <t>klín izolační z pěnového polystyrenu EPS 200 spádový</t>
  </si>
  <si>
    <t>870549656</t>
  </si>
  <si>
    <t>135,000*0,1</t>
  </si>
  <si>
    <t>117</t>
  </si>
  <si>
    <t>998713102</t>
  </si>
  <si>
    <t>Přesun hmot tonážní pro izolace tepelné v objektech v do 12 m</t>
  </si>
  <si>
    <t>982514973</t>
  </si>
  <si>
    <t>118</t>
  </si>
  <si>
    <t>998713181</t>
  </si>
  <si>
    <t>Příplatek k přesunu hmot tonážní 713 prováděný bez použití mechanizace</t>
  </si>
  <si>
    <t>-751445729</t>
  </si>
  <si>
    <t>727</t>
  </si>
  <si>
    <t>Zdravotechnika - požární ochrana</t>
  </si>
  <si>
    <t>119</t>
  </si>
  <si>
    <t>727111119</t>
  </si>
  <si>
    <t>Prostup předizolovaného kovového potrubí D 110 mm stěnou tl 10 cm požární odolnost EI 60-120</t>
  </si>
  <si>
    <t>1603141843</t>
  </si>
  <si>
    <t>120</t>
  </si>
  <si>
    <t>7271111R4</t>
  </si>
  <si>
    <t>Požární pás kotelny</t>
  </si>
  <si>
    <t>-785269854</t>
  </si>
  <si>
    <t>762</t>
  </si>
  <si>
    <t>Konstrukce tesařské</t>
  </si>
  <si>
    <t>121</t>
  </si>
  <si>
    <t>762331812</t>
  </si>
  <si>
    <t>Demontáž vázaných kcí krovů z hranolů průřezové plochy do 224 cm2</t>
  </si>
  <si>
    <t>25669411</t>
  </si>
  <si>
    <t>Demontáž krovu</t>
  </si>
  <si>
    <t>670</t>
  </si>
  <si>
    <t>122</t>
  </si>
  <si>
    <t>762332132</t>
  </si>
  <si>
    <t>Montáž vázaných kcí krovů pravidelných z hraněného řeziva průřezové plochy do 224 cm2</t>
  </si>
  <si>
    <t>709933166</t>
  </si>
  <si>
    <t>vaznice 180/140</t>
  </si>
  <si>
    <t>22,06</t>
  </si>
  <si>
    <t xml:space="preserve"> krokve 100/180</t>
  </si>
  <si>
    <t>153</t>
  </si>
  <si>
    <t>pásky 12/120</t>
  </si>
  <si>
    <t xml:space="preserve"> kleštiny 50/200</t>
  </si>
  <si>
    <t>123</t>
  </si>
  <si>
    <t>60512130</t>
  </si>
  <si>
    <t>hranol stavební řezivo průřezu do 224cm2 do dl 6m</t>
  </si>
  <si>
    <t>871554703</t>
  </si>
  <si>
    <t>22,06*0,18*0,14</t>
  </si>
  <si>
    <t>153*0,1*0,18</t>
  </si>
  <si>
    <t>15*0,12*0,12</t>
  </si>
  <si>
    <t>118*0,05*0,2</t>
  </si>
  <si>
    <t>4,706*1,1 'Přepočtené koeficientem množství</t>
  </si>
  <si>
    <t>124</t>
  </si>
  <si>
    <t>762333541</t>
  </si>
  <si>
    <t>D+M dřevěných vazníků</t>
  </si>
  <si>
    <t>2028489530</t>
  </si>
  <si>
    <t>125</t>
  </si>
  <si>
    <t>762341026</t>
  </si>
  <si>
    <t>Bednění střech rovných z desek OSB 2x tl 22 mm na pero a drážku šroubovaných na krokve</t>
  </si>
  <si>
    <t>542529169</t>
  </si>
  <si>
    <t>strop - nástavba</t>
  </si>
  <si>
    <t>170</t>
  </si>
  <si>
    <t>126</t>
  </si>
  <si>
    <t>762342214</t>
  </si>
  <si>
    <t>Montáž laťování na střechách jednoduchých sklonu do 60° osové vzdálenosti do 360 mm</t>
  </si>
  <si>
    <t>268843760</t>
  </si>
  <si>
    <t>Laťování - latě + kontralatě</t>
  </si>
  <si>
    <t>484</t>
  </si>
  <si>
    <t>127</t>
  </si>
  <si>
    <t>60514114</t>
  </si>
  <si>
    <t>řezivo jehličnaté lať impregnovaná dl 4 m</t>
  </si>
  <si>
    <t>168813378</t>
  </si>
  <si>
    <t>484,000*5*0,04*0,06</t>
  </si>
  <si>
    <t>128</t>
  </si>
  <si>
    <t>762342812</t>
  </si>
  <si>
    <t>Demontáž laťování střech z latí osové vzdálenosti do 0,50 m</t>
  </si>
  <si>
    <t>25752648</t>
  </si>
  <si>
    <t>Demontáž Laťování střechy</t>
  </si>
  <si>
    <t>465</t>
  </si>
  <si>
    <t>129</t>
  </si>
  <si>
    <t>762361312</t>
  </si>
  <si>
    <t>Konstrukční a vyrovnávací vrstva pod klempířské prvky (atiky) z desek dřevoštěpkových tl. 22 mm</t>
  </si>
  <si>
    <t>-363717705</t>
  </si>
  <si>
    <t>46*0,4</t>
  </si>
  <si>
    <t>130</t>
  </si>
  <si>
    <t>762395000</t>
  </si>
  <si>
    <t>Spojovací prostředky krovů, bednění, laťování, nadstřešních konstrukcí</t>
  </si>
  <si>
    <t>2072785539</t>
  </si>
  <si>
    <t>131</t>
  </si>
  <si>
    <t>762511286</t>
  </si>
  <si>
    <t>Podlahové kce podkladové dvouvrstvé z desek OSB tl 2x22 mm broušených na pero a drážku lepených</t>
  </si>
  <si>
    <t>199338709</t>
  </si>
  <si>
    <t>Zelená střecha + pod terasou</t>
  </si>
  <si>
    <t>144,7+135</t>
  </si>
  <si>
    <t>132</t>
  </si>
  <si>
    <t>762951002</t>
  </si>
  <si>
    <t>Montáž podkladního roštu terasy z plných profilů osové vzdálenosti podpěr přes 300 do 420 mm</t>
  </si>
  <si>
    <t>1225182798</t>
  </si>
  <si>
    <t xml:space="preserve"> rošt terasy modříín sib. D+M latě 50/30</t>
  </si>
  <si>
    <t>133</t>
  </si>
  <si>
    <t>61198142</t>
  </si>
  <si>
    <t>terasový hranol 50x30mm sibiřský modřín</t>
  </si>
  <si>
    <t>-223593350</t>
  </si>
  <si>
    <t>144,700*3</t>
  </si>
  <si>
    <t>134</t>
  </si>
  <si>
    <t>762952012</t>
  </si>
  <si>
    <t>Montáž teras z prken š do 120 mm z dřevin tvrdých šroubovaných broušených bez povrchové úpravy</t>
  </si>
  <si>
    <t>-192593015</t>
  </si>
  <si>
    <t>tropické dřevo terasy D+M vč. terčů</t>
  </si>
  <si>
    <t>61198134</t>
  </si>
  <si>
    <t>terasový profil dřevěný tl 25mm bangkirai</t>
  </si>
  <si>
    <t>-673099780</t>
  </si>
  <si>
    <t>144,7*1,08 'Přepočtené koeficientem množství</t>
  </si>
  <si>
    <t>136</t>
  </si>
  <si>
    <t>56284605</t>
  </si>
  <si>
    <t xml:space="preserve">terč rektifikační </t>
  </si>
  <si>
    <t>-642329340</t>
  </si>
  <si>
    <t>300*1,08 'Přepočtené koeficientem množství</t>
  </si>
  <si>
    <t>137</t>
  </si>
  <si>
    <t>7629520R1</t>
  </si>
  <si>
    <t>Dřevěná nosná konstrukce atiky</t>
  </si>
  <si>
    <t>2013226312</t>
  </si>
  <si>
    <t>Atika vč. záklopu</t>
  </si>
  <si>
    <t>138</t>
  </si>
  <si>
    <t>998762102</t>
  </si>
  <si>
    <t>Přesun hmot tonážní pro kce tesařské v objektech v do 12 m</t>
  </si>
  <si>
    <t>971609410</t>
  </si>
  <si>
    <t>139</t>
  </si>
  <si>
    <t>998762181</t>
  </si>
  <si>
    <t>Příplatek k přesunu hmot tonážní 762 prováděný bez použití mechanizace</t>
  </si>
  <si>
    <t>1541897332</t>
  </si>
  <si>
    <t>763</t>
  </si>
  <si>
    <t>Konstrukce suché výstavby</t>
  </si>
  <si>
    <t>140</t>
  </si>
  <si>
    <t>763131431</t>
  </si>
  <si>
    <t>SDK podhled deska 1xDF 12,5 bez izolace dvouvrstvá spodní kce profil CD+UD REI do 90</t>
  </si>
  <si>
    <t>-139425833</t>
  </si>
  <si>
    <t>Protipožární SDK podhled</t>
  </si>
  <si>
    <t>170+144,7+135</t>
  </si>
  <si>
    <t>141</t>
  </si>
  <si>
    <t>763131714</t>
  </si>
  <si>
    <t>SDK podhled základní penetrační nátěr</t>
  </si>
  <si>
    <t>1627331269</t>
  </si>
  <si>
    <t>142</t>
  </si>
  <si>
    <t>763131751</t>
  </si>
  <si>
    <t>Montáž parotěsné zábrany do SDK podhledu</t>
  </si>
  <si>
    <t>-1720832250</t>
  </si>
  <si>
    <t>143</t>
  </si>
  <si>
    <t>28329276</t>
  </si>
  <si>
    <t>fólie PE vyztužená pro parotěsnou vrstvu (reakce na oheň - třída E) 140g/m2</t>
  </si>
  <si>
    <t>-1003457527</t>
  </si>
  <si>
    <t>449,7*1,1 'Přepočtené koeficientem množství</t>
  </si>
  <si>
    <t>144</t>
  </si>
  <si>
    <t>998763302</t>
  </si>
  <si>
    <t>Přesun hmot tonážní pro sádrokartonové konstrukce v objektech v do 12 m</t>
  </si>
  <si>
    <t>-155543737</t>
  </si>
  <si>
    <t>145</t>
  </si>
  <si>
    <t>998763381</t>
  </si>
  <si>
    <t>Příplatek k přesunu hmot tonážní 763 SDK prováděný bez použití mechanizace</t>
  </si>
  <si>
    <t>-1396234498</t>
  </si>
  <si>
    <t>764</t>
  </si>
  <si>
    <t>Konstrukce klempířské</t>
  </si>
  <si>
    <t>146</t>
  </si>
  <si>
    <t>764001821</t>
  </si>
  <si>
    <t>Demontáž krytiny ze svitků nebo tabulí do suti</t>
  </si>
  <si>
    <t>-611239037</t>
  </si>
  <si>
    <t>demontáž krytiny střechy</t>
  </si>
  <si>
    <t>kotelna + sklad</t>
  </si>
  <si>
    <t>147</t>
  </si>
  <si>
    <t>764002811</t>
  </si>
  <si>
    <t>Demontáž okapového plechu do suti v krytině povlakové</t>
  </si>
  <si>
    <t>-1982977209</t>
  </si>
  <si>
    <t>148</t>
  </si>
  <si>
    <t>764002871</t>
  </si>
  <si>
    <t>Demontáž lemování zdí do suti</t>
  </si>
  <si>
    <t>-1120286708</t>
  </si>
  <si>
    <t>149</t>
  </si>
  <si>
    <t>764004801</t>
  </si>
  <si>
    <t>Demontáž podokapního žlabu do suti</t>
  </si>
  <si>
    <t>832826811</t>
  </si>
  <si>
    <t>150</t>
  </si>
  <si>
    <t>764004861</t>
  </si>
  <si>
    <t>Demontáž svodu do suti</t>
  </si>
  <si>
    <t>1273325295</t>
  </si>
  <si>
    <t>151</t>
  </si>
  <si>
    <t>764244305</t>
  </si>
  <si>
    <t>Oplechování horních ploch a nadezdívek bez rohů z TiZn lesklého plechu kotvené rš 400 mm</t>
  </si>
  <si>
    <t>-47603301</t>
  </si>
  <si>
    <t>152</t>
  </si>
  <si>
    <t>764246343</t>
  </si>
  <si>
    <t>Oplechování parapetů rovných celoplošně lepené z TiZn lesklého plechu rš 220 mm</t>
  </si>
  <si>
    <t>468333373</t>
  </si>
  <si>
    <t>764541305</t>
  </si>
  <si>
    <t>Žlab podokapní půlkruhový z TiZn lesklého plechu rš 330 mm</t>
  </si>
  <si>
    <t>928900580</t>
  </si>
  <si>
    <t>154</t>
  </si>
  <si>
    <t>764548424</t>
  </si>
  <si>
    <t>Svody kruhové včetně objímek, kolen, odskoků z TiZn předzvětralého plechu průměru 120 mm</t>
  </si>
  <si>
    <t>1121667816</t>
  </si>
  <si>
    <t>155</t>
  </si>
  <si>
    <t>998764102</t>
  </si>
  <si>
    <t>Přesun hmot tonážní pro konstrukce klempířské v objektech v do 12 m</t>
  </si>
  <si>
    <t>-1365518703</t>
  </si>
  <si>
    <t>156</t>
  </si>
  <si>
    <t>998764181</t>
  </si>
  <si>
    <t>Příplatek k přesunu hmot tonážní 764 prováděný bez použití mechanizace</t>
  </si>
  <si>
    <t>477519030</t>
  </si>
  <si>
    <t>765</t>
  </si>
  <si>
    <t>Krytina skládaná</t>
  </si>
  <si>
    <t>157</t>
  </si>
  <si>
    <t>765111801</t>
  </si>
  <si>
    <t>Demontáž krytiny keramické drážkové sklonu do 30° na sucho do suti</t>
  </si>
  <si>
    <t>-1558848544</t>
  </si>
  <si>
    <t>Demontáž stávající keramické krytiny</t>
  </si>
  <si>
    <t>158</t>
  </si>
  <si>
    <t>765113011</t>
  </si>
  <si>
    <t>Krytina keramická drážková velkoformátová režná sklonu do 30° na sucho</t>
  </si>
  <si>
    <t>1103176127</t>
  </si>
  <si>
    <t>159</t>
  </si>
  <si>
    <t>765113111</t>
  </si>
  <si>
    <t>Krytina keramická okapová hrana s větracím pásem plastovým</t>
  </si>
  <si>
    <t>2031485578</t>
  </si>
  <si>
    <t>160</t>
  </si>
  <si>
    <t>765113211</t>
  </si>
  <si>
    <t>Krytina keramická drážková nárožní hrana z hřebenáčů režných na sucho s větracím pásem kovovým</t>
  </si>
  <si>
    <t>-1093816342</t>
  </si>
  <si>
    <t>161</t>
  </si>
  <si>
    <t>765113311</t>
  </si>
  <si>
    <t>Krytina keramická drážková hřeben z hřebenáčů režných na sucho s větracím pásem kovovým</t>
  </si>
  <si>
    <t>-1323510655</t>
  </si>
  <si>
    <t>162</t>
  </si>
  <si>
    <t>765191011</t>
  </si>
  <si>
    <t>Montáž pojistné hydroizolační nebo parotěsné fólie kladené ve sklonu do 30° volně na krokve</t>
  </si>
  <si>
    <t>-1278439587</t>
  </si>
  <si>
    <t>163</t>
  </si>
  <si>
    <t>63150818</t>
  </si>
  <si>
    <t>fólie kontaktní difuzně propustná pro doplňkovou hydroizolační vrstvu, jednovrstvá mikrovláknitá s reflexní a funkční vrstvou tl 175μm</t>
  </si>
  <si>
    <t>-2060418362</t>
  </si>
  <si>
    <t>400*1,1 'Přepočtené koeficientem množství</t>
  </si>
  <si>
    <t>164</t>
  </si>
  <si>
    <t>998765102</t>
  </si>
  <si>
    <t>Přesun hmot tonážní pro krytiny skládané v objektech v do 12 m</t>
  </si>
  <si>
    <t>1060143899</t>
  </si>
  <si>
    <t>165</t>
  </si>
  <si>
    <t>998765181</t>
  </si>
  <si>
    <t>Příplatek k přesunu hmot tonážní 765 prováděný bez použití mechanizace</t>
  </si>
  <si>
    <t>-1213422356</t>
  </si>
  <si>
    <t>766</t>
  </si>
  <si>
    <t>Konstrukce truhlářské</t>
  </si>
  <si>
    <t>166</t>
  </si>
  <si>
    <t>766622132</t>
  </si>
  <si>
    <t>Montáž plastových oken plochy přes 1 m2 otevíravých výšky do 2,5 m s rámem do zdiva</t>
  </si>
  <si>
    <t>24061520</t>
  </si>
  <si>
    <t xml:space="preserve">okna plastová </t>
  </si>
  <si>
    <t>1,29*2,26+1,2*2,15*6+1,96*1,75*2+1,18*1,9*3+1,26*2,23</t>
  </si>
  <si>
    <t>167</t>
  </si>
  <si>
    <t>61140052</t>
  </si>
  <si>
    <t>okno plastové otevíravé/sklopné trojsklo přes plochu 1m2 do v 1,5m</t>
  </si>
  <si>
    <t>1133080128</t>
  </si>
  <si>
    <t>168</t>
  </si>
  <si>
    <t>766660172</t>
  </si>
  <si>
    <t>Montáž dveřních křídel otvíravých jednokřídlových š přes 0,8 m do obložkové zárubně</t>
  </si>
  <si>
    <t>-1135257724</t>
  </si>
  <si>
    <t>169</t>
  </si>
  <si>
    <t>61162087</t>
  </si>
  <si>
    <t>dveře jednokřídlé dřevotřískové povrch laminátový plné 900x1970/2100mm</t>
  </si>
  <si>
    <t>-372480487</t>
  </si>
  <si>
    <t>766660182</t>
  </si>
  <si>
    <t>Montáž dveřních křídel otvíravých jednokřídlových š přes 0,8 m požárních do obložkové zárubně</t>
  </si>
  <si>
    <t>1182421346</t>
  </si>
  <si>
    <t>171</t>
  </si>
  <si>
    <t>61165314</t>
  </si>
  <si>
    <t>dveře jednokřídlé dřevotřískové protipožární EI (EW) 30 D3 povrch laminátový plné 900x1970/2100mm</t>
  </si>
  <si>
    <t>-1266610531</t>
  </si>
  <si>
    <t>172</t>
  </si>
  <si>
    <t>766671024</t>
  </si>
  <si>
    <t>Montáž střešního okna do krytiny tvarované 78 x 118 cm vč. příslušenství</t>
  </si>
  <si>
    <t>1066799218</t>
  </si>
  <si>
    <t>173</t>
  </si>
  <si>
    <t>61124781</t>
  </si>
  <si>
    <t>okno střešní dřevěné kyvné, izolační trojsklo 94x118cm, Uw=1,1W/m2K Al oplechování</t>
  </si>
  <si>
    <t>1148432687</t>
  </si>
  <si>
    <t>174</t>
  </si>
  <si>
    <t>61124163</t>
  </si>
  <si>
    <t>lemování střešních oken 78x118cm</t>
  </si>
  <si>
    <t>1003611922</t>
  </si>
  <si>
    <t>175</t>
  </si>
  <si>
    <t>61124233</t>
  </si>
  <si>
    <t>manžeta z parotěsné fólie pro střešní okno 78x118cm</t>
  </si>
  <si>
    <t>1863369596</t>
  </si>
  <si>
    <t>176</t>
  </si>
  <si>
    <t>61124363</t>
  </si>
  <si>
    <t>roleta celostínící vnitřní 78x118cm</t>
  </si>
  <si>
    <t>-2070482768</t>
  </si>
  <si>
    <t>177</t>
  </si>
  <si>
    <t>61124060</t>
  </si>
  <si>
    <t>zateplovací sada střešních oken rám 78x118cm</t>
  </si>
  <si>
    <t>sada</t>
  </si>
  <si>
    <t>1278135983</t>
  </si>
  <si>
    <t>178</t>
  </si>
  <si>
    <t>766682111</t>
  </si>
  <si>
    <t>Montáž zárubní obložkových pro dveře jednokřídlové tl stěny do 170 mm</t>
  </si>
  <si>
    <t>-281946268</t>
  </si>
  <si>
    <t>179</t>
  </si>
  <si>
    <t>61182258</t>
  </si>
  <si>
    <t>zárubeň obložková pro dveře 1křídlé 600,700,800,900x1970mm tl 60-170mm dub,buk</t>
  </si>
  <si>
    <t>2078195609</t>
  </si>
  <si>
    <t>180</t>
  </si>
  <si>
    <t>766682211</t>
  </si>
  <si>
    <t>Montáž zárubní obložkových protipožárních pro dveře jednokřídlové tl stěny do 170 mm</t>
  </si>
  <si>
    <t>-1952950936</t>
  </si>
  <si>
    <t>181</t>
  </si>
  <si>
    <t>61182259</t>
  </si>
  <si>
    <t>zárubeň protipožární pro dveře 1křídlé 600,700,800,900x1970mm tl 60-170mm dub,buk</t>
  </si>
  <si>
    <t>1886588516</t>
  </si>
  <si>
    <t>182</t>
  </si>
  <si>
    <t>766001R1</t>
  </si>
  <si>
    <t>T02 - D+M - VNNITŘNÍ PROSKLENÁ STĚNA S DVEŘMI 2800x2700 mm</t>
  </si>
  <si>
    <t>710005242</t>
  </si>
  <si>
    <t>P</t>
  </si>
  <si>
    <t>Poznámka k položce:
VNNITŘNÍ PROSKLENÁ STĚNA S DVEŘMI
profil masiv DUB
včetně dřevěného rámu dveře kyvné dvoukřídlové,kazetové
,nadsvětlík a boční prosklení pevné
zasklení:sklo do lišt, čiré s bezpečnostní folií
kování:, madlo / madlo nerez
zámek zadlabací válečkový generální klíč
včetně prahu - DUB</t>
  </si>
  <si>
    <t>183</t>
  </si>
  <si>
    <t>766001R2</t>
  </si>
  <si>
    <t>T01 - D+M -VNĚJŠÍ PROSKLENÁ STĚNA S DVEŘMI 2800x2700 mm</t>
  </si>
  <si>
    <t>-997459435</t>
  </si>
  <si>
    <t>Poznámka k položce:
VNĚJŠÍ PROSKLENÁ STĚNA S DVEŘMI
profil masiv DUB
včetně dřevěného rámudveře otočné dvoukřídlové,kazetové
,nadsvětlík a boční prosklení pevné
zasklení: izolační dvojsklo do lišt, čiré s bezpečnostní folií
kování:, klika / klika nerez
zámek zadlabací, generální klíč
včetně prahu - DUB</t>
  </si>
  <si>
    <t>184</t>
  </si>
  <si>
    <t>766001R3</t>
  </si>
  <si>
    <t>T04 - Vnější dveře otočné hladké plné 900x1970 mm</t>
  </si>
  <si>
    <t>1893767413</t>
  </si>
  <si>
    <t>Poznámka k položce:
Vnější dveře otočné hladké plné
do obložkové zárubně s polodrážkou,kování klika/klika
nerez
zámek zadlabací univerzální klíč,okop. plech 200 mm
materiál dub</t>
  </si>
  <si>
    <t>185</t>
  </si>
  <si>
    <t>766001R4</t>
  </si>
  <si>
    <t>T10 - VNĚJŠÍ PROSKLENÁ STĚNA 4260x2800 mm</t>
  </si>
  <si>
    <t>293055407</t>
  </si>
  <si>
    <t>Poznámka k položce:
VNĚJŠÍ PROSKLENÁ STĚNA
profil masiv DUB
včetně dřevěného rámu dveře
otočné dvoukřídlové,kazetové
,prosklení pevné
,zasklení: izolační dvojsklo do lišt
čiré s bezpečnostní folií
kování:, klika / klika nerez
zámek zadlabací, generální klíč
včetně prahu - DUB</t>
  </si>
  <si>
    <t>186</t>
  </si>
  <si>
    <t>766001R5</t>
  </si>
  <si>
    <t>T11 - VNĚJŠÍ PROSKLENÉ DVEŘE 2180x2800 mm</t>
  </si>
  <si>
    <t>1130729591</t>
  </si>
  <si>
    <t>Poznámka k položce:
VNĚJŠÍ PROSKLENÉ DVEŘE
profil masiv DUB
včetně dřevěného rámu dveře otočné
dvoukřídlové,kazetové
zasklení: izolační dvojsklo do lišt, čiré s bezpečnostní folií
kování:, klika / klika nerez
zámek zadlabací, generální klíč
včetně prahu - DUB</t>
  </si>
  <si>
    <t>187</t>
  </si>
  <si>
    <t>766001R6</t>
  </si>
  <si>
    <t>T12 - VNĚJŠÍ PROSKLENÉ DVEŘE 900x2800 mm</t>
  </si>
  <si>
    <t>1158647053</t>
  </si>
  <si>
    <t>188</t>
  </si>
  <si>
    <t>766001R7</t>
  </si>
  <si>
    <t xml:space="preserve">Venkovní dveře provozní na střechu zateplené </t>
  </si>
  <si>
    <t>1100461511</t>
  </si>
  <si>
    <t>189</t>
  </si>
  <si>
    <t>766001R8</t>
  </si>
  <si>
    <t>WC zástěna s dveřmi</t>
  </si>
  <si>
    <t>211690603</t>
  </si>
  <si>
    <t>190</t>
  </si>
  <si>
    <t>998766102</t>
  </si>
  <si>
    <t>Přesun hmot tonážní pro konstrukce truhlářské v objektech v do 12 m</t>
  </si>
  <si>
    <t>-1042889680</t>
  </si>
  <si>
    <t>191</t>
  </si>
  <si>
    <t>998766181</t>
  </si>
  <si>
    <t>Příplatek k přesunu hmot tonážní 766 prováděný bez použití mechanizace</t>
  </si>
  <si>
    <t>-1172997437</t>
  </si>
  <si>
    <t>767</t>
  </si>
  <si>
    <t>Konstrukce zámečnické</t>
  </si>
  <si>
    <t>192</t>
  </si>
  <si>
    <t>767001R1</t>
  </si>
  <si>
    <t>Zábradlí z ocel. trubek v . délkách dle výkresu Povrch komaxit RAL 9007</t>
  </si>
  <si>
    <t>1707030224</t>
  </si>
  <si>
    <t>193</t>
  </si>
  <si>
    <t>767531111</t>
  </si>
  <si>
    <t>Montáž vstupních kovových nebo plastových rohoží čistících zón</t>
  </si>
  <si>
    <t>-1295671056</t>
  </si>
  <si>
    <t>194</t>
  </si>
  <si>
    <t>69752100</t>
  </si>
  <si>
    <t>rohož textilní provedení 100% PP, zatavený do měkčeného PVC</t>
  </si>
  <si>
    <t>2077482497</t>
  </si>
  <si>
    <t>195</t>
  </si>
  <si>
    <t>767531121</t>
  </si>
  <si>
    <t>Osazení zapuštěného rámu z L profilů k čistícím rohožím</t>
  </si>
  <si>
    <t>543174744</t>
  </si>
  <si>
    <t>196</t>
  </si>
  <si>
    <t>69752160</t>
  </si>
  <si>
    <t>rám pro zapuštění profil L-30/30 25/25 20/30 15/30-Al</t>
  </si>
  <si>
    <t>-1995287190</t>
  </si>
  <si>
    <t>197</t>
  </si>
  <si>
    <t>767651210</t>
  </si>
  <si>
    <t>Montáž vrat garážových otvíravých do ocelové zárubně plochy do 6 m2</t>
  </si>
  <si>
    <t>162548098</t>
  </si>
  <si>
    <t>198</t>
  </si>
  <si>
    <t>55344627</t>
  </si>
  <si>
    <t>vrata ocelová 1,1x2,0m křídlová otevíravá, zateplená</t>
  </si>
  <si>
    <t>297465003</t>
  </si>
  <si>
    <t>199</t>
  </si>
  <si>
    <t>767651220</t>
  </si>
  <si>
    <t>Montáž vrat garážových otvíravých do ocelové zárubně plochy do 9 m2</t>
  </si>
  <si>
    <t>-1351977471</t>
  </si>
  <si>
    <t>200</t>
  </si>
  <si>
    <t>55344711</t>
  </si>
  <si>
    <t>vrata ocelová otočná s rámem 3,0x 2,6m</t>
  </si>
  <si>
    <t>-1397923489</t>
  </si>
  <si>
    <t>201</t>
  </si>
  <si>
    <t>767651230</t>
  </si>
  <si>
    <t>Montáž vrat garážových otvíravých do ocelové zárubně plochy do 13 m2</t>
  </si>
  <si>
    <t>-1523192939</t>
  </si>
  <si>
    <t>202</t>
  </si>
  <si>
    <t>-1260636580</t>
  </si>
  <si>
    <t>203</t>
  </si>
  <si>
    <t>998767102</t>
  </si>
  <si>
    <t>Přesun hmot tonážní pro zámečnické konstrukce v objektech v do 12 m</t>
  </si>
  <si>
    <t>-1309793730</t>
  </si>
  <si>
    <t>204</t>
  </si>
  <si>
    <t>998767181</t>
  </si>
  <si>
    <t>Příplatek k přesunu hmot tonážní 767 prováděný bez použití mechanizace</t>
  </si>
  <si>
    <t>-48414689</t>
  </si>
  <si>
    <t>771</t>
  </si>
  <si>
    <t>Podlahy z dlaždic</t>
  </si>
  <si>
    <t>205</t>
  </si>
  <si>
    <t>771111011</t>
  </si>
  <si>
    <t>Vysátí podkladu před pokládkou dlažby</t>
  </si>
  <si>
    <t>1616224669</t>
  </si>
  <si>
    <t>206</t>
  </si>
  <si>
    <t>771121011</t>
  </si>
  <si>
    <t>Nátěr penetrační na podlahu</t>
  </si>
  <si>
    <t>-1805408106</t>
  </si>
  <si>
    <t>207</t>
  </si>
  <si>
    <t>771151022</t>
  </si>
  <si>
    <t>Samonivelační stěrka podlah pevnosti 30 MPa tl 5 mm</t>
  </si>
  <si>
    <t>-1133085558</t>
  </si>
  <si>
    <t>208</t>
  </si>
  <si>
    <t>771474112</t>
  </si>
  <si>
    <t>Montáž soklů z dlaždic keramických rovných flexibilní lepidlo v do 90 mm</t>
  </si>
  <si>
    <t>-322325059</t>
  </si>
  <si>
    <t>209</t>
  </si>
  <si>
    <t>59761338</t>
  </si>
  <si>
    <t>sokl-dlažba keramická slinutá hladká do interiéru i exteriéru 445x85mm</t>
  </si>
  <si>
    <t>-224959501</t>
  </si>
  <si>
    <t>58*2</t>
  </si>
  <si>
    <t>210</t>
  </si>
  <si>
    <t>771574153</t>
  </si>
  <si>
    <t>Montáž podlah keramických velkoformátových hladkých lepených flexibilním lepidlem do 4 ks/m2</t>
  </si>
  <si>
    <t>1040976802</t>
  </si>
  <si>
    <t>211</t>
  </si>
  <si>
    <t>59761008</t>
  </si>
  <si>
    <t>dlažba velkoformátová keramická slinutá hladká do interiéru i exteriéru přes 2 do 4ks/m2</t>
  </si>
  <si>
    <t>-597982464</t>
  </si>
  <si>
    <t>59*1,15 'Přepočtené koeficientem množství</t>
  </si>
  <si>
    <t>212</t>
  </si>
  <si>
    <t>771591112</t>
  </si>
  <si>
    <t>Izolace pod dlažbu nátěrem nebo stěrkou ve dvou vrstvách</t>
  </si>
  <si>
    <t>1215165023</t>
  </si>
  <si>
    <t>213</t>
  </si>
  <si>
    <t>771591115</t>
  </si>
  <si>
    <t>Podlahy spárování silikonem</t>
  </si>
  <si>
    <t>1165937760</t>
  </si>
  <si>
    <t>214</t>
  </si>
  <si>
    <t>771591117</t>
  </si>
  <si>
    <t>Podlahy spárování akrylem</t>
  </si>
  <si>
    <t>-554178656</t>
  </si>
  <si>
    <t>215</t>
  </si>
  <si>
    <t>771591264</t>
  </si>
  <si>
    <t>Izolace těsnícími pásy mezi podlahou a stěnou</t>
  </si>
  <si>
    <t>-444571916</t>
  </si>
  <si>
    <t>216</t>
  </si>
  <si>
    <t>771592011</t>
  </si>
  <si>
    <t>Čištění vnitřních ploch podlah nebo schodišť po položení dlažby chemickými prostředky</t>
  </si>
  <si>
    <t>-877471910</t>
  </si>
  <si>
    <t>217</t>
  </si>
  <si>
    <t>998771102</t>
  </si>
  <si>
    <t>Přesun hmot tonážní pro podlahy z dlaždic v objektech v do 12 m</t>
  </si>
  <si>
    <t>-244791708</t>
  </si>
  <si>
    <t>218</t>
  </si>
  <si>
    <t>998771181</t>
  </si>
  <si>
    <t>Příplatek k přesunu hmot tonážní 771 prováděný bez použití mechanizace</t>
  </si>
  <si>
    <t>1991721002</t>
  </si>
  <si>
    <t>776</t>
  </si>
  <si>
    <t>Podlahy povlakové</t>
  </si>
  <si>
    <t>219</t>
  </si>
  <si>
    <t>776111111</t>
  </si>
  <si>
    <t>Broušení anhydritového podkladu povlakových podlah</t>
  </si>
  <si>
    <t>-1301107459</t>
  </si>
  <si>
    <t>Příprava podkladu</t>
  </si>
  <si>
    <t>410,9</t>
  </si>
  <si>
    <t>220</t>
  </si>
  <si>
    <t>776111311</t>
  </si>
  <si>
    <t>Vysátí podkladu povlakových podlah</t>
  </si>
  <si>
    <t>1914091757</t>
  </si>
  <si>
    <t>221</t>
  </si>
  <si>
    <t>776121111</t>
  </si>
  <si>
    <t>Vodou ředitelná penetrace savého podkladu povlakových podlah ředěná v poměru 1:3</t>
  </si>
  <si>
    <t>1601492337</t>
  </si>
  <si>
    <t>222</t>
  </si>
  <si>
    <t>776141122</t>
  </si>
  <si>
    <t>Vyrovnání podkladu povlakových podlah stěrkou pevnosti 30 MPa tl 5 mm</t>
  </si>
  <si>
    <t>18318617</t>
  </si>
  <si>
    <t>223</t>
  </si>
  <si>
    <t>776231111</t>
  </si>
  <si>
    <t>Lepení lamel a čtverců z vinylu standardním lepidlem</t>
  </si>
  <si>
    <t>649514554</t>
  </si>
  <si>
    <t>224</t>
  </si>
  <si>
    <t>28411052</t>
  </si>
  <si>
    <t>dílce vinylové tl 3,0mm, nášlapná vrstva 0,70mm, úprava PUR, třída zátěže 23/34/43, otlak 0,05mm, R10, třída otěru T, hořlavost Bfl S1, bez ftalátů</t>
  </si>
  <si>
    <t>2019413371</t>
  </si>
  <si>
    <t>410,9*1,1 'Přepočtené koeficientem množství</t>
  </si>
  <si>
    <t>225</t>
  </si>
  <si>
    <t>776421111</t>
  </si>
  <si>
    <t>Montáž obvodových lišt lepením</t>
  </si>
  <si>
    <t>-172982492</t>
  </si>
  <si>
    <t>226</t>
  </si>
  <si>
    <t>61418152</t>
  </si>
  <si>
    <t>lišta podlahová dřevěná buk 28x28mm</t>
  </si>
  <si>
    <t>-1604537449</t>
  </si>
  <si>
    <t>303*1,02 'Přepočtené koeficientem množství</t>
  </si>
  <si>
    <t>227</t>
  </si>
  <si>
    <t>998776102</t>
  </si>
  <si>
    <t>Přesun hmot tonážní pro podlahy povlakové v objektech v do 12 m</t>
  </si>
  <si>
    <t>866532465</t>
  </si>
  <si>
    <t>228</t>
  </si>
  <si>
    <t>998776181</t>
  </si>
  <si>
    <t>Příplatek k přesunu hmot tonážní 776 prováděný bez použití mechanizace</t>
  </si>
  <si>
    <t>1313194589</t>
  </si>
  <si>
    <t>781</t>
  </si>
  <si>
    <t>Dokončovací práce - obklady</t>
  </si>
  <si>
    <t>229</t>
  </si>
  <si>
    <t>781111011</t>
  </si>
  <si>
    <t>Ometení (oprášení) stěny při přípravě podkladu</t>
  </si>
  <si>
    <t>1812156000</t>
  </si>
  <si>
    <t>230</t>
  </si>
  <si>
    <t>781121011</t>
  </si>
  <si>
    <t>Nátěr penetrační na stěnu</t>
  </si>
  <si>
    <t>1619375308</t>
  </si>
  <si>
    <t>231</t>
  </si>
  <si>
    <t>781131112</t>
  </si>
  <si>
    <t>Izolace pod obklad nátěrem nebo stěrkou ve dvou vrstvách</t>
  </si>
  <si>
    <t>-1217746126</t>
  </si>
  <si>
    <t>232</t>
  </si>
  <si>
    <t>781131232</t>
  </si>
  <si>
    <t>Izolace pod obklad těsnícími pásy pro styčné nebo dilatační spáry</t>
  </si>
  <si>
    <t>-1553320805</t>
  </si>
  <si>
    <t>233</t>
  </si>
  <si>
    <t>781474118</t>
  </si>
  <si>
    <t>Montáž obkladů vnitřních keramických hladkých do 50 ks/m2 lepených flexibilním lepidlem</t>
  </si>
  <si>
    <t>-1938520423</t>
  </si>
  <si>
    <t>234</t>
  </si>
  <si>
    <t>59761068</t>
  </si>
  <si>
    <t>obklad keramický reliéfní pro interiér přes 22 do 25ks/m2</t>
  </si>
  <si>
    <t>-232402715</t>
  </si>
  <si>
    <t>202,3*1,1 'Přepočtené koeficientem množství</t>
  </si>
  <si>
    <t>235</t>
  </si>
  <si>
    <t>781494511</t>
  </si>
  <si>
    <t>Plastové profily ukončovací lepené flexibilním lepidlem</t>
  </si>
  <si>
    <t>-666572320</t>
  </si>
  <si>
    <t>236</t>
  </si>
  <si>
    <t>781495115</t>
  </si>
  <si>
    <t>Spárování vnitřních obkladů silikonem</t>
  </si>
  <si>
    <t>-1637942201</t>
  </si>
  <si>
    <t>237</t>
  </si>
  <si>
    <t>781495142</t>
  </si>
  <si>
    <t>Průnik obkladem kruhový do DN 90</t>
  </si>
  <si>
    <t>-841220180</t>
  </si>
  <si>
    <t>238</t>
  </si>
  <si>
    <t>998781102</t>
  </si>
  <si>
    <t>Přesun hmot tonážní pro obklady keramické v objektech v do 12 m</t>
  </si>
  <si>
    <t>-1201863143</t>
  </si>
  <si>
    <t>239</t>
  </si>
  <si>
    <t>998781181</t>
  </si>
  <si>
    <t>Příplatek k přesunu hmot tonážní 781 prováděný bez použití mechanizace</t>
  </si>
  <si>
    <t>115477989</t>
  </si>
  <si>
    <t>783</t>
  </si>
  <si>
    <t>Dokončovací práce - nátěry</t>
  </si>
  <si>
    <t>240</t>
  </si>
  <si>
    <t>783213021</t>
  </si>
  <si>
    <t>Napouštěcí dvojnásobný syntetický biodní nátěr tesařských prvků nezabudovaných do konstrukce</t>
  </si>
  <si>
    <t>-527071842</t>
  </si>
  <si>
    <t xml:space="preserve">nátěr stávajících konstrukcí </t>
  </si>
  <si>
    <t>241</t>
  </si>
  <si>
    <t>783801503</t>
  </si>
  <si>
    <t>Omytí omítek tlakovou vodou před provedením nátěru</t>
  </si>
  <si>
    <t>2029296993</t>
  </si>
  <si>
    <t>omytí stávající omítky</t>
  </si>
  <si>
    <t>360</t>
  </si>
  <si>
    <t>242</t>
  </si>
  <si>
    <t>783823131</t>
  </si>
  <si>
    <t>Penetrační akrylátový nátěr hladkých, tenkovrstvých zrnitých nebo štukových omítek</t>
  </si>
  <si>
    <t>1262984075</t>
  </si>
  <si>
    <t>243</t>
  </si>
  <si>
    <t>783826401</t>
  </si>
  <si>
    <t>Ochranný protikarbonatační akrylátový nátěr omítek</t>
  </si>
  <si>
    <t>-1949902169</t>
  </si>
  <si>
    <t>784</t>
  </si>
  <si>
    <t>Dokončovací práce - malby a tapety</t>
  </si>
  <si>
    <t>244</t>
  </si>
  <si>
    <t>784121001</t>
  </si>
  <si>
    <t>Oškrabání malby v mísnostech výšky do 3,80 m</t>
  </si>
  <si>
    <t>1869236178</t>
  </si>
  <si>
    <t>oškrábání starých maleb</t>
  </si>
  <si>
    <t>910+410</t>
  </si>
  <si>
    <t>245</t>
  </si>
  <si>
    <t>784121011</t>
  </si>
  <si>
    <t>Rozmývání podkladu po oškrabání malby v místnostech výšky do 3,80 m</t>
  </si>
  <si>
    <t>-611889523</t>
  </si>
  <si>
    <t>246</t>
  </si>
  <si>
    <t>784181101</t>
  </si>
  <si>
    <t>Základní akrylátová jednonásobná penetrace podkladu v místnostech výšky do 3,80m</t>
  </si>
  <si>
    <t>875185337</t>
  </si>
  <si>
    <t>1005,7+410</t>
  </si>
  <si>
    <t>247</t>
  </si>
  <si>
    <t>784211101</t>
  </si>
  <si>
    <t>Dvojnásobné bílé malby ze směsí za mokra výborně otěruvzdorných v místnostech výšky do 3,80 m</t>
  </si>
  <si>
    <t>665729581</t>
  </si>
  <si>
    <t>1415,700+360</t>
  </si>
  <si>
    <t>2020/002/b - Elektroinstalace</t>
  </si>
  <si>
    <t>741 - Elektroinstalace - silnoproud</t>
  </si>
  <si>
    <t>742 - Elektroinstalace - slaboproud</t>
  </si>
  <si>
    <t>D1 - Hromosvod</t>
  </si>
  <si>
    <t>741</t>
  </si>
  <si>
    <t>Elektroinstalace - silnoproud</t>
  </si>
  <si>
    <t>741001R1</t>
  </si>
  <si>
    <t>Silnoproud - odborný odhad</t>
  </si>
  <si>
    <t>kpl</t>
  </si>
  <si>
    <t>1906770019</t>
  </si>
  <si>
    <t>742</t>
  </si>
  <si>
    <t>Elektroinstalace - slaboproud</t>
  </si>
  <si>
    <t>742001R1</t>
  </si>
  <si>
    <t>Slaboproud</t>
  </si>
  <si>
    <t>241400153</t>
  </si>
  <si>
    <t>D1</t>
  </si>
  <si>
    <t>Hromosvod</t>
  </si>
  <si>
    <t>743001R1</t>
  </si>
  <si>
    <t>-1350292475</t>
  </si>
  <si>
    <t>2020/002/c - Vytápění</t>
  </si>
  <si>
    <t>731 - Ústřední vytápěn</t>
  </si>
  <si>
    <t>731</t>
  </si>
  <si>
    <t>Ústřední vytápěn</t>
  </si>
  <si>
    <t>735191910R00</t>
  </si>
  <si>
    <t>Napuštění vody do otopného systému - bez kotle</t>
  </si>
  <si>
    <t>hod</t>
  </si>
  <si>
    <t>735191903R99</t>
  </si>
  <si>
    <t>Topná zkouška rozvodu provedená dle ČSN 060310, včetně provedení přednastavená těles nebo okruhů</t>
  </si>
  <si>
    <t>Vypuštění topného média z OT soustavy</t>
  </si>
  <si>
    <t>soubor</t>
  </si>
  <si>
    <t>DMTZ - uzavření trubního připojení ke stávající, exp. nádobě</t>
  </si>
  <si>
    <t>3.1</t>
  </si>
  <si>
    <t>DMTZ plynových kotlů Viadrus G27, včetně odvodu spalin</t>
  </si>
  <si>
    <t>3.2</t>
  </si>
  <si>
    <t>DMTZ rozdělovače a sběračee</t>
  </si>
  <si>
    <t>3.3</t>
  </si>
  <si>
    <t>DMTZ tlakové expanzní nádoby 100l</t>
  </si>
  <si>
    <t>3.4</t>
  </si>
  <si>
    <t>DMTZ expanzní nádoby v půdním prostoru</t>
  </si>
  <si>
    <t>732111132V00</t>
  </si>
  <si>
    <t>Plynový agregát Interpack DUO - 82 kW</t>
  </si>
  <si>
    <t>Sada MaR pro další topné okruhy</t>
  </si>
  <si>
    <t>731249212R00</t>
  </si>
  <si>
    <t>Montáž rychlovyhřívacích agregátů</t>
  </si>
  <si>
    <t>Zakabelování regulace, uvedení zařízení do provozu</t>
  </si>
  <si>
    <t>5 -.</t>
  </si>
  <si>
    <t>Materiál pro odvod zplodin a přívod spalovacího, vzduchu</t>
  </si>
  <si>
    <t>6 -.</t>
  </si>
  <si>
    <t>Montáž odvodu zplodin a přívodu vzduchu, včetně, revize odkouření</t>
  </si>
  <si>
    <t>521-05121</t>
  </si>
  <si>
    <t>Anuloid HVDT - Z5 včetně tepelné izolace</t>
  </si>
  <si>
    <t>732331515R00</t>
  </si>
  <si>
    <t>Nádoby expanzní tlak.s memb.Reflex EN R 80/3</t>
  </si>
  <si>
    <t>732339104R00</t>
  </si>
  <si>
    <t>Montáž nádoby expanzní tlakové, včetně obslužné armatury potřebného DN</t>
  </si>
  <si>
    <t>736-110004RT4</t>
  </si>
  <si>
    <t>Radiátory vč. příslušenství</t>
  </si>
  <si>
    <t>1792526053</t>
  </si>
  <si>
    <t>Kombinovaný R+S, viz. detail, včetně tepelné izolace</t>
  </si>
  <si>
    <t>4261097526R</t>
  </si>
  <si>
    <t>Oběhové čerpadlo 30 / 1-8,  Wilo Yonos Pico</t>
  </si>
  <si>
    <t>4261097526R.1</t>
  </si>
  <si>
    <t>Oběhové čerpadlo 25 / 1-8,  Wilo Yonos Pico</t>
  </si>
  <si>
    <t>732429112R00</t>
  </si>
  <si>
    <t>Montáž čerpadel oběhových spirálních, do DN 40</t>
  </si>
  <si>
    <t>998732102R00</t>
  </si>
  <si>
    <t>Přesun hmot pro strojovny, výšky do 12 m</t>
  </si>
  <si>
    <t>DMTZ ocelového potrubí DN 20 - 50, včetně tepelné izolace, objímek a pod.</t>
  </si>
  <si>
    <t>733163101R00</t>
  </si>
  <si>
    <t>Potrubí z měděných trubek D 12 x 1,0 mm, včetně tepelné izolace tl.10mm</t>
  </si>
  <si>
    <t>733 16-3102.</t>
  </si>
  <si>
    <t>Potrubí z měděných trubek D 15 x 1,0 mm, včetně tepelné izolace tl.10mm</t>
  </si>
  <si>
    <t>733163103R00</t>
  </si>
  <si>
    <t>Potrubí z měděných trubek D 18 x 1,0 mm, včetně tepelné izolace tl.10mm</t>
  </si>
  <si>
    <t>733 16-3104.</t>
  </si>
  <si>
    <t>Potrubí z měděných trubek D 22 x 1,0mm, včetně tepelné izolace tl.15mm</t>
  </si>
  <si>
    <t>733 16-3105.</t>
  </si>
  <si>
    <t>Potrubí z měděných trubek D 28 x 1,5 mm, včetně tepelné izolace tl.20mm</t>
  </si>
  <si>
    <t>733 16-3106.</t>
  </si>
  <si>
    <t>Potrubí z měděných trubek D 35 x 1,5 mm, včetně tepelné izolace  tl.20mm</t>
  </si>
  <si>
    <t>733163107R00</t>
  </si>
  <si>
    <t>Potrubí z měděných trubek D 42 x 1,5 mm, včetně tepelné izolace tl.20mm</t>
  </si>
  <si>
    <t>733 16-4102.R85</t>
  </si>
  <si>
    <t>Měděné a bronzové tvarovky a fitinky pro rozvody, potrubí - kolena, oblouky, přechody, t-kusy apod.</t>
  </si>
  <si>
    <t>733190106R00</t>
  </si>
  <si>
    <t>Tlaková zkouška potrubí  do D 54</t>
  </si>
  <si>
    <t>998733101R00</t>
  </si>
  <si>
    <t>Přesun hmot pro rozvody potrubí, výšky do 6 m</t>
  </si>
  <si>
    <t>DMTZ armatur DN 15 - 50</t>
  </si>
  <si>
    <t>734235123R00</t>
  </si>
  <si>
    <t>Kohout kulový,2xvnitřní záv. GIACOMINI R250D DN 25</t>
  </si>
  <si>
    <t>734235124R00</t>
  </si>
  <si>
    <t>Kohout kulový,2xvnitřní záv. GIACOMINI R250D DN 32</t>
  </si>
  <si>
    <t>734235125R00</t>
  </si>
  <si>
    <t>Kohout kulový,2xvnitřní záv. GIACOMINI R250D DN 40</t>
  </si>
  <si>
    <t>734295214R00</t>
  </si>
  <si>
    <t>Filtr, vnitřní-vnitřní z. GIACOMINI R74A DN 32</t>
  </si>
  <si>
    <t>734265313R00</t>
  </si>
  <si>
    <t>Šroubení topenářské, přímé, GIACOMINI R18 DN 20</t>
  </si>
  <si>
    <t>734265314R00</t>
  </si>
  <si>
    <t>Šroubení topenářské, přímé, GIACOMINI R18 DN 25</t>
  </si>
  <si>
    <t>734265315R00</t>
  </si>
  <si>
    <t>Šroubení topenářské, přímé, GIACOMINI R18 DN 32</t>
  </si>
  <si>
    <t>734265316R00</t>
  </si>
  <si>
    <t>Šroubení topenářské, přímé, GIACOMINI R18 DN 40</t>
  </si>
  <si>
    <t>734245424R00</t>
  </si>
  <si>
    <t>Klapka zpětná,2xvnitřní závit GIACOMINI N5 DN 32</t>
  </si>
  <si>
    <t>734295321R00</t>
  </si>
  <si>
    <t>Kohout kul.vypouštěcí,komplet, DN 15</t>
  </si>
  <si>
    <t>734411111R00</t>
  </si>
  <si>
    <t>Teploměr přímý s pouzdrem  typ 160</t>
  </si>
  <si>
    <t>Vyvažovací ventil, Hydrocontrol VTR DN 10</t>
  </si>
  <si>
    <t>8.1</t>
  </si>
  <si>
    <t>Vyvažovací ventil, Hydrocontrol VTR DN 15</t>
  </si>
  <si>
    <t>Přepoštěcí ventil doferenčního tlaku DN 25</t>
  </si>
  <si>
    <t>4.1</t>
  </si>
  <si>
    <t>Přepoštěcí ventil doferenčního tlaku DN 32</t>
  </si>
  <si>
    <t>734215133R00</t>
  </si>
  <si>
    <t>Ventil odvzdušňovací automat. DN 15</t>
  </si>
  <si>
    <t>Trojc.ventil siemens VXG 41.20, kvs 6,3, vč. šroubení a servopohonu SAX 3100, 230V</t>
  </si>
  <si>
    <t>5.1</t>
  </si>
  <si>
    <t>Trojc.ventil siemens VXG 41.15, kvs 4, vč. šroubení a servopohonu SAX 3100, 230V</t>
  </si>
  <si>
    <t>998734101R00</t>
  </si>
  <si>
    <t>Přesun hmot pro armatury, výšky do 6 m</t>
  </si>
  <si>
    <t>553-772</t>
  </si>
  <si>
    <t>R+S PRO PODLAHOVÉ VYTÁPĚNÍ VČ. SKŘÍNĚ IVAR.CS 553, včetně skříně - 2 okruhy</t>
  </si>
  <si>
    <t>553-773</t>
  </si>
  <si>
    <t>R+S PRO PODLAHOVÉ VYTÁPĚNÍ VČ. SKŘÍNĚ IVAR.CS 553, včetně skříně - 3 okruhy</t>
  </si>
  <si>
    <t>553-7711</t>
  </si>
  <si>
    <t>R+S PRO PODLAHOVÉ VYTÁPĚNÍ VČ. SKŘÍNĚ IVAR.CS 553, včetně skříně - 12 okruhů</t>
  </si>
  <si>
    <t>736-110004R06</t>
  </si>
  <si>
    <t>IVAR 178, adaptér pro připojení měděného potrubí</t>
  </si>
  <si>
    <t>736-110004R05</t>
  </si>
  <si>
    <t>IVAR, adaptér pro připojení plastového potrubí 18x18x14</t>
  </si>
  <si>
    <t>736-110004R23</t>
  </si>
  <si>
    <t>IVAR 996, potrubí pro podlahové vytápění, DN 16x2</t>
  </si>
  <si>
    <t>IVA-RND30N</t>
  </si>
  <si>
    <t>IVAR ND 30 Combitop systémová deska, tl. 30mm, rozteč 50mm</t>
  </si>
  <si>
    <t>736-110004R24</t>
  </si>
  <si>
    <t>IVAR R 985, ochranná hadice pro podlahové vytápění</t>
  </si>
  <si>
    <t>736-110004RT3</t>
  </si>
  <si>
    <t>Podlahové vytápění teplovodní IVAR, na systémovou desku</t>
  </si>
  <si>
    <t>2020/002/d - ZTI</t>
  </si>
  <si>
    <t>721 - Zdravotechnika - vnitřní kanalizace</t>
  </si>
  <si>
    <t>722 - Zdravotechnika - vnitřní vodovod</t>
  </si>
  <si>
    <t>725 - Zdravotechnika - zařizovací předměty</t>
  </si>
  <si>
    <t>721</t>
  </si>
  <si>
    <t>Zdravotechnika - vnitřní kanalizace</t>
  </si>
  <si>
    <t>721001R1</t>
  </si>
  <si>
    <t>Kanalizace</t>
  </si>
  <si>
    <t>1968360900</t>
  </si>
  <si>
    <t>722</t>
  </si>
  <si>
    <t>Zdravotechnika - vnitřní vodovod</t>
  </si>
  <si>
    <t>722001R1</t>
  </si>
  <si>
    <t>Vodovod</t>
  </si>
  <si>
    <t>-1229537660</t>
  </si>
  <si>
    <t>725</t>
  </si>
  <si>
    <t>Zdravotechnika - zařizovací předměty</t>
  </si>
  <si>
    <t>725001R1</t>
  </si>
  <si>
    <t>Zařizovací předměty</t>
  </si>
  <si>
    <t>-1141805446</t>
  </si>
  <si>
    <t>2020/002/e - Vzduchotechnika</t>
  </si>
  <si>
    <t>751 - Vzduchotechnika</t>
  </si>
  <si>
    <t>751</t>
  </si>
  <si>
    <t>751001R1</t>
  </si>
  <si>
    <t>-928703071</t>
  </si>
  <si>
    <t>2020/002/f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</si>
  <si>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</si>
  <si>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</si>
  <si>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</si>
  <si>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</si>
  <si>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Vedlejší rozpočtové náklady</t>
  </si>
  <si>
    <t>VRN1</t>
  </si>
  <si>
    <t>Průzkumné, geodetické a projektové práce</t>
  </si>
  <si>
    <t>011514000</t>
  </si>
  <si>
    <t>Stavebně-statický průzkum</t>
  </si>
  <si>
    <t>1024</t>
  </si>
  <si>
    <t>-816717306</t>
  </si>
  <si>
    <t>012203000</t>
  </si>
  <si>
    <t>Geodetické práce při provádění stavby</t>
  </si>
  <si>
    <t>1376158678</t>
  </si>
  <si>
    <t>VRN3</t>
  </si>
  <si>
    <t>Zařízení staveniště</t>
  </si>
  <si>
    <t>032103000</t>
  </si>
  <si>
    <t>Náklady na stavební buňky</t>
  </si>
  <si>
    <t>-487007238</t>
  </si>
  <si>
    <t>032903000</t>
  </si>
  <si>
    <t>Náklady na provoz a údržbu vybavení staveniště</t>
  </si>
  <si>
    <t>1697956798</t>
  </si>
  <si>
    <t>034103000</t>
  </si>
  <si>
    <t>Oplocení staveniště</t>
  </si>
  <si>
    <t>-78149742</t>
  </si>
  <si>
    <t>039103000</t>
  </si>
  <si>
    <t>Rozebrání, bourání a odvoz zařízení staveniště</t>
  </si>
  <si>
    <t>1503164936</t>
  </si>
  <si>
    <t>VRN4</t>
  </si>
  <si>
    <t>Inženýrská činnost</t>
  </si>
  <si>
    <t>041103000</t>
  </si>
  <si>
    <t>Autorský dozor projektanta</t>
  </si>
  <si>
    <t>1367450581</t>
  </si>
  <si>
    <t>041203000</t>
  </si>
  <si>
    <t>Technický dozor investora</t>
  </si>
  <si>
    <t>-1616105797</t>
  </si>
  <si>
    <t>041403000</t>
  </si>
  <si>
    <t>Koordinátor BOZP na staveništi</t>
  </si>
  <si>
    <t>358873395</t>
  </si>
  <si>
    <t>045203000</t>
  </si>
  <si>
    <t>Kompletační činnost</t>
  </si>
  <si>
    <t>1179334223</t>
  </si>
  <si>
    <t>045303000</t>
  </si>
  <si>
    <t>Koordinační činnost</t>
  </si>
  <si>
    <t>-462761150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</si>
</sst>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4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4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0" fontId="0" fillId="0" borderId="0" xfId="0" applyProtection="1">
      <protection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49" fontId="22" fillId="0" borderId="23" xfId="0" applyNumberFormat="1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167" fontId="22" fillId="0" borderId="23" xfId="0" applyNumberFormat="1" applyFont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23" xfId="0" applyFont="1" applyBorder="1" applyAlignment="1" applyProtection="1">
      <alignment horizontal="center" vertical="center"/>
      <protection locked="0"/>
    </xf>
    <xf numFmtId="49" fontId="35" fillId="0" borderId="23" xfId="0" applyNumberFormat="1" applyFont="1" applyBorder="1" applyAlignment="1" applyProtection="1">
      <alignment horizontal="left" vertical="center" wrapText="1"/>
      <protection locked="0"/>
    </xf>
    <xf numFmtId="0" fontId="35" fillId="0" borderId="23" xfId="0" applyFont="1" applyBorder="1" applyAlignment="1" applyProtection="1">
      <alignment horizontal="left" vertical="center" wrapText="1"/>
      <protection locked="0"/>
    </xf>
    <xf numFmtId="0" fontId="35" fillId="0" borderId="23" xfId="0" applyFont="1" applyBorder="1" applyAlignment="1" applyProtection="1">
      <alignment horizontal="center" vertical="center" wrapText="1"/>
      <protection locked="0"/>
    </xf>
    <xf numFmtId="167" fontId="35" fillId="0" borderId="23" xfId="0" applyNumberFormat="1" applyFont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  <protection locked="0"/>
    </xf>
    <xf numFmtId="0" fontId="36" fillId="0" borderId="23" xfId="0" applyFont="1" applyBorder="1" applyAlignment="1" applyProtection="1">
      <alignment vertical="center"/>
      <protection locked="0"/>
    </xf>
    <xf numFmtId="0" fontId="23" fillId="0" borderId="18" xfId="0" applyFont="1" applyBorder="1" applyAlignment="1">
      <alignment horizontal="left" vertical="center"/>
    </xf>
    <xf numFmtId="0" fontId="23" fillId="0" borderId="19" xfId="0" applyFont="1" applyBorder="1" applyAlignment="1">
      <alignment horizontal="center"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0" fontId="0" fillId="0" borderId="0" xfId="0"/>
    <xf numFmtId="4" fontId="5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center" vertical="center"/>
    </xf>
    <xf numFmtId="0" fontId="0" fillId="0" borderId="0" xfId="0"/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4" fontId="24" fillId="0" borderId="0" xfId="0" applyNumberFormat="1" applyFont="1" applyAlignment="1">
      <alignment vertical="center"/>
    </xf>
    <xf numFmtId="4" fontId="24" fillId="3" borderId="0" xfId="0" applyNumberFormat="1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left" vertical="center"/>
    </xf>
    <xf numFmtId="0" fontId="22" fillId="3" borderId="7" xfId="0" applyFont="1" applyFill="1" applyBorder="1" applyAlignment="1">
      <alignment horizontal="right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22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4" fillId="4" borderId="0" xfId="0" applyFon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4" fontId="24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4" fontId="2" fillId="0" borderId="0" xfId="0" applyNumberFormat="1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3" borderId="0" xfId="0" applyFont="1" applyFill="1" applyAlignment="1" applyProtection="1">
      <alignment vertical="center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horizontal="right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4" fontId="5" fillId="3" borderId="7" xfId="0" applyNumberFormat="1" applyFont="1" applyFill="1" applyBorder="1" applyAlignment="1" applyProtection="1">
      <alignment vertical="center"/>
      <protection locked="0"/>
    </xf>
    <xf numFmtId="0" fontId="0" fillId="3" borderId="22" xfId="0" applyFont="1" applyFill="1" applyBorder="1" applyAlignment="1" applyProtection="1">
      <alignment vertical="center"/>
      <protection locked="0"/>
    </xf>
    <xf numFmtId="0" fontId="19" fillId="0" borderId="4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2" fillId="3" borderId="0" xfId="0" applyFont="1" applyFill="1" applyAlignment="1" applyProtection="1">
      <alignment horizontal="left" vertical="center"/>
      <protection locked="0"/>
    </xf>
    <xf numFmtId="0" fontId="22" fillId="3" borderId="0" xfId="0" applyFont="1" applyFill="1" applyAlignment="1" applyProtection="1">
      <alignment horizontal="right" vertical="center"/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22" fillId="3" borderId="13" xfId="0" applyFont="1" applyFill="1" applyBorder="1" applyAlignment="1" applyProtection="1">
      <alignment horizontal="center" vertical="center" wrapText="1"/>
      <protection locked="0"/>
    </xf>
    <xf numFmtId="0" fontId="22" fillId="3" borderId="14" xfId="0" applyFont="1" applyFill="1" applyBorder="1" applyAlignment="1" applyProtection="1">
      <alignment horizontal="center" vertical="center" wrapText="1"/>
      <protection locked="0"/>
    </xf>
    <xf numFmtId="0" fontId="22" fillId="3" borderId="15" xfId="0" applyFont="1" applyFill="1" applyBorder="1" applyAlignment="1" applyProtection="1">
      <alignment horizontal="center" vertical="center" wrapText="1"/>
      <protection locked="0"/>
    </xf>
    <xf numFmtId="0" fontId="22" fillId="3" borderId="0" xfId="0" applyFont="1" applyFill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left" vertical="center"/>
      <protection locked="0"/>
    </xf>
    <xf numFmtId="4" fontId="24" fillId="0" borderId="0" xfId="0" applyNumberFormat="1" applyFont="1" applyAlignment="1" applyProtection="1">
      <alignment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166" fontId="32" fillId="0" borderId="10" xfId="0" applyNumberFormat="1" applyFont="1" applyBorder="1" applyAlignment="1" applyProtection="1">
      <alignment/>
      <protection locked="0"/>
    </xf>
    <xf numFmtId="166" fontId="32" fillId="0" borderId="11" xfId="0" applyNumberFormat="1" applyFont="1" applyBorder="1" applyAlignment="1" applyProtection="1">
      <alignment/>
      <protection locked="0"/>
    </xf>
    <xf numFmtId="4" fontId="33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 applyProtection="1">
      <alignment/>
      <protection locked="0"/>
    </xf>
    <xf numFmtId="0" fontId="9" fillId="0" borderId="3" xfId="0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4" fontId="7" fillId="0" borderId="0" xfId="0" applyNumberFormat="1" applyFont="1" applyAlignment="1" applyProtection="1">
      <alignment/>
      <protection locked="0"/>
    </xf>
    <xf numFmtId="0" fontId="9" fillId="0" borderId="17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166" fontId="9" fillId="0" borderId="0" xfId="0" applyNumberFormat="1" applyFont="1" applyBorder="1" applyAlignment="1" applyProtection="1">
      <alignment/>
      <protection locked="0"/>
    </xf>
    <xf numFmtId="166" fontId="9" fillId="0" borderId="12" xfId="0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4" fontId="9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/>
      <protection locked="0"/>
    </xf>
    <xf numFmtId="4" fontId="8" fillId="0" borderId="0" xfId="0" applyNumberFormat="1" applyFont="1" applyAlignment="1" applyProtection="1">
      <alignment/>
      <protection locked="0"/>
    </xf>
    <xf numFmtId="0" fontId="23" fillId="0" borderId="17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166" fontId="23" fillId="0" borderId="0" xfId="0" applyNumberFormat="1" applyFont="1" applyBorder="1" applyAlignment="1" applyProtection="1">
      <alignment vertical="center"/>
      <protection locked="0"/>
    </xf>
    <xf numFmtId="166" fontId="23" fillId="0" borderId="12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3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167" fontId="11" fillId="0" borderId="0" xfId="0" applyNumberFormat="1" applyFont="1" applyAlignment="1" applyProtection="1">
      <alignment vertical="center"/>
      <protection locked="0"/>
    </xf>
    <xf numFmtId="0" fontId="11" fillId="0" borderId="17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167" fontId="12" fillId="0" borderId="0" xfId="0" applyNumberFormat="1" applyFont="1" applyAlignment="1" applyProtection="1">
      <alignment vertical="center"/>
      <protection locked="0"/>
    </xf>
    <xf numFmtId="0" fontId="12" fillId="0" borderId="17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12" xfId="0" applyFont="1" applyBorder="1" applyAlignment="1" applyProtection="1">
      <alignment vertical="center"/>
      <protection locked="0"/>
    </xf>
    <xf numFmtId="0" fontId="36" fillId="0" borderId="3" xfId="0" applyFont="1" applyBorder="1" applyAlignment="1" applyProtection="1">
      <alignment vertical="center"/>
      <protection locked="0"/>
    </xf>
    <xf numFmtId="0" fontId="35" fillId="0" borderId="17" xfId="0" applyFont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vertical="center" wrapText="1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  <protection locked="0"/>
    </xf>
    <xf numFmtId="0" fontId="11" fillId="0" borderId="20" xfId="0" applyFont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5"/>
  <sheetViews>
    <sheetView showGridLines="0" tabSelected="1" workbookViewId="0" topLeftCell="A79">
      <selection activeCell="BE13" sqref="BE1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171" t="s">
        <v>5</v>
      </c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7"/>
      <c r="D4" s="18" t="s">
        <v>9</v>
      </c>
      <c r="AR4" s="17"/>
      <c r="AS4" s="19" t="s">
        <v>10</v>
      </c>
      <c r="BS4" s="14" t="s">
        <v>11</v>
      </c>
    </row>
    <row r="5" spans="2:71" s="1" customFormat="1" ht="12" customHeight="1">
      <c r="B5" s="17"/>
      <c r="D5" s="20" t="s">
        <v>12</v>
      </c>
      <c r="K5" s="178" t="s">
        <v>13</v>
      </c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R5" s="17"/>
      <c r="BS5" s="14" t="s">
        <v>6</v>
      </c>
    </row>
    <row r="6" spans="2:71" s="1" customFormat="1" ht="36.95" customHeight="1">
      <c r="B6" s="17"/>
      <c r="D6" s="22" t="s">
        <v>14</v>
      </c>
      <c r="K6" s="179" t="s">
        <v>15</v>
      </c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R6" s="17"/>
      <c r="BS6" s="14" t="s">
        <v>6</v>
      </c>
    </row>
    <row r="7" spans="2:71" s="1" customFormat="1" ht="12" customHeight="1">
      <c r="B7" s="17"/>
      <c r="D7" s="23" t="s">
        <v>16</v>
      </c>
      <c r="K7" s="21" t="s">
        <v>1</v>
      </c>
      <c r="AK7" s="23" t="s">
        <v>17</v>
      </c>
      <c r="AN7" s="21" t="s">
        <v>1</v>
      </c>
      <c r="AR7" s="17"/>
      <c r="BS7" s="14" t="s">
        <v>6</v>
      </c>
    </row>
    <row r="8" spans="2:71" s="1" customFormat="1" ht="12" customHeight="1">
      <c r="B8" s="17"/>
      <c r="D8" s="23" t="s">
        <v>18</v>
      </c>
      <c r="K8" s="21" t="s">
        <v>19</v>
      </c>
      <c r="AK8" s="23" t="s">
        <v>20</v>
      </c>
      <c r="AN8" s="21" t="s">
        <v>21</v>
      </c>
      <c r="AR8" s="17"/>
      <c r="BS8" s="14" t="s">
        <v>6</v>
      </c>
    </row>
    <row r="9" spans="2:71" s="1" customFormat="1" ht="14.45" customHeight="1">
      <c r="B9" s="17"/>
      <c r="AR9" s="17"/>
      <c r="BS9" s="14" t="s">
        <v>6</v>
      </c>
    </row>
    <row r="10" spans="2:71" s="1" customFormat="1" ht="12" customHeight="1">
      <c r="B10" s="17"/>
      <c r="D10" s="23" t="s">
        <v>22</v>
      </c>
      <c r="AK10" s="23" t="s">
        <v>23</v>
      </c>
      <c r="AN10" s="21" t="s">
        <v>1</v>
      </c>
      <c r="AR10" s="17"/>
      <c r="BS10" s="14" t="s">
        <v>6</v>
      </c>
    </row>
    <row r="11" spans="2:71" s="1" customFormat="1" ht="18.4" customHeight="1">
      <c r="B11" s="17"/>
      <c r="E11" s="21" t="s">
        <v>19</v>
      </c>
      <c r="AK11" s="23" t="s">
        <v>24</v>
      </c>
      <c r="AN11" s="21" t="s">
        <v>1</v>
      </c>
      <c r="AR11" s="17"/>
      <c r="BS11" s="14" t="s">
        <v>6</v>
      </c>
    </row>
    <row r="12" spans="2:71" s="1" customFormat="1" ht="6.95" customHeight="1">
      <c r="B12" s="17"/>
      <c r="AR12" s="17"/>
      <c r="BS12" s="14" t="s">
        <v>6</v>
      </c>
    </row>
    <row r="13" spans="2:71" s="1" customFormat="1" ht="12" customHeight="1">
      <c r="B13" s="17"/>
      <c r="D13" s="23" t="s">
        <v>25</v>
      </c>
      <c r="H13" s="166"/>
      <c r="AK13" s="23" t="s">
        <v>23</v>
      </c>
      <c r="AN13" s="21" t="s">
        <v>1</v>
      </c>
      <c r="AR13" s="17"/>
      <c r="BS13" s="14" t="s">
        <v>6</v>
      </c>
    </row>
    <row r="14" spans="2:71" ht="12.75">
      <c r="B14" s="17"/>
      <c r="E14" s="21" t="s">
        <v>19</v>
      </c>
      <c r="AK14" s="23" t="s">
        <v>24</v>
      </c>
      <c r="AN14" s="21" t="s">
        <v>1</v>
      </c>
      <c r="AR14" s="17"/>
      <c r="BS14" s="14" t="s">
        <v>6</v>
      </c>
    </row>
    <row r="15" spans="2:71" s="1" customFormat="1" ht="6.95" customHeight="1">
      <c r="B15" s="17"/>
      <c r="AR15" s="17"/>
      <c r="BS15" s="14" t="s">
        <v>3</v>
      </c>
    </row>
    <row r="16" spans="2:71" s="1" customFormat="1" ht="12" customHeight="1">
      <c r="B16" s="17"/>
      <c r="D16" s="23" t="s">
        <v>26</v>
      </c>
      <c r="AK16" s="23" t="s">
        <v>23</v>
      </c>
      <c r="AN16" s="21" t="s">
        <v>1</v>
      </c>
      <c r="AR16" s="17"/>
      <c r="BS16" s="14" t="s">
        <v>3</v>
      </c>
    </row>
    <row r="17" spans="2:71" s="1" customFormat="1" ht="18.4" customHeight="1">
      <c r="B17" s="17"/>
      <c r="E17" s="21" t="s">
        <v>19</v>
      </c>
      <c r="AK17" s="23" t="s">
        <v>24</v>
      </c>
      <c r="AN17" s="21" t="s">
        <v>1</v>
      </c>
      <c r="AR17" s="17"/>
      <c r="BS17" s="14" t="s">
        <v>27</v>
      </c>
    </row>
    <row r="18" spans="2:71" s="1" customFormat="1" ht="6.95" customHeight="1">
      <c r="B18" s="17"/>
      <c r="AR18" s="17"/>
      <c r="BS18" s="14" t="s">
        <v>6</v>
      </c>
    </row>
    <row r="19" spans="2:71" s="1" customFormat="1" ht="12" customHeight="1">
      <c r="B19" s="17"/>
      <c r="D19" s="23" t="s">
        <v>28</v>
      </c>
      <c r="AK19" s="23" t="s">
        <v>23</v>
      </c>
      <c r="AN19" s="21" t="s">
        <v>1</v>
      </c>
      <c r="AR19" s="17"/>
      <c r="BS19" s="14" t="s">
        <v>6</v>
      </c>
    </row>
    <row r="20" spans="2:71" s="1" customFormat="1" ht="18.4" customHeight="1">
      <c r="B20" s="17"/>
      <c r="E20" s="21" t="s">
        <v>29</v>
      </c>
      <c r="AK20" s="23" t="s">
        <v>24</v>
      </c>
      <c r="AN20" s="21" t="s">
        <v>1</v>
      </c>
      <c r="AR20" s="17"/>
      <c r="BS20" s="14" t="s">
        <v>27</v>
      </c>
    </row>
    <row r="21" spans="2:44" s="1" customFormat="1" ht="6.95" customHeight="1">
      <c r="B21" s="17"/>
      <c r="AR21" s="17"/>
    </row>
    <row r="22" spans="2:44" s="1" customFormat="1" ht="12" customHeight="1">
      <c r="B22" s="17"/>
      <c r="D22" s="23" t="s">
        <v>30</v>
      </c>
      <c r="AR22" s="17"/>
    </row>
    <row r="23" spans="2:44" s="1" customFormat="1" ht="16.5" customHeight="1">
      <c r="B23" s="17"/>
      <c r="E23" s="180" t="s">
        <v>1</v>
      </c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R23" s="17"/>
    </row>
    <row r="24" spans="2:44" s="1" customFormat="1" ht="6.95" customHeight="1">
      <c r="B24" s="17"/>
      <c r="AR24" s="17"/>
    </row>
    <row r="25" spans="2:44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2:44" s="1" customFormat="1" ht="14.45" customHeight="1">
      <c r="B26" s="17"/>
      <c r="D26" s="26" t="s">
        <v>31</v>
      </c>
      <c r="AK26" s="181">
        <f>ROUND(AG94,2)</f>
        <v>0</v>
      </c>
      <c r="AL26" s="172"/>
      <c r="AM26" s="172"/>
      <c r="AN26" s="172"/>
      <c r="AO26" s="172"/>
      <c r="AR26" s="17"/>
    </row>
    <row r="27" spans="2:44" s="1" customFormat="1" ht="14.45" customHeight="1">
      <c r="B27" s="17"/>
      <c r="D27" s="26" t="s">
        <v>32</v>
      </c>
      <c r="AK27" s="181">
        <f>ROUND(AG102,2)</f>
        <v>0</v>
      </c>
      <c r="AL27" s="181"/>
      <c r="AM27" s="181"/>
      <c r="AN27" s="181"/>
      <c r="AO27" s="181"/>
      <c r="AR27" s="17"/>
    </row>
    <row r="28" spans="1:57" s="2" customFormat="1" ht="6.95" customHeight="1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8"/>
      <c r="BE28" s="27"/>
    </row>
    <row r="29" spans="1:57" s="2" customFormat="1" ht="25.9" customHeight="1">
      <c r="A29" s="27"/>
      <c r="B29" s="28"/>
      <c r="C29" s="27"/>
      <c r="D29" s="29" t="s">
        <v>33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182">
        <f>ROUND(AK26+AK27,2)</f>
        <v>0</v>
      </c>
      <c r="AL29" s="183"/>
      <c r="AM29" s="183"/>
      <c r="AN29" s="183"/>
      <c r="AO29" s="183"/>
      <c r="AP29" s="27"/>
      <c r="AQ29" s="27"/>
      <c r="AR29" s="28"/>
      <c r="BE29" s="27"/>
    </row>
    <row r="30" spans="1:57" s="2" customFormat="1" ht="6.95" customHeight="1">
      <c r="A30" s="27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8"/>
      <c r="BE30" s="27"/>
    </row>
    <row r="31" spans="1:57" s="2" customFormat="1" ht="12.75">
      <c r="A31" s="27"/>
      <c r="B31" s="28"/>
      <c r="C31" s="27"/>
      <c r="D31" s="27"/>
      <c r="E31" s="27"/>
      <c r="F31" s="27"/>
      <c r="G31" s="27"/>
      <c r="H31" s="27"/>
      <c r="I31" s="27"/>
      <c r="J31" s="27"/>
      <c r="K31" s="27"/>
      <c r="L31" s="184" t="s">
        <v>34</v>
      </c>
      <c r="M31" s="184"/>
      <c r="N31" s="184"/>
      <c r="O31" s="184"/>
      <c r="P31" s="184"/>
      <c r="Q31" s="27"/>
      <c r="R31" s="27"/>
      <c r="S31" s="27"/>
      <c r="T31" s="27"/>
      <c r="U31" s="27"/>
      <c r="V31" s="27"/>
      <c r="W31" s="184" t="s">
        <v>35</v>
      </c>
      <c r="X31" s="184"/>
      <c r="Y31" s="184"/>
      <c r="Z31" s="184"/>
      <c r="AA31" s="184"/>
      <c r="AB31" s="184"/>
      <c r="AC31" s="184"/>
      <c r="AD31" s="184"/>
      <c r="AE31" s="184"/>
      <c r="AF31" s="27"/>
      <c r="AG31" s="27"/>
      <c r="AH31" s="27"/>
      <c r="AI31" s="27"/>
      <c r="AJ31" s="27"/>
      <c r="AK31" s="184" t="s">
        <v>36</v>
      </c>
      <c r="AL31" s="184"/>
      <c r="AM31" s="184"/>
      <c r="AN31" s="184"/>
      <c r="AO31" s="184"/>
      <c r="AP31" s="27"/>
      <c r="AQ31" s="27"/>
      <c r="AR31" s="28"/>
      <c r="BE31" s="27"/>
    </row>
    <row r="32" spans="2:44" s="3" customFormat="1" ht="14.45" customHeight="1">
      <c r="B32" s="32"/>
      <c r="D32" s="23" t="s">
        <v>37</v>
      </c>
      <c r="F32" s="23" t="s">
        <v>38</v>
      </c>
      <c r="L32" s="173">
        <v>0.21</v>
      </c>
      <c r="M32" s="174"/>
      <c r="N32" s="174"/>
      <c r="O32" s="174"/>
      <c r="P32" s="174"/>
      <c r="W32" s="175">
        <f>ROUND(AZ94+SUM(CD102),2)</f>
        <v>0</v>
      </c>
      <c r="X32" s="174"/>
      <c r="Y32" s="174"/>
      <c r="Z32" s="174"/>
      <c r="AA32" s="174"/>
      <c r="AB32" s="174"/>
      <c r="AC32" s="174"/>
      <c r="AD32" s="174"/>
      <c r="AE32" s="174"/>
      <c r="AK32" s="175">
        <f>ROUND(AV94+SUM(BY102),2)</f>
        <v>0</v>
      </c>
      <c r="AL32" s="174"/>
      <c r="AM32" s="174"/>
      <c r="AN32" s="174"/>
      <c r="AO32" s="174"/>
      <c r="AR32" s="32"/>
    </row>
    <row r="33" spans="2:44" s="3" customFormat="1" ht="14.45" customHeight="1">
      <c r="B33" s="32"/>
      <c r="F33" s="23" t="s">
        <v>39</v>
      </c>
      <c r="L33" s="173">
        <v>0.15</v>
      </c>
      <c r="M33" s="174"/>
      <c r="N33" s="174"/>
      <c r="O33" s="174"/>
      <c r="P33" s="174"/>
      <c r="W33" s="175">
        <f>ROUND(BA94+SUM(CE102),2)</f>
        <v>0</v>
      </c>
      <c r="X33" s="174"/>
      <c r="Y33" s="174"/>
      <c r="Z33" s="174"/>
      <c r="AA33" s="174"/>
      <c r="AB33" s="174"/>
      <c r="AC33" s="174"/>
      <c r="AD33" s="174"/>
      <c r="AE33" s="174"/>
      <c r="AK33" s="175">
        <f>ROUND(AW94+SUM(BZ102),2)</f>
        <v>0</v>
      </c>
      <c r="AL33" s="174"/>
      <c r="AM33" s="174"/>
      <c r="AN33" s="174"/>
      <c r="AO33" s="174"/>
      <c r="AR33" s="32"/>
    </row>
    <row r="34" spans="2:44" s="3" customFormat="1" ht="14.45" customHeight="1" hidden="1">
      <c r="B34" s="32"/>
      <c r="F34" s="23" t="s">
        <v>40</v>
      </c>
      <c r="L34" s="173">
        <v>0.21</v>
      </c>
      <c r="M34" s="174"/>
      <c r="N34" s="174"/>
      <c r="O34" s="174"/>
      <c r="P34" s="174"/>
      <c r="W34" s="175">
        <f>ROUND(BB94+SUM(CF102),2)</f>
        <v>0</v>
      </c>
      <c r="X34" s="174"/>
      <c r="Y34" s="174"/>
      <c r="Z34" s="174"/>
      <c r="AA34" s="174"/>
      <c r="AB34" s="174"/>
      <c r="AC34" s="174"/>
      <c r="AD34" s="174"/>
      <c r="AE34" s="174"/>
      <c r="AK34" s="175">
        <v>0</v>
      </c>
      <c r="AL34" s="174"/>
      <c r="AM34" s="174"/>
      <c r="AN34" s="174"/>
      <c r="AO34" s="174"/>
      <c r="AR34" s="32"/>
    </row>
    <row r="35" spans="2:44" s="3" customFormat="1" ht="14.45" customHeight="1" hidden="1">
      <c r="B35" s="32"/>
      <c r="F35" s="23" t="s">
        <v>41</v>
      </c>
      <c r="L35" s="173">
        <v>0.15</v>
      </c>
      <c r="M35" s="174"/>
      <c r="N35" s="174"/>
      <c r="O35" s="174"/>
      <c r="P35" s="174"/>
      <c r="W35" s="175">
        <f>ROUND(BC94+SUM(CG102),2)</f>
        <v>0</v>
      </c>
      <c r="X35" s="174"/>
      <c r="Y35" s="174"/>
      <c r="Z35" s="174"/>
      <c r="AA35" s="174"/>
      <c r="AB35" s="174"/>
      <c r="AC35" s="174"/>
      <c r="AD35" s="174"/>
      <c r="AE35" s="174"/>
      <c r="AK35" s="175">
        <v>0</v>
      </c>
      <c r="AL35" s="174"/>
      <c r="AM35" s="174"/>
      <c r="AN35" s="174"/>
      <c r="AO35" s="174"/>
      <c r="AR35" s="32"/>
    </row>
    <row r="36" spans="2:44" s="3" customFormat="1" ht="14.45" customHeight="1" hidden="1">
      <c r="B36" s="32"/>
      <c r="F36" s="23" t="s">
        <v>42</v>
      </c>
      <c r="L36" s="173">
        <v>0</v>
      </c>
      <c r="M36" s="174"/>
      <c r="N36" s="174"/>
      <c r="O36" s="174"/>
      <c r="P36" s="174"/>
      <c r="W36" s="175">
        <f>ROUND(BD94+SUM(CH102),2)</f>
        <v>0</v>
      </c>
      <c r="X36" s="174"/>
      <c r="Y36" s="174"/>
      <c r="Z36" s="174"/>
      <c r="AA36" s="174"/>
      <c r="AB36" s="174"/>
      <c r="AC36" s="174"/>
      <c r="AD36" s="174"/>
      <c r="AE36" s="174"/>
      <c r="AK36" s="175">
        <v>0</v>
      </c>
      <c r="AL36" s="174"/>
      <c r="AM36" s="174"/>
      <c r="AN36" s="174"/>
      <c r="AO36" s="174"/>
      <c r="AR36" s="32"/>
    </row>
    <row r="37" spans="1:57" s="2" customFormat="1" ht="6.95" customHeight="1">
      <c r="A37" s="27"/>
      <c r="B37" s="28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8"/>
      <c r="BE37" s="27"/>
    </row>
    <row r="38" spans="1:57" s="2" customFormat="1" ht="25.9" customHeight="1">
      <c r="A38" s="27"/>
      <c r="B38" s="28"/>
      <c r="C38" s="33"/>
      <c r="D38" s="34" t="s">
        <v>43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6" t="s">
        <v>44</v>
      </c>
      <c r="U38" s="35"/>
      <c r="V38" s="35"/>
      <c r="W38" s="35"/>
      <c r="X38" s="170" t="s">
        <v>45</v>
      </c>
      <c r="Y38" s="168"/>
      <c r="Z38" s="168"/>
      <c r="AA38" s="168"/>
      <c r="AB38" s="168"/>
      <c r="AC38" s="35"/>
      <c r="AD38" s="35"/>
      <c r="AE38" s="35"/>
      <c r="AF38" s="35"/>
      <c r="AG38" s="35"/>
      <c r="AH38" s="35"/>
      <c r="AI38" s="35"/>
      <c r="AJ38" s="35"/>
      <c r="AK38" s="167">
        <f>SUM(AK29:AK36)</f>
        <v>0</v>
      </c>
      <c r="AL38" s="168"/>
      <c r="AM38" s="168"/>
      <c r="AN38" s="168"/>
      <c r="AO38" s="169"/>
      <c r="AP38" s="33"/>
      <c r="AQ38" s="33"/>
      <c r="AR38" s="28"/>
      <c r="BE38" s="27"/>
    </row>
    <row r="39" spans="1:57" s="2" customFormat="1" ht="6.95" customHeight="1">
      <c r="A39" s="27"/>
      <c r="B39" s="28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8"/>
      <c r="BE39" s="27"/>
    </row>
    <row r="40" spans="1:57" s="2" customFormat="1" ht="14.4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8"/>
      <c r="BE40" s="27"/>
    </row>
    <row r="41" spans="2:44" s="1" customFormat="1" ht="14.45" customHeight="1">
      <c r="B41" s="17"/>
      <c r="AR41" s="17"/>
    </row>
    <row r="42" spans="2:44" s="1" customFormat="1" ht="14.45" customHeight="1">
      <c r="B42" s="17"/>
      <c r="AR42" s="17"/>
    </row>
    <row r="43" spans="2:44" s="1" customFormat="1" ht="14.45" customHeight="1">
      <c r="B43" s="17"/>
      <c r="AR43" s="17"/>
    </row>
    <row r="44" spans="2:44" s="1" customFormat="1" ht="14.45" customHeight="1">
      <c r="B44" s="17"/>
      <c r="AR44" s="17"/>
    </row>
    <row r="45" spans="2:44" s="1" customFormat="1" ht="14.45" customHeight="1">
      <c r="B45" s="17"/>
      <c r="AR45" s="17"/>
    </row>
    <row r="46" spans="2:44" s="1" customFormat="1" ht="14.45" customHeight="1">
      <c r="B46" s="17"/>
      <c r="AR46" s="17"/>
    </row>
    <row r="47" spans="2:44" s="1" customFormat="1" ht="14.45" customHeight="1">
      <c r="B47" s="17"/>
      <c r="AR47" s="17"/>
    </row>
    <row r="48" spans="2:44" s="1" customFormat="1" ht="14.45" customHeight="1">
      <c r="B48" s="17"/>
      <c r="AR48" s="17"/>
    </row>
    <row r="49" spans="2:44" s="2" customFormat="1" ht="14.45" customHeight="1">
      <c r="B49" s="37"/>
      <c r="D49" s="38" t="s">
        <v>46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47</v>
      </c>
      <c r="AI49" s="39"/>
      <c r="AJ49" s="39"/>
      <c r="AK49" s="39"/>
      <c r="AL49" s="39"/>
      <c r="AM49" s="39"/>
      <c r="AN49" s="39"/>
      <c r="AO49" s="39"/>
      <c r="AR49" s="37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1:57" s="2" customFormat="1" ht="12.75">
      <c r="A60" s="27"/>
      <c r="B60" s="28"/>
      <c r="C60" s="27"/>
      <c r="D60" s="40" t="s">
        <v>48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0" t="s">
        <v>49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0" t="s">
        <v>48</v>
      </c>
      <c r="AI60" s="30"/>
      <c r="AJ60" s="30"/>
      <c r="AK60" s="30"/>
      <c r="AL60" s="30"/>
      <c r="AM60" s="40" t="s">
        <v>49</v>
      </c>
      <c r="AN60" s="30"/>
      <c r="AO60" s="30"/>
      <c r="AP60" s="27"/>
      <c r="AQ60" s="27"/>
      <c r="AR60" s="28"/>
      <c r="BE60" s="27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1:57" s="2" customFormat="1" ht="12.75">
      <c r="A64" s="27"/>
      <c r="B64" s="28"/>
      <c r="C64" s="27"/>
      <c r="D64" s="38" t="s">
        <v>50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38" t="s">
        <v>51</v>
      </c>
      <c r="AI64" s="41"/>
      <c r="AJ64" s="41"/>
      <c r="AK64" s="41"/>
      <c r="AL64" s="41"/>
      <c r="AM64" s="41"/>
      <c r="AN64" s="41"/>
      <c r="AO64" s="41"/>
      <c r="AP64" s="27"/>
      <c r="AQ64" s="27"/>
      <c r="AR64" s="28"/>
      <c r="BE64" s="27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1:57" s="2" customFormat="1" ht="12.75">
      <c r="A75" s="27"/>
      <c r="B75" s="28"/>
      <c r="C75" s="27"/>
      <c r="D75" s="40" t="s">
        <v>48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0" t="s">
        <v>49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0" t="s">
        <v>48</v>
      </c>
      <c r="AI75" s="30"/>
      <c r="AJ75" s="30"/>
      <c r="AK75" s="30"/>
      <c r="AL75" s="30"/>
      <c r="AM75" s="40" t="s">
        <v>49</v>
      </c>
      <c r="AN75" s="30"/>
      <c r="AO75" s="30"/>
      <c r="AP75" s="27"/>
      <c r="AQ75" s="27"/>
      <c r="AR75" s="28"/>
      <c r="BE75" s="27"/>
    </row>
    <row r="76" spans="1:57" s="2" customFormat="1" ht="12">
      <c r="A76" s="27"/>
      <c r="B76" s="28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8"/>
      <c r="BE76" s="27"/>
    </row>
    <row r="77" spans="1:57" s="2" customFormat="1" ht="6.9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28"/>
      <c r="BE77" s="27"/>
    </row>
    <row r="81" spans="1:57" s="2" customFormat="1" ht="6.9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28"/>
      <c r="BE81" s="27"/>
    </row>
    <row r="82" spans="1:57" s="2" customFormat="1" ht="24.95" customHeight="1">
      <c r="A82" s="27"/>
      <c r="B82" s="28"/>
      <c r="C82" s="18" t="s">
        <v>52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8"/>
      <c r="BE82" s="27"/>
    </row>
    <row r="83" spans="1:57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8"/>
      <c r="BE83" s="27"/>
    </row>
    <row r="84" spans="2:44" s="4" customFormat="1" ht="12" customHeight="1">
      <c r="B84" s="46"/>
      <c r="C84" s="23" t="s">
        <v>12</v>
      </c>
      <c r="L84" s="4" t="str">
        <f>K5</f>
        <v>2020/002</v>
      </c>
      <c r="AR84" s="46"/>
    </row>
    <row r="85" spans="2:44" s="5" customFormat="1" ht="36.95" customHeight="1">
      <c r="B85" s="47"/>
      <c r="C85" s="48" t="s">
        <v>14</v>
      </c>
      <c r="L85" s="194" t="str">
        <f>K6</f>
        <v>ZŠ LAŽÁNKY - rekonstrukce a dostavba</v>
      </c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R85" s="47"/>
    </row>
    <row r="86" spans="1:57" s="2" customFormat="1" ht="6.95" customHeight="1">
      <c r="A86" s="27"/>
      <c r="B86" s="28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8"/>
      <c r="BE86" s="27"/>
    </row>
    <row r="87" spans="1:57" s="2" customFormat="1" ht="12" customHeight="1">
      <c r="A87" s="27"/>
      <c r="B87" s="28"/>
      <c r="C87" s="23" t="s">
        <v>18</v>
      </c>
      <c r="D87" s="27"/>
      <c r="E87" s="27"/>
      <c r="F87" s="27"/>
      <c r="G87" s="27"/>
      <c r="H87" s="27"/>
      <c r="I87" s="27"/>
      <c r="J87" s="27"/>
      <c r="K87" s="27"/>
      <c r="L87" s="49" t="str">
        <f>IF(K8="","",K8)</f>
        <v xml:space="preserve"> </v>
      </c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3" t="s">
        <v>20</v>
      </c>
      <c r="AJ87" s="27"/>
      <c r="AK87" s="27"/>
      <c r="AL87" s="27"/>
      <c r="AM87" s="196" t="str">
        <f>IF(AN8="","",AN8)</f>
        <v>9. 3. 2020</v>
      </c>
      <c r="AN87" s="196"/>
      <c r="AO87" s="27"/>
      <c r="AP87" s="27"/>
      <c r="AQ87" s="27"/>
      <c r="AR87" s="28"/>
      <c r="BE87" s="27"/>
    </row>
    <row r="88" spans="1:57" s="2" customFormat="1" ht="6.95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8"/>
      <c r="BE88" s="27"/>
    </row>
    <row r="89" spans="1:57" s="2" customFormat="1" ht="15.2" customHeight="1">
      <c r="A89" s="27"/>
      <c r="B89" s="28"/>
      <c r="C89" s="23" t="s">
        <v>22</v>
      </c>
      <c r="D89" s="27"/>
      <c r="E89" s="27"/>
      <c r="F89" s="27"/>
      <c r="G89" s="27"/>
      <c r="H89" s="27"/>
      <c r="I89" s="27"/>
      <c r="J89" s="27"/>
      <c r="K89" s="27"/>
      <c r="L89" s="4" t="str">
        <f>IF(E11="","",E11)</f>
        <v xml:space="preserve"> </v>
      </c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3" t="s">
        <v>26</v>
      </c>
      <c r="AJ89" s="27"/>
      <c r="AK89" s="27"/>
      <c r="AL89" s="27"/>
      <c r="AM89" s="197" t="str">
        <f>IF(E17="","",E17)</f>
        <v xml:space="preserve"> </v>
      </c>
      <c r="AN89" s="198"/>
      <c r="AO89" s="198"/>
      <c r="AP89" s="198"/>
      <c r="AQ89" s="27"/>
      <c r="AR89" s="28"/>
      <c r="AS89" s="199" t="s">
        <v>53</v>
      </c>
      <c r="AT89" s="200"/>
      <c r="AU89" s="51"/>
      <c r="AV89" s="51"/>
      <c r="AW89" s="51"/>
      <c r="AX89" s="51"/>
      <c r="AY89" s="51"/>
      <c r="AZ89" s="51"/>
      <c r="BA89" s="51"/>
      <c r="BB89" s="51"/>
      <c r="BC89" s="51"/>
      <c r="BD89" s="52"/>
      <c r="BE89" s="27"/>
    </row>
    <row r="90" spans="1:57" s="2" customFormat="1" ht="15.2" customHeight="1">
      <c r="A90" s="27"/>
      <c r="B90" s="28"/>
      <c r="C90" s="23" t="s">
        <v>25</v>
      </c>
      <c r="D90" s="27"/>
      <c r="E90" s="27"/>
      <c r="F90" s="27"/>
      <c r="G90" s="27"/>
      <c r="H90" s="27"/>
      <c r="I90" s="27"/>
      <c r="J90" s="27"/>
      <c r="K90" s="27"/>
      <c r="L90" s="4" t="str">
        <f>IF(E14="","",E14)</f>
        <v xml:space="preserve"> </v>
      </c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3" t="s">
        <v>28</v>
      </c>
      <c r="AJ90" s="27"/>
      <c r="AK90" s="27"/>
      <c r="AL90" s="27"/>
      <c r="AM90" s="197" t="str">
        <f>IF(E20="","",E20)</f>
        <v>Budgets4u s.r.o.</v>
      </c>
      <c r="AN90" s="198"/>
      <c r="AO90" s="198"/>
      <c r="AP90" s="198"/>
      <c r="AQ90" s="27"/>
      <c r="AR90" s="28"/>
      <c r="AS90" s="201"/>
      <c r="AT90" s="202"/>
      <c r="AU90" s="53"/>
      <c r="AV90" s="53"/>
      <c r="AW90" s="53"/>
      <c r="AX90" s="53"/>
      <c r="AY90" s="53"/>
      <c r="AZ90" s="53"/>
      <c r="BA90" s="53"/>
      <c r="BB90" s="53"/>
      <c r="BC90" s="53"/>
      <c r="BD90" s="54"/>
      <c r="BE90" s="27"/>
    </row>
    <row r="91" spans="1:57" s="2" customFormat="1" ht="10.9" customHeight="1">
      <c r="A91" s="27"/>
      <c r="B91" s="28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8"/>
      <c r="AS91" s="201"/>
      <c r="AT91" s="202"/>
      <c r="AU91" s="53"/>
      <c r="AV91" s="53"/>
      <c r="AW91" s="53"/>
      <c r="AX91" s="53"/>
      <c r="AY91" s="53"/>
      <c r="AZ91" s="53"/>
      <c r="BA91" s="53"/>
      <c r="BB91" s="53"/>
      <c r="BC91" s="53"/>
      <c r="BD91" s="54"/>
      <c r="BE91" s="27"/>
    </row>
    <row r="92" spans="1:57" s="2" customFormat="1" ht="29.25" customHeight="1">
      <c r="A92" s="27"/>
      <c r="B92" s="28"/>
      <c r="C92" s="189" t="s">
        <v>54</v>
      </c>
      <c r="D92" s="190"/>
      <c r="E92" s="190"/>
      <c r="F92" s="190"/>
      <c r="G92" s="190"/>
      <c r="H92" s="55"/>
      <c r="I92" s="192" t="s">
        <v>55</v>
      </c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1" t="s">
        <v>56</v>
      </c>
      <c r="AH92" s="190"/>
      <c r="AI92" s="190"/>
      <c r="AJ92" s="190"/>
      <c r="AK92" s="190"/>
      <c r="AL92" s="190"/>
      <c r="AM92" s="190"/>
      <c r="AN92" s="192" t="s">
        <v>57</v>
      </c>
      <c r="AO92" s="190"/>
      <c r="AP92" s="193"/>
      <c r="AQ92" s="56" t="s">
        <v>58</v>
      </c>
      <c r="AR92" s="28"/>
      <c r="AS92" s="57" t="s">
        <v>59</v>
      </c>
      <c r="AT92" s="58" t="s">
        <v>60</v>
      </c>
      <c r="AU92" s="58" t="s">
        <v>61</v>
      </c>
      <c r="AV92" s="58" t="s">
        <v>62</v>
      </c>
      <c r="AW92" s="58" t="s">
        <v>63</v>
      </c>
      <c r="AX92" s="58" t="s">
        <v>64</v>
      </c>
      <c r="AY92" s="58" t="s">
        <v>65</v>
      </c>
      <c r="AZ92" s="58" t="s">
        <v>66</v>
      </c>
      <c r="BA92" s="58" t="s">
        <v>67</v>
      </c>
      <c r="BB92" s="58" t="s">
        <v>68</v>
      </c>
      <c r="BC92" s="58" t="s">
        <v>69</v>
      </c>
      <c r="BD92" s="59" t="s">
        <v>70</v>
      </c>
      <c r="BE92" s="27"/>
    </row>
    <row r="93" spans="1:57" s="2" customFormat="1" ht="10.9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8"/>
      <c r="AS93" s="60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2"/>
      <c r="BE93" s="27"/>
    </row>
    <row r="94" spans="2:90" s="6" customFormat="1" ht="32.45" customHeight="1">
      <c r="B94" s="63"/>
      <c r="C94" s="64" t="s">
        <v>71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188">
        <f>ROUND(SUM(AG95:AG100),2)</f>
        <v>0</v>
      </c>
      <c r="AH94" s="188"/>
      <c r="AI94" s="188"/>
      <c r="AJ94" s="188"/>
      <c r="AK94" s="188"/>
      <c r="AL94" s="188"/>
      <c r="AM94" s="188"/>
      <c r="AN94" s="176">
        <f aca="true" t="shared" si="0" ref="AN94:AN100">SUM(AG94,AT94)</f>
        <v>0</v>
      </c>
      <c r="AO94" s="176"/>
      <c r="AP94" s="176"/>
      <c r="AQ94" s="67" t="s">
        <v>1</v>
      </c>
      <c r="AR94" s="63"/>
      <c r="AS94" s="68">
        <f>ROUND(SUM(AS95:AS100),2)</f>
        <v>0</v>
      </c>
      <c r="AT94" s="69">
        <f aca="true" t="shared" si="1" ref="AT94:AT100">ROUND(SUM(AV94:AW94),2)</f>
        <v>0</v>
      </c>
      <c r="AU94" s="70">
        <f>ROUND(SUM(AU95:AU100),5)</f>
        <v>14421.87937</v>
      </c>
      <c r="AV94" s="69">
        <f>ROUND(AZ94*L32,2)</f>
        <v>0</v>
      </c>
      <c r="AW94" s="69">
        <f>ROUND(BA94*L33,2)</f>
        <v>0</v>
      </c>
      <c r="AX94" s="69">
        <f>ROUND(BB94*L32,2)</f>
        <v>0</v>
      </c>
      <c r="AY94" s="69">
        <f>ROUND(BC94*L33,2)</f>
        <v>0</v>
      </c>
      <c r="AZ94" s="69">
        <f>ROUND(SUM(AZ95:AZ100),2)</f>
        <v>0</v>
      </c>
      <c r="BA94" s="69">
        <f>ROUND(SUM(BA95:BA100),2)</f>
        <v>0</v>
      </c>
      <c r="BB94" s="69">
        <f>ROUND(SUM(BB95:BB100),2)</f>
        <v>0</v>
      </c>
      <c r="BC94" s="69">
        <f>ROUND(SUM(BC95:BC100),2)</f>
        <v>0</v>
      </c>
      <c r="BD94" s="71">
        <f>ROUND(SUM(BD95:BD100),2)</f>
        <v>0</v>
      </c>
      <c r="BS94" s="72" t="s">
        <v>72</v>
      </c>
      <c r="BT94" s="72" t="s">
        <v>73</v>
      </c>
      <c r="BU94" s="73" t="s">
        <v>74</v>
      </c>
      <c r="BV94" s="72" t="s">
        <v>75</v>
      </c>
      <c r="BW94" s="72" t="s">
        <v>4</v>
      </c>
      <c r="BX94" s="72" t="s">
        <v>76</v>
      </c>
      <c r="CL94" s="72" t="s">
        <v>1</v>
      </c>
    </row>
    <row r="95" spans="1:91" s="7" customFormat="1" ht="24.75" customHeight="1">
      <c r="A95" s="74" t="s">
        <v>77</v>
      </c>
      <c r="B95" s="75"/>
      <c r="C95" s="76"/>
      <c r="D95" s="187" t="s">
        <v>78</v>
      </c>
      <c r="E95" s="187"/>
      <c r="F95" s="187"/>
      <c r="G95" s="187"/>
      <c r="H95" s="187"/>
      <c r="I95" s="77"/>
      <c r="J95" s="187" t="s">
        <v>79</v>
      </c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5">
        <f>'2020-002-a - Stavební a k...'!J30</f>
        <v>0</v>
      </c>
      <c r="AH95" s="186"/>
      <c r="AI95" s="186"/>
      <c r="AJ95" s="186"/>
      <c r="AK95" s="186"/>
      <c r="AL95" s="186"/>
      <c r="AM95" s="186"/>
      <c r="AN95" s="185">
        <f t="shared" si="0"/>
        <v>0</v>
      </c>
      <c r="AO95" s="186"/>
      <c r="AP95" s="186"/>
      <c r="AQ95" s="78" t="s">
        <v>80</v>
      </c>
      <c r="AR95" s="75"/>
      <c r="AS95" s="79">
        <v>0</v>
      </c>
      <c r="AT95" s="80">
        <f t="shared" si="1"/>
        <v>0</v>
      </c>
      <c r="AU95" s="81">
        <f>'2020-002-a - Stavební a k...'!P142</f>
        <v>14421.879368999998</v>
      </c>
      <c r="AV95" s="80">
        <f>'2020-002-a - Stavební a k...'!J33</f>
        <v>0</v>
      </c>
      <c r="AW95" s="80">
        <f>'2020-002-a - Stavební a k...'!J34</f>
        <v>0</v>
      </c>
      <c r="AX95" s="80">
        <f>'2020-002-a - Stavební a k...'!J35</f>
        <v>0</v>
      </c>
      <c r="AY95" s="80">
        <f>'2020-002-a - Stavební a k...'!J36</f>
        <v>0</v>
      </c>
      <c r="AZ95" s="80">
        <f>'2020-002-a - Stavební a k...'!F33</f>
        <v>0</v>
      </c>
      <c r="BA95" s="80">
        <f>'2020-002-a - Stavební a k...'!F34</f>
        <v>0</v>
      </c>
      <c r="BB95" s="80">
        <f>'2020-002-a - Stavební a k...'!F35</f>
        <v>0</v>
      </c>
      <c r="BC95" s="80">
        <f>'2020-002-a - Stavební a k...'!F36</f>
        <v>0</v>
      </c>
      <c r="BD95" s="82">
        <f>'2020-002-a - Stavební a k...'!F37</f>
        <v>0</v>
      </c>
      <c r="BT95" s="83" t="s">
        <v>81</v>
      </c>
      <c r="BV95" s="83" t="s">
        <v>75</v>
      </c>
      <c r="BW95" s="83" t="s">
        <v>82</v>
      </c>
      <c r="BX95" s="83" t="s">
        <v>4</v>
      </c>
      <c r="CL95" s="83" t="s">
        <v>1</v>
      </c>
      <c r="CM95" s="83" t="s">
        <v>83</v>
      </c>
    </row>
    <row r="96" spans="1:91" s="7" customFormat="1" ht="24.75" customHeight="1">
      <c r="A96" s="74" t="s">
        <v>77</v>
      </c>
      <c r="B96" s="75"/>
      <c r="C96" s="76"/>
      <c r="D96" s="187" t="s">
        <v>84</v>
      </c>
      <c r="E96" s="187"/>
      <c r="F96" s="187"/>
      <c r="G96" s="187"/>
      <c r="H96" s="187"/>
      <c r="I96" s="77"/>
      <c r="J96" s="187" t="s">
        <v>85</v>
      </c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5">
        <f>'2020-002-b - Elektroinsta...'!J30</f>
        <v>0</v>
      </c>
      <c r="AH96" s="186"/>
      <c r="AI96" s="186"/>
      <c r="AJ96" s="186"/>
      <c r="AK96" s="186"/>
      <c r="AL96" s="186"/>
      <c r="AM96" s="186"/>
      <c r="AN96" s="185">
        <f t="shared" si="0"/>
        <v>0</v>
      </c>
      <c r="AO96" s="186"/>
      <c r="AP96" s="186"/>
      <c r="AQ96" s="78" t="s">
        <v>80</v>
      </c>
      <c r="AR96" s="75"/>
      <c r="AS96" s="79">
        <v>0</v>
      </c>
      <c r="AT96" s="80">
        <f t="shared" si="1"/>
        <v>0</v>
      </c>
      <c r="AU96" s="81">
        <f>'2020-002-b - Elektroinsta...'!P119</f>
        <v>0</v>
      </c>
      <c r="AV96" s="80">
        <f>'2020-002-b - Elektroinsta...'!J33</f>
        <v>0</v>
      </c>
      <c r="AW96" s="80">
        <f>'2020-002-b - Elektroinsta...'!J34</f>
        <v>0</v>
      </c>
      <c r="AX96" s="80">
        <f>'2020-002-b - Elektroinsta...'!J35</f>
        <v>0</v>
      </c>
      <c r="AY96" s="80">
        <f>'2020-002-b - Elektroinsta...'!J36</f>
        <v>0</v>
      </c>
      <c r="AZ96" s="80">
        <f>'2020-002-b - Elektroinsta...'!F33</f>
        <v>0</v>
      </c>
      <c r="BA96" s="80">
        <f>'2020-002-b - Elektroinsta...'!F34</f>
        <v>0</v>
      </c>
      <c r="BB96" s="80">
        <f>'2020-002-b - Elektroinsta...'!F35</f>
        <v>0</v>
      </c>
      <c r="BC96" s="80">
        <f>'2020-002-b - Elektroinsta...'!F36</f>
        <v>0</v>
      </c>
      <c r="BD96" s="82">
        <f>'2020-002-b - Elektroinsta...'!F37</f>
        <v>0</v>
      </c>
      <c r="BT96" s="83" t="s">
        <v>81</v>
      </c>
      <c r="BV96" s="83" t="s">
        <v>75</v>
      </c>
      <c r="BW96" s="83" t="s">
        <v>86</v>
      </c>
      <c r="BX96" s="83" t="s">
        <v>4</v>
      </c>
      <c r="CL96" s="83" t="s">
        <v>1</v>
      </c>
      <c r="CM96" s="83" t="s">
        <v>83</v>
      </c>
    </row>
    <row r="97" spans="1:91" s="7" customFormat="1" ht="24.75" customHeight="1">
      <c r="A97" s="74" t="s">
        <v>77</v>
      </c>
      <c r="B97" s="75"/>
      <c r="C97" s="76"/>
      <c r="D97" s="187" t="s">
        <v>87</v>
      </c>
      <c r="E97" s="187"/>
      <c r="F97" s="187"/>
      <c r="G97" s="187"/>
      <c r="H97" s="187"/>
      <c r="I97" s="77"/>
      <c r="J97" s="187" t="s">
        <v>88</v>
      </c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5">
        <f>'2020-002-c - Vytápění'!J30</f>
        <v>0</v>
      </c>
      <c r="AH97" s="186"/>
      <c r="AI97" s="186"/>
      <c r="AJ97" s="186"/>
      <c r="AK97" s="186"/>
      <c r="AL97" s="186"/>
      <c r="AM97" s="186"/>
      <c r="AN97" s="185">
        <f t="shared" si="0"/>
        <v>0</v>
      </c>
      <c r="AO97" s="186"/>
      <c r="AP97" s="186"/>
      <c r="AQ97" s="78" t="s">
        <v>80</v>
      </c>
      <c r="AR97" s="75"/>
      <c r="AS97" s="79">
        <v>0</v>
      </c>
      <c r="AT97" s="80">
        <f t="shared" si="1"/>
        <v>0</v>
      </c>
      <c r="AU97" s="81">
        <f>'2020-002-c - Vytápění'!P117</f>
        <v>0</v>
      </c>
      <c r="AV97" s="80">
        <f>'2020-002-c - Vytápění'!J33</f>
        <v>0</v>
      </c>
      <c r="AW97" s="80">
        <f>'2020-002-c - Vytápění'!J34</f>
        <v>0</v>
      </c>
      <c r="AX97" s="80">
        <f>'2020-002-c - Vytápění'!J35</f>
        <v>0</v>
      </c>
      <c r="AY97" s="80">
        <f>'2020-002-c - Vytápění'!J36</f>
        <v>0</v>
      </c>
      <c r="AZ97" s="80">
        <f>'2020-002-c - Vytápění'!F33</f>
        <v>0</v>
      </c>
      <c r="BA97" s="80">
        <f>'2020-002-c - Vytápění'!F34</f>
        <v>0</v>
      </c>
      <c r="BB97" s="80">
        <f>'2020-002-c - Vytápění'!F35</f>
        <v>0</v>
      </c>
      <c r="BC97" s="80">
        <f>'2020-002-c - Vytápění'!F36</f>
        <v>0</v>
      </c>
      <c r="BD97" s="82">
        <f>'2020-002-c - Vytápění'!F37</f>
        <v>0</v>
      </c>
      <c r="BT97" s="83" t="s">
        <v>81</v>
      </c>
      <c r="BV97" s="83" t="s">
        <v>75</v>
      </c>
      <c r="BW97" s="83" t="s">
        <v>89</v>
      </c>
      <c r="BX97" s="83" t="s">
        <v>4</v>
      </c>
      <c r="CL97" s="83" t="s">
        <v>1</v>
      </c>
      <c r="CM97" s="83" t="s">
        <v>83</v>
      </c>
    </row>
    <row r="98" spans="1:91" s="7" customFormat="1" ht="24.75" customHeight="1">
      <c r="A98" s="74" t="s">
        <v>77</v>
      </c>
      <c r="B98" s="75"/>
      <c r="C98" s="76"/>
      <c r="D98" s="187" t="s">
        <v>90</v>
      </c>
      <c r="E98" s="187"/>
      <c r="F98" s="187"/>
      <c r="G98" s="187"/>
      <c r="H98" s="187"/>
      <c r="I98" s="77"/>
      <c r="J98" s="187" t="s">
        <v>91</v>
      </c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5">
        <f>'2020-002-d - ZTI'!J30</f>
        <v>0</v>
      </c>
      <c r="AH98" s="186"/>
      <c r="AI98" s="186"/>
      <c r="AJ98" s="186"/>
      <c r="AK98" s="186"/>
      <c r="AL98" s="186"/>
      <c r="AM98" s="186"/>
      <c r="AN98" s="185">
        <f t="shared" si="0"/>
        <v>0</v>
      </c>
      <c r="AO98" s="186"/>
      <c r="AP98" s="186"/>
      <c r="AQ98" s="78" t="s">
        <v>80</v>
      </c>
      <c r="AR98" s="75"/>
      <c r="AS98" s="79">
        <v>0</v>
      </c>
      <c r="AT98" s="80">
        <f t="shared" si="1"/>
        <v>0</v>
      </c>
      <c r="AU98" s="81">
        <f>'2020-002-d - ZTI'!P119</f>
        <v>0</v>
      </c>
      <c r="AV98" s="80">
        <f>'2020-002-d - ZTI'!J33</f>
        <v>0</v>
      </c>
      <c r="AW98" s="80">
        <f>'2020-002-d - ZTI'!J34</f>
        <v>0</v>
      </c>
      <c r="AX98" s="80">
        <f>'2020-002-d - ZTI'!J35</f>
        <v>0</v>
      </c>
      <c r="AY98" s="80">
        <f>'2020-002-d - ZTI'!J36</f>
        <v>0</v>
      </c>
      <c r="AZ98" s="80">
        <f>'2020-002-d - ZTI'!F33</f>
        <v>0</v>
      </c>
      <c r="BA98" s="80">
        <f>'2020-002-d - ZTI'!F34</f>
        <v>0</v>
      </c>
      <c r="BB98" s="80">
        <f>'2020-002-d - ZTI'!F35</f>
        <v>0</v>
      </c>
      <c r="BC98" s="80">
        <f>'2020-002-d - ZTI'!F36</f>
        <v>0</v>
      </c>
      <c r="BD98" s="82">
        <f>'2020-002-d - ZTI'!F37</f>
        <v>0</v>
      </c>
      <c r="BT98" s="83" t="s">
        <v>81</v>
      </c>
      <c r="BV98" s="83" t="s">
        <v>75</v>
      </c>
      <c r="BW98" s="83" t="s">
        <v>92</v>
      </c>
      <c r="BX98" s="83" t="s">
        <v>4</v>
      </c>
      <c r="CL98" s="83" t="s">
        <v>1</v>
      </c>
      <c r="CM98" s="83" t="s">
        <v>83</v>
      </c>
    </row>
    <row r="99" spans="1:91" s="7" customFormat="1" ht="24.75" customHeight="1">
      <c r="A99" s="74" t="s">
        <v>77</v>
      </c>
      <c r="B99" s="75"/>
      <c r="C99" s="76"/>
      <c r="D99" s="187" t="s">
        <v>93</v>
      </c>
      <c r="E99" s="187"/>
      <c r="F99" s="187"/>
      <c r="G99" s="187"/>
      <c r="H99" s="187"/>
      <c r="I99" s="77"/>
      <c r="J99" s="187" t="s">
        <v>94</v>
      </c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  <c r="AF99" s="187"/>
      <c r="AG99" s="185">
        <f>'2020-002-e - Vzduchotechnika'!J30</f>
        <v>0</v>
      </c>
      <c r="AH99" s="186"/>
      <c r="AI99" s="186"/>
      <c r="AJ99" s="186"/>
      <c r="AK99" s="186"/>
      <c r="AL99" s="186"/>
      <c r="AM99" s="186"/>
      <c r="AN99" s="185">
        <f t="shared" si="0"/>
        <v>0</v>
      </c>
      <c r="AO99" s="186"/>
      <c r="AP99" s="186"/>
      <c r="AQ99" s="78" t="s">
        <v>80</v>
      </c>
      <c r="AR99" s="75"/>
      <c r="AS99" s="79">
        <v>0</v>
      </c>
      <c r="AT99" s="80">
        <f t="shared" si="1"/>
        <v>0</v>
      </c>
      <c r="AU99" s="81">
        <f>'2020-002-e - Vzduchotechnika'!P117</f>
        <v>0</v>
      </c>
      <c r="AV99" s="80">
        <f>'2020-002-e - Vzduchotechnika'!J33</f>
        <v>0</v>
      </c>
      <c r="AW99" s="80">
        <f>'2020-002-e - Vzduchotechnika'!J34</f>
        <v>0</v>
      </c>
      <c r="AX99" s="80">
        <f>'2020-002-e - Vzduchotechnika'!J35</f>
        <v>0</v>
      </c>
      <c r="AY99" s="80">
        <f>'2020-002-e - Vzduchotechnika'!J36</f>
        <v>0</v>
      </c>
      <c r="AZ99" s="80">
        <f>'2020-002-e - Vzduchotechnika'!F33</f>
        <v>0</v>
      </c>
      <c r="BA99" s="80">
        <f>'2020-002-e - Vzduchotechnika'!F34</f>
        <v>0</v>
      </c>
      <c r="BB99" s="80">
        <f>'2020-002-e - Vzduchotechnika'!F35</f>
        <v>0</v>
      </c>
      <c r="BC99" s="80">
        <f>'2020-002-e - Vzduchotechnika'!F36</f>
        <v>0</v>
      </c>
      <c r="BD99" s="82">
        <f>'2020-002-e - Vzduchotechnika'!F37</f>
        <v>0</v>
      </c>
      <c r="BT99" s="83" t="s">
        <v>81</v>
      </c>
      <c r="BV99" s="83" t="s">
        <v>75</v>
      </c>
      <c r="BW99" s="83" t="s">
        <v>95</v>
      </c>
      <c r="BX99" s="83" t="s">
        <v>4</v>
      </c>
      <c r="CL99" s="83" t="s">
        <v>1</v>
      </c>
      <c r="CM99" s="83" t="s">
        <v>83</v>
      </c>
    </row>
    <row r="100" spans="1:91" s="7" customFormat="1" ht="24.75" customHeight="1">
      <c r="A100" s="74" t="s">
        <v>77</v>
      </c>
      <c r="B100" s="75"/>
      <c r="C100" s="76"/>
      <c r="D100" s="187" t="s">
        <v>96</v>
      </c>
      <c r="E100" s="187"/>
      <c r="F100" s="187"/>
      <c r="G100" s="187"/>
      <c r="H100" s="187"/>
      <c r="I100" s="77"/>
      <c r="J100" s="187" t="s">
        <v>97</v>
      </c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  <c r="AF100" s="187"/>
      <c r="AG100" s="185">
        <f>'2020-002-f - VRN'!J30</f>
        <v>0</v>
      </c>
      <c r="AH100" s="186"/>
      <c r="AI100" s="186"/>
      <c r="AJ100" s="186"/>
      <c r="AK100" s="186"/>
      <c r="AL100" s="186"/>
      <c r="AM100" s="186"/>
      <c r="AN100" s="185">
        <f t="shared" si="0"/>
        <v>0</v>
      </c>
      <c r="AO100" s="186"/>
      <c r="AP100" s="186"/>
      <c r="AQ100" s="78" t="s">
        <v>80</v>
      </c>
      <c r="AR100" s="75"/>
      <c r="AS100" s="84">
        <v>0</v>
      </c>
      <c r="AT100" s="85">
        <f t="shared" si="1"/>
        <v>0</v>
      </c>
      <c r="AU100" s="86">
        <f>'2020-002-f - VRN'!P120</f>
        <v>0</v>
      </c>
      <c r="AV100" s="85">
        <f>'2020-002-f - VRN'!J33</f>
        <v>0</v>
      </c>
      <c r="AW100" s="85">
        <f>'2020-002-f - VRN'!J34</f>
        <v>0</v>
      </c>
      <c r="AX100" s="85">
        <f>'2020-002-f - VRN'!J35</f>
        <v>0</v>
      </c>
      <c r="AY100" s="85">
        <f>'2020-002-f - VRN'!J36</f>
        <v>0</v>
      </c>
      <c r="AZ100" s="85">
        <f>'2020-002-f - VRN'!F33</f>
        <v>0</v>
      </c>
      <c r="BA100" s="85">
        <f>'2020-002-f - VRN'!F34</f>
        <v>0</v>
      </c>
      <c r="BB100" s="85">
        <f>'2020-002-f - VRN'!F35</f>
        <v>0</v>
      </c>
      <c r="BC100" s="85">
        <f>'2020-002-f - VRN'!F36</f>
        <v>0</v>
      </c>
      <c r="BD100" s="87">
        <f>'2020-002-f - VRN'!F37</f>
        <v>0</v>
      </c>
      <c r="BT100" s="83" t="s">
        <v>81</v>
      </c>
      <c r="BV100" s="83" t="s">
        <v>75</v>
      </c>
      <c r="BW100" s="83" t="s">
        <v>98</v>
      </c>
      <c r="BX100" s="83" t="s">
        <v>4</v>
      </c>
      <c r="CL100" s="83" t="s">
        <v>1</v>
      </c>
      <c r="CM100" s="83" t="s">
        <v>83</v>
      </c>
    </row>
    <row r="101" spans="2:44" ht="12">
      <c r="B101" s="17"/>
      <c r="AR101" s="17"/>
    </row>
    <row r="102" spans="1:57" s="2" customFormat="1" ht="30" customHeight="1">
      <c r="A102" s="27"/>
      <c r="B102" s="28"/>
      <c r="C102" s="64" t="s">
        <v>99</v>
      </c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176">
        <v>0</v>
      </c>
      <c r="AH102" s="176"/>
      <c r="AI102" s="176"/>
      <c r="AJ102" s="176"/>
      <c r="AK102" s="176"/>
      <c r="AL102" s="176"/>
      <c r="AM102" s="176"/>
      <c r="AN102" s="176">
        <v>0</v>
      </c>
      <c r="AO102" s="176"/>
      <c r="AP102" s="176"/>
      <c r="AQ102" s="88"/>
      <c r="AR102" s="28"/>
      <c r="AS102" s="57" t="s">
        <v>100</v>
      </c>
      <c r="AT102" s="58" t="s">
        <v>101</v>
      </c>
      <c r="AU102" s="58" t="s">
        <v>37</v>
      </c>
      <c r="AV102" s="59" t="s">
        <v>60</v>
      </c>
      <c r="AW102" s="27"/>
      <c r="AX102" s="27"/>
      <c r="AY102" s="27"/>
      <c r="AZ102" s="27"/>
      <c r="BA102" s="27"/>
      <c r="BB102" s="27"/>
      <c r="BC102" s="27"/>
      <c r="BD102" s="27"/>
      <c r="BE102" s="27"/>
    </row>
    <row r="103" spans="1:57" s="2" customFormat="1" ht="10.9" customHeight="1">
      <c r="A103" s="27"/>
      <c r="B103" s="28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8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</row>
    <row r="104" spans="1:57" s="2" customFormat="1" ht="30" customHeight="1">
      <c r="A104" s="27"/>
      <c r="B104" s="28"/>
      <c r="C104" s="89" t="s">
        <v>102</v>
      </c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177">
        <f>ROUND(AG94+AG102,2)</f>
        <v>0</v>
      </c>
      <c r="AH104" s="177"/>
      <c r="AI104" s="177"/>
      <c r="AJ104" s="177"/>
      <c r="AK104" s="177"/>
      <c r="AL104" s="177"/>
      <c r="AM104" s="177"/>
      <c r="AN104" s="177">
        <f>ROUND(AN94+AN102,2)</f>
        <v>0</v>
      </c>
      <c r="AO104" s="177"/>
      <c r="AP104" s="177"/>
      <c r="AQ104" s="90"/>
      <c r="AR104" s="28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</row>
    <row r="105" spans="1:57" s="2" customFormat="1" ht="6.95" customHeight="1">
      <c r="A105" s="27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28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</row>
  </sheetData>
  <mergeCells count="66">
    <mergeCell ref="L85:AO85"/>
    <mergeCell ref="AM87:AN87"/>
    <mergeCell ref="AM89:AP89"/>
    <mergeCell ref="AS89:AT91"/>
    <mergeCell ref="AM90:AP90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J96:AF96"/>
    <mergeCell ref="AG96:AM96"/>
    <mergeCell ref="J97:AF97"/>
    <mergeCell ref="AN97:AP97"/>
    <mergeCell ref="D97:H97"/>
    <mergeCell ref="AG97:AM97"/>
    <mergeCell ref="AN100:AP100"/>
    <mergeCell ref="AG100:AM100"/>
    <mergeCell ref="D100:H100"/>
    <mergeCell ref="J100:AF100"/>
    <mergeCell ref="AG94:AM94"/>
    <mergeCell ref="AN94:AP94"/>
    <mergeCell ref="AG98:AM98"/>
    <mergeCell ref="AN98:AP98"/>
    <mergeCell ref="D98:H98"/>
    <mergeCell ref="J98:AF98"/>
    <mergeCell ref="AN99:AP99"/>
    <mergeCell ref="AG99:AM99"/>
    <mergeCell ref="D99:H99"/>
    <mergeCell ref="J99:AF99"/>
    <mergeCell ref="AN96:AP96"/>
    <mergeCell ref="D96:H96"/>
    <mergeCell ref="AG102:AM102"/>
    <mergeCell ref="AN102:AP102"/>
    <mergeCell ref="AG104:AM104"/>
    <mergeCell ref="AN104:AP104"/>
    <mergeCell ref="K5:AO5"/>
    <mergeCell ref="K6:AO6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W32:AE32"/>
    <mergeCell ref="L32:P32"/>
    <mergeCell ref="AK38:AO38"/>
    <mergeCell ref="X38:AB38"/>
    <mergeCell ref="AR2:BE2"/>
    <mergeCell ref="L35:P35"/>
    <mergeCell ref="W35:AE35"/>
    <mergeCell ref="AK35:AO35"/>
    <mergeCell ref="L36:P36"/>
    <mergeCell ref="W36:AE36"/>
    <mergeCell ref="AK36:AO36"/>
    <mergeCell ref="L33:P33"/>
    <mergeCell ref="AK33:AO33"/>
    <mergeCell ref="W33:AE33"/>
    <mergeCell ref="W34:AE34"/>
    <mergeCell ref="AK34:AO34"/>
    <mergeCell ref="L34:P34"/>
  </mergeCells>
  <hyperlinks>
    <hyperlink ref="A95" location="'2020-002-a - Stavební a k...'!C2" display="/"/>
    <hyperlink ref="A96" location="'2020-002-b - Elektroinsta...'!C2" display="/"/>
    <hyperlink ref="A97" location="'2020-002-c - Vytápění'!C2" display="/"/>
    <hyperlink ref="A98" location="'2020-002-d - ZTI'!C2" display="/"/>
    <hyperlink ref="A99" location="'2020-002-e - Vzduchotechnika'!C2" display="/"/>
    <hyperlink ref="A100" location="'2020-002-f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93"/>
  <sheetViews>
    <sheetView showGridLines="0" workbookViewId="0" topLeftCell="A140">
      <selection activeCell="E155" sqref="E155"/>
    </sheetView>
  </sheetViews>
  <sheetFormatPr defaultColWidth="9.140625" defaultRowHeight="12"/>
  <cols>
    <col min="1" max="1" width="8.28125" style="206" customWidth="1"/>
    <col min="2" max="2" width="1.7109375" style="206" customWidth="1"/>
    <col min="3" max="3" width="4.140625" style="206" customWidth="1"/>
    <col min="4" max="4" width="4.28125" style="206" customWidth="1"/>
    <col min="5" max="5" width="17.140625" style="206" customWidth="1"/>
    <col min="6" max="6" width="50.8515625" style="206" customWidth="1"/>
    <col min="7" max="7" width="7.00390625" style="206" customWidth="1"/>
    <col min="8" max="8" width="11.421875" style="206" customWidth="1"/>
    <col min="9" max="10" width="20.140625" style="206" customWidth="1"/>
    <col min="11" max="11" width="20.140625" style="206" hidden="1" customWidth="1"/>
    <col min="12" max="12" width="9.28125" style="206" customWidth="1"/>
    <col min="13" max="13" width="10.8515625" style="206" hidden="1" customWidth="1"/>
    <col min="14" max="14" width="9.28125" style="206" hidden="1" customWidth="1"/>
    <col min="15" max="20" width="14.140625" style="206" hidden="1" customWidth="1"/>
    <col min="21" max="21" width="16.28125" style="206" hidden="1" customWidth="1"/>
    <col min="22" max="22" width="12.28125" style="206" customWidth="1"/>
    <col min="23" max="23" width="16.28125" style="206" customWidth="1"/>
    <col min="24" max="24" width="12.28125" style="206" customWidth="1"/>
    <col min="25" max="25" width="15.00390625" style="206" customWidth="1"/>
    <col min="26" max="26" width="11.00390625" style="206" customWidth="1"/>
    <col min="27" max="27" width="15.00390625" style="206" customWidth="1"/>
    <col min="28" max="28" width="16.28125" style="206" customWidth="1"/>
    <col min="29" max="29" width="11.00390625" style="206" customWidth="1"/>
    <col min="30" max="30" width="15.00390625" style="206" customWidth="1"/>
    <col min="31" max="31" width="16.28125" style="206" customWidth="1"/>
    <col min="32" max="43" width="9.28125" style="206" customWidth="1"/>
    <col min="44" max="65" width="9.28125" style="206" hidden="1" customWidth="1"/>
    <col min="66" max="16384" width="9.28125" style="206" customWidth="1"/>
  </cols>
  <sheetData>
    <row r="1" ht="12"/>
    <row r="2" spans="12:46" ht="36.95" customHeight="1">
      <c r="L2" s="207" t="s">
        <v>5</v>
      </c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209" t="s">
        <v>82</v>
      </c>
    </row>
    <row r="3" spans="2:46" ht="6.95" customHeight="1">
      <c r="B3" s="210"/>
      <c r="C3" s="211"/>
      <c r="D3" s="211"/>
      <c r="E3" s="211"/>
      <c r="F3" s="211"/>
      <c r="G3" s="211"/>
      <c r="H3" s="211"/>
      <c r="I3" s="211"/>
      <c r="J3" s="211"/>
      <c r="K3" s="211"/>
      <c r="L3" s="212"/>
      <c r="AT3" s="209" t="s">
        <v>83</v>
      </c>
    </row>
    <row r="4" spans="2:46" ht="24.95" customHeight="1">
      <c r="B4" s="212"/>
      <c r="D4" s="213" t="s">
        <v>103</v>
      </c>
      <c r="L4" s="212"/>
      <c r="M4" s="214" t="s">
        <v>10</v>
      </c>
      <c r="AT4" s="209" t="s">
        <v>3</v>
      </c>
    </row>
    <row r="5" spans="2:12" ht="6.95" customHeight="1">
      <c r="B5" s="212"/>
      <c r="L5" s="212"/>
    </row>
    <row r="6" spans="2:12" ht="12" customHeight="1">
      <c r="B6" s="212"/>
      <c r="D6" s="215" t="s">
        <v>14</v>
      </c>
      <c r="L6" s="212"/>
    </row>
    <row r="7" spans="2:12" ht="16.5" customHeight="1">
      <c r="B7" s="212"/>
      <c r="E7" s="216" t="str">
        <f>'Rekapitulace stavby'!K6</f>
        <v>ZŠ LAŽÁNKY - rekonstrukce a dostavba</v>
      </c>
      <c r="F7" s="217"/>
      <c r="G7" s="217"/>
      <c r="H7" s="217"/>
      <c r="L7" s="212"/>
    </row>
    <row r="8" spans="1:31" s="220" customFormat="1" ht="12" customHeight="1">
      <c r="A8" s="218"/>
      <c r="B8" s="141"/>
      <c r="C8" s="218"/>
      <c r="D8" s="215" t="s">
        <v>104</v>
      </c>
      <c r="E8" s="218"/>
      <c r="F8" s="218"/>
      <c r="G8" s="218"/>
      <c r="H8" s="218"/>
      <c r="I8" s="218"/>
      <c r="J8" s="218"/>
      <c r="K8" s="218"/>
      <c r="L8" s="219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</row>
    <row r="9" spans="1:31" s="220" customFormat="1" ht="16.5" customHeight="1">
      <c r="A9" s="218"/>
      <c r="B9" s="141"/>
      <c r="C9" s="218"/>
      <c r="D9" s="218"/>
      <c r="E9" s="221" t="s">
        <v>105</v>
      </c>
      <c r="F9" s="222"/>
      <c r="G9" s="222"/>
      <c r="H9" s="222"/>
      <c r="I9" s="218"/>
      <c r="J9" s="218"/>
      <c r="K9" s="218"/>
      <c r="L9" s="219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</row>
    <row r="10" spans="1:31" s="220" customFormat="1" ht="12">
      <c r="A10" s="218"/>
      <c r="B10" s="141"/>
      <c r="C10" s="218"/>
      <c r="D10" s="218"/>
      <c r="E10" s="218"/>
      <c r="F10" s="218"/>
      <c r="G10" s="218"/>
      <c r="H10" s="218"/>
      <c r="I10" s="218"/>
      <c r="J10" s="218"/>
      <c r="K10" s="218"/>
      <c r="L10" s="219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</row>
    <row r="11" spans="1:31" s="220" customFormat="1" ht="12" customHeight="1">
      <c r="A11" s="218"/>
      <c r="B11" s="141"/>
      <c r="C11" s="218"/>
      <c r="D11" s="215" t="s">
        <v>16</v>
      </c>
      <c r="E11" s="218"/>
      <c r="F11" s="223" t="s">
        <v>1</v>
      </c>
      <c r="G11" s="218"/>
      <c r="H11" s="218"/>
      <c r="I11" s="215" t="s">
        <v>17</v>
      </c>
      <c r="J11" s="223" t="s">
        <v>1</v>
      </c>
      <c r="K11" s="218"/>
      <c r="L11" s="219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</row>
    <row r="12" spans="1:31" s="220" customFormat="1" ht="12" customHeight="1">
      <c r="A12" s="218"/>
      <c r="B12" s="141"/>
      <c r="C12" s="218"/>
      <c r="D12" s="215" t="s">
        <v>18</v>
      </c>
      <c r="E12" s="218"/>
      <c r="F12" s="223" t="s">
        <v>19</v>
      </c>
      <c r="G12" s="218"/>
      <c r="H12" s="218"/>
      <c r="I12" s="215" t="s">
        <v>20</v>
      </c>
      <c r="J12" s="224" t="str">
        <f>'Rekapitulace stavby'!AN8</f>
        <v>9. 3. 2020</v>
      </c>
      <c r="K12" s="218"/>
      <c r="L12" s="219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</row>
    <row r="13" spans="1:31" s="220" customFormat="1" ht="10.9" customHeight="1">
      <c r="A13" s="218"/>
      <c r="B13" s="141"/>
      <c r="C13" s="218"/>
      <c r="D13" s="218"/>
      <c r="E13" s="218"/>
      <c r="F13" s="218"/>
      <c r="G13" s="218"/>
      <c r="H13" s="218"/>
      <c r="I13" s="218"/>
      <c r="J13" s="218"/>
      <c r="K13" s="218"/>
      <c r="L13" s="219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</row>
    <row r="14" spans="1:31" s="220" customFormat="1" ht="12" customHeight="1">
      <c r="A14" s="218"/>
      <c r="B14" s="141"/>
      <c r="C14" s="218"/>
      <c r="D14" s="215" t="s">
        <v>22</v>
      </c>
      <c r="E14" s="218"/>
      <c r="F14" s="218"/>
      <c r="G14" s="218"/>
      <c r="H14" s="218"/>
      <c r="I14" s="215" t="s">
        <v>23</v>
      </c>
      <c r="J14" s="223" t="str">
        <f>IF('Rekapitulace stavby'!AN10="","",'Rekapitulace stavby'!AN10)</f>
        <v/>
      </c>
      <c r="K14" s="218"/>
      <c r="L14" s="219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</row>
    <row r="15" spans="1:31" s="220" customFormat="1" ht="18" customHeight="1">
      <c r="A15" s="218"/>
      <c r="B15" s="141"/>
      <c r="C15" s="218"/>
      <c r="D15" s="218"/>
      <c r="E15" s="223" t="str">
        <f>IF('Rekapitulace stavby'!E11="","",'Rekapitulace stavby'!E11)</f>
        <v xml:space="preserve"> </v>
      </c>
      <c r="F15" s="218"/>
      <c r="G15" s="218"/>
      <c r="H15" s="218"/>
      <c r="I15" s="215" t="s">
        <v>24</v>
      </c>
      <c r="J15" s="223" t="str">
        <f>IF('Rekapitulace stavby'!AN11="","",'Rekapitulace stavby'!AN11)</f>
        <v/>
      </c>
      <c r="K15" s="218"/>
      <c r="L15" s="219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</row>
    <row r="16" spans="1:31" s="220" customFormat="1" ht="6.95" customHeight="1">
      <c r="A16" s="218"/>
      <c r="B16" s="141"/>
      <c r="C16" s="218"/>
      <c r="D16" s="218"/>
      <c r="E16" s="218"/>
      <c r="F16" s="218"/>
      <c r="G16" s="218"/>
      <c r="H16" s="218"/>
      <c r="I16" s="218"/>
      <c r="J16" s="218"/>
      <c r="K16" s="218"/>
      <c r="L16" s="219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</row>
    <row r="17" spans="1:31" s="220" customFormat="1" ht="12" customHeight="1">
      <c r="A17" s="218"/>
      <c r="B17" s="141"/>
      <c r="C17" s="218"/>
      <c r="D17" s="215" t="s">
        <v>25</v>
      </c>
      <c r="E17" s="218"/>
      <c r="F17" s="218"/>
      <c r="G17" s="218"/>
      <c r="H17" s="218"/>
      <c r="I17" s="215" t="s">
        <v>23</v>
      </c>
      <c r="J17" s="223" t="str">
        <f>'Rekapitulace stavby'!AN13</f>
        <v/>
      </c>
      <c r="K17" s="218"/>
      <c r="L17" s="219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</row>
    <row r="18" spans="1:31" s="220" customFormat="1" ht="18" customHeight="1">
      <c r="A18" s="218"/>
      <c r="B18" s="141"/>
      <c r="C18" s="218"/>
      <c r="D18" s="218"/>
      <c r="E18" s="225" t="str">
        <f>'Rekapitulace stavby'!E14</f>
        <v xml:space="preserve"> </v>
      </c>
      <c r="F18" s="225"/>
      <c r="G18" s="225"/>
      <c r="H18" s="225"/>
      <c r="I18" s="215" t="s">
        <v>24</v>
      </c>
      <c r="J18" s="223" t="str">
        <f>'Rekapitulace stavby'!AN14</f>
        <v/>
      </c>
      <c r="K18" s="218"/>
      <c r="L18" s="219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</row>
    <row r="19" spans="1:31" s="220" customFormat="1" ht="6.95" customHeight="1">
      <c r="A19" s="218"/>
      <c r="B19" s="141"/>
      <c r="C19" s="218"/>
      <c r="D19" s="218"/>
      <c r="E19" s="218"/>
      <c r="F19" s="218"/>
      <c r="G19" s="218"/>
      <c r="H19" s="218"/>
      <c r="I19" s="218"/>
      <c r="J19" s="218"/>
      <c r="K19" s="218"/>
      <c r="L19" s="219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</row>
    <row r="20" spans="1:31" s="220" customFormat="1" ht="12" customHeight="1">
      <c r="A20" s="218"/>
      <c r="B20" s="141"/>
      <c r="C20" s="218"/>
      <c r="D20" s="215" t="s">
        <v>26</v>
      </c>
      <c r="E20" s="218"/>
      <c r="F20" s="218"/>
      <c r="G20" s="218"/>
      <c r="H20" s="218"/>
      <c r="I20" s="215" t="s">
        <v>23</v>
      </c>
      <c r="J20" s="223" t="str">
        <f>IF('Rekapitulace stavby'!AN16="","",'Rekapitulace stavby'!AN16)</f>
        <v/>
      </c>
      <c r="K20" s="218"/>
      <c r="L20" s="219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</row>
    <row r="21" spans="1:31" s="220" customFormat="1" ht="18" customHeight="1">
      <c r="A21" s="218"/>
      <c r="B21" s="141"/>
      <c r="C21" s="218"/>
      <c r="D21" s="218"/>
      <c r="E21" s="223" t="str">
        <f>IF('Rekapitulace stavby'!E17="","",'Rekapitulace stavby'!E17)</f>
        <v xml:space="preserve"> </v>
      </c>
      <c r="F21" s="218"/>
      <c r="G21" s="218"/>
      <c r="H21" s="218"/>
      <c r="I21" s="215" t="s">
        <v>24</v>
      </c>
      <c r="J21" s="223" t="str">
        <f>IF('Rekapitulace stavby'!AN17="","",'Rekapitulace stavby'!AN17)</f>
        <v/>
      </c>
      <c r="K21" s="218"/>
      <c r="L21" s="219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</row>
    <row r="22" spans="1:31" s="220" customFormat="1" ht="6.95" customHeight="1">
      <c r="A22" s="218"/>
      <c r="B22" s="141"/>
      <c r="C22" s="218"/>
      <c r="D22" s="218"/>
      <c r="E22" s="218"/>
      <c r="F22" s="218"/>
      <c r="G22" s="218"/>
      <c r="H22" s="218"/>
      <c r="I22" s="218"/>
      <c r="J22" s="218"/>
      <c r="K22" s="218"/>
      <c r="L22" s="219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</row>
    <row r="23" spans="1:31" s="220" customFormat="1" ht="12" customHeight="1">
      <c r="A23" s="218"/>
      <c r="B23" s="141"/>
      <c r="C23" s="218"/>
      <c r="D23" s="215" t="s">
        <v>28</v>
      </c>
      <c r="E23" s="218"/>
      <c r="F23" s="218"/>
      <c r="G23" s="218"/>
      <c r="H23" s="218"/>
      <c r="I23" s="215" t="s">
        <v>23</v>
      </c>
      <c r="J23" s="223" t="str">
        <f>IF('Rekapitulace stavby'!AN19="","",'Rekapitulace stavby'!AN19)</f>
        <v/>
      </c>
      <c r="K23" s="218"/>
      <c r="L23" s="219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</row>
    <row r="24" spans="1:31" s="220" customFormat="1" ht="18" customHeight="1">
      <c r="A24" s="218"/>
      <c r="B24" s="141"/>
      <c r="C24" s="218"/>
      <c r="D24" s="218"/>
      <c r="E24" s="223" t="str">
        <f>IF('Rekapitulace stavby'!E20="","",'Rekapitulace stavby'!E20)</f>
        <v>Budgets4u s.r.o.</v>
      </c>
      <c r="F24" s="218"/>
      <c r="G24" s="218"/>
      <c r="H24" s="218"/>
      <c r="I24" s="215" t="s">
        <v>24</v>
      </c>
      <c r="J24" s="223" t="str">
        <f>IF('Rekapitulace stavby'!AN20="","",'Rekapitulace stavby'!AN20)</f>
        <v/>
      </c>
      <c r="K24" s="218"/>
      <c r="L24" s="219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</row>
    <row r="25" spans="1:31" s="220" customFormat="1" ht="6.95" customHeight="1">
      <c r="A25" s="218"/>
      <c r="B25" s="141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</row>
    <row r="26" spans="1:31" s="220" customFormat="1" ht="12" customHeight="1">
      <c r="A26" s="218"/>
      <c r="B26" s="141"/>
      <c r="C26" s="218"/>
      <c r="D26" s="215" t="s">
        <v>30</v>
      </c>
      <c r="E26" s="218"/>
      <c r="F26" s="218"/>
      <c r="G26" s="218"/>
      <c r="H26" s="218"/>
      <c r="I26" s="218"/>
      <c r="J26" s="218"/>
      <c r="K26" s="218"/>
      <c r="L26" s="219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</row>
    <row r="27" spans="1:31" s="230" customFormat="1" ht="16.5" customHeight="1">
      <c r="A27" s="226"/>
      <c r="B27" s="227"/>
      <c r="C27" s="226"/>
      <c r="D27" s="226"/>
      <c r="E27" s="228" t="s">
        <v>1</v>
      </c>
      <c r="F27" s="228"/>
      <c r="G27" s="228"/>
      <c r="H27" s="228"/>
      <c r="I27" s="226"/>
      <c r="J27" s="226"/>
      <c r="K27" s="226"/>
      <c r="L27" s="229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</row>
    <row r="28" spans="1:31" s="220" customFormat="1" ht="6.95" customHeight="1">
      <c r="A28" s="218"/>
      <c r="B28" s="141"/>
      <c r="C28" s="218"/>
      <c r="D28" s="218"/>
      <c r="E28" s="218"/>
      <c r="F28" s="218"/>
      <c r="G28" s="218"/>
      <c r="H28" s="218"/>
      <c r="I28" s="218"/>
      <c r="J28" s="218"/>
      <c r="K28" s="218"/>
      <c r="L28" s="219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</row>
    <row r="29" spans="1:31" s="220" customFormat="1" ht="6.95" customHeight="1">
      <c r="A29" s="218"/>
      <c r="B29" s="141"/>
      <c r="C29" s="218"/>
      <c r="D29" s="231"/>
      <c r="E29" s="231"/>
      <c r="F29" s="231"/>
      <c r="G29" s="231"/>
      <c r="H29" s="231"/>
      <c r="I29" s="231"/>
      <c r="J29" s="231"/>
      <c r="K29" s="231"/>
      <c r="L29" s="219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</row>
    <row r="30" spans="1:31" s="220" customFormat="1" ht="25.35" customHeight="1">
      <c r="A30" s="218"/>
      <c r="B30" s="141"/>
      <c r="C30" s="218"/>
      <c r="D30" s="232" t="s">
        <v>33</v>
      </c>
      <c r="E30" s="218"/>
      <c r="F30" s="218"/>
      <c r="G30" s="218"/>
      <c r="H30" s="218"/>
      <c r="I30" s="218"/>
      <c r="J30" s="233">
        <f>ROUND(J142,2)</f>
        <v>0</v>
      </c>
      <c r="K30" s="218"/>
      <c r="L30" s="219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</row>
    <row r="31" spans="1:31" s="220" customFormat="1" ht="6.95" customHeight="1">
      <c r="A31" s="218"/>
      <c r="B31" s="141"/>
      <c r="C31" s="218"/>
      <c r="D31" s="231"/>
      <c r="E31" s="231"/>
      <c r="F31" s="231"/>
      <c r="G31" s="231"/>
      <c r="H31" s="231"/>
      <c r="I31" s="231"/>
      <c r="J31" s="231"/>
      <c r="K31" s="231"/>
      <c r="L31" s="219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</row>
    <row r="32" spans="1:31" s="220" customFormat="1" ht="14.45" customHeight="1">
      <c r="A32" s="218"/>
      <c r="B32" s="141"/>
      <c r="C32" s="218"/>
      <c r="D32" s="218"/>
      <c r="E32" s="218"/>
      <c r="F32" s="234" t="s">
        <v>35</v>
      </c>
      <c r="G32" s="218"/>
      <c r="H32" s="218"/>
      <c r="I32" s="234" t="s">
        <v>34</v>
      </c>
      <c r="J32" s="234" t="s">
        <v>36</v>
      </c>
      <c r="K32" s="218"/>
      <c r="L32" s="219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</row>
    <row r="33" spans="1:31" s="220" customFormat="1" ht="14.45" customHeight="1">
      <c r="A33" s="218"/>
      <c r="B33" s="141"/>
      <c r="C33" s="218"/>
      <c r="D33" s="235" t="s">
        <v>37</v>
      </c>
      <c r="E33" s="215" t="s">
        <v>38</v>
      </c>
      <c r="F33" s="236">
        <f>ROUND((SUM(BE142:BE692)),2)</f>
        <v>0</v>
      </c>
      <c r="G33" s="218"/>
      <c r="H33" s="218"/>
      <c r="I33" s="237">
        <v>0.21</v>
      </c>
      <c r="J33" s="236">
        <f>ROUND(((SUM(BE142:BE692))*I33),2)</f>
        <v>0</v>
      </c>
      <c r="K33" s="218"/>
      <c r="L33" s="219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</row>
    <row r="34" spans="1:31" s="220" customFormat="1" ht="14.45" customHeight="1">
      <c r="A34" s="218"/>
      <c r="B34" s="141"/>
      <c r="C34" s="218"/>
      <c r="D34" s="218"/>
      <c r="E34" s="215" t="s">
        <v>39</v>
      </c>
      <c r="F34" s="236">
        <f>ROUND((SUM(BF142:BF692)),2)</f>
        <v>0</v>
      </c>
      <c r="G34" s="218"/>
      <c r="H34" s="218"/>
      <c r="I34" s="237">
        <v>0.15</v>
      </c>
      <c r="J34" s="236">
        <f>ROUND(((SUM(BF142:BF692))*I34),2)</f>
        <v>0</v>
      </c>
      <c r="K34" s="218"/>
      <c r="L34" s="219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</row>
    <row r="35" spans="1:31" s="220" customFormat="1" ht="14.45" customHeight="1" hidden="1">
      <c r="A35" s="218"/>
      <c r="B35" s="141"/>
      <c r="C35" s="218"/>
      <c r="D35" s="218"/>
      <c r="E35" s="215" t="s">
        <v>40</v>
      </c>
      <c r="F35" s="236">
        <f>ROUND((SUM(BG142:BG692)),2)</f>
        <v>0</v>
      </c>
      <c r="G35" s="218"/>
      <c r="H35" s="218"/>
      <c r="I35" s="237">
        <v>0.21</v>
      </c>
      <c r="J35" s="236">
        <f>0</f>
        <v>0</v>
      </c>
      <c r="K35" s="218"/>
      <c r="L35" s="219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</row>
    <row r="36" spans="1:31" s="220" customFormat="1" ht="14.45" customHeight="1" hidden="1">
      <c r="A36" s="218"/>
      <c r="B36" s="141"/>
      <c r="C36" s="218"/>
      <c r="D36" s="218"/>
      <c r="E36" s="215" t="s">
        <v>41</v>
      </c>
      <c r="F36" s="236">
        <f>ROUND((SUM(BH142:BH692)),2)</f>
        <v>0</v>
      </c>
      <c r="G36" s="218"/>
      <c r="H36" s="218"/>
      <c r="I36" s="237">
        <v>0.15</v>
      </c>
      <c r="J36" s="236">
        <f>0</f>
        <v>0</v>
      </c>
      <c r="K36" s="218"/>
      <c r="L36" s="219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</row>
    <row r="37" spans="1:31" s="220" customFormat="1" ht="14.45" customHeight="1" hidden="1">
      <c r="A37" s="218"/>
      <c r="B37" s="141"/>
      <c r="C37" s="218"/>
      <c r="D37" s="218"/>
      <c r="E37" s="215" t="s">
        <v>42</v>
      </c>
      <c r="F37" s="236">
        <f>ROUND((SUM(BI142:BI692)),2)</f>
        <v>0</v>
      </c>
      <c r="G37" s="218"/>
      <c r="H37" s="218"/>
      <c r="I37" s="237">
        <v>0</v>
      </c>
      <c r="J37" s="236">
        <f>0</f>
        <v>0</v>
      </c>
      <c r="K37" s="218"/>
      <c r="L37" s="219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</row>
    <row r="38" spans="1:31" s="220" customFormat="1" ht="6.95" customHeight="1">
      <c r="A38" s="218"/>
      <c r="B38" s="141"/>
      <c r="C38" s="218"/>
      <c r="D38" s="218"/>
      <c r="E38" s="218"/>
      <c r="F38" s="218"/>
      <c r="G38" s="218"/>
      <c r="H38" s="218"/>
      <c r="I38" s="218"/>
      <c r="J38" s="218"/>
      <c r="K38" s="218"/>
      <c r="L38" s="219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</row>
    <row r="39" spans="1:31" s="220" customFormat="1" ht="25.35" customHeight="1">
      <c r="A39" s="218"/>
      <c r="B39" s="141"/>
      <c r="C39" s="238"/>
      <c r="D39" s="239" t="s">
        <v>43</v>
      </c>
      <c r="E39" s="240"/>
      <c r="F39" s="240"/>
      <c r="G39" s="241" t="s">
        <v>44</v>
      </c>
      <c r="H39" s="242" t="s">
        <v>45</v>
      </c>
      <c r="I39" s="240"/>
      <c r="J39" s="243">
        <f>SUM(J30:J37)</f>
        <v>0</v>
      </c>
      <c r="K39" s="244"/>
      <c r="L39" s="219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</row>
    <row r="40" spans="1:31" s="220" customFormat="1" ht="14.45" customHeight="1">
      <c r="A40" s="218"/>
      <c r="B40" s="141"/>
      <c r="C40" s="218"/>
      <c r="D40" s="218"/>
      <c r="E40" s="218"/>
      <c r="F40" s="218"/>
      <c r="G40" s="218"/>
      <c r="H40" s="218"/>
      <c r="I40" s="218"/>
      <c r="J40" s="218"/>
      <c r="K40" s="218"/>
      <c r="L40" s="219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</row>
    <row r="41" spans="2:12" ht="14.45" customHeight="1">
      <c r="B41" s="212"/>
      <c r="L41" s="212"/>
    </row>
    <row r="42" spans="2:12" ht="14.45" customHeight="1">
      <c r="B42" s="212"/>
      <c r="L42" s="212"/>
    </row>
    <row r="43" spans="2:12" ht="14.45" customHeight="1">
      <c r="B43" s="212"/>
      <c r="L43" s="212"/>
    </row>
    <row r="44" spans="2:12" ht="14.45" customHeight="1">
      <c r="B44" s="212"/>
      <c r="L44" s="212"/>
    </row>
    <row r="45" spans="2:12" ht="14.45" customHeight="1">
      <c r="B45" s="212"/>
      <c r="L45" s="212"/>
    </row>
    <row r="46" spans="2:12" ht="14.45" customHeight="1">
      <c r="B46" s="212"/>
      <c r="L46" s="212"/>
    </row>
    <row r="47" spans="2:12" ht="14.45" customHeight="1">
      <c r="B47" s="212"/>
      <c r="L47" s="212"/>
    </row>
    <row r="48" spans="2:12" ht="14.45" customHeight="1">
      <c r="B48" s="212"/>
      <c r="L48" s="212"/>
    </row>
    <row r="49" spans="2:12" ht="14.45" customHeight="1">
      <c r="B49" s="212"/>
      <c r="L49" s="212"/>
    </row>
    <row r="50" spans="2:12" s="220" customFormat="1" ht="14.45" customHeight="1">
      <c r="B50" s="219"/>
      <c r="D50" s="245" t="s">
        <v>46</v>
      </c>
      <c r="E50" s="246"/>
      <c r="F50" s="246"/>
      <c r="G50" s="245" t="s">
        <v>47</v>
      </c>
      <c r="H50" s="246"/>
      <c r="I50" s="246"/>
      <c r="J50" s="246"/>
      <c r="K50" s="246"/>
      <c r="L50" s="219"/>
    </row>
    <row r="51" spans="2:12" ht="12">
      <c r="B51" s="212"/>
      <c r="L51" s="212"/>
    </row>
    <row r="52" spans="2:12" ht="12">
      <c r="B52" s="212"/>
      <c r="L52" s="212"/>
    </row>
    <row r="53" spans="2:12" ht="12">
      <c r="B53" s="212"/>
      <c r="L53" s="212"/>
    </row>
    <row r="54" spans="2:12" ht="12">
      <c r="B54" s="212"/>
      <c r="L54" s="212"/>
    </row>
    <row r="55" spans="2:12" ht="12">
      <c r="B55" s="212"/>
      <c r="L55" s="212"/>
    </row>
    <row r="56" spans="2:12" ht="12">
      <c r="B56" s="212"/>
      <c r="L56" s="212"/>
    </row>
    <row r="57" spans="2:12" ht="12">
      <c r="B57" s="212"/>
      <c r="L57" s="212"/>
    </row>
    <row r="58" spans="2:12" ht="12">
      <c r="B58" s="212"/>
      <c r="L58" s="212"/>
    </row>
    <row r="59" spans="2:12" ht="12">
      <c r="B59" s="212"/>
      <c r="L59" s="212"/>
    </row>
    <row r="60" spans="2:12" ht="12">
      <c r="B60" s="212"/>
      <c r="L60" s="212"/>
    </row>
    <row r="61" spans="1:31" s="220" customFormat="1" ht="12.75">
      <c r="A61" s="218"/>
      <c r="B61" s="141"/>
      <c r="C61" s="218"/>
      <c r="D61" s="247" t="s">
        <v>48</v>
      </c>
      <c r="E61" s="248"/>
      <c r="F61" s="249" t="s">
        <v>49</v>
      </c>
      <c r="G61" s="247" t="s">
        <v>48</v>
      </c>
      <c r="H61" s="248"/>
      <c r="I61" s="248"/>
      <c r="J61" s="250" t="s">
        <v>49</v>
      </c>
      <c r="K61" s="248"/>
      <c r="L61" s="219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</row>
    <row r="62" spans="2:12" ht="12">
      <c r="B62" s="212"/>
      <c r="L62" s="212"/>
    </row>
    <row r="63" spans="2:12" ht="12">
      <c r="B63" s="212"/>
      <c r="L63" s="212"/>
    </row>
    <row r="64" spans="2:12" ht="12">
      <c r="B64" s="212"/>
      <c r="L64" s="212"/>
    </row>
    <row r="65" spans="1:31" s="220" customFormat="1" ht="12.75">
      <c r="A65" s="218"/>
      <c r="B65" s="141"/>
      <c r="C65" s="218"/>
      <c r="D65" s="245" t="s">
        <v>50</v>
      </c>
      <c r="E65" s="251"/>
      <c r="F65" s="251"/>
      <c r="G65" s="245" t="s">
        <v>51</v>
      </c>
      <c r="H65" s="251"/>
      <c r="I65" s="251"/>
      <c r="J65" s="251"/>
      <c r="K65" s="251"/>
      <c r="L65" s="219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</row>
    <row r="66" spans="2:12" ht="12">
      <c r="B66" s="212"/>
      <c r="L66" s="212"/>
    </row>
    <row r="67" spans="2:12" ht="12">
      <c r="B67" s="212"/>
      <c r="L67" s="212"/>
    </row>
    <row r="68" spans="2:12" ht="12">
      <c r="B68" s="212"/>
      <c r="L68" s="212"/>
    </row>
    <row r="69" spans="2:12" ht="12">
      <c r="B69" s="212"/>
      <c r="L69" s="212"/>
    </row>
    <row r="70" spans="2:12" ht="12">
      <c r="B70" s="212"/>
      <c r="L70" s="212"/>
    </row>
    <row r="71" spans="2:12" ht="12">
      <c r="B71" s="212"/>
      <c r="L71" s="212"/>
    </row>
    <row r="72" spans="2:12" ht="12">
      <c r="B72" s="212"/>
      <c r="L72" s="212"/>
    </row>
    <row r="73" spans="2:12" ht="12">
      <c r="B73" s="212"/>
      <c r="L73" s="212"/>
    </row>
    <row r="74" spans="2:12" ht="12">
      <c r="B74" s="212"/>
      <c r="L74" s="212"/>
    </row>
    <row r="75" spans="2:12" ht="12">
      <c r="B75" s="212"/>
      <c r="L75" s="212"/>
    </row>
    <row r="76" spans="1:31" s="220" customFormat="1" ht="12.75">
      <c r="A76" s="218"/>
      <c r="B76" s="141"/>
      <c r="C76" s="218"/>
      <c r="D76" s="247" t="s">
        <v>48</v>
      </c>
      <c r="E76" s="248"/>
      <c r="F76" s="249" t="s">
        <v>49</v>
      </c>
      <c r="G76" s="247" t="s">
        <v>48</v>
      </c>
      <c r="H76" s="248"/>
      <c r="I76" s="248"/>
      <c r="J76" s="250" t="s">
        <v>49</v>
      </c>
      <c r="K76" s="248"/>
      <c r="L76" s="219"/>
      <c r="S76" s="218"/>
      <c r="T76" s="218"/>
      <c r="U76" s="218"/>
      <c r="V76" s="218"/>
      <c r="W76" s="218"/>
      <c r="X76" s="218"/>
      <c r="Y76" s="218"/>
      <c r="Z76" s="218"/>
      <c r="AA76" s="218"/>
      <c r="AB76" s="218"/>
      <c r="AC76" s="218"/>
      <c r="AD76" s="218"/>
      <c r="AE76" s="218"/>
    </row>
    <row r="77" spans="1:31" s="220" customFormat="1" ht="14.45" customHeight="1">
      <c r="A77" s="218"/>
      <c r="B77" s="252"/>
      <c r="C77" s="253"/>
      <c r="D77" s="253"/>
      <c r="E77" s="253"/>
      <c r="F77" s="253"/>
      <c r="G77" s="253"/>
      <c r="H77" s="253"/>
      <c r="I77" s="253"/>
      <c r="J77" s="253"/>
      <c r="K77" s="253"/>
      <c r="L77" s="219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</row>
    <row r="81" spans="1:31" s="220" customFormat="1" ht="6.95" customHeight="1">
      <c r="A81" s="218"/>
      <c r="B81" s="254"/>
      <c r="C81" s="255"/>
      <c r="D81" s="255"/>
      <c r="E81" s="255"/>
      <c r="F81" s="255"/>
      <c r="G81" s="255"/>
      <c r="H81" s="255"/>
      <c r="I81" s="255"/>
      <c r="J81" s="255"/>
      <c r="K81" s="255"/>
      <c r="L81" s="219"/>
      <c r="S81" s="218"/>
      <c r="T81" s="218"/>
      <c r="U81" s="218"/>
      <c r="V81" s="218"/>
      <c r="W81" s="218"/>
      <c r="X81" s="218"/>
      <c r="Y81" s="218"/>
      <c r="Z81" s="218"/>
      <c r="AA81" s="218"/>
      <c r="AB81" s="218"/>
      <c r="AC81" s="218"/>
      <c r="AD81" s="218"/>
      <c r="AE81" s="218"/>
    </row>
    <row r="82" spans="1:31" s="220" customFormat="1" ht="24.95" customHeight="1">
      <c r="A82" s="218"/>
      <c r="B82" s="141"/>
      <c r="C82" s="213" t="s">
        <v>106</v>
      </c>
      <c r="D82" s="218"/>
      <c r="E82" s="218"/>
      <c r="F82" s="218"/>
      <c r="G82" s="218"/>
      <c r="H82" s="218"/>
      <c r="I82" s="218"/>
      <c r="J82" s="218"/>
      <c r="K82" s="218"/>
      <c r="L82" s="219"/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18"/>
      <c r="AD82" s="218"/>
      <c r="AE82" s="218"/>
    </row>
    <row r="83" spans="1:31" s="220" customFormat="1" ht="6.95" customHeight="1">
      <c r="A83" s="218"/>
      <c r="B83" s="141"/>
      <c r="C83" s="218"/>
      <c r="D83" s="218"/>
      <c r="E83" s="218"/>
      <c r="F83" s="218"/>
      <c r="G83" s="218"/>
      <c r="H83" s="218"/>
      <c r="I83" s="218"/>
      <c r="J83" s="218"/>
      <c r="K83" s="218"/>
      <c r="L83" s="219"/>
      <c r="S83" s="218"/>
      <c r="T83" s="218"/>
      <c r="U83" s="218"/>
      <c r="V83" s="218"/>
      <c r="W83" s="218"/>
      <c r="X83" s="218"/>
      <c r="Y83" s="218"/>
      <c r="Z83" s="218"/>
      <c r="AA83" s="218"/>
      <c r="AB83" s="218"/>
      <c r="AC83" s="218"/>
      <c r="AD83" s="218"/>
      <c r="AE83" s="218"/>
    </row>
    <row r="84" spans="1:31" s="220" customFormat="1" ht="12" customHeight="1">
      <c r="A84" s="218"/>
      <c r="B84" s="141"/>
      <c r="C84" s="215" t="s">
        <v>14</v>
      </c>
      <c r="D84" s="218"/>
      <c r="E84" s="218"/>
      <c r="F84" s="218"/>
      <c r="G84" s="218"/>
      <c r="H84" s="218"/>
      <c r="I84" s="218"/>
      <c r="J84" s="218"/>
      <c r="K84" s="218"/>
      <c r="L84" s="219"/>
      <c r="S84" s="218"/>
      <c r="T84" s="218"/>
      <c r="U84" s="218"/>
      <c r="V84" s="218"/>
      <c r="W84" s="218"/>
      <c r="X84" s="218"/>
      <c r="Y84" s="218"/>
      <c r="Z84" s="218"/>
      <c r="AA84" s="218"/>
      <c r="AB84" s="218"/>
      <c r="AC84" s="218"/>
      <c r="AD84" s="218"/>
      <c r="AE84" s="218"/>
    </row>
    <row r="85" spans="1:31" s="220" customFormat="1" ht="16.5" customHeight="1">
      <c r="A85" s="218"/>
      <c r="B85" s="141"/>
      <c r="C85" s="218"/>
      <c r="D85" s="218"/>
      <c r="E85" s="216" t="str">
        <f>E7</f>
        <v>ZŠ LAŽÁNKY - rekonstrukce a dostavba</v>
      </c>
      <c r="F85" s="217"/>
      <c r="G85" s="217"/>
      <c r="H85" s="217"/>
      <c r="I85" s="218"/>
      <c r="J85" s="218"/>
      <c r="K85" s="218"/>
      <c r="L85" s="219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</row>
    <row r="86" spans="1:31" s="220" customFormat="1" ht="12" customHeight="1">
      <c r="A86" s="218"/>
      <c r="B86" s="141"/>
      <c r="C86" s="215" t="s">
        <v>104</v>
      </c>
      <c r="D86" s="218"/>
      <c r="E86" s="218"/>
      <c r="F86" s="218"/>
      <c r="G86" s="218"/>
      <c r="H86" s="218"/>
      <c r="I86" s="218"/>
      <c r="J86" s="218"/>
      <c r="K86" s="218"/>
      <c r="L86" s="219"/>
      <c r="S86" s="218"/>
      <c r="T86" s="218"/>
      <c r="U86" s="218"/>
      <c r="V86" s="218"/>
      <c r="W86" s="218"/>
      <c r="X86" s="218"/>
      <c r="Y86" s="218"/>
      <c r="Z86" s="218"/>
      <c r="AA86" s="218"/>
      <c r="AB86" s="218"/>
      <c r="AC86" s="218"/>
      <c r="AD86" s="218"/>
      <c r="AE86" s="218"/>
    </row>
    <row r="87" spans="1:31" s="220" customFormat="1" ht="16.5" customHeight="1">
      <c r="A87" s="218"/>
      <c r="B87" s="141"/>
      <c r="C87" s="218"/>
      <c r="D87" s="218"/>
      <c r="E87" s="221" t="str">
        <f>E9</f>
        <v>2020/002/a - Stavební a konstrukční část</v>
      </c>
      <c r="F87" s="222"/>
      <c r="G87" s="222"/>
      <c r="H87" s="222"/>
      <c r="I87" s="218"/>
      <c r="J87" s="218"/>
      <c r="K87" s="218"/>
      <c r="L87" s="219"/>
      <c r="S87" s="218"/>
      <c r="T87" s="218"/>
      <c r="U87" s="218"/>
      <c r="V87" s="218"/>
      <c r="W87" s="218"/>
      <c r="X87" s="218"/>
      <c r="Y87" s="218"/>
      <c r="Z87" s="218"/>
      <c r="AA87" s="218"/>
      <c r="AB87" s="218"/>
      <c r="AC87" s="218"/>
      <c r="AD87" s="218"/>
      <c r="AE87" s="218"/>
    </row>
    <row r="88" spans="1:31" s="220" customFormat="1" ht="6.95" customHeight="1">
      <c r="A88" s="218"/>
      <c r="B88" s="141"/>
      <c r="C88" s="218"/>
      <c r="D88" s="218"/>
      <c r="E88" s="218"/>
      <c r="F88" s="218"/>
      <c r="G88" s="218"/>
      <c r="H88" s="218"/>
      <c r="I88" s="218"/>
      <c r="J88" s="218"/>
      <c r="K88" s="218"/>
      <c r="L88" s="219"/>
      <c r="S88" s="218"/>
      <c r="T88" s="218"/>
      <c r="U88" s="218"/>
      <c r="V88" s="218"/>
      <c r="W88" s="218"/>
      <c r="X88" s="218"/>
      <c r="Y88" s="218"/>
      <c r="Z88" s="218"/>
      <c r="AA88" s="218"/>
      <c r="AB88" s="218"/>
      <c r="AC88" s="218"/>
      <c r="AD88" s="218"/>
      <c r="AE88" s="218"/>
    </row>
    <row r="89" spans="1:31" s="220" customFormat="1" ht="12" customHeight="1">
      <c r="A89" s="218"/>
      <c r="B89" s="141"/>
      <c r="C89" s="215" t="s">
        <v>18</v>
      </c>
      <c r="D89" s="218"/>
      <c r="E89" s="218"/>
      <c r="F89" s="223" t="str">
        <f>F12</f>
        <v xml:space="preserve"> </v>
      </c>
      <c r="G89" s="218"/>
      <c r="H89" s="218"/>
      <c r="I89" s="215" t="s">
        <v>20</v>
      </c>
      <c r="J89" s="224" t="str">
        <f>IF(J12="","",J12)</f>
        <v>9. 3. 2020</v>
      </c>
      <c r="K89" s="218"/>
      <c r="L89" s="219"/>
      <c r="S89" s="218"/>
      <c r="T89" s="218"/>
      <c r="U89" s="218"/>
      <c r="V89" s="218"/>
      <c r="W89" s="218"/>
      <c r="X89" s="218"/>
      <c r="Y89" s="218"/>
      <c r="Z89" s="218"/>
      <c r="AA89" s="218"/>
      <c r="AB89" s="218"/>
      <c r="AC89" s="218"/>
      <c r="AD89" s="218"/>
      <c r="AE89" s="218"/>
    </row>
    <row r="90" spans="1:31" s="220" customFormat="1" ht="6.95" customHeight="1">
      <c r="A90" s="218"/>
      <c r="B90" s="141"/>
      <c r="C90" s="218"/>
      <c r="D90" s="218"/>
      <c r="E90" s="218"/>
      <c r="F90" s="218"/>
      <c r="G90" s="218"/>
      <c r="H90" s="218"/>
      <c r="I90" s="218"/>
      <c r="J90" s="218"/>
      <c r="K90" s="218"/>
      <c r="L90" s="219"/>
      <c r="S90" s="218"/>
      <c r="T90" s="218"/>
      <c r="U90" s="218"/>
      <c r="V90" s="218"/>
      <c r="W90" s="218"/>
      <c r="X90" s="218"/>
      <c r="Y90" s="218"/>
      <c r="Z90" s="218"/>
      <c r="AA90" s="218"/>
      <c r="AB90" s="218"/>
      <c r="AC90" s="218"/>
      <c r="AD90" s="218"/>
      <c r="AE90" s="218"/>
    </row>
    <row r="91" spans="1:31" s="220" customFormat="1" ht="15.2" customHeight="1">
      <c r="A91" s="218"/>
      <c r="B91" s="141"/>
      <c r="C91" s="215" t="s">
        <v>22</v>
      </c>
      <c r="D91" s="218"/>
      <c r="E91" s="218"/>
      <c r="F91" s="223" t="str">
        <f>E15</f>
        <v xml:space="preserve"> </v>
      </c>
      <c r="G91" s="218"/>
      <c r="H91" s="218"/>
      <c r="I91" s="215" t="s">
        <v>26</v>
      </c>
      <c r="J91" s="256" t="str">
        <f>E21</f>
        <v xml:space="preserve"> </v>
      </c>
      <c r="K91" s="218"/>
      <c r="L91" s="219"/>
      <c r="S91" s="218"/>
      <c r="T91" s="218"/>
      <c r="U91" s="218"/>
      <c r="V91" s="218"/>
      <c r="W91" s="218"/>
      <c r="X91" s="218"/>
      <c r="Y91" s="218"/>
      <c r="Z91" s="218"/>
      <c r="AA91" s="218"/>
      <c r="AB91" s="218"/>
      <c r="AC91" s="218"/>
      <c r="AD91" s="218"/>
      <c r="AE91" s="218"/>
    </row>
    <row r="92" spans="1:31" s="220" customFormat="1" ht="15.2" customHeight="1">
      <c r="A92" s="218"/>
      <c r="B92" s="141"/>
      <c r="C92" s="215" t="s">
        <v>25</v>
      </c>
      <c r="D92" s="218"/>
      <c r="E92" s="218"/>
      <c r="F92" s="223" t="str">
        <f>IF(E18="","",E18)</f>
        <v xml:space="preserve"> </v>
      </c>
      <c r="G92" s="218"/>
      <c r="H92" s="218"/>
      <c r="I92" s="215" t="s">
        <v>28</v>
      </c>
      <c r="J92" s="256" t="str">
        <f>E24</f>
        <v>Budgets4u s.r.o.</v>
      </c>
      <c r="K92" s="218"/>
      <c r="L92" s="219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</row>
    <row r="93" spans="1:31" s="220" customFormat="1" ht="10.35" customHeight="1">
      <c r="A93" s="218"/>
      <c r="B93" s="141"/>
      <c r="C93" s="218"/>
      <c r="D93" s="218"/>
      <c r="E93" s="218"/>
      <c r="F93" s="218"/>
      <c r="G93" s="218"/>
      <c r="H93" s="218"/>
      <c r="I93" s="218"/>
      <c r="J93" s="218"/>
      <c r="K93" s="218"/>
      <c r="L93" s="219"/>
      <c r="S93" s="218"/>
      <c r="T93" s="218"/>
      <c r="U93" s="218"/>
      <c r="V93" s="218"/>
      <c r="W93" s="218"/>
      <c r="X93" s="218"/>
      <c r="Y93" s="218"/>
      <c r="Z93" s="218"/>
      <c r="AA93" s="218"/>
      <c r="AB93" s="218"/>
      <c r="AC93" s="218"/>
      <c r="AD93" s="218"/>
      <c r="AE93" s="218"/>
    </row>
    <row r="94" spans="1:31" s="220" customFormat="1" ht="29.25" customHeight="1">
      <c r="A94" s="218"/>
      <c r="B94" s="141"/>
      <c r="C94" s="257" t="s">
        <v>107</v>
      </c>
      <c r="D94" s="238"/>
      <c r="E94" s="238"/>
      <c r="F94" s="238"/>
      <c r="G94" s="238"/>
      <c r="H94" s="238"/>
      <c r="I94" s="238"/>
      <c r="J94" s="258" t="s">
        <v>108</v>
      </c>
      <c r="K94" s="238"/>
      <c r="L94" s="219"/>
      <c r="S94" s="218"/>
      <c r="T94" s="218"/>
      <c r="U94" s="218"/>
      <c r="V94" s="218"/>
      <c r="W94" s="218"/>
      <c r="X94" s="218"/>
      <c r="Y94" s="218"/>
      <c r="Z94" s="218"/>
      <c r="AA94" s="218"/>
      <c r="AB94" s="218"/>
      <c r="AC94" s="218"/>
      <c r="AD94" s="218"/>
      <c r="AE94" s="218"/>
    </row>
    <row r="95" spans="1:31" s="220" customFormat="1" ht="10.35" customHeight="1">
      <c r="A95" s="218"/>
      <c r="B95" s="141"/>
      <c r="C95" s="218"/>
      <c r="D95" s="218"/>
      <c r="E95" s="218"/>
      <c r="F95" s="218"/>
      <c r="G95" s="218"/>
      <c r="H95" s="218"/>
      <c r="I95" s="218"/>
      <c r="J95" s="218"/>
      <c r="K95" s="218"/>
      <c r="L95" s="219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</row>
    <row r="96" spans="1:47" s="220" customFormat="1" ht="22.9" customHeight="1">
      <c r="A96" s="218"/>
      <c r="B96" s="141"/>
      <c r="C96" s="259" t="s">
        <v>109</v>
      </c>
      <c r="D96" s="218"/>
      <c r="E96" s="218"/>
      <c r="F96" s="218"/>
      <c r="G96" s="218"/>
      <c r="H96" s="218"/>
      <c r="I96" s="218"/>
      <c r="J96" s="233">
        <f>J142</f>
        <v>0</v>
      </c>
      <c r="K96" s="218"/>
      <c r="L96" s="219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U96" s="209" t="s">
        <v>110</v>
      </c>
    </row>
    <row r="97" spans="2:12" s="261" customFormat="1" ht="24.95" customHeight="1">
      <c r="B97" s="260"/>
      <c r="D97" s="262" t="s">
        <v>111</v>
      </c>
      <c r="E97" s="263"/>
      <c r="F97" s="263"/>
      <c r="G97" s="263"/>
      <c r="H97" s="263"/>
      <c r="I97" s="263"/>
      <c r="J97" s="264">
        <f>J143</f>
        <v>0</v>
      </c>
      <c r="L97" s="260"/>
    </row>
    <row r="98" spans="2:12" s="266" customFormat="1" ht="19.9" customHeight="1">
      <c r="B98" s="265"/>
      <c r="D98" s="267" t="s">
        <v>112</v>
      </c>
      <c r="E98" s="268"/>
      <c r="F98" s="268"/>
      <c r="G98" s="268"/>
      <c r="H98" s="268"/>
      <c r="I98" s="268"/>
      <c r="J98" s="269">
        <f>J144</f>
        <v>0</v>
      </c>
      <c r="L98" s="265"/>
    </row>
    <row r="99" spans="2:12" s="266" customFormat="1" ht="19.9" customHeight="1">
      <c r="B99" s="265"/>
      <c r="D99" s="267" t="s">
        <v>113</v>
      </c>
      <c r="E99" s="268"/>
      <c r="F99" s="268"/>
      <c r="G99" s="268"/>
      <c r="H99" s="268"/>
      <c r="I99" s="268"/>
      <c r="J99" s="269">
        <f>J169</f>
        <v>0</v>
      </c>
      <c r="L99" s="265"/>
    </row>
    <row r="100" spans="2:12" s="266" customFormat="1" ht="19.9" customHeight="1">
      <c r="B100" s="265"/>
      <c r="D100" s="267" t="s">
        <v>114</v>
      </c>
      <c r="E100" s="268"/>
      <c r="F100" s="268"/>
      <c r="G100" s="268"/>
      <c r="H100" s="268"/>
      <c r="I100" s="268"/>
      <c r="J100" s="269">
        <f>J182</f>
        <v>0</v>
      </c>
      <c r="L100" s="265"/>
    </row>
    <row r="101" spans="2:12" s="266" customFormat="1" ht="19.9" customHeight="1">
      <c r="B101" s="265"/>
      <c r="D101" s="267" t="s">
        <v>115</v>
      </c>
      <c r="E101" s="268"/>
      <c r="F101" s="268"/>
      <c r="G101" s="268"/>
      <c r="H101" s="268"/>
      <c r="I101" s="268"/>
      <c r="J101" s="269">
        <f>J228</f>
        <v>0</v>
      </c>
      <c r="L101" s="265"/>
    </row>
    <row r="102" spans="2:12" s="266" customFormat="1" ht="19.9" customHeight="1">
      <c r="B102" s="265"/>
      <c r="D102" s="267" t="s">
        <v>116</v>
      </c>
      <c r="E102" s="268"/>
      <c r="F102" s="268"/>
      <c r="G102" s="268"/>
      <c r="H102" s="268"/>
      <c r="I102" s="268"/>
      <c r="J102" s="269">
        <f>J243</f>
        <v>0</v>
      </c>
      <c r="L102" s="265"/>
    </row>
    <row r="103" spans="2:12" s="266" customFormat="1" ht="19.9" customHeight="1">
      <c r="B103" s="265"/>
      <c r="D103" s="267" t="s">
        <v>117</v>
      </c>
      <c r="E103" s="268"/>
      <c r="F103" s="268"/>
      <c r="G103" s="268"/>
      <c r="H103" s="268"/>
      <c r="I103" s="268"/>
      <c r="J103" s="269">
        <f>J251</f>
        <v>0</v>
      </c>
      <c r="L103" s="265"/>
    </row>
    <row r="104" spans="2:12" s="266" customFormat="1" ht="19.9" customHeight="1">
      <c r="B104" s="265"/>
      <c r="D104" s="267" t="s">
        <v>118</v>
      </c>
      <c r="E104" s="268"/>
      <c r="F104" s="268"/>
      <c r="G104" s="268"/>
      <c r="H104" s="268"/>
      <c r="I104" s="268"/>
      <c r="J104" s="269">
        <f>J298</f>
        <v>0</v>
      </c>
      <c r="L104" s="265"/>
    </row>
    <row r="105" spans="2:12" s="266" customFormat="1" ht="19.9" customHeight="1">
      <c r="B105" s="265"/>
      <c r="D105" s="267" t="s">
        <v>119</v>
      </c>
      <c r="E105" s="268"/>
      <c r="F105" s="268"/>
      <c r="G105" s="268"/>
      <c r="H105" s="268"/>
      <c r="I105" s="268"/>
      <c r="J105" s="269">
        <f>J356</f>
        <v>0</v>
      </c>
      <c r="L105" s="265"/>
    </row>
    <row r="106" spans="2:12" s="266" customFormat="1" ht="19.9" customHeight="1">
      <c r="B106" s="265"/>
      <c r="D106" s="267" t="s">
        <v>120</v>
      </c>
      <c r="E106" s="268"/>
      <c r="F106" s="268"/>
      <c r="G106" s="268"/>
      <c r="H106" s="268"/>
      <c r="I106" s="268"/>
      <c r="J106" s="269">
        <f>J363</f>
        <v>0</v>
      </c>
      <c r="L106" s="265"/>
    </row>
    <row r="107" spans="2:12" s="261" customFormat="1" ht="24.95" customHeight="1">
      <c r="B107" s="260"/>
      <c r="D107" s="262" t="s">
        <v>121</v>
      </c>
      <c r="E107" s="263"/>
      <c r="F107" s="263"/>
      <c r="G107" s="263"/>
      <c r="H107" s="263"/>
      <c r="I107" s="263"/>
      <c r="J107" s="264">
        <f>J365</f>
        <v>0</v>
      </c>
      <c r="L107" s="260"/>
    </row>
    <row r="108" spans="2:12" s="266" customFormat="1" ht="19.9" customHeight="1">
      <c r="B108" s="265"/>
      <c r="D108" s="267" t="s">
        <v>122</v>
      </c>
      <c r="E108" s="268"/>
      <c r="F108" s="268"/>
      <c r="G108" s="268"/>
      <c r="H108" s="268"/>
      <c r="I108" s="268"/>
      <c r="J108" s="269">
        <f>J366</f>
        <v>0</v>
      </c>
      <c r="L108" s="265"/>
    </row>
    <row r="109" spans="2:12" s="266" customFormat="1" ht="19.9" customHeight="1">
      <c r="B109" s="265"/>
      <c r="D109" s="267" t="s">
        <v>123</v>
      </c>
      <c r="E109" s="268"/>
      <c r="F109" s="268"/>
      <c r="G109" s="268"/>
      <c r="H109" s="268"/>
      <c r="I109" s="268"/>
      <c r="J109" s="269">
        <f>J391</f>
        <v>0</v>
      </c>
      <c r="L109" s="265"/>
    </row>
    <row r="110" spans="2:12" s="266" customFormat="1" ht="19.9" customHeight="1">
      <c r="B110" s="265"/>
      <c r="D110" s="267" t="s">
        <v>124</v>
      </c>
      <c r="E110" s="268"/>
      <c r="F110" s="268"/>
      <c r="G110" s="268"/>
      <c r="H110" s="268"/>
      <c r="I110" s="268"/>
      <c r="J110" s="269">
        <f>J429</f>
        <v>0</v>
      </c>
      <c r="L110" s="265"/>
    </row>
    <row r="111" spans="2:12" s="266" customFormat="1" ht="19.9" customHeight="1">
      <c r="B111" s="265"/>
      <c r="D111" s="267" t="s">
        <v>125</v>
      </c>
      <c r="E111" s="268"/>
      <c r="F111" s="268"/>
      <c r="G111" s="268"/>
      <c r="H111" s="268"/>
      <c r="I111" s="268"/>
      <c r="J111" s="269">
        <f>J462</f>
        <v>0</v>
      </c>
      <c r="L111" s="265"/>
    </row>
    <row r="112" spans="2:12" s="266" customFormat="1" ht="19.9" customHeight="1">
      <c r="B112" s="265"/>
      <c r="D112" s="267" t="s">
        <v>126</v>
      </c>
      <c r="E112" s="268"/>
      <c r="F112" s="268"/>
      <c r="G112" s="268"/>
      <c r="H112" s="268"/>
      <c r="I112" s="268"/>
      <c r="J112" s="269">
        <f>J465</f>
        <v>0</v>
      </c>
      <c r="L112" s="265"/>
    </row>
    <row r="113" spans="2:12" s="266" customFormat="1" ht="19.9" customHeight="1">
      <c r="B113" s="265"/>
      <c r="D113" s="267" t="s">
        <v>127</v>
      </c>
      <c r="E113" s="268"/>
      <c r="F113" s="268"/>
      <c r="G113" s="268"/>
      <c r="H113" s="268"/>
      <c r="I113" s="268"/>
      <c r="J113" s="269">
        <f>J534</f>
        <v>0</v>
      </c>
      <c r="L113" s="265"/>
    </row>
    <row r="114" spans="2:12" s="266" customFormat="1" ht="19.9" customHeight="1">
      <c r="B114" s="265"/>
      <c r="D114" s="267" t="s">
        <v>128</v>
      </c>
      <c r="E114" s="268"/>
      <c r="F114" s="268"/>
      <c r="G114" s="268"/>
      <c r="H114" s="268"/>
      <c r="I114" s="268"/>
      <c r="J114" s="269">
        <f>J545</f>
        <v>0</v>
      </c>
      <c r="L114" s="265"/>
    </row>
    <row r="115" spans="2:12" s="266" customFormat="1" ht="19.9" customHeight="1">
      <c r="B115" s="265"/>
      <c r="D115" s="267" t="s">
        <v>129</v>
      </c>
      <c r="E115" s="268"/>
      <c r="F115" s="268"/>
      <c r="G115" s="268"/>
      <c r="H115" s="268"/>
      <c r="I115" s="268"/>
      <c r="J115" s="269">
        <f>J561</f>
        <v>0</v>
      </c>
      <c r="L115" s="265"/>
    </row>
    <row r="116" spans="2:12" s="266" customFormat="1" ht="19.9" customHeight="1">
      <c r="B116" s="265"/>
      <c r="D116" s="267" t="s">
        <v>130</v>
      </c>
      <c r="E116" s="268"/>
      <c r="F116" s="268"/>
      <c r="G116" s="268"/>
      <c r="H116" s="268"/>
      <c r="I116" s="268"/>
      <c r="J116" s="269">
        <f>J575</f>
        <v>0</v>
      </c>
      <c r="L116" s="265"/>
    </row>
    <row r="117" spans="2:12" s="266" customFormat="1" ht="19.9" customHeight="1">
      <c r="B117" s="265"/>
      <c r="D117" s="267" t="s">
        <v>131</v>
      </c>
      <c r="E117" s="268"/>
      <c r="F117" s="268"/>
      <c r="G117" s="268"/>
      <c r="H117" s="268"/>
      <c r="I117" s="268"/>
      <c r="J117" s="269">
        <f>J611</f>
        <v>0</v>
      </c>
      <c r="L117" s="265"/>
    </row>
    <row r="118" spans="2:12" s="266" customFormat="1" ht="19.9" customHeight="1">
      <c r="B118" s="265"/>
      <c r="D118" s="267" t="s">
        <v>132</v>
      </c>
      <c r="E118" s="268"/>
      <c r="F118" s="268"/>
      <c r="G118" s="268"/>
      <c r="H118" s="268"/>
      <c r="I118" s="268"/>
      <c r="J118" s="269">
        <f>J625</f>
        <v>0</v>
      </c>
      <c r="L118" s="265"/>
    </row>
    <row r="119" spans="2:12" s="266" customFormat="1" ht="19.9" customHeight="1">
      <c r="B119" s="265"/>
      <c r="D119" s="267" t="s">
        <v>133</v>
      </c>
      <c r="E119" s="268"/>
      <c r="F119" s="268"/>
      <c r="G119" s="268"/>
      <c r="H119" s="268"/>
      <c r="I119" s="268"/>
      <c r="J119" s="269">
        <f>J642</f>
        <v>0</v>
      </c>
      <c r="L119" s="265"/>
    </row>
    <row r="120" spans="2:12" s="266" customFormat="1" ht="19.9" customHeight="1">
      <c r="B120" s="265"/>
      <c r="D120" s="267" t="s">
        <v>134</v>
      </c>
      <c r="E120" s="268"/>
      <c r="F120" s="268"/>
      <c r="G120" s="268"/>
      <c r="H120" s="268"/>
      <c r="I120" s="268"/>
      <c r="J120" s="269">
        <f>J658</f>
        <v>0</v>
      </c>
      <c r="L120" s="265"/>
    </row>
    <row r="121" spans="2:12" s="266" customFormat="1" ht="19.9" customHeight="1">
      <c r="B121" s="265"/>
      <c r="D121" s="267" t="s">
        <v>135</v>
      </c>
      <c r="E121" s="268"/>
      <c r="F121" s="268"/>
      <c r="G121" s="268"/>
      <c r="H121" s="268"/>
      <c r="I121" s="268"/>
      <c r="J121" s="269">
        <f>J671</f>
        <v>0</v>
      </c>
      <c r="L121" s="265"/>
    </row>
    <row r="122" spans="2:12" s="266" customFormat="1" ht="19.9" customHeight="1">
      <c r="B122" s="265"/>
      <c r="D122" s="267" t="s">
        <v>136</v>
      </c>
      <c r="E122" s="268"/>
      <c r="F122" s="268"/>
      <c r="G122" s="268"/>
      <c r="H122" s="268"/>
      <c r="I122" s="268"/>
      <c r="J122" s="269">
        <f>J682</f>
        <v>0</v>
      </c>
      <c r="L122" s="265"/>
    </row>
    <row r="123" spans="1:31" s="220" customFormat="1" ht="21.75" customHeight="1">
      <c r="A123" s="218"/>
      <c r="B123" s="141"/>
      <c r="C123" s="218"/>
      <c r="D123" s="218"/>
      <c r="E123" s="218"/>
      <c r="F123" s="218"/>
      <c r="G123" s="218"/>
      <c r="H123" s="218"/>
      <c r="I123" s="218"/>
      <c r="J123" s="218"/>
      <c r="K123" s="218"/>
      <c r="L123" s="219"/>
      <c r="S123" s="218"/>
      <c r="T123" s="218"/>
      <c r="U123" s="218"/>
      <c r="V123" s="218"/>
      <c r="W123" s="218"/>
      <c r="X123" s="218"/>
      <c r="Y123" s="218"/>
      <c r="Z123" s="218"/>
      <c r="AA123" s="218"/>
      <c r="AB123" s="218"/>
      <c r="AC123" s="218"/>
      <c r="AD123" s="218"/>
      <c r="AE123" s="218"/>
    </row>
    <row r="124" spans="1:31" s="220" customFormat="1" ht="6.95" customHeight="1">
      <c r="A124" s="218"/>
      <c r="B124" s="252"/>
      <c r="C124" s="253"/>
      <c r="D124" s="253"/>
      <c r="E124" s="253"/>
      <c r="F124" s="253"/>
      <c r="G124" s="253"/>
      <c r="H124" s="253"/>
      <c r="I124" s="253"/>
      <c r="J124" s="253"/>
      <c r="K124" s="253"/>
      <c r="L124" s="219"/>
      <c r="S124" s="218"/>
      <c r="T124" s="218"/>
      <c r="U124" s="218"/>
      <c r="V124" s="218"/>
      <c r="W124" s="218"/>
      <c r="X124" s="218"/>
      <c r="Y124" s="218"/>
      <c r="Z124" s="218"/>
      <c r="AA124" s="218"/>
      <c r="AB124" s="218"/>
      <c r="AC124" s="218"/>
      <c r="AD124" s="218"/>
      <c r="AE124" s="218"/>
    </row>
    <row r="128" spans="1:31" s="220" customFormat="1" ht="6.95" customHeight="1">
      <c r="A128" s="218"/>
      <c r="B128" s="254"/>
      <c r="C128" s="255"/>
      <c r="D128" s="255"/>
      <c r="E128" s="255"/>
      <c r="F128" s="255"/>
      <c r="G128" s="255"/>
      <c r="H128" s="255"/>
      <c r="I128" s="255"/>
      <c r="J128" s="255"/>
      <c r="K128" s="255"/>
      <c r="L128" s="219"/>
      <c r="S128" s="218"/>
      <c r="T128" s="218"/>
      <c r="U128" s="218"/>
      <c r="V128" s="218"/>
      <c r="W128" s="218"/>
      <c r="X128" s="218"/>
      <c r="Y128" s="218"/>
      <c r="Z128" s="218"/>
      <c r="AA128" s="218"/>
      <c r="AB128" s="218"/>
      <c r="AC128" s="218"/>
      <c r="AD128" s="218"/>
      <c r="AE128" s="218"/>
    </row>
    <row r="129" spans="1:31" s="220" customFormat="1" ht="24.95" customHeight="1">
      <c r="A129" s="218"/>
      <c r="B129" s="141"/>
      <c r="C129" s="213" t="s">
        <v>137</v>
      </c>
      <c r="D129" s="218"/>
      <c r="E129" s="218"/>
      <c r="F129" s="218"/>
      <c r="G129" s="218"/>
      <c r="H129" s="218"/>
      <c r="I129" s="218"/>
      <c r="J129" s="218"/>
      <c r="K129" s="218"/>
      <c r="L129" s="219"/>
      <c r="S129" s="218"/>
      <c r="T129" s="218"/>
      <c r="U129" s="218"/>
      <c r="V129" s="218"/>
      <c r="W129" s="218"/>
      <c r="X129" s="218"/>
      <c r="Y129" s="218"/>
      <c r="Z129" s="218"/>
      <c r="AA129" s="218"/>
      <c r="AB129" s="218"/>
      <c r="AC129" s="218"/>
      <c r="AD129" s="218"/>
      <c r="AE129" s="218"/>
    </row>
    <row r="130" spans="1:31" s="220" customFormat="1" ht="6.95" customHeight="1">
      <c r="A130" s="218"/>
      <c r="B130" s="141"/>
      <c r="C130" s="218"/>
      <c r="D130" s="218"/>
      <c r="E130" s="218"/>
      <c r="F130" s="218"/>
      <c r="G130" s="218"/>
      <c r="H130" s="218"/>
      <c r="I130" s="218"/>
      <c r="J130" s="218"/>
      <c r="K130" s="218"/>
      <c r="L130" s="219"/>
      <c r="S130" s="218"/>
      <c r="T130" s="218"/>
      <c r="U130" s="218"/>
      <c r="V130" s="218"/>
      <c r="W130" s="218"/>
      <c r="X130" s="218"/>
      <c r="Y130" s="218"/>
      <c r="Z130" s="218"/>
      <c r="AA130" s="218"/>
      <c r="AB130" s="218"/>
      <c r="AC130" s="218"/>
      <c r="AD130" s="218"/>
      <c r="AE130" s="218"/>
    </row>
    <row r="131" spans="1:31" s="220" customFormat="1" ht="12" customHeight="1">
      <c r="A131" s="218"/>
      <c r="B131" s="141"/>
      <c r="C131" s="215" t="s">
        <v>14</v>
      </c>
      <c r="D131" s="218"/>
      <c r="E131" s="218"/>
      <c r="F131" s="218"/>
      <c r="G131" s="218"/>
      <c r="H131" s="218"/>
      <c r="I131" s="218"/>
      <c r="J131" s="218"/>
      <c r="K131" s="218"/>
      <c r="L131" s="219"/>
      <c r="S131" s="218"/>
      <c r="T131" s="218"/>
      <c r="U131" s="218"/>
      <c r="V131" s="218"/>
      <c r="W131" s="218"/>
      <c r="X131" s="218"/>
      <c r="Y131" s="218"/>
      <c r="Z131" s="218"/>
      <c r="AA131" s="218"/>
      <c r="AB131" s="218"/>
      <c r="AC131" s="218"/>
      <c r="AD131" s="218"/>
      <c r="AE131" s="218"/>
    </row>
    <row r="132" spans="1:31" s="220" customFormat="1" ht="16.5" customHeight="1">
      <c r="A132" s="218"/>
      <c r="B132" s="141"/>
      <c r="C132" s="218"/>
      <c r="D132" s="218"/>
      <c r="E132" s="216" t="str">
        <f>E7</f>
        <v>ZŠ LAŽÁNKY - rekonstrukce a dostavba</v>
      </c>
      <c r="F132" s="217"/>
      <c r="G132" s="217"/>
      <c r="H132" s="217"/>
      <c r="I132" s="218"/>
      <c r="J132" s="218"/>
      <c r="K132" s="218"/>
      <c r="L132" s="219"/>
      <c r="S132" s="218"/>
      <c r="T132" s="218"/>
      <c r="U132" s="218"/>
      <c r="V132" s="218"/>
      <c r="W132" s="218"/>
      <c r="X132" s="218"/>
      <c r="Y132" s="218"/>
      <c r="Z132" s="218"/>
      <c r="AA132" s="218"/>
      <c r="AB132" s="218"/>
      <c r="AC132" s="218"/>
      <c r="AD132" s="218"/>
      <c r="AE132" s="218"/>
    </row>
    <row r="133" spans="1:31" s="220" customFormat="1" ht="12" customHeight="1">
      <c r="A133" s="218"/>
      <c r="B133" s="141"/>
      <c r="C133" s="215" t="s">
        <v>104</v>
      </c>
      <c r="D133" s="218"/>
      <c r="E133" s="218"/>
      <c r="F133" s="218"/>
      <c r="G133" s="218"/>
      <c r="H133" s="218"/>
      <c r="I133" s="218"/>
      <c r="J133" s="218"/>
      <c r="K133" s="218"/>
      <c r="L133" s="219"/>
      <c r="S133" s="218"/>
      <c r="T133" s="218"/>
      <c r="U133" s="218"/>
      <c r="V133" s="218"/>
      <c r="W133" s="218"/>
      <c r="X133" s="218"/>
      <c r="Y133" s="218"/>
      <c r="Z133" s="218"/>
      <c r="AA133" s="218"/>
      <c r="AB133" s="218"/>
      <c r="AC133" s="218"/>
      <c r="AD133" s="218"/>
      <c r="AE133" s="218"/>
    </row>
    <row r="134" spans="1:31" s="220" customFormat="1" ht="16.5" customHeight="1">
      <c r="A134" s="218"/>
      <c r="B134" s="141"/>
      <c r="C134" s="218"/>
      <c r="D134" s="218"/>
      <c r="E134" s="221" t="str">
        <f>E9</f>
        <v>2020/002/a - Stavební a konstrukční část</v>
      </c>
      <c r="F134" s="222"/>
      <c r="G134" s="222"/>
      <c r="H134" s="222"/>
      <c r="I134" s="218"/>
      <c r="J134" s="218"/>
      <c r="K134" s="218"/>
      <c r="L134" s="219"/>
      <c r="S134" s="218"/>
      <c r="T134" s="218"/>
      <c r="U134" s="218"/>
      <c r="V134" s="218"/>
      <c r="W134" s="218"/>
      <c r="X134" s="218"/>
      <c r="Y134" s="218"/>
      <c r="Z134" s="218"/>
      <c r="AA134" s="218"/>
      <c r="AB134" s="218"/>
      <c r="AC134" s="218"/>
      <c r="AD134" s="218"/>
      <c r="AE134" s="218"/>
    </row>
    <row r="135" spans="1:31" s="220" customFormat="1" ht="6.95" customHeight="1">
      <c r="A135" s="218"/>
      <c r="B135" s="141"/>
      <c r="C135" s="218"/>
      <c r="D135" s="218"/>
      <c r="E135" s="218"/>
      <c r="F135" s="218"/>
      <c r="G135" s="218"/>
      <c r="H135" s="218"/>
      <c r="I135" s="218"/>
      <c r="J135" s="218"/>
      <c r="K135" s="218"/>
      <c r="L135" s="219"/>
      <c r="S135" s="218"/>
      <c r="T135" s="218"/>
      <c r="U135" s="218"/>
      <c r="V135" s="218"/>
      <c r="W135" s="218"/>
      <c r="X135" s="218"/>
      <c r="Y135" s="218"/>
      <c r="Z135" s="218"/>
      <c r="AA135" s="218"/>
      <c r="AB135" s="218"/>
      <c r="AC135" s="218"/>
      <c r="AD135" s="218"/>
      <c r="AE135" s="218"/>
    </row>
    <row r="136" spans="1:31" s="220" customFormat="1" ht="12" customHeight="1">
      <c r="A136" s="218"/>
      <c r="B136" s="141"/>
      <c r="C136" s="215" t="s">
        <v>18</v>
      </c>
      <c r="D136" s="218"/>
      <c r="E136" s="218"/>
      <c r="F136" s="223" t="str">
        <f>F12</f>
        <v xml:space="preserve"> </v>
      </c>
      <c r="G136" s="218"/>
      <c r="H136" s="218"/>
      <c r="I136" s="215" t="s">
        <v>20</v>
      </c>
      <c r="J136" s="224" t="str">
        <f>IF(J12="","",J12)</f>
        <v>9. 3. 2020</v>
      </c>
      <c r="K136" s="218"/>
      <c r="L136" s="219"/>
      <c r="S136" s="218"/>
      <c r="T136" s="218"/>
      <c r="U136" s="218"/>
      <c r="V136" s="218"/>
      <c r="W136" s="218"/>
      <c r="X136" s="218"/>
      <c r="Y136" s="218"/>
      <c r="Z136" s="218"/>
      <c r="AA136" s="218"/>
      <c r="AB136" s="218"/>
      <c r="AC136" s="218"/>
      <c r="AD136" s="218"/>
      <c r="AE136" s="218"/>
    </row>
    <row r="137" spans="1:31" s="220" customFormat="1" ht="6.95" customHeight="1">
      <c r="A137" s="218"/>
      <c r="B137" s="141"/>
      <c r="C137" s="218"/>
      <c r="D137" s="218"/>
      <c r="E137" s="218"/>
      <c r="F137" s="218"/>
      <c r="G137" s="218"/>
      <c r="H137" s="218"/>
      <c r="I137" s="218"/>
      <c r="J137" s="218"/>
      <c r="K137" s="218"/>
      <c r="L137" s="219"/>
      <c r="S137" s="218"/>
      <c r="T137" s="218"/>
      <c r="U137" s="218"/>
      <c r="V137" s="218"/>
      <c r="W137" s="218"/>
      <c r="X137" s="218"/>
      <c r="Y137" s="218"/>
      <c r="Z137" s="218"/>
      <c r="AA137" s="218"/>
      <c r="AB137" s="218"/>
      <c r="AC137" s="218"/>
      <c r="AD137" s="218"/>
      <c r="AE137" s="218"/>
    </row>
    <row r="138" spans="1:31" s="220" customFormat="1" ht="15.2" customHeight="1">
      <c r="A138" s="218"/>
      <c r="B138" s="141"/>
      <c r="C138" s="215" t="s">
        <v>22</v>
      </c>
      <c r="D138" s="218"/>
      <c r="E138" s="218"/>
      <c r="F138" s="223" t="str">
        <f>E15</f>
        <v xml:space="preserve"> </v>
      </c>
      <c r="G138" s="218"/>
      <c r="H138" s="218"/>
      <c r="I138" s="215" t="s">
        <v>26</v>
      </c>
      <c r="J138" s="256" t="str">
        <f>E21</f>
        <v xml:space="preserve"> </v>
      </c>
      <c r="K138" s="218"/>
      <c r="L138" s="219"/>
      <c r="S138" s="218"/>
      <c r="T138" s="218"/>
      <c r="U138" s="218"/>
      <c r="V138" s="218"/>
      <c r="W138" s="218"/>
      <c r="X138" s="218"/>
      <c r="Y138" s="218"/>
      <c r="Z138" s="218"/>
      <c r="AA138" s="218"/>
      <c r="AB138" s="218"/>
      <c r="AC138" s="218"/>
      <c r="AD138" s="218"/>
      <c r="AE138" s="218"/>
    </row>
    <row r="139" spans="1:31" s="220" customFormat="1" ht="15.2" customHeight="1">
      <c r="A139" s="218"/>
      <c r="B139" s="141"/>
      <c r="C139" s="215" t="s">
        <v>25</v>
      </c>
      <c r="D139" s="218"/>
      <c r="E139" s="218"/>
      <c r="F139" s="223" t="str">
        <f>IF(E18="","",E18)</f>
        <v xml:space="preserve"> </v>
      </c>
      <c r="G139" s="218"/>
      <c r="H139" s="218"/>
      <c r="I139" s="215" t="s">
        <v>28</v>
      </c>
      <c r="J139" s="256" t="str">
        <f>E24</f>
        <v>Budgets4u s.r.o.</v>
      </c>
      <c r="K139" s="218"/>
      <c r="L139" s="219"/>
      <c r="S139" s="218"/>
      <c r="T139" s="218"/>
      <c r="U139" s="218"/>
      <c r="V139" s="218"/>
      <c r="W139" s="218"/>
      <c r="X139" s="218"/>
      <c r="Y139" s="218"/>
      <c r="Z139" s="218"/>
      <c r="AA139" s="218"/>
      <c r="AB139" s="218"/>
      <c r="AC139" s="218"/>
      <c r="AD139" s="218"/>
      <c r="AE139" s="218"/>
    </row>
    <row r="140" spans="1:31" s="220" customFormat="1" ht="10.35" customHeight="1">
      <c r="A140" s="218"/>
      <c r="B140" s="141"/>
      <c r="C140" s="218"/>
      <c r="D140" s="218"/>
      <c r="E140" s="218"/>
      <c r="F140" s="218"/>
      <c r="G140" s="218"/>
      <c r="H140" s="218"/>
      <c r="I140" s="218"/>
      <c r="J140" s="218"/>
      <c r="K140" s="218"/>
      <c r="L140" s="219"/>
      <c r="S140" s="218"/>
      <c r="T140" s="218"/>
      <c r="U140" s="218"/>
      <c r="V140" s="218"/>
      <c r="W140" s="218"/>
      <c r="X140" s="218"/>
      <c r="Y140" s="218"/>
      <c r="Z140" s="218"/>
      <c r="AA140" s="218"/>
      <c r="AB140" s="218"/>
      <c r="AC140" s="218"/>
      <c r="AD140" s="218"/>
      <c r="AE140" s="218"/>
    </row>
    <row r="141" spans="1:31" s="280" customFormat="1" ht="29.25" customHeight="1">
      <c r="A141" s="270"/>
      <c r="B141" s="271"/>
      <c r="C141" s="272" t="s">
        <v>138</v>
      </c>
      <c r="D141" s="273" t="s">
        <v>58</v>
      </c>
      <c r="E141" s="273" t="s">
        <v>54</v>
      </c>
      <c r="F141" s="273" t="s">
        <v>55</v>
      </c>
      <c r="G141" s="273" t="s">
        <v>139</v>
      </c>
      <c r="H141" s="273" t="s">
        <v>140</v>
      </c>
      <c r="I141" s="273" t="s">
        <v>141</v>
      </c>
      <c r="J141" s="274" t="s">
        <v>108</v>
      </c>
      <c r="K141" s="275" t="s">
        <v>142</v>
      </c>
      <c r="L141" s="276"/>
      <c r="M141" s="277" t="s">
        <v>1</v>
      </c>
      <c r="N141" s="278" t="s">
        <v>37</v>
      </c>
      <c r="O141" s="278" t="s">
        <v>143</v>
      </c>
      <c r="P141" s="278" t="s">
        <v>144</v>
      </c>
      <c r="Q141" s="278" t="s">
        <v>145</v>
      </c>
      <c r="R141" s="278" t="s">
        <v>146</v>
      </c>
      <c r="S141" s="278" t="s">
        <v>147</v>
      </c>
      <c r="T141" s="279" t="s">
        <v>148</v>
      </c>
      <c r="U141" s="270"/>
      <c r="V141" s="270"/>
      <c r="W141" s="270"/>
      <c r="X141" s="270"/>
      <c r="Y141" s="270"/>
      <c r="Z141" s="270"/>
      <c r="AA141" s="270"/>
      <c r="AB141" s="270"/>
      <c r="AC141" s="270"/>
      <c r="AD141" s="270"/>
      <c r="AE141" s="270"/>
    </row>
    <row r="142" spans="1:63" s="220" customFormat="1" ht="22.9" customHeight="1">
      <c r="A142" s="218"/>
      <c r="B142" s="141"/>
      <c r="C142" s="281" t="s">
        <v>149</v>
      </c>
      <c r="D142" s="218"/>
      <c r="E142" s="218"/>
      <c r="F142" s="218"/>
      <c r="G142" s="218"/>
      <c r="H142" s="218"/>
      <c r="I142" s="218"/>
      <c r="J142" s="282">
        <f>BK142</f>
        <v>0</v>
      </c>
      <c r="K142" s="218"/>
      <c r="L142" s="141"/>
      <c r="M142" s="283"/>
      <c r="N142" s="284"/>
      <c r="O142" s="231"/>
      <c r="P142" s="285">
        <f>P143+P365</f>
        <v>14421.879368999998</v>
      </c>
      <c r="Q142" s="231"/>
      <c r="R142" s="285">
        <f>R143+R365</f>
        <v>399.07473140999997</v>
      </c>
      <c r="S142" s="231"/>
      <c r="T142" s="286">
        <f>T143+T365</f>
        <v>653.9129590000001</v>
      </c>
      <c r="U142" s="218"/>
      <c r="V142" s="218"/>
      <c r="W142" s="218"/>
      <c r="X142" s="218"/>
      <c r="Y142" s="218"/>
      <c r="Z142" s="218"/>
      <c r="AA142" s="218"/>
      <c r="AB142" s="218"/>
      <c r="AC142" s="218"/>
      <c r="AD142" s="218"/>
      <c r="AE142" s="218"/>
      <c r="AT142" s="209" t="s">
        <v>72</v>
      </c>
      <c r="AU142" s="209" t="s">
        <v>110</v>
      </c>
      <c r="BK142" s="287">
        <f>BK143+BK365</f>
        <v>0</v>
      </c>
    </row>
    <row r="143" spans="2:63" s="288" customFormat="1" ht="25.9" customHeight="1">
      <c r="B143" s="289"/>
      <c r="D143" s="290" t="s">
        <v>72</v>
      </c>
      <c r="E143" s="291" t="s">
        <v>150</v>
      </c>
      <c r="F143" s="291" t="s">
        <v>151</v>
      </c>
      <c r="J143" s="292">
        <f>BK143</f>
        <v>0</v>
      </c>
      <c r="L143" s="289"/>
      <c r="M143" s="293"/>
      <c r="N143" s="294"/>
      <c r="O143" s="294"/>
      <c r="P143" s="295">
        <f>P144+P169+P182+P228+P243+P251+P298+P356+P363</f>
        <v>10427.922591999999</v>
      </c>
      <c r="Q143" s="294"/>
      <c r="R143" s="295">
        <f>R144+R169+R182+R228+R243+R251+R298+R356+R363</f>
        <v>316.07711433</v>
      </c>
      <c r="S143" s="294"/>
      <c r="T143" s="296">
        <f>T144+T169+T182+T228+T243+T251+T298+T356+T363</f>
        <v>620.0208790000001</v>
      </c>
      <c r="AR143" s="290" t="s">
        <v>81</v>
      </c>
      <c r="AT143" s="297" t="s">
        <v>72</v>
      </c>
      <c r="AU143" s="297" t="s">
        <v>73</v>
      </c>
      <c r="AY143" s="290" t="s">
        <v>152</v>
      </c>
      <c r="BK143" s="298">
        <f>BK144+BK169+BK182+BK228+BK243+BK251+BK298+BK356+BK363</f>
        <v>0</v>
      </c>
    </row>
    <row r="144" spans="2:63" s="288" customFormat="1" ht="22.9" customHeight="1">
      <c r="B144" s="289"/>
      <c r="D144" s="290" t="s">
        <v>72</v>
      </c>
      <c r="E144" s="299" t="s">
        <v>81</v>
      </c>
      <c r="F144" s="299" t="s">
        <v>153</v>
      </c>
      <c r="J144" s="300">
        <f>BK144</f>
        <v>0</v>
      </c>
      <c r="L144" s="289"/>
      <c r="M144" s="293"/>
      <c r="N144" s="294"/>
      <c r="O144" s="294"/>
      <c r="P144" s="295">
        <f>SUM(P145:P168)</f>
        <v>769.7126749999999</v>
      </c>
      <c r="Q144" s="294"/>
      <c r="R144" s="295">
        <f>SUM(R145:R168)</f>
        <v>0</v>
      </c>
      <c r="S144" s="294"/>
      <c r="T144" s="296">
        <f>SUM(T145:T168)</f>
        <v>0</v>
      </c>
      <c r="AR144" s="290" t="s">
        <v>81</v>
      </c>
      <c r="AT144" s="297" t="s">
        <v>72</v>
      </c>
      <c r="AU144" s="297" t="s">
        <v>81</v>
      </c>
      <c r="AY144" s="290" t="s">
        <v>152</v>
      </c>
      <c r="BK144" s="298">
        <f>SUM(BK145:BK168)</f>
        <v>0</v>
      </c>
    </row>
    <row r="145" spans="1:65" s="220" customFormat="1" ht="21.75" customHeight="1">
      <c r="A145" s="218"/>
      <c r="B145" s="141"/>
      <c r="C145" s="142" t="s">
        <v>81</v>
      </c>
      <c r="D145" s="142" t="s">
        <v>154</v>
      </c>
      <c r="E145" s="143" t="s">
        <v>155</v>
      </c>
      <c r="F145" s="144" t="s">
        <v>156</v>
      </c>
      <c r="G145" s="145" t="s">
        <v>157</v>
      </c>
      <c r="H145" s="146">
        <v>23.5</v>
      </c>
      <c r="I145" s="147">
        <v>0</v>
      </c>
      <c r="J145" s="147">
        <f>ROUND(I145*H145,2)</f>
        <v>0</v>
      </c>
      <c r="K145" s="148"/>
      <c r="L145" s="141"/>
      <c r="M145" s="301" t="s">
        <v>1</v>
      </c>
      <c r="N145" s="302" t="s">
        <v>38</v>
      </c>
      <c r="O145" s="303">
        <v>0.188</v>
      </c>
      <c r="P145" s="303">
        <f>O145*H145</f>
        <v>4.418</v>
      </c>
      <c r="Q145" s="303">
        <v>0</v>
      </c>
      <c r="R145" s="303">
        <f>Q145*H145</f>
        <v>0</v>
      </c>
      <c r="S145" s="303">
        <v>0</v>
      </c>
      <c r="T145" s="304">
        <f>S145*H145</f>
        <v>0</v>
      </c>
      <c r="U145" s="218"/>
      <c r="V145" s="218"/>
      <c r="W145" s="218"/>
      <c r="X145" s="218"/>
      <c r="Y145" s="218"/>
      <c r="Z145" s="218"/>
      <c r="AA145" s="218"/>
      <c r="AB145" s="218"/>
      <c r="AC145" s="218"/>
      <c r="AD145" s="218"/>
      <c r="AE145" s="218"/>
      <c r="AR145" s="305" t="s">
        <v>158</v>
      </c>
      <c r="AT145" s="305" t="s">
        <v>154</v>
      </c>
      <c r="AU145" s="305" t="s">
        <v>83</v>
      </c>
      <c r="AY145" s="209" t="s">
        <v>152</v>
      </c>
      <c r="BE145" s="306">
        <f>IF(N145="základní",J145,0)</f>
        <v>0</v>
      </c>
      <c r="BF145" s="306">
        <f>IF(N145="snížená",J145,0)</f>
        <v>0</v>
      </c>
      <c r="BG145" s="306">
        <f>IF(N145="zákl. přenesená",J145,0)</f>
        <v>0</v>
      </c>
      <c r="BH145" s="306">
        <f>IF(N145="sníž. přenesená",J145,0)</f>
        <v>0</v>
      </c>
      <c r="BI145" s="306">
        <f>IF(N145="nulová",J145,0)</f>
        <v>0</v>
      </c>
      <c r="BJ145" s="209" t="s">
        <v>81</v>
      </c>
      <c r="BK145" s="306">
        <f>ROUND(I145*H145,2)</f>
        <v>0</v>
      </c>
      <c r="BL145" s="209" t="s">
        <v>158</v>
      </c>
      <c r="BM145" s="305" t="s">
        <v>159</v>
      </c>
    </row>
    <row r="146" spans="2:51" s="307" customFormat="1" ht="12">
      <c r="B146" s="308"/>
      <c r="D146" s="309" t="s">
        <v>160</v>
      </c>
      <c r="E146" s="310" t="s">
        <v>1</v>
      </c>
      <c r="F146" s="311" t="s">
        <v>161</v>
      </c>
      <c r="H146" s="310" t="s">
        <v>1</v>
      </c>
      <c r="L146" s="308"/>
      <c r="M146" s="312"/>
      <c r="N146" s="313"/>
      <c r="O146" s="313"/>
      <c r="P146" s="313"/>
      <c r="Q146" s="313"/>
      <c r="R146" s="313"/>
      <c r="S146" s="313"/>
      <c r="T146" s="314"/>
      <c r="AT146" s="310" t="s">
        <v>160</v>
      </c>
      <c r="AU146" s="310" t="s">
        <v>83</v>
      </c>
      <c r="AV146" s="307" t="s">
        <v>81</v>
      </c>
      <c r="AW146" s="307" t="s">
        <v>27</v>
      </c>
      <c r="AX146" s="307" t="s">
        <v>73</v>
      </c>
      <c r="AY146" s="310" t="s">
        <v>152</v>
      </c>
    </row>
    <row r="147" spans="2:51" s="315" customFormat="1" ht="12">
      <c r="B147" s="316"/>
      <c r="D147" s="309" t="s">
        <v>160</v>
      </c>
      <c r="E147" s="317" t="s">
        <v>1</v>
      </c>
      <c r="F147" s="318" t="s">
        <v>162</v>
      </c>
      <c r="H147" s="319">
        <v>23.5</v>
      </c>
      <c r="L147" s="316"/>
      <c r="M147" s="320"/>
      <c r="N147" s="321"/>
      <c r="O147" s="321"/>
      <c r="P147" s="321"/>
      <c r="Q147" s="321"/>
      <c r="R147" s="321"/>
      <c r="S147" s="321"/>
      <c r="T147" s="322"/>
      <c r="AT147" s="317" t="s">
        <v>160</v>
      </c>
      <c r="AU147" s="317" t="s">
        <v>83</v>
      </c>
      <c r="AV147" s="315" t="s">
        <v>83</v>
      </c>
      <c r="AW147" s="315" t="s">
        <v>27</v>
      </c>
      <c r="AX147" s="315" t="s">
        <v>73</v>
      </c>
      <c r="AY147" s="317" t="s">
        <v>152</v>
      </c>
    </row>
    <row r="148" spans="2:51" s="323" customFormat="1" ht="12">
      <c r="B148" s="324"/>
      <c r="D148" s="309" t="s">
        <v>160</v>
      </c>
      <c r="E148" s="325" t="s">
        <v>1</v>
      </c>
      <c r="F148" s="326" t="s">
        <v>163</v>
      </c>
      <c r="H148" s="327">
        <v>23.5</v>
      </c>
      <c r="L148" s="324"/>
      <c r="M148" s="328"/>
      <c r="N148" s="329"/>
      <c r="O148" s="329"/>
      <c r="P148" s="329"/>
      <c r="Q148" s="329"/>
      <c r="R148" s="329"/>
      <c r="S148" s="329"/>
      <c r="T148" s="330"/>
      <c r="AT148" s="325" t="s">
        <v>160</v>
      </c>
      <c r="AU148" s="325" t="s">
        <v>83</v>
      </c>
      <c r="AV148" s="323" t="s">
        <v>158</v>
      </c>
      <c r="AW148" s="323" t="s">
        <v>27</v>
      </c>
      <c r="AX148" s="323" t="s">
        <v>81</v>
      </c>
      <c r="AY148" s="325" t="s">
        <v>152</v>
      </c>
    </row>
    <row r="149" spans="1:65" s="220" customFormat="1" ht="21.75" customHeight="1">
      <c r="A149" s="218"/>
      <c r="B149" s="141"/>
      <c r="C149" s="142" t="s">
        <v>83</v>
      </c>
      <c r="D149" s="142" t="s">
        <v>154</v>
      </c>
      <c r="E149" s="143" t="s">
        <v>164</v>
      </c>
      <c r="F149" s="144" t="s">
        <v>165</v>
      </c>
      <c r="G149" s="145" t="s">
        <v>157</v>
      </c>
      <c r="H149" s="146">
        <v>77.475</v>
      </c>
      <c r="I149" s="147">
        <v>0</v>
      </c>
      <c r="J149" s="147">
        <f>ROUND(I149*H149,2)</f>
        <v>0</v>
      </c>
      <c r="K149" s="148"/>
      <c r="L149" s="141"/>
      <c r="M149" s="301" t="s">
        <v>1</v>
      </c>
      <c r="N149" s="302" t="s">
        <v>38</v>
      </c>
      <c r="O149" s="303">
        <v>7.127</v>
      </c>
      <c r="P149" s="303">
        <f>O149*H149</f>
        <v>552.164325</v>
      </c>
      <c r="Q149" s="303">
        <v>0</v>
      </c>
      <c r="R149" s="303">
        <f>Q149*H149</f>
        <v>0</v>
      </c>
      <c r="S149" s="303">
        <v>0</v>
      </c>
      <c r="T149" s="304">
        <f>S149*H149</f>
        <v>0</v>
      </c>
      <c r="U149" s="218"/>
      <c r="V149" s="218"/>
      <c r="W149" s="218"/>
      <c r="X149" s="218"/>
      <c r="Y149" s="218"/>
      <c r="Z149" s="218"/>
      <c r="AA149" s="218"/>
      <c r="AB149" s="218"/>
      <c r="AC149" s="218"/>
      <c r="AD149" s="218"/>
      <c r="AE149" s="218"/>
      <c r="AR149" s="305" t="s">
        <v>158</v>
      </c>
      <c r="AT149" s="305" t="s">
        <v>154</v>
      </c>
      <c r="AU149" s="305" t="s">
        <v>83</v>
      </c>
      <c r="AY149" s="209" t="s">
        <v>152</v>
      </c>
      <c r="BE149" s="306">
        <f>IF(N149="základní",J149,0)</f>
        <v>0</v>
      </c>
      <c r="BF149" s="306">
        <f>IF(N149="snížená",J149,0)</f>
        <v>0</v>
      </c>
      <c r="BG149" s="306">
        <f>IF(N149="zákl. přenesená",J149,0)</f>
        <v>0</v>
      </c>
      <c r="BH149" s="306">
        <f>IF(N149="sníž. přenesená",J149,0)</f>
        <v>0</v>
      </c>
      <c r="BI149" s="306">
        <f>IF(N149="nulová",J149,0)</f>
        <v>0</v>
      </c>
      <c r="BJ149" s="209" t="s">
        <v>81</v>
      </c>
      <c r="BK149" s="306">
        <f>ROUND(I149*H149,2)</f>
        <v>0</v>
      </c>
      <c r="BL149" s="209" t="s">
        <v>158</v>
      </c>
      <c r="BM149" s="305" t="s">
        <v>166</v>
      </c>
    </row>
    <row r="150" spans="2:51" s="307" customFormat="1" ht="12">
      <c r="B150" s="308"/>
      <c r="D150" s="309" t="s">
        <v>160</v>
      </c>
      <c r="E150" s="310" t="s">
        <v>1</v>
      </c>
      <c r="F150" s="311" t="s">
        <v>167</v>
      </c>
      <c r="H150" s="310" t="s">
        <v>1</v>
      </c>
      <c r="L150" s="308"/>
      <c r="M150" s="312"/>
      <c r="N150" s="313"/>
      <c r="O150" s="313"/>
      <c r="P150" s="313"/>
      <c r="Q150" s="313"/>
      <c r="R150" s="313"/>
      <c r="S150" s="313"/>
      <c r="T150" s="314"/>
      <c r="AT150" s="310" t="s">
        <v>160</v>
      </c>
      <c r="AU150" s="310" t="s">
        <v>83</v>
      </c>
      <c r="AV150" s="307" t="s">
        <v>81</v>
      </c>
      <c r="AW150" s="307" t="s">
        <v>27</v>
      </c>
      <c r="AX150" s="307" t="s">
        <v>73</v>
      </c>
      <c r="AY150" s="310" t="s">
        <v>152</v>
      </c>
    </row>
    <row r="151" spans="2:51" s="315" customFormat="1" ht="12">
      <c r="B151" s="316"/>
      <c r="D151" s="309" t="s">
        <v>160</v>
      </c>
      <c r="E151" s="317" t="s">
        <v>1</v>
      </c>
      <c r="F151" s="318" t="s">
        <v>168</v>
      </c>
      <c r="H151" s="319">
        <v>77.475</v>
      </c>
      <c r="L151" s="316"/>
      <c r="M151" s="320"/>
      <c r="N151" s="321"/>
      <c r="O151" s="321"/>
      <c r="P151" s="321"/>
      <c r="Q151" s="321"/>
      <c r="R151" s="321"/>
      <c r="S151" s="321"/>
      <c r="T151" s="322"/>
      <c r="AT151" s="317" t="s">
        <v>160</v>
      </c>
      <c r="AU151" s="317" t="s">
        <v>83</v>
      </c>
      <c r="AV151" s="315" t="s">
        <v>83</v>
      </c>
      <c r="AW151" s="315" t="s">
        <v>27</v>
      </c>
      <c r="AX151" s="315" t="s">
        <v>73</v>
      </c>
      <c r="AY151" s="317" t="s">
        <v>152</v>
      </c>
    </row>
    <row r="152" spans="2:51" s="323" customFormat="1" ht="12">
      <c r="B152" s="324"/>
      <c r="D152" s="309" t="s">
        <v>160</v>
      </c>
      <c r="E152" s="325" t="s">
        <v>1</v>
      </c>
      <c r="F152" s="326" t="s">
        <v>163</v>
      </c>
      <c r="H152" s="327">
        <v>77.475</v>
      </c>
      <c r="L152" s="324"/>
      <c r="M152" s="328"/>
      <c r="N152" s="329"/>
      <c r="O152" s="329"/>
      <c r="P152" s="329"/>
      <c r="Q152" s="329"/>
      <c r="R152" s="329"/>
      <c r="S152" s="329"/>
      <c r="T152" s="330"/>
      <c r="AT152" s="325" t="s">
        <v>160</v>
      </c>
      <c r="AU152" s="325" t="s">
        <v>83</v>
      </c>
      <c r="AV152" s="323" t="s">
        <v>158</v>
      </c>
      <c r="AW152" s="323" t="s">
        <v>27</v>
      </c>
      <c r="AX152" s="323" t="s">
        <v>81</v>
      </c>
      <c r="AY152" s="325" t="s">
        <v>152</v>
      </c>
    </row>
    <row r="153" spans="1:65" s="220" customFormat="1" ht="33" customHeight="1">
      <c r="A153" s="218"/>
      <c r="B153" s="141"/>
      <c r="C153" s="142" t="s">
        <v>169</v>
      </c>
      <c r="D153" s="142" t="s">
        <v>154</v>
      </c>
      <c r="E153" s="143" t="s">
        <v>170</v>
      </c>
      <c r="F153" s="144" t="s">
        <v>171</v>
      </c>
      <c r="G153" s="145" t="s">
        <v>157</v>
      </c>
      <c r="H153" s="146">
        <v>77.475</v>
      </c>
      <c r="I153" s="147">
        <v>0</v>
      </c>
      <c r="J153" s="147">
        <f>ROUND(I153*H153,2)</f>
        <v>0</v>
      </c>
      <c r="K153" s="148"/>
      <c r="L153" s="141"/>
      <c r="M153" s="301" t="s">
        <v>1</v>
      </c>
      <c r="N153" s="302" t="s">
        <v>38</v>
      </c>
      <c r="O153" s="303">
        <v>0.291</v>
      </c>
      <c r="P153" s="303">
        <f>O153*H153</f>
        <v>22.545225</v>
      </c>
      <c r="Q153" s="303">
        <v>0</v>
      </c>
      <c r="R153" s="303">
        <f>Q153*H153</f>
        <v>0</v>
      </c>
      <c r="S153" s="303">
        <v>0</v>
      </c>
      <c r="T153" s="304">
        <f>S153*H153</f>
        <v>0</v>
      </c>
      <c r="U153" s="218"/>
      <c r="V153" s="218"/>
      <c r="W153" s="218"/>
      <c r="X153" s="218"/>
      <c r="Y153" s="218"/>
      <c r="Z153" s="218"/>
      <c r="AA153" s="218"/>
      <c r="AB153" s="218"/>
      <c r="AC153" s="218"/>
      <c r="AD153" s="218"/>
      <c r="AE153" s="218"/>
      <c r="AR153" s="305" t="s">
        <v>158</v>
      </c>
      <c r="AT153" s="305" t="s">
        <v>154</v>
      </c>
      <c r="AU153" s="305" t="s">
        <v>83</v>
      </c>
      <c r="AY153" s="209" t="s">
        <v>152</v>
      </c>
      <c r="BE153" s="306">
        <f>IF(N153="základní",J153,0)</f>
        <v>0</v>
      </c>
      <c r="BF153" s="306">
        <f>IF(N153="snížená",J153,0)</f>
        <v>0</v>
      </c>
      <c r="BG153" s="306">
        <f>IF(N153="zákl. přenesená",J153,0)</f>
        <v>0</v>
      </c>
      <c r="BH153" s="306">
        <f>IF(N153="sníž. přenesená",J153,0)</f>
        <v>0</v>
      </c>
      <c r="BI153" s="306">
        <f>IF(N153="nulová",J153,0)</f>
        <v>0</v>
      </c>
      <c r="BJ153" s="209" t="s">
        <v>81</v>
      </c>
      <c r="BK153" s="306">
        <f>ROUND(I153*H153,2)</f>
        <v>0</v>
      </c>
      <c r="BL153" s="209" t="s">
        <v>158</v>
      </c>
      <c r="BM153" s="305" t="s">
        <v>172</v>
      </c>
    </row>
    <row r="154" spans="1:65" s="220" customFormat="1" ht="33" customHeight="1">
      <c r="A154" s="218"/>
      <c r="B154" s="141"/>
      <c r="C154" s="142" t="s">
        <v>158</v>
      </c>
      <c r="D154" s="142" t="s">
        <v>154</v>
      </c>
      <c r="E154" s="143" t="s">
        <v>173</v>
      </c>
      <c r="F154" s="144" t="s">
        <v>174</v>
      </c>
      <c r="G154" s="145" t="s">
        <v>157</v>
      </c>
      <c r="H154" s="146">
        <v>154.95</v>
      </c>
      <c r="I154" s="147">
        <v>0</v>
      </c>
      <c r="J154" s="147">
        <f>ROUND(I154*H154,2)</f>
        <v>0</v>
      </c>
      <c r="K154" s="148"/>
      <c r="L154" s="141"/>
      <c r="M154" s="301" t="s">
        <v>1</v>
      </c>
      <c r="N154" s="302" t="s">
        <v>38</v>
      </c>
      <c r="O154" s="303">
        <v>0.316</v>
      </c>
      <c r="P154" s="303">
        <f>O154*H154</f>
        <v>48.9642</v>
      </c>
      <c r="Q154" s="303">
        <v>0</v>
      </c>
      <c r="R154" s="303">
        <f>Q154*H154</f>
        <v>0</v>
      </c>
      <c r="S154" s="303">
        <v>0</v>
      </c>
      <c r="T154" s="304">
        <f>S154*H154</f>
        <v>0</v>
      </c>
      <c r="U154" s="218"/>
      <c r="V154" s="218"/>
      <c r="W154" s="218"/>
      <c r="X154" s="218"/>
      <c r="Y154" s="218"/>
      <c r="Z154" s="218"/>
      <c r="AA154" s="218"/>
      <c r="AB154" s="218"/>
      <c r="AC154" s="218"/>
      <c r="AD154" s="218"/>
      <c r="AE154" s="218"/>
      <c r="AR154" s="305" t="s">
        <v>158</v>
      </c>
      <c r="AT154" s="305" t="s">
        <v>154</v>
      </c>
      <c r="AU154" s="305" t="s">
        <v>83</v>
      </c>
      <c r="AY154" s="209" t="s">
        <v>152</v>
      </c>
      <c r="BE154" s="306">
        <f>IF(N154="základní",J154,0)</f>
        <v>0</v>
      </c>
      <c r="BF154" s="306">
        <f>IF(N154="snížená",J154,0)</f>
        <v>0</v>
      </c>
      <c r="BG154" s="306">
        <f>IF(N154="zákl. přenesená",J154,0)</f>
        <v>0</v>
      </c>
      <c r="BH154" s="306">
        <f>IF(N154="sníž. přenesená",J154,0)</f>
        <v>0</v>
      </c>
      <c r="BI154" s="306">
        <f>IF(N154="nulová",J154,0)</f>
        <v>0</v>
      </c>
      <c r="BJ154" s="209" t="s">
        <v>81</v>
      </c>
      <c r="BK154" s="306">
        <f>ROUND(I154*H154,2)</f>
        <v>0</v>
      </c>
      <c r="BL154" s="209" t="s">
        <v>158</v>
      </c>
      <c r="BM154" s="305" t="s">
        <v>175</v>
      </c>
    </row>
    <row r="155" spans="2:51" s="315" customFormat="1" ht="12">
      <c r="B155" s="316"/>
      <c r="D155" s="309" t="s">
        <v>160</v>
      </c>
      <c r="E155" s="317" t="s">
        <v>1</v>
      </c>
      <c r="F155" s="318" t="s">
        <v>176</v>
      </c>
      <c r="H155" s="319">
        <v>154.95</v>
      </c>
      <c r="L155" s="316"/>
      <c r="M155" s="320"/>
      <c r="N155" s="321"/>
      <c r="O155" s="321"/>
      <c r="P155" s="321"/>
      <c r="Q155" s="321"/>
      <c r="R155" s="321"/>
      <c r="S155" s="321"/>
      <c r="T155" s="322"/>
      <c r="AT155" s="317" t="s">
        <v>160</v>
      </c>
      <c r="AU155" s="317" t="s">
        <v>83</v>
      </c>
      <c r="AV155" s="315" t="s">
        <v>83</v>
      </c>
      <c r="AW155" s="315" t="s">
        <v>27</v>
      </c>
      <c r="AX155" s="315" t="s">
        <v>81</v>
      </c>
      <c r="AY155" s="317" t="s">
        <v>152</v>
      </c>
    </row>
    <row r="156" spans="1:65" s="220" customFormat="1" ht="21.75" customHeight="1">
      <c r="A156" s="218"/>
      <c r="B156" s="141"/>
      <c r="C156" s="142" t="s">
        <v>177</v>
      </c>
      <c r="D156" s="142" t="s">
        <v>154</v>
      </c>
      <c r="E156" s="143" t="s">
        <v>178</v>
      </c>
      <c r="F156" s="144" t="s">
        <v>179</v>
      </c>
      <c r="G156" s="145" t="s">
        <v>157</v>
      </c>
      <c r="H156" s="146">
        <v>77.475</v>
      </c>
      <c r="I156" s="147">
        <v>0</v>
      </c>
      <c r="J156" s="147">
        <f>ROUND(I156*H156,2)</f>
        <v>0</v>
      </c>
      <c r="K156" s="148"/>
      <c r="L156" s="141"/>
      <c r="M156" s="301" t="s">
        <v>1</v>
      </c>
      <c r="N156" s="302" t="s">
        <v>38</v>
      </c>
      <c r="O156" s="303">
        <v>0.087</v>
      </c>
      <c r="P156" s="303">
        <f>O156*H156</f>
        <v>6.7403249999999995</v>
      </c>
      <c r="Q156" s="303">
        <v>0</v>
      </c>
      <c r="R156" s="303">
        <f>Q156*H156</f>
        <v>0</v>
      </c>
      <c r="S156" s="303">
        <v>0</v>
      </c>
      <c r="T156" s="304">
        <f>S156*H156</f>
        <v>0</v>
      </c>
      <c r="U156" s="218"/>
      <c r="V156" s="218"/>
      <c r="W156" s="218"/>
      <c r="X156" s="218"/>
      <c r="Y156" s="218"/>
      <c r="Z156" s="218"/>
      <c r="AA156" s="218"/>
      <c r="AB156" s="218"/>
      <c r="AC156" s="218"/>
      <c r="AD156" s="218"/>
      <c r="AE156" s="218"/>
      <c r="AR156" s="305" t="s">
        <v>158</v>
      </c>
      <c r="AT156" s="305" t="s">
        <v>154</v>
      </c>
      <c r="AU156" s="305" t="s">
        <v>83</v>
      </c>
      <c r="AY156" s="209" t="s">
        <v>152</v>
      </c>
      <c r="BE156" s="306">
        <f>IF(N156="základní",J156,0)</f>
        <v>0</v>
      </c>
      <c r="BF156" s="306">
        <f>IF(N156="snížená",J156,0)</f>
        <v>0</v>
      </c>
      <c r="BG156" s="306">
        <f>IF(N156="zákl. přenesená",J156,0)</f>
        <v>0</v>
      </c>
      <c r="BH156" s="306">
        <f>IF(N156="sníž. přenesená",J156,0)</f>
        <v>0</v>
      </c>
      <c r="BI156" s="306">
        <f>IF(N156="nulová",J156,0)</f>
        <v>0</v>
      </c>
      <c r="BJ156" s="209" t="s">
        <v>81</v>
      </c>
      <c r="BK156" s="306">
        <f>ROUND(I156*H156,2)</f>
        <v>0</v>
      </c>
      <c r="BL156" s="209" t="s">
        <v>158</v>
      </c>
      <c r="BM156" s="305" t="s">
        <v>180</v>
      </c>
    </row>
    <row r="157" spans="1:65" s="220" customFormat="1" ht="33" customHeight="1">
      <c r="A157" s="218"/>
      <c r="B157" s="141"/>
      <c r="C157" s="142" t="s">
        <v>181</v>
      </c>
      <c r="D157" s="142" t="s">
        <v>154</v>
      </c>
      <c r="E157" s="143" t="s">
        <v>182</v>
      </c>
      <c r="F157" s="144" t="s">
        <v>183</v>
      </c>
      <c r="G157" s="145" t="s">
        <v>157</v>
      </c>
      <c r="H157" s="146">
        <v>1549.5</v>
      </c>
      <c r="I157" s="147">
        <v>0</v>
      </c>
      <c r="J157" s="147">
        <f>ROUND(I157*H157,2)</f>
        <v>0</v>
      </c>
      <c r="K157" s="148"/>
      <c r="L157" s="141"/>
      <c r="M157" s="301" t="s">
        <v>1</v>
      </c>
      <c r="N157" s="302" t="s">
        <v>38</v>
      </c>
      <c r="O157" s="303">
        <v>0.005</v>
      </c>
      <c r="P157" s="303">
        <f>O157*H157</f>
        <v>7.7475000000000005</v>
      </c>
      <c r="Q157" s="303">
        <v>0</v>
      </c>
      <c r="R157" s="303">
        <f>Q157*H157</f>
        <v>0</v>
      </c>
      <c r="S157" s="303">
        <v>0</v>
      </c>
      <c r="T157" s="304">
        <f>S157*H157</f>
        <v>0</v>
      </c>
      <c r="U157" s="218"/>
      <c r="V157" s="218"/>
      <c r="W157" s="218"/>
      <c r="X157" s="218"/>
      <c r="Y157" s="218"/>
      <c r="Z157" s="218"/>
      <c r="AA157" s="218"/>
      <c r="AB157" s="218"/>
      <c r="AC157" s="218"/>
      <c r="AD157" s="218"/>
      <c r="AE157" s="218"/>
      <c r="AR157" s="305" t="s">
        <v>158</v>
      </c>
      <c r="AT157" s="305" t="s">
        <v>154</v>
      </c>
      <c r="AU157" s="305" t="s">
        <v>83</v>
      </c>
      <c r="AY157" s="209" t="s">
        <v>152</v>
      </c>
      <c r="BE157" s="306">
        <f>IF(N157="základní",J157,0)</f>
        <v>0</v>
      </c>
      <c r="BF157" s="306">
        <f>IF(N157="snížená",J157,0)</f>
        <v>0</v>
      </c>
      <c r="BG157" s="306">
        <f>IF(N157="zákl. přenesená",J157,0)</f>
        <v>0</v>
      </c>
      <c r="BH157" s="306">
        <f>IF(N157="sníž. přenesená",J157,0)</f>
        <v>0</v>
      </c>
      <c r="BI157" s="306">
        <f>IF(N157="nulová",J157,0)</f>
        <v>0</v>
      </c>
      <c r="BJ157" s="209" t="s">
        <v>81</v>
      </c>
      <c r="BK157" s="306">
        <f>ROUND(I157*H157,2)</f>
        <v>0</v>
      </c>
      <c r="BL157" s="209" t="s">
        <v>158</v>
      </c>
      <c r="BM157" s="305" t="s">
        <v>184</v>
      </c>
    </row>
    <row r="158" spans="2:51" s="315" customFormat="1" ht="12">
      <c r="B158" s="316"/>
      <c r="D158" s="309" t="s">
        <v>160</v>
      </c>
      <c r="E158" s="317" t="s">
        <v>1</v>
      </c>
      <c r="F158" s="318" t="s">
        <v>185</v>
      </c>
      <c r="H158" s="319">
        <v>1549.5</v>
      </c>
      <c r="L158" s="316"/>
      <c r="M158" s="320"/>
      <c r="N158" s="321"/>
      <c r="O158" s="321"/>
      <c r="P158" s="321"/>
      <c r="Q158" s="321"/>
      <c r="R158" s="321"/>
      <c r="S158" s="321"/>
      <c r="T158" s="322"/>
      <c r="AT158" s="317" t="s">
        <v>160</v>
      </c>
      <c r="AU158" s="317" t="s">
        <v>83</v>
      </c>
      <c r="AV158" s="315" t="s">
        <v>83</v>
      </c>
      <c r="AW158" s="315" t="s">
        <v>27</v>
      </c>
      <c r="AX158" s="315" t="s">
        <v>81</v>
      </c>
      <c r="AY158" s="317" t="s">
        <v>152</v>
      </c>
    </row>
    <row r="159" spans="1:65" s="220" customFormat="1" ht="21.75" customHeight="1">
      <c r="A159" s="218"/>
      <c r="B159" s="141"/>
      <c r="C159" s="142" t="s">
        <v>186</v>
      </c>
      <c r="D159" s="142" t="s">
        <v>154</v>
      </c>
      <c r="E159" s="143" t="s">
        <v>187</v>
      </c>
      <c r="F159" s="144" t="s">
        <v>188</v>
      </c>
      <c r="G159" s="145" t="s">
        <v>157</v>
      </c>
      <c r="H159" s="146">
        <v>77.475</v>
      </c>
      <c r="I159" s="147">
        <v>0</v>
      </c>
      <c r="J159" s="147">
        <f>ROUND(I159*H159,2)</f>
        <v>0</v>
      </c>
      <c r="K159" s="148"/>
      <c r="L159" s="141"/>
      <c r="M159" s="301" t="s">
        <v>1</v>
      </c>
      <c r="N159" s="302" t="s">
        <v>38</v>
      </c>
      <c r="O159" s="303">
        <v>1.137</v>
      </c>
      <c r="P159" s="303">
        <f>O159*H159</f>
        <v>88.089075</v>
      </c>
      <c r="Q159" s="303">
        <v>0</v>
      </c>
      <c r="R159" s="303">
        <f>Q159*H159</f>
        <v>0</v>
      </c>
      <c r="S159" s="303">
        <v>0</v>
      </c>
      <c r="T159" s="304">
        <f>S159*H159</f>
        <v>0</v>
      </c>
      <c r="U159" s="218"/>
      <c r="V159" s="218"/>
      <c r="W159" s="218"/>
      <c r="X159" s="218"/>
      <c r="Y159" s="218"/>
      <c r="Z159" s="218"/>
      <c r="AA159" s="218"/>
      <c r="AB159" s="218"/>
      <c r="AC159" s="218"/>
      <c r="AD159" s="218"/>
      <c r="AE159" s="218"/>
      <c r="AR159" s="305" t="s">
        <v>158</v>
      </c>
      <c r="AT159" s="305" t="s">
        <v>154</v>
      </c>
      <c r="AU159" s="305" t="s">
        <v>83</v>
      </c>
      <c r="AY159" s="209" t="s">
        <v>152</v>
      </c>
      <c r="BE159" s="306">
        <f>IF(N159="základní",J159,0)</f>
        <v>0</v>
      </c>
      <c r="BF159" s="306">
        <f>IF(N159="snížená",J159,0)</f>
        <v>0</v>
      </c>
      <c r="BG159" s="306">
        <f>IF(N159="zákl. přenesená",J159,0)</f>
        <v>0</v>
      </c>
      <c r="BH159" s="306">
        <f>IF(N159="sníž. přenesená",J159,0)</f>
        <v>0</v>
      </c>
      <c r="BI159" s="306">
        <f>IF(N159="nulová",J159,0)</f>
        <v>0</v>
      </c>
      <c r="BJ159" s="209" t="s">
        <v>81</v>
      </c>
      <c r="BK159" s="306">
        <f>ROUND(I159*H159,2)</f>
        <v>0</v>
      </c>
      <c r="BL159" s="209" t="s">
        <v>158</v>
      </c>
      <c r="BM159" s="305" t="s">
        <v>189</v>
      </c>
    </row>
    <row r="160" spans="2:51" s="315" customFormat="1" ht="12">
      <c r="B160" s="316"/>
      <c r="D160" s="309" t="s">
        <v>160</v>
      </c>
      <c r="E160" s="317" t="s">
        <v>1</v>
      </c>
      <c r="F160" s="318" t="s">
        <v>190</v>
      </c>
      <c r="H160" s="319">
        <v>77.475</v>
      </c>
      <c r="L160" s="316"/>
      <c r="M160" s="320"/>
      <c r="N160" s="321"/>
      <c r="O160" s="321"/>
      <c r="P160" s="321"/>
      <c r="Q160" s="321"/>
      <c r="R160" s="321"/>
      <c r="S160" s="321"/>
      <c r="T160" s="322"/>
      <c r="AT160" s="317" t="s">
        <v>160</v>
      </c>
      <c r="AU160" s="317" t="s">
        <v>83</v>
      </c>
      <c r="AV160" s="315" t="s">
        <v>83</v>
      </c>
      <c r="AW160" s="315" t="s">
        <v>27</v>
      </c>
      <c r="AX160" s="315" t="s">
        <v>81</v>
      </c>
      <c r="AY160" s="317" t="s">
        <v>152</v>
      </c>
    </row>
    <row r="161" spans="1:65" s="220" customFormat="1" ht="21.75" customHeight="1">
      <c r="A161" s="218"/>
      <c r="B161" s="141"/>
      <c r="C161" s="142" t="s">
        <v>191</v>
      </c>
      <c r="D161" s="142" t="s">
        <v>154</v>
      </c>
      <c r="E161" s="143" t="s">
        <v>192</v>
      </c>
      <c r="F161" s="144" t="s">
        <v>193</v>
      </c>
      <c r="G161" s="145" t="s">
        <v>194</v>
      </c>
      <c r="H161" s="146">
        <v>131.708</v>
      </c>
      <c r="I161" s="147">
        <v>0</v>
      </c>
      <c r="J161" s="147">
        <f>ROUND(I161*H161,2)</f>
        <v>0</v>
      </c>
      <c r="K161" s="148"/>
      <c r="L161" s="141"/>
      <c r="M161" s="301" t="s">
        <v>1</v>
      </c>
      <c r="N161" s="302" t="s">
        <v>38</v>
      </c>
      <c r="O161" s="303">
        <v>0</v>
      </c>
      <c r="P161" s="303">
        <f>O161*H161</f>
        <v>0</v>
      </c>
      <c r="Q161" s="303">
        <v>0</v>
      </c>
      <c r="R161" s="303">
        <f>Q161*H161</f>
        <v>0</v>
      </c>
      <c r="S161" s="303">
        <v>0</v>
      </c>
      <c r="T161" s="304">
        <f>S161*H161</f>
        <v>0</v>
      </c>
      <c r="U161" s="218"/>
      <c r="V161" s="218"/>
      <c r="W161" s="218"/>
      <c r="X161" s="218"/>
      <c r="Y161" s="218"/>
      <c r="Z161" s="218"/>
      <c r="AA161" s="218"/>
      <c r="AB161" s="218"/>
      <c r="AC161" s="218"/>
      <c r="AD161" s="218"/>
      <c r="AE161" s="218"/>
      <c r="AR161" s="305" t="s">
        <v>158</v>
      </c>
      <c r="AT161" s="305" t="s">
        <v>154</v>
      </c>
      <c r="AU161" s="305" t="s">
        <v>83</v>
      </c>
      <c r="AY161" s="209" t="s">
        <v>152</v>
      </c>
      <c r="BE161" s="306">
        <f>IF(N161="základní",J161,0)</f>
        <v>0</v>
      </c>
      <c r="BF161" s="306">
        <f>IF(N161="snížená",J161,0)</f>
        <v>0</v>
      </c>
      <c r="BG161" s="306">
        <f>IF(N161="zákl. přenesená",J161,0)</f>
        <v>0</v>
      </c>
      <c r="BH161" s="306">
        <f>IF(N161="sníž. přenesená",J161,0)</f>
        <v>0</v>
      </c>
      <c r="BI161" s="306">
        <f>IF(N161="nulová",J161,0)</f>
        <v>0</v>
      </c>
      <c r="BJ161" s="209" t="s">
        <v>81</v>
      </c>
      <c r="BK161" s="306">
        <f>ROUND(I161*H161,2)</f>
        <v>0</v>
      </c>
      <c r="BL161" s="209" t="s">
        <v>158</v>
      </c>
      <c r="BM161" s="305" t="s">
        <v>195</v>
      </c>
    </row>
    <row r="162" spans="2:51" s="315" customFormat="1" ht="12">
      <c r="B162" s="316"/>
      <c r="D162" s="309" t="s">
        <v>160</v>
      </c>
      <c r="E162" s="317" t="s">
        <v>1</v>
      </c>
      <c r="F162" s="318" t="s">
        <v>196</v>
      </c>
      <c r="H162" s="319">
        <v>131.708</v>
      </c>
      <c r="L162" s="316"/>
      <c r="M162" s="320"/>
      <c r="N162" s="321"/>
      <c r="O162" s="321"/>
      <c r="P162" s="321"/>
      <c r="Q162" s="321"/>
      <c r="R162" s="321"/>
      <c r="S162" s="321"/>
      <c r="T162" s="322"/>
      <c r="AT162" s="317" t="s">
        <v>160</v>
      </c>
      <c r="AU162" s="317" t="s">
        <v>83</v>
      </c>
      <c r="AV162" s="315" t="s">
        <v>83</v>
      </c>
      <c r="AW162" s="315" t="s">
        <v>27</v>
      </c>
      <c r="AX162" s="315" t="s">
        <v>81</v>
      </c>
      <c r="AY162" s="317" t="s">
        <v>152</v>
      </c>
    </row>
    <row r="163" spans="1:65" s="220" customFormat="1" ht="16.5" customHeight="1">
      <c r="A163" s="218"/>
      <c r="B163" s="141"/>
      <c r="C163" s="142" t="s">
        <v>197</v>
      </c>
      <c r="D163" s="142" t="s">
        <v>154</v>
      </c>
      <c r="E163" s="143" t="s">
        <v>198</v>
      </c>
      <c r="F163" s="144" t="s">
        <v>199</v>
      </c>
      <c r="G163" s="145" t="s">
        <v>157</v>
      </c>
      <c r="H163" s="146">
        <v>77.475</v>
      </c>
      <c r="I163" s="147">
        <v>0</v>
      </c>
      <c r="J163" s="147">
        <f>ROUND(I163*H163,2)</f>
        <v>0</v>
      </c>
      <c r="K163" s="148"/>
      <c r="L163" s="141"/>
      <c r="M163" s="301" t="s">
        <v>1</v>
      </c>
      <c r="N163" s="302" t="s">
        <v>38</v>
      </c>
      <c r="O163" s="303">
        <v>0.009</v>
      </c>
      <c r="P163" s="303">
        <f>O163*H163</f>
        <v>0.6972749999999999</v>
      </c>
      <c r="Q163" s="303">
        <v>0</v>
      </c>
      <c r="R163" s="303">
        <f>Q163*H163</f>
        <v>0</v>
      </c>
      <c r="S163" s="303">
        <v>0</v>
      </c>
      <c r="T163" s="304">
        <f>S163*H163</f>
        <v>0</v>
      </c>
      <c r="U163" s="218"/>
      <c r="V163" s="218"/>
      <c r="W163" s="218"/>
      <c r="X163" s="218"/>
      <c r="Y163" s="218"/>
      <c r="Z163" s="218"/>
      <c r="AA163" s="218"/>
      <c r="AB163" s="218"/>
      <c r="AC163" s="218"/>
      <c r="AD163" s="218"/>
      <c r="AE163" s="218"/>
      <c r="AR163" s="305" t="s">
        <v>158</v>
      </c>
      <c r="AT163" s="305" t="s">
        <v>154</v>
      </c>
      <c r="AU163" s="305" t="s">
        <v>83</v>
      </c>
      <c r="AY163" s="209" t="s">
        <v>152</v>
      </c>
      <c r="BE163" s="306">
        <f>IF(N163="základní",J163,0)</f>
        <v>0</v>
      </c>
      <c r="BF163" s="306">
        <f>IF(N163="snížená",J163,0)</f>
        <v>0</v>
      </c>
      <c r="BG163" s="306">
        <f>IF(N163="zákl. přenesená",J163,0)</f>
        <v>0</v>
      </c>
      <c r="BH163" s="306">
        <f>IF(N163="sníž. přenesená",J163,0)</f>
        <v>0</v>
      </c>
      <c r="BI163" s="306">
        <f>IF(N163="nulová",J163,0)</f>
        <v>0</v>
      </c>
      <c r="BJ163" s="209" t="s">
        <v>81</v>
      </c>
      <c r="BK163" s="306">
        <f>ROUND(I163*H163,2)</f>
        <v>0</v>
      </c>
      <c r="BL163" s="209" t="s">
        <v>158</v>
      </c>
      <c r="BM163" s="305" t="s">
        <v>200</v>
      </c>
    </row>
    <row r="164" spans="2:51" s="315" customFormat="1" ht="12">
      <c r="B164" s="316"/>
      <c r="D164" s="309" t="s">
        <v>160</v>
      </c>
      <c r="E164" s="317" t="s">
        <v>1</v>
      </c>
      <c r="F164" s="318" t="s">
        <v>201</v>
      </c>
      <c r="H164" s="319">
        <v>77.475</v>
      </c>
      <c r="L164" s="316"/>
      <c r="M164" s="320"/>
      <c r="N164" s="321"/>
      <c r="O164" s="321"/>
      <c r="P164" s="321"/>
      <c r="Q164" s="321"/>
      <c r="R164" s="321"/>
      <c r="S164" s="321"/>
      <c r="T164" s="322"/>
      <c r="AT164" s="317" t="s">
        <v>160</v>
      </c>
      <c r="AU164" s="317" t="s">
        <v>83</v>
      </c>
      <c r="AV164" s="315" t="s">
        <v>83</v>
      </c>
      <c r="AW164" s="315" t="s">
        <v>27</v>
      </c>
      <c r="AX164" s="315" t="s">
        <v>81</v>
      </c>
      <c r="AY164" s="317" t="s">
        <v>152</v>
      </c>
    </row>
    <row r="165" spans="1:65" s="220" customFormat="1" ht="21.75" customHeight="1">
      <c r="A165" s="218"/>
      <c r="B165" s="141"/>
      <c r="C165" s="142" t="s">
        <v>202</v>
      </c>
      <c r="D165" s="142" t="s">
        <v>154</v>
      </c>
      <c r="E165" s="143" t="s">
        <v>203</v>
      </c>
      <c r="F165" s="144" t="s">
        <v>204</v>
      </c>
      <c r="G165" s="145" t="s">
        <v>157</v>
      </c>
      <c r="H165" s="146">
        <v>14.25</v>
      </c>
      <c r="I165" s="147">
        <v>0</v>
      </c>
      <c r="J165" s="147">
        <f>ROUND(I165*H165,2)</f>
        <v>0</v>
      </c>
      <c r="K165" s="148"/>
      <c r="L165" s="141"/>
      <c r="M165" s="301" t="s">
        <v>1</v>
      </c>
      <c r="N165" s="302" t="s">
        <v>38</v>
      </c>
      <c r="O165" s="303">
        <v>2.691</v>
      </c>
      <c r="P165" s="303">
        <f>O165*H165</f>
        <v>38.34675</v>
      </c>
      <c r="Q165" s="303">
        <v>0</v>
      </c>
      <c r="R165" s="303">
        <f>Q165*H165</f>
        <v>0</v>
      </c>
      <c r="S165" s="303">
        <v>0</v>
      </c>
      <c r="T165" s="304">
        <f>S165*H165</f>
        <v>0</v>
      </c>
      <c r="U165" s="218"/>
      <c r="V165" s="218"/>
      <c r="W165" s="218"/>
      <c r="X165" s="218"/>
      <c r="Y165" s="218"/>
      <c r="Z165" s="218"/>
      <c r="AA165" s="218"/>
      <c r="AB165" s="218"/>
      <c r="AC165" s="218"/>
      <c r="AD165" s="218"/>
      <c r="AE165" s="218"/>
      <c r="AR165" s="305" t="s">
        <v>158</v>
      </c>
      <c r="AT165" s="305" t="s">
        <v>154</v>
      </c>
      <c r="AU165" s="305" t="s">
        <v>83</v>
      </c>
      <c r="AY165" s="209" t="s">
        <v>152</v>
      </c>
      <c r="BE165" s="306">
        <f>IF(N165="základní",J165,0)</f>
        <v>0</v>
      </c>
      <c r="BF165" s="306">
        <f>IF(N165="snížená",J165,0)</f>
        <v>0</v>
      </c>
      <c r="BG165" s="306">
        <f>IF(N165="zákl. přenesená",J165,0)</f>
        <v>0</v>
      </c>
      <c r="BH165" s="306">
        <f>IF(N165="sníž. přenesená",J165,0)</f>
        <v>0</v>
      </c>
      <c r="BI165" s="306">
        <f>IF(N165="nulová",J165,0)</f>
        <v>0</v>
      </c>
      <c r="BJ165" s="209" t="s">
        <v>81</v>
      </c>
      <c r="BK165" s="306">
        <f>ROUND(I165*H165,2)</f>
        <v>0</v>
      </c>
      <c r="BL165" s="209" t="s">
        <v>158</v>
      </c>
      <c r="BM165" s="305" t="s">
        <v>205</v>
      </c>
    </row>
    <row r="166" spans="2:51" s="307" customFormat="1" ht="12">
      <c r="B166" s="308"/>
      <c r="D166" s="309" t="s">
        <v>160</v>
      </c>
      <c r="E166" s="310" t="s">
        <v>1</v>
      </c>
      <c r="F166" s="311" t="s">
        <v>206</v>
      </c>
      <c r="H166" s="310" t="s">
        <v>1</v>
      </c>
      <c r="L166" s="308"/>
      <c r="M166" s="312"/>
      <c r="N166" s="313"/>
      <c r="O166" s="313"/>
      <c r="P166" s="313"/>
      <c r="Q166" s="313"/>
      <c r="R166" s="313"/>
      <c r="S166" s="313"/>
      <c r="T166" s="314"/>
      <c r="AT166" s="310" t="s">
        <v>160</v>
      </c>
      <c r="AU166" s="310" t="s">
        <v>83</v>
      </c>
      <c r="AV166" s="307" t="s">
        <v>81</v>
      </c>
      <c r="AW166" s="307" t="s">
        <v>27</v>
      </c>
      <c r="AX166" s="307" t="s">
        <v>73</v>
      </c>
      <c r="AY166" s="310" t="s">
        <v>152</v>
      </c>
    </row>
    <row r="167" spans="2:51" s="315" customFormat="1" ht="12">
      <c r="B167" s="316"/>
      <c r="D167" s="309" t="s">
        <v>160</v>
      </c>
      <c r="E167" s="317" t="s">
        <v>1</v>
      </c>
      <c r="F167" s="318" t="s">
        <v>207</v>
      </c>
      <c r="H167" s="319">
        <v>14.25</v>
      </c>
      <c r="L167" s="316"/>
      <c r="M167" s="320"/>
      <c r="N167" s="321"/>
      <c r="O167" s="321"/>
      <c r="P167" s="321"/>
      <c r="Q167" s="321"/>
      <c r="R167" s="321"/>
      <c r="S167" s="321"/>
      <c r="T167" s="322"/>
      <c r="AT167" s="317" t="s">
        <v>160</v>
      </c>
      <c r="AU167" s="317" t="s">
        <v>83</v>
      </c>
      <c r="AV167" s="315" t="s">
        <v>83</v>
      </c>
      <c r="AW167" s="315" t="s">
        <v>27</v>
      </c>
      <c r="AX167" s="315" t="s">
        <v>73</v>
      </c>
      <c r="AY167" s="317" t="s">
        <v>152</v>
      </c>
    </row>
    <row r="168" spans="2:51" s="323" customFormat="1" ht="12">
      <c r="B168" s="324"/>
      <c r="D168" s="309" t="s">
        <v>160</v>
      </c>
      <c r="E168" s="325" t="s">
        <v>1</v>
      </c>
      <c r="F168" s="326" t="s">
        <v>163</v>
      </c>
      <c r="H168" s="327">
        <v>14.25</v>
      </c>
      <c r="L168" s="324"/>
      <c r="M168" s="328"/>
      <c r="N168" s="329"/>
      <c r="O168" s="329"/>
      <c r="P168" s="329"/>
      <c r="Q168" s="329"/>
      <c r="R168" s="329"/>
      <c r="S168" s="329"/>
      <c r="T168" s="330"/>
      <c r="AT168" s="325" t="s">
        <v>160</v>
      </c>
      <c r="AU168" s="325" t="s">
        <v>83</v>
      </c>
      <c r="AV168" s="323" t="s">
        <v>158</v>
      </c>
      <c r="AW168" s="323" t="s">
        <v>27</v>
      </c>
      <c r="AX168" s="323" t="s">
        <v>81</v>
      </c>
      <c r="AY168" s="325" t="s">
        <v>152</v>
      </c>
    </row>
    <row r="169" spans="2:63" s="288" customFormat="1" ht="22.9" customHeight="1">
      <c r="B169" s="289"/>
      <c r="D169" s="290" t="s">
        <v>72</v>
      </c>
      <c r="E169" s="299" t="s">
        <v>83</v>
      </c>
      <c r="F169" s="299" t="s">
        <v>208</v>
      </c>
      <c r="J169" s="300">
        <f>BK169</f>
        <v>0</v>
      </c>
      <c r="L169" s="289"/>
      <c r="M169" s="293"/>
      <c r="N169" s="294"/>
      <c r="O169" s="294"/>
      <c r="P169" s="295">
        <f>SUM(P170:P181)</f>
        <v>138.88240199999998</v>
      </c>
      <c r="Q169" s="294"/>
      <c r="R169" s="295">
        <f>SUM(R170:R181)</f>
        <v>89.13012373999999</v>
      </c>
      <c r="S169" s="294"/>
      <c r="T169" s="296">
        <f>SUM(T170:T181)</f>
        <v>0</v>
      </c>
      <c r="AR169" s="290" t="s">
        <v>81</v>
      </c>
      <c r="AT169" s="297" t="s">
        <v>72</v>
      </c>
      <c r="AU169" s="297" t="s">
        <v>81</v>
      </c>
      <c r="AY169" s="290" t="s">
        <v>152</v>
      </c>
      <c r="BK169" s="298">
        <f>SUM(BK170:BK181)</f>
        <v>0</v>
      </c>
    </row>
    <row r="170" spans="1:65" s="220" customFormat="1" ht="21.75" customHeight="1">
      <c r="A170" s="218"/>
      <c r="B170" s="141"/>
      <c r="C170" s="142" t="s">
        <v>209</v>
      </c>
      <c r="D170" s="142" t="s">
        <v>154</v>
      </c>
      <c r="E170" s="143" t="s">
        <v>210</v>
      </c>
      <c r="F170" s="144" t="s">
        <v>211</v>
      </c>
      <c r="G170" s="145" t="s">
        <v>157</v>
      </c>
      <c r="H170" s="146">
        <v>92.97</v>
      </c>
      <c r="I170" s="147">
        <v>0</v>
      </c>
      <c r="J170" s="147">
        <f>ROUND(I170*H170,2)</f>
        <v>0</v>
      </c>
      <c r="K170" s="148"/>
      <c r="L170" s="141"/>
      <c r="M170" s="301" t="s">
        <v>1</v>
      </c>
      <c r="N170" s="302" t="s">
        <v>38</v>
      </c>
      <c r="O170" s="303">
        <v>1.025</v>
      </c>
      <c r="P170" s="303">
        <f>O170*H170</f>
        <v>95.29424999999999</v>
      </c>
      <c r="Q170" s="303">
        <v>0.1885</v>
      </c>
      <c r="R170" s="303">
        <f>Q170*H170</f>
        <v>17.524845</v>
      </c>
      <c r="S170" s="303">
        <v>0</v>
      </c>
      <c r="T170" s="304">
        <f>S170*H170</f>
        <v>0</v>
      </c>
      <c r="U170" s="218"/>
      <c r="V170" s="218"/>
      <c r="W170" s="218"/>
      <c r="X170" s="218"/>
      <c r="Y170" s="218"/>
      <c r="Z170" s="218"/>
      <c r="AA170" s="218"/>
      <c r="AB170" s="218"/>
      <c r="AC170" s="218"/>
      <c r="AD170" s="218"/>
      <c r="AE170" s="218"/>
      <c r="AR170" s="305" t="s">
        <v>158</v>
      </c>
      <c r="AT170" s="305" t="s">
        <v>154</v>
      </c>
      <c r="AU170" s="305" t="s">
        <v>83</v>
      </c>
      <c r="AY170" s="209" t="s">
        <v>152</v>
      </c>
      <c r="BE170" s="306">
        <f>IF(N170="základní",J170,0)</f>
        <v>0</v>
      </c>
      <c r="BF170" s="306">
        <f>IF(N170="snížená",J170,0)</f>
        <v>0</v>
      </c>
      <c r="BG170" s="306">
        <f>IF(N170="zákl. přenesená",J170,0)</f>
        <v>0</v>
      </c>
      <c r="BH170" s="306">
        <f>IF(N170="sníž. přenesená",J170,0)</f>
        <v>0</v>
      </c>
      <c r="BI170" s="306">
        <f>IF(N170="nulová",J170,0)</f>
        <v>0</v>
      </c>
      <c r="BJ170" s="209" t="s">
        <v>81</v>
      </c>
      <c r="BK170" s="306">
        <f>ROUND(I170*H170,2)</f>
        <v>0</v>
      </c>
      <c r="BL170" s="209" t="s">
        <v>158</v>
      </c>
      <c r="BM170" s="305" t="s">
        <v>212</v>
      </c>
    </row>
    <row r="171" spans="2:51" s="307" customFormat="1" ht="12">
      <c r="B171" s="308"/>
      <c r="D171" s="309" t="s">
        <v>160</v>
      </c>
      <c r="E171" s="310" t="s">
        <v>1</v>
      </c>
      <c r="F171" s="311" t="s">
        <v>213</v>
      </c>
      <c r="H171" s="310" t="s">
        <v>1</v>
      </c>
      <c r="L171" s="308"/>
      <c r="M171" s="312"/>
      <c r="N171" s="313"/>
      <c r="O171" s="313"/>
      <c r="P171" s="313"/>
      <c r="Q171" s="313"/>
      <c r="R171" s="313"/>
      <c r="S171" s="313"/>
      <c r="T171" s="314"/>
      <c r="AT171" s="310" t="s">
        <v>160</v>
      </c>
      <c r="AU171" s="310" t="s">
        <v>83</v>
      </c>
      <c r="AV171" s="307" t="s">
        <v>81</v>
      </c>
      <c r="AW171" s="307" t="s">
        <v>27</v>
      </c>
      <c r="AX171" s="307" t="s">
        <v>73</v>
      </c>
      <c r="AY171" s="310" t="s">
        <v>152</v>
      </c>
    </row>
    <row r="172" spans="2:51" s="315" customFormat="1" ht="12">
      <c r="B172" s="316"/>
      <c r="D172" s="309" t="s">
        <v>160</v>
      </c>
      <c r="E172" s="317" t="s">
        <v>1</v>
      </c>
      <c r="F172" s="318" t="s">
        <v>214</v>
      </c>
      <c r="H172" s="319">
        <v>92.97</v>
      </c>
      <c r="L172" s="316"/>
      <c r="M172" s="320"/>
      <c r="N172" s="321"/>
      <c r="O172" s="321"/>
      <c r="P172" s="321"/>
      <c r="Q172" s="321"/>
      <c r="R172" s="321"/>
      <c r="S172" s="321"/>
      <c r="T172" s="322"/>
      <c r="AT172" s="317" t="s">
        <v>160</v>
      </c>
      <c r="AU172" s="317" t="s">
        <v>83</v>
      </c>
      <c r="AV172" s="315" t="s">
        <v>83</v>
      </c>
      <c r="AW172" s="315" t="s">
        <v>27</v>
      </c>
      <c r="AX172" s="315" t="s">
        <v>73</v>
      </c>
      <c r="AY172" s="317" t="s">
        <v>152</v>
      </c>
    </row>
    <row r="173" spans="2:51" s="323" customFormat="1" ht="12">
      <c r="B173" s="324"/>
      <c r="D173" s="309" t="s">
        <v>160</v>
      </c>
      <c r="E173" s="325" t="s">
        <v>1</v>
      </c>
      <c r="F173" s="326" t="s">
        <v>163</v>
      </c>
      <c r="H173" s="327">
        <v>92.97</v>
      </c>
      <c r="L173" s="324"/>
      <c r="M173" s="328"/>
      <c r="N173" s="329"/>
      <c r="O173" s="329"/>
      <c r="P173" s="329"/>
      <c r="Q173" s="329"/>
      <c r="R173" s="329"/>
      <c r="S173" s="329"/>
      <c r="T173" s="330"/>
      <c r="AT173" s="325" t="s">
        <v>160</v>
      </c>
      <c r="AU173" s="325" t="s">
        <v>83</v>
      </c>
      <c r="AV173" s="323" t="s">
        <v>158</v>
      </c>
      <c r="AW173" s="323" t="s">
        <v>27</v>
      </c>
      <c r="AX173" s="323" t="s">
        <v>81</v>
      </c>
      <c r="AY173" s="325" t="s">
        <v>152</v>
      </c>
    </row>
    <row r="174" spans="1:65" s="220" customFormat="1" ht="21.75" customHeight="1">
      <c r="A174" s="218"/>
      <c r="B174" s="141"/>
      <c r="C174" s="142" t="s">
        <v>215</v>
      </c>
      <c r="D174" s="142" t="s">
        <v>154</v>
      </c>
      <c r="E174" s="143" t="s">
        <v>216</v>
      </c>
      <c r="F174" s="144" t="s">
        <v>217</v>
      </c>
      <c r="G174" s="145" t="s">
        <v>157</v>
      </c>
      <c r="H174" s="146">
        <v>30.99</v>
      </c>
      <c r="I174" s="147">
        <v>0</v>
      </c>
      <c r="J174" s="147">
        <f>ROUND(I174*H174,2)</f>
        <v>0</v>
      </c>
      <c r="K174" s="148"/>
      <c r="L174" s="141"/>
      <c r="M174" s="301" t="s">
        <v>1</v>
      </c>
      <c r="N174" s="302" t="s">
        <v>38</v>
      </c>
      <c r="O174" s="303">
        <v>0.629</v>
      </c>
      <c r="P174" s="303">
        <f>O174*H174</f>
        <v>19.49271</v>
      </c>
      <c r="Q174" s="303">
        <v>2.25634</v>
      </c>
      <c r="R174" s="303">
        <f>Q174*H174</f>
        <v>69.92397659999999</v>
      </c>
      <c r="S174" s="303">
        <v>0</v>
      </c>
      <c r="T174" s="304">
        <f>S174*H174</f>
        <v>0</v>
      </c>
      <c r="U174" s="218"/>
      <c r="V174" s="218"/>
      <c r="W174" s="218"/>
      <c r="X174" s="218"/>
      <c r="Y174" s="218"/>
      <c r="Z174" s="218"/>
      <c r="AA174" s="218"/>
      <c r="AB174" s="218"/>
      <c r="AC174" s="218"/>
      <c r="AD174" s="218"/>
      <c r="AE174" s="218"/>
      <c r="AR174" s="305" t="s">
        <v>158</v>
      </c>
      <c r="AT174" s="305" t="s">
        <v>154</v>
      </c>
      <c r="AU174" s="305" t="s">
        <v>83</v>
      </c>
      <c r="AY174" s="209" t="s">
        <v>152</v>
      </c>
      <c r="BE174" s="306">
        <f>IF(N174="základní",J174,0)</f>
        <v>0</v>
      </c>
      <c r="BF174" s="306">
        <f>IF(N174="snížená",J174,0)</f>
        <v>0</v>
      </c>
      <c r="BG174" s="306">
        <f>IF(N174="zákl. přenesená",J174,0)</f>
        <v>0</v>
      </c>
      <c r="BH174" s="306">
        <f>IF(N174="sníž. přenesená",J174,0)</f>
        <v>0</v>
      </c>
      <c r="BI174" s="306">
        <f>IF(N174="nulová",J174,0)</f>
        <v>0</v>
      </c>
      <c r="BJ174" s="209" t="s">
        <v>81</v>
      </c>
      <c r="BK174" s="306">
        <f>ROUND(I174*H174,2)</f>
        <v>0</v>
      </c>
      <c r="BL174" s="209" t="s">
        <v>158</v>
      </c>
      <c r="BM174" s="305" t="s">
        <v>218</v>
      </c>
    </row>
    <row r="175" spans="2:51" s="307" customFormat="1" ht="12">
      <c r="B175" s="308"/>
      <c r="D175" s="309" t="s">
        <v>160</v>
      </c>
      <c r="E175" s="310" t="s">
        <v>1</v>
      </c>
      <c r="F175" s="311" t="s">
        <v>219</v>
      </c>
      <c r="H175" s="310" t="s">
        <v>1</v>
      </c>
      <c r="L175" s="308"/>
      <c r="M175" s="312"/>
      <c r="N175" s="313"/>
      <c r="O175" s="313"/>
      <c r="P175" s="313"/>
      <c r="Q175" s="313"/>
      <c r="R175" s="313"/>
      <c r="S175" s="313"/>
      <c r="T175" s="314"/>
      <c r="AT175" s="310" t="s">
        <v>160</v>
      </c>
      <c r="AU175" s="310" t="s">
        <v>83</v>
      </c>
      <c r="AV175" s="307" t="s">
        <v>81</v>
      </c>
      <c r="AW175" s="307" t="s">
        <v>27</v>
      </c>
      <c r="AX175" s="307" t="s">
        <v>73</v>
      </c>
      <c r="AY175" s="310" t="s">
        <v>152</v>
      </c>
    </row>
    <row r="176" spans="2:51" s="315" customFormat="1" ht="12">
      <c r="B176" s="316"/>
      <c r="D176" s="309" t="s">
        <v>160</v>
      </c>
      <c r="E176" s="317" t="s">
        <v>1</v>
      </c>
      <c r="F176" s="318" t="s">
        <v>220</v>
      </c>
      <c r="H176" s="319">
        <v>30.99</v>
      </c>
      <c r="L176" s="316"/>
      <c r="M176" s="320"/>
      <c r="N176" s="321"/>
      <c r="O176" s="321"/>
      <c r="P176" s="321"/>
      <c r="Q176" s="321"/>
      <c r="R176" s="321"/>
      <c r="S176" s="321"/>
      <c r="T176" s="322"/>
      <c r="AT176" s="317" t="s">
        <v>160</v>
      </c>
      <c r="AU176" s="317" t="s">
        <v>83</v>
      </c>
      <c r="AV176" s="315" t="s">
        <v>83</v>
      </c>
      <c r="AW176" s="315" t="s">
        <v>27</v>
      </c>
      <c r="AX176" s="315" t="s">
        <v>73</v>
      </c>
      <c r="AY176" s="317" t="s">
        <v>152</v>
      </c>
    </row>
    <row r="177" spans="2:51" s="323" customFormat="1" ht="12">
      <c r="B177" s="324"/>
      <c r="D177" s="309" t="s">
        <v>160</v>
      </c>
      <c r="E177" s="325" t="s">
        <v>1</v>
      </c>
      <c r="F177" s="326" t="s">
        <v>163</v>
      </c>
      <c r="H177" s="327">
        <v>30.99</v>
      </c>
      <c r="L177" s="324"/>
      <c r="M177" s="328"/>
      <c r="N177" s="329"/>
      <c r="O177" s="329"/>
      <c r="P177" s="329"/>
      <c r="Q177" s="329"/>
      <c r="R177" s="329"/>
      <c r="S177" s="329"/>
      <c r="T177" s="330"/>
      <c r="AT177" s="325" t="s">
        <v>160</v>
      </c>
      <c r="AU177" s="325" t="s">
        <v>83</v>
      </c>
      <c r="AV177" s="323" t="s">
        <v>158</v>
      </c>
      <c r="AW177" s="323" t="s">
        <v>27</v>
      </c>
      <c r="AX177" s="323" t="s">
        <v>81</v>
      </c>
      <c r="AY177" s="325" t="s">
        <v>152</v>
      </c>
    </row>
    <row r="178" spans="1:65" s="220" customFormat="1" ht="16.5" customHeight="1">
      <c r="A178" s="218"/>
      <c r="B178" s="141"/>
      <c r="C178" s="142" t="s">
        <v>221</v>
      </c>
      <c r="D178" s="142" t="s">
        <v>154</v>
      </c>
      <c r="E178" s="143" t="s">
        <v>222</v>
      </c>
      <c r="F178" s="144" t="s">
        <v>223</v>
      </c>
      <c r="G178" s="145" t="s">
        <v>194</v>
      </c>
      <c r="H178" s="146">
        <v>1.582</v>
      </c>
      <c r="I178" s="147">
        <v>0</v>
      </c>
      <c r="J178" s="147">
        <f>ROUND(I178*H178,2)</f>
        <v>0</v>
      </c>
      <c r="K178" s="148"/>
      <c r="L178" s="141"/>
      <c r="M178" s="301" t="s">
        <v>1</v>
      </c>
      <c r="N178" s="302" t="s">
        <v>38</v>
      </c>
      <c r="O178" s="303">
        <v>15.231</v>
      </c>
      <c r="P178" s="303">
        <f>O178*H178</f>
        <v>24.095442000000002</v>
      </c>
      <c r="Q178" s="303">
        <v>1.06277</v>
      </c>
      <c r="R178" s="303">
        <f>Q178*H178</f>
        <v>1.6813021400000001</v>
      </c>
      <c r="S178" s="303">
        <v>0</v>
      </c>
      <c r="T178" s="304">
        <f>S178*H178</f>
        <v>0</v>
      </c>
      <c r="U178" s="218"/>
      <c r="V178" s="218"/>
      <c r="W178" s="218"/>
      <c r="X178" s="218"/>
      <c r="Y178" s="218"/>
      <c r="Z178" s="218"/>
      <c r="AA178" s="218"/>
      <c r="AB178" s="218"/>
      <c r="AC178" s="218"/>
      <c r="AD178" s="218"/>
      <c r="AE178" s="218"/>
      <c r="AR178" s="305" t="s">
        <v>158</v>
      </c>
      <c r="AT178" s="305" t="s">
        <v>154</v>
      </c>
      <c r="AU178" s="305" t="s">
        <v>83</v>
      </c>
      <c r="AY178" s="209" t="s">
        <v>152</v>
      </c>
      <c r="BE178" s="306">
        <f>IF(N178="základní",J178,0)</f>
        <v>0</v>
      </c>
      <c r="BF178" s="306">
        <f>IF(N178="snížená",J178,0)</f>
        <v>0</v>
      </c>
      <c r="BG178" s="306">
        <f>IF(N178="zákl. přenesená",J178,0)</f>
        <v>0</v>
      </c>
      <c r="BH178" s="306">
        <f>IF(N178="sníž. přenesená",J178,0)</f>
        <v>0</v>
      </c>
      <c r="BI178" s="306">
        <f>IF(N178="nulová",J178,0)</f>
        <v>0</v>
      </c>
      <c r="BJ178" s="209" t="s">
        <v>81</v>
      </c>
      <c r="BK178" s="306">
        <f>ROUND(I178*H178,2)</f>
        <v>0</v>
      </c>
      <c r="BL178" s="209" t="s">
        <v>158</v>
      </c>
      <c r="BM178" s="305" t="s">
        <v>224</v>
      </c>
    </row>
    <row r="179" spans="2:51" s="307" customFormat="1" ht="12">
      <c r="B179" s="308"/>
      <c r="D179" s="309" t="s">
        <v>160</v>
      </c>
      <c r="E179" s="310" t="s">
        <v>1</v>
      </c>
      <c r="F179" s="311" t="s">
        <v>225</v>
      </c>
      <c r="H179" s="310" t="s">
        <v>1</v>
      </c>
      <c r="L179" s="308"/>
      <c r="M179" s="312"/>
      <c r="N179" s="313"/>
      <c r="O179" s="313"/>
      <c r="P179" s="313"/>
      <c r="Q179" s="313"/>
      <c r="R179" s="313"/>
      <c r="S179" s="313"/>
      <c r="T179" s="314"/>
      <c r="AT179" s="310" t="s">
        <v>160</v>
      </c>
      <c r="AU179" s="310" t="s">
        <v>83</v>
      </c>
      <c r="AV179" s="307" t="s">
        <v>81</v>
      </c>
      <c r="AW179" s="307" t="s">
        <v>27</v>
      </c>
      <c r="AX179" s="307" t="s">
        <v>73</v>
      </c>
      <c r="AY179" s="310" t="s">
        <v>152</v>
      </c>
    </row>
    <row r="180" spans="2:51" s="315" customFormat="1" ht="12">
      <c r="B180" s="316"/>
      <c r="D180" s="309" t="s">
        <v>160</v>
      </c>
      <c r="E180" s="317" t="s">
        <v>1</v>
      </c>
      <c r="F180" s="318" t="s">
        <v>226</v>
      </c>
      <c r="H180" s="319">
        <v>1.582</v>
      </c>
      <c r="L180" s="316"/>
      <c r="M180" s="320"/>
      <c r="N180" s="321"/>
      <c r="O180" s="321"/>
      <c r="P180" s="321"/>
      <c r="Q180" s="321"/>
      <c r="R180" s="321"/>
      <c r="S180" s="321"/>
      <c r="T180" s="322"/>
      <c r="AT180" s="317" t="s">
        <v>160</v>
      </c>
      <c r="AU180" s="317" t="s">
        <v>83</v>
      </c>
      <c r="AV180" s="315" t="s">
        <v>83</v>
      </c>
      <c r="AW180" s="315" t="s">
        <v>27</v>
      </c>
      <c r="AX180" s="315" t="s">
        <v>73</v>
      </c>
      <c r="AY180" s="317" t="s">
        <v>152</v>
      </c>
    </row>
    <row r="181" spans="2:51" s="323" customFormat="1" ht="12">
      <c r="B181" s="324"/>
      <c r="D181" s="309" t="s">
        <v>160</v>
      </c>
      <c r="E181" s="325" t="s">
        <v>1</v>
      </c>
      <c r="F181" s="326" t="s">
        <v>163</v>
      </c>
      <c r="H181" s="327">
        <v>1.582</v>
      </c>
      <c r="L181" s="324"/>
      <c r="M181" s="328"/>
      <c r="N181" s="329"/>
      <c r="O181" s="329"/>
      <c r="P181" s="329"/>
      <c r="Q181" s="329"/>
      <c r="R181" s="329"/>
      <c r="S181" s="329"/>
      <c r="T181" s="330"/>
      <c r="AT181" s="325" t="s">
        <v>160</v>
      </c>
      <c r="AU181" s="325" t="s">
        <v>83</v>
      </c>
      <c r="AV181" s="323" t="s">
        <v>158</v>
      </c>
      <c r="AW181" s="323" t="s">
        <v>27</v>
      </c>
      <c r="AX181" s="323" t="s">
        <v>81</v>
      </c>
      <c r="AY181" s="325" t="s">
        <v>152</v>
      </c>
    </row>
    <row r="182" spans="2:63" s="288" customFormat="1" ht="22.9" customHeight="1">
      <c r="B182" s="289"/>
      <c r="D182" s="290" t="s">
        <v>72</v>
      </c>
      <c r="E182" s="299" t="s">
        <v>169</v>
      </c>
      <c r="F182" s="299" t="s">
        <v>227</v>
      </c>
      <c r="J182" s="300">
        <f>BK182</f>
        <v>0</v>
      </c>
      <c r="L182" s="289"/>
      <c r="M182" s="293"/>
      <c r="N182" s="294"/>
      <c r="O182" s="294"/>
      <c r="P182" s="295">
        <f>SUM(P183:P227)</f>
        <v>1161.821382</v>
      </c>
      <c r="Q182" s="294"/>
      <c r="R182" s="295">
        <f>SUM(R183:R227)</f>
        <v>88.46607264</v>
      </c>
      <c r="S182" s="294"/>
      <c r="T182" s="296">
        <f>SUM(T183:T227)</f>
        <v>0</v>
      </c>
      <c r="AR182" s="290" t="s">
        <v>81</v>
      </c>
      <c r="AT182" s="297" t="s">
        <v>72</v>
      </c>
      <c r="AU182" s="297" t="s">
        <v>81</v>
      </c>
      <c r="AY182" s="290" t="s">
        <v>152</v>
      </c>
      <c r="BK182" s="298">
        <f>SUM(BK183:BK227)</f>
        <v>0</v>
      </c>
    </row>
    <row r="183" spans="1:65" s="220" customFormat="1" ht="33" customHeight="1">
      <c r="A183" s="218"/>
      <c r="B183" s="141"/>
      <c r="C183" s="142" t="s">
        <v>228</v>
      </c>
      <c r="D183" s="142" t="s">
        <v>154</v>
      </c>
      <c r="E183" s="143" t="s">
        <v>229</v>
      </c>
      <c r="F183" s="144" t="s">
        <v>230</v>
      </c>
      <c r="G183" s="145" t="s">
        <v>231</v>
      </c>
      <c r="H183" s="146">
        <v>135</v>
      </c>
      <c r="I183" s="147">
        <v>0</v>
      </c>
      <c r="J183" s="147">
        <f>ROUND(I183*H183,2)</f>
        <v>0</v>
      </c>
      <c r="K183" s="148"/>
      <c r="L183" s="141"/>
      <c r="M183" s="301" t="s">
        <v>1</v>
      </c>
      <c r="N183" s="302" t="s">
        <v>38</v>
      </c>
      <c r="O183" s="303">
        <v>0.579</v>
      </c>
      <c r="P183" s="303">
        <f>O183*H183</f>
        <v>78.16499999999999</v>
      </c>
      <c r="Q183" s="303">
        <v>0.14854</v>
      </c>
      <c r="R183" s="303">
        <f>Q183*H183</f>
        <v>20.0529</v>
      </c>
      <c r="S183" s="303">
        <v>0</v>
      </c>
      <c r="T183" s="304">
        <f>S183*H183</f>
        <v>0</v>
      </c>
      <c r="U183" s="218"/>
      <c r="V183" s="218"/>
      <c r="W183" s="218"/>
      <c r="X183" s="218"/>
      <c r="Y183" s="218"/>
      <c r="Z183" s="218"/>
      <c r="AA183" s="218"/>
      <c r="AB183" s="218"/>
      <c r="AC183" s="218"/>
      <c r="AD183" s="218"/>
      <c r="AE183" s="218"/>
      <c r="AR183" s="305" t="s">
        <v>158</v>
      </c>
      <c r="AT183" s="305" t="s">
        <v>154</v>
      </c>
      <c r="AU183" s="305" t="s">
        <v>83</v>
      </c>
      <c r="AY183" s="209" t="s">
        <v>152</v>
      </c>
      <c r="BE183" s="306">
        <f>IF(N183="základní",J183,0)</f>
        <v>0</v>
      </c>
      <c r="BF183" s="306">
        <f>IF(N183="snížená",J183,0)</f>
        <v>0</v>
      </c>
      <c r="BG183" s="306">
        <f>IF(N183="zákl. přenesená",J183,0)</f>
        <v>0</v>
      </c>
      <c r="BH183" s="306">
        <f>IF(N183="sníž. přenesená",J183,0)</f>
        <v>0</v>
      </c>
      <c r="BI183" s="306">
        <f>IF(N183="nulová",J183,0)</f>
        <v>0</v>
      </c>
      <c r="BJ183" s="209" t="s">
        <v>81</v>
      </c>
      <c r="BK183" s="306">
        <f>ROUND(I183*H183,2)</f>
        <v>0</v>
      </c>
      <c r="BL183" s="209" t="s">
        <v>158</v>
      </c>
      <c r="BM183" s="305" t="s">
        <v>232</v>
      </c>
    </row>
    <row r="184" spans="2:51" s="307" customFormat="1" ht="12">
      <c r="B184" s="308"/>
      <c r="D184" s="309" t="s">
        <v>160</v>
      </c>
      <c r="E184" s="310" t="s">
        <v>1</v>
      </c>
      <c r="F184" s="311" t="s">
        <v>233</v>
      </c>
      <c r="H184" s="310" t="s">
        <v>1</v>
      </c>
      <c r="L184" s="308"/>
      <c r="M184" s="312"/>
      <c r="N184" s="313"/>
      <c r="O184" s="313"/>
      <c r="P184" s="313"/>
      <c r="Q184" s="313"/>
      <c r="R184" s="313"/>
      <c r="S184" s="313"/>
      <c r="T184" s="314"/>
      <c r="AT184" s="310" t="s">
        <v>160</v>
      </c>
      <c r="AU184" s="310" t="s">
        <v>83</v>
      </c>
      <c r="AV184" s="307" t="s">
        <v>81</v>
      </c>
      <c r="AW184" s="307" t="s">
        <v>27</v>
      </c>
      <c r="AX184" s="307" t="s">
        <v>73</v>
      </c>
      <c r="AY184" s="310" t="s">
        <v>152</v>
      </c>
    </row>
    <row r="185" spans="2:51" s="315" customFormat="1" ht="12">
      <c r="B185" s="316"/>
      <c r="D185" s="309" t="s">
        <v>160</v>
      </c>
      <c r="E185" s="317" t="s">
        <v>1</v>
      </c>
      <c r="F185" s="318" t="s">
        <v>234</v>
      </c>
      <c r="H185" s="319">
        <v>135</v>
      </c>
      <c r="L185" s="316"/>
      <c r="M185" s="320"/>
      <c r="N185" s="321"/>
      <c r="O185" s="321"/>
      <c r="P185" s="321"/>
      <c r="Q185" s="321"/>
      <c r="R185" s="321"/>
      <c r="S185" s="321"/>
      <c r="T185" s="322"/>
      <c r="AT185" s="317" t="s">
        <v>160</v>
      </c>
      <c r="AU185" s="317" t="s">
        <v>83</v>
      </c>
      <c r="AV185" s="315" t="s">
        <v>83</v>
      </c>
      <c r="AW185" s="315" t="s">
        <v>27</v>
      </c>
      <c r="AX185" s="315" t="s">
        <v>73</v>
      </c>
      <c r="AY185" s="317" t="s">
        <v>152</v>
      </c>
    </row>
    <row r="186" spans="2:51" s="323" customFormat="1" ht="12">
      <c r="B186" s="324"/>
      <c r="D186" s="309" t="s">
        <v>160</v>
      </c>
      <c r="E186" s="325" t="s">
        <v>1</v>
      </c>
      <c r="F186" s="326" t="s">
        <v>163</v>
      </c>
      <c r="H186" s="327">
        <v>135</v>
      </c>
      <c r="L186" s="324"/>
      <c r="M186" s="328"/>
      <c r="N186" s="329"/>
      <c r="O186" s="329"/>
      <c r="P186" s="329"/>
      <c r="Q186" s="329"/>
      <c r="R186" s="329"/>
      <c r="S186" s="329"/>
      <c r="T186" s="330"/>
      <c r="AT186" s="325" t="s">
        <v>160</v>
      </c>
      <c r="AU186" s="325" t="s">
        <v>83</v>
      </c>
      <c r="AV186" s="323" t="s">
        <v>158</v>
      </c>
      <c r="AW186" s="323" t="s">
        <v>27</v>
      </c>
      <c r="AX186" s="323" t="s">
        <v>81</v>
      </c>
      <c r="AY186" s="325" t="s">
        <v>152</v>
      </c>
    </row>
    <row r="187" spans="1:65" s="220" customFormat="1" ht="21.75" customHeight="1">
      <c r="A187" s="218"/>
      <c r="B187" s="141"/>
      <c r="C187" s="142" t="s">
        <v>8</v>
      </c>
      <c r="D187" s="142" t="s">
        <v>154</v>
      </c>
      <c r="E187" s="143" t="s">
        <v>235</v>
      </c>
      <c r="F187" s="144" t="s">
        <v>236</v>
      </c>
      <c r="G187" s="145" t="s">
        <v>231</v>
      </c>
      <c r="H187" s="146">
        <v>20.25</v>
      </c>
      <c r="I187" s="147">
        <v>0</v>
      </c>
      <c r="J187" s="147">
        <f>ROUND(I187*H187,2)</f>
        <v>0</v>
      </c>
      <c r="K187" s="148"/>
      <c r="L187" s="141"/>
      <c r="M187" s="301" t="s">
        <v>1</v>
      </c>
      <c r="N187" s="302" t="s">
        <v>38</v>
      </c>
      <c r="O187" s="303">
        <v>0.661</v>
      </c>
      <c r="P187" s="303">
        <f>O187*H187</f>
        <v>13.385250000000001</v>
      </c>
      <c r="Q187" s="303">
        <v>0.16632</v>
      </c>
      <c r="R187" s="303">
        <f>Q187*H187</f>
        <v>3.3679799999999998</v>
      </c>
      <c r="S187" s="303">
        <v>0</v>
      </c>
      <c r="T187" s="304">
        <f>S187*H187</f>
        <v>0</v>
      </c>
      <c r="U187" s="218"/>
      <c r="V187" s="218"/>
      <c r="W187" s="218"/>
      <c r="X187" s="218"/>
      <c r="Y187" s="218"/>
      <c r="Z187" s="218"/>
      <c r="AA187" s="218"/>
      <c r="AB187" s="218"/>
      <c r="AC187" s="218"/>
      <c r="AD187" s="218"/>
      <c r="AE187" s="218"/>
      <c r="AR187" s="305" t="s">
        <v>158</v>
      </c>
      <c r="AT187" s="305" t="s">
        <v>154</v>
      </c>
      <c r="AU187" s="305" t="s">
        <v>83</v>
      </c>
      <c r="AY187" s="209" t="s">
        <v>152</v>
      </c>
      <c r="BE187" s="306">
        <f>IF(N187="základní",J187,0)</f>
        <v>0</v>
      </c>
      <c r="BF187" s="306">
        <f>IF(N187="snížená",J187,0)</f>
        <v>0</v>
      </c>
      <c r="BG187" s="306">
        <f>IF(N187="zákl. přenesená",J187,0)</f>
        <v>0</v>
      </c>
      <c r="BH187" s="306">
        <f>IF(N187="sníž. přenesená",J187,0)</f>
        <v>0</v>
      </c>
      <c r="BI187" s="306">
        <f>IF(N187="nulová",J187,0)</f>
        <v>0</v>
      </c>
      <c r="BJ187" s="209" t="s">
        <v>81</v>
      </c>
      <c r="BK187" s="306">
        <f>ROUND(I187*H187,2)</f>
        <v>0</v>
      </c>
      <c r="BL187" s="209" t="s">
        <v>158</v>
      </c>
      <c r="BM187" s="305" t="s">
        <v>237</v>
      </c>
    </row>
    <row r="188" spans="2:51" s="307" customFormat="1" ht="12">
      <c r="B188" s="308"/>
      <c r="D188" s="309" t="s">
        <v>160</v>
      </c>
      <c r="E188" s="310" t="s">
        <v>1</v>
      </c>
      <c r="F188" s="311" t="s">
        <v>238</v>
      </c>
      <c r="H188" s="310" t="s">
        <v>1</v>
      </c>
      <c r="L188" s="308"/>
      <c r="M188" s="312"/>
      <c r="N188" s="313"/>
      <c r="O188" s="313"/>
      <c r="P188" s="313"/>
      <c r="Q188" s="313"/>
      <c r="R188" s="313"/>
      <c r="S188" s="313"/>
      <c r="T188" s="314"/>
      <c r="AT188" s="310" t="s">
        <v>160</v>
      </c>
      <c r="AU188" s="310" t="s">
        <v>83</v>
      </c>
      <c r="AV188" s="307" t="s">
        <v>81</v>
      </c>
      <c r="AW188" s="307" t="s">
        <v>27</v>
      </c>
      <c r="AX188" s="307" t="s">
        <v>73</v>
      </c>
      <c r="AY188" s="310" t="s">
        <v>152</v>
      </c>
    </row>
    <row r="189" spans="2:51" s="315" customFormat="1" ht="12">
      <c r="B189" s="316"/>
      <c r="D189" s="309" t="s">
        <v>160</v>
      </c>
      <c r="E189" s="317" t="s">
        <v>1</v>
      </c>
      <c r="F189" s="318" t="s">
        <v>239</v>
      </c>
      <c r="H189" s="319">
        <v>20.25</v>
      </c>
      <c r="L189" s="316"/>
      <c r="M189" s="320"/>
      <c r="N189" s="321"/>
      <c r="O189" s="321"/>
      <c r="P189" s="321"/>
      <c r="Q189" s="321"/>
      <c r="R189" s="321"/>
      <c r="S189" s="321"/>
      <c r="T189" s="322"/>
      <c r="AT189" s="317" t="s">
        <v>160</v>
      </c>
      <c r="AU189" s="317" t="s">
        <v>83</v>
      </c>
      <c r="AV189" s="315" t="s">
        <v>83</v>
      </c>
      <c r="AW189" s="315" t="s">
        <v>27</v>
      </c>
      <c r="AX189" s="315" t="s">
        <v>73</v>
      </c>
      <c r="AY189" s="317" t="s">
        <v>152</v>
      </c>
    </row>
    <row r="190" spans="2:51" s="323" customFormat="1" ht="12">
      <c r="B190" s="324"/>
      <c r="D190" s="309" t="s">
        <v>160</v>
      </c>
      <c r="E190" s="325" t="s">
        <v>1</v>
      </c>
      <c r="F190" s="326" t="s">
        <v>163</v>
      </c>
      <c r="H190" s="327">
        <v>20.25</v>
      </c>
      <c r="L190" s="324"/>
      <c r="M190" s="328"/>
      <c r="N190" s="329"/>
      <c r="O190" s="329"/>
      <c r="P190" s="329"/>
      <c r="Q190" s="329"/>
      <c r="R190" s="329"/>
      <c r="S190" s="329"/>
      <c r="T190" s="330"/>
      <c r="AT190" s="325" t="s">
        <v>160</v>
      </c>
      <c r="AU190" s="325" t="s">
        <v>83</v>
      </c>
      <c r="AV190" s="323" t="s">
        <v>158</v>
      </c>
      <c r="AW190" s="323" t="s">
        <v>27</v>
      </c>
      <c r="AX190" s="323" t="s">
        <v>81</v>
      </c>
      <c r="AY190" s="325" t="s">
        <v>152</v>
      </c>
    </row>
    <row r="191" spans="1:65" s="220" customFormat="1" ht="21.75" customHeight="1">
      <c r="A191" s="218"/>
      <c r="B191" s="141"/>
      <c r="C191" s="142" t="s">
        <v>240</v>
      </c>
      <c r="D191" s="142" t="s">
        <v>154</v>
      </c>
      <c r="E191" s="143" t="s">
        <v>241</v>
      </c>
      <c r="F191" s="144" t="s">
        <v>242</v>
      </c>
      <c r="G191" s="145" t="s">
        <v>231</v>
      </c>
      <c r="H191" s="146">
        <v>42.9</v>
      </c>
      <c r="I191" s="147">
        <v>0</v>
      </c>
      <c r="J191" s="147">
        <f>ROUND(I191*H191,2)</f>
        <v>0</v>
      </c>
      <c r="K191" s="148"/>
      <c r="L191" s="141"/>
      <c r="M191" s="301" t="s">
        <v>1</v>
      </c>
      <c r="N191" s="302" t="s">
        <v>38</v>
      </c>
      <c r="O191" s="303">
        <v>0.765</v>
      </c>
      <c r="P191" s="303">
        <f>O191*H191</f>
        <v>32.8185</v>
      </c>
      <c r="Q191" s="303">
        <v>0.23892</v>
      </c>
      <c r="R191" s="303">
        <f>Q191*H191</f>
        <v>10.249668</v>
      </c>
      <c r="S191" s="303">
        <v>0</v>
      </c>
      <c r="T191" s="304">
        <f>S191*H191</f>
        <v>0</v>
      </c>
      <c r="U191" s="218"/>
      <c r="V191" s="218"/>
      <c r="W191" s="218"/>
      <c r="X191" s="218"/>
      <c r="Y191" s="218"/>
      <c r="Z191" s="218"/>
      <c r="AA191" s="218"/>
      <c r="AB191" s="218"/>
      <c r="AC191" s="218"/>
      <c r="AD191" s="218"/>
      <c r="AE191" s="218"/>
      <c r="AR191" s="305" t="s">
        <v>158</v>
      </c>
      <c r="AT191" s="305" t="s">
        <v>154</v>
      </c>
      <c r="AU191" s="305" t="s">
        <v>83</v>
      </c>
      <c r="AY191" s="209" t="s">
        <v>152</v>
      </c>
      <c r="BE191" s="306">
        <f>IF(N191="základní",J191,0)</f>
        <v>0</v>
      </c>
      <c r="BF191" s="306">
        <f>IF(N191="snížená",J191,0)</f>
        <v>0</v>
      </c>
      <c r="BG191" s="306">
        <f>IF(N191="zákl. přenesená",J191,0)</f>
        <v>0</v>
      </c>
      <c r="BH191" s="306">
        <f>IF(N191="sníž. přenesená",J191,0)</f>
        <v>0</v>
      </c>
      <c r="BI191" s="306">
        <f>IF(N191="nulová",J191,0)</f>
        <v>0</v>
      </c>
      <c r="BJ191" s="209" t="s">
        <v>81</v>
      </c>
      <c r="BK191" s="306">
        <f>ROUND(I191*H191,2)</f>
        <v>0</v>
      </c>
      <c r="BL191" s="209" t="s">
        <v>158</v>
      </c>
      <c r="BM191" s="305" t="s">
        <v>243</v>
      </c>
    </row>
    <row r="192" spans="2:51" s="307" customFormat="1" ht="12">
      <c r="B192" s="308"/>
      <c r="D192" s="309" t="s">
        <v>160</v>
      </c>
      <c r="E192" s="310" t="s">
        <v>1</v>
      </c>
      <c r="F192" s="311" t="s">
        <v>244</v>
      </c>
      <c r="H192" s="310" t="s">
        <v>1</v>
      </c>
      <c r="L192" s="308"/>
      <c r="M192" s="312"/>
      <c r="N192" s="313"/>
      <c r="O192" s="313"/>
      <c r="P192" s="313"/>
      <c r="Q192" s="313"/>
      <c r="R192" s="313"/>
      <c r="S192" s="313"/>
      <c r="T192" s="314"/>
      <c r="AT192" s="310" t="s">
        <v>160</v>
      </c>
      <c r="AU192" s="310" t="s">
        <v>83</v>
      </c>
      <c r="AV192" s="307" t="s">
        <v>81</v>
      </c>
      <c r="AW192" s="307" t="s">
        <v>27</v>
      </c>
      <c r="AX192" s="307" t="s">
        <v>73</v>
      </c>
      <c r="AY192" s="310" t="s">
        <v>152</v>
      </c>
    </row>
    <row r="193" spans="2:51" s="315" customFormat="1" ht="12">
      <c r="B193" s="316"/>
      <c r="D193" s="309" t="s">
        <v>160</v>
      </c>
      <c r="E193" s="317" t="s">
        <v>1</v>
      </c>
      <c r="F193" s="318" t="s">
        <v>245</v>
      </c>
      <c r="H193" s="319">
        <v>42.9</v>
      </c>
      <c r="L193" s="316"/>
      <c r="M193" s="320"/>
      <c r="N193" s="321"/>
      <c r="O193" s="321"/>
      <c r="P193" s="321"/>
      <c r="Q193" s="321"/>
      <c r="R193" s="321"/>
      <c r="S193" s="321"/>
      <c r="T193" s="322"/>
      <c r="AT193" s="317" t="s">
        <v>160</v>
      </c>
      <c r="AU193" s="317" t="s">
        <v>83</v>
      </c>
      <c r="AV193" s="315" t="s">
        <v>83</v>
      </c>
      <c r="AW193" s="315" t="s">
        <v>27</v>
      </c>
      <c r="AX193" s="315" t="s">
        <v>73</v>
      </c>
      <c r="AY193" s="317" t="s">
        <v>152</v>
      </c>
    </row>
    <row r="194" spans="2:51" s="323" customFormat="1" ht="12">
      <c r="B194" s="324"/>
      <c r="D194" s="309" t="s">
        <v>160</v>
      </c>
      <c r="E194" s="325" t="s">
        <v>1</v>
      </c>
      <c r="F194" s="326" t="s">
        <v>163</v>
      </c>
      <c r="H194" s="327">
        <v>42.9</v>
      </c>
      <c r="L194" s="324"/>
      <c r="M194" s="328"/>
      <c r="N194" s="329"/>
      <c r="O194" s="329"/>
      <c r="P194" s="329"/>
      <c r="Q194" s="329"/>
      <c r="R194" s="329"/>
      <c r="S194" s="329"/>
      <c r="T194" s="330"/>
      <c r="AT194" s="325" t="s">
        <v>160</v>
      </c>
      <c r="AU194" s="325" t="s">
        <v>83</v>
      </c>
      <c r="AV194" s="323" t="s">
        <v>158</v>
      </c>
      <c r="AW194" s="323" t="s">
        <v>27</v>
      </c>
      <c r="AX194" s="323" t="s">
        <v>81</v>
      </c>
      <c r="AY194" s="325" t="s">
        <v>152</v>
      </c>
    </row>
    <row r="195" spans="1:65" s="220" customFormat="1" ht="21.75" customHeight="1">
      <c r="A195" s="218"/>
      <c r="B195" s="141"/>
      <c r="C195" s="142" t="s">
        <v>246</v>
      </c>
      <c r="D195" s="142" t="s">
        <v>154</v>
      </c>
      <c r="E195" s="143" t="s">
        <v>247</v>
      </c>
      <c r="F195" s="144" t="s">
        <v>248</v>
      </c>
      <c r="G195" s="145" t="s">
        <v>157</v>
      </c>
      <c r="H195" s="146">
        <v>11.76</v>
      </c>
      <c r="I195" s="147">
        <v>0</v>
      </c>
      <c r="J195" s="147">
        <f>ROUND(I195*H195,2)</f>
        <v>0</v>
      </c>
      <c r="K195" s="148"/>
      <c r="L195" s="141"/>
      <c r="M195" s="301" t="s">
        <v>1</v>
      </c>
      <c r="N195" s="302" t="s">
        <v>38</v>
      </c>
      <c r="O195" s="303">
        <v>1.2</v>
      </c>
      <c r="P195" s="303">
        <f>O195*H195</f>
        <v>14.112</v>
      </c>
      <c r="Q195" s="303">
        <v>2.45329</v>
      </c>
      <c r="R195" s="303">
        <f>Q195*H195</f>
        <v>28.850690399999998</v>
      </c>
      <c r="S195" s="303">
        <v>0</v>
      </c>
      <c r="T195" s="304">
        <f>S195*H195</f>
        <v>0</v>
      </c>
      <c r="U195" s="218"/>
      <c r="V195" s="218"/>
      <c r="W195" s="218"/>
      <c r="X195" s="218"/>
      <c r="Y195" s="218"/>
      <c r="Z195" s="218"/>
      <c r="AA195" s="218"/>
      <c r="AB195" s="218"/>
      <c r="AC195" s="218"/>
      <c r="AD195" s="218"/>
      <c r="AE195" s="218"/>
      <c r="AR195" s="305" t="s">
        <v>158</v>
      </c>
      <c r="AT195" s="305" t="s">
        <v>154</v>
      </c>
      <c r="AU195" s="305" t="s">
        <v>83</v>
      </c>
      <c r="AY195" s="209" t="s">
        <v>152</v>
      </c>
      <c r="BE195" s="306">
        <f>IF(N195="základní",J195,0)</f>
        <v>0</v>
      </c>
      <c r="BF195" s="306">
        <f>IF(N195="snížená",J195,0)</f>
        <v>0</v>
      </c>
      <c r="BG195" s="306">
        <f>IF(N195="zákl. přenesená",J195,0)</f>
        <v>0</v>
      </c>
      <c r="BH195" s="306">
        <f>IF(N195="sníž. přenesená",J195,0)</f>
        <v>0</v>
      </c>
      <c r="BI195" s="306">
        <f>IF(N195="nulová",J195,0)</f>
        <v>0</v>
      </c>
      <c r="BJ195" s="209" t="s">
        <v>81</v>
      </c>
      <c r="BK195" s="306">
        <f>ROUND(I195*H195,2)</f>
        <v>0</v>
      </c>
      <c r="BL195" s="209" t="s">
        <v>158</v>
      </c>
      <c r="BM195" s="305" t="s">
        <v>249</v>
      </c>
    </row>
    <row r="196" spans="2:51" s="307" customFormat="1" ht="12">
      <c r="B196" s="308"/>
      <c r="D196" s="309" t="s">
        <v>160</v>
      </c>
      <c r="E196" s="310" t="s">
        <v>1</v>
      </c>
      <c r="F196" s="311" t="s">
        <v>250</v>
      </c>
      <c r="H196" s="310" t="s">
        <v>1</v>
      </c>
      <c r="L196" s="308"/>
      <c r="M196" s="312"/>
      <c r="N196" s="313"/>
      <c r="O196" s="313"/>
      <c r="P196" s="313"/>
      <c r="Q196" s="313"/>
      <c r="R196" s="313"/>
      <c r="S196" s="313"/>
      <c r="T196" s="314"/>
      <c r="AT196" s="310" t="s">
        <v>160</v>
      </c>
      <c r="AU196" s="310" t="s">
        <v>83</v>
      </c>
      <c r="AV196" s="307" t="s">
        <v>81</v>
      </c>
      <c r="AW196" s="307" t="s">
        <v>27</v>
      </c>
      <c r="AX196" s="307" t="s">
        <v>73</v>
      </c>
      <c r="AY196" s="310" t="s">
        <v>152</v>
      </c>
    </row>
    <row r="197" spans="2:51" s="315" customFormat="1" ht="12">
      <c r="B197" s="316"/>
      <c r="D197" s="309" t="s">
        <v>160</v>
      </c>
      <c r="E197" s="317" t="s">
        <v>1</v>
      </c>
      <c r="F197" s="318" t="s">
        <v>251</v>
      </c>
      <c r="H197" s="319">
        <v>11.76</v>
      </c>
      <c r="L197" s="316"/>
      <c r="M197" s="320"/>
      <c r="N197" s="321"/>
      <c r="O197" s="321"/>
      <c r="P197" s="321"/>
      <c r="Q197" s="321"/>
      <c r="R197" s="321"/>
      <c r="S197" s="321"/>
      <c r="T197" s="322"/>
      <c r="AT197" s="317" t="s">
        <v>160</v>
      </c>
      <c r="AU197" s="317" t="s">
        <v>83</v>
      </c>
      <c r="AV197" s="315" t="s">
        <v>83</v>
      </c>
      <c r="AW197" s="315" t="s">
        <v>27</v>
      </c>
      <c r="AX197" s="315" t="s">
        <v>73</v>
      </c>
      <c r="AY197" s="317" t="s">
        <v>152</v>
      </c>
    </row>
    <row r="198" spans="2:51" s="323" customFormat="1" ht="12">
      <c r="B198" s="324"/>
      <c r="D198" s="309" t="s">
        <v>160</v>
      </c>
      <c r="E198" s="325" t="s">
        <v>1</v>
      </c>
      <c r="F198" s="326" t="s">
        <v>163</v>
      </c>
      <c r="H198" s="327">
        <v>11.76</v>
      </c>
      <c r="L198" s="324"/>
      <c r="M198" s="328"/>
      <c r="N198" s="329"/>
      <c r="O198" s="329"/>
      <c r="P198" s="329"/>
      <c r="Q198" s="329"/>
      <c r="R198" s="329"/>
      <c r="S198" s="329"/>
      <c r="T198" s="330"/>
      <c r="AT198" s="325" t="s">
        <v>160</v>
      </c>
      <c r="AU198" s="325" t="s">
        <v>83</v>
      </c>
      <c r="AV198" s="323" t="s">
        <v>158</v>
      </c>
      <c r="AW198" s="323" t="s">
        <v>27</v>
      </c>
      <c r="AX198" s="323" t="s">
        <v>81</v>
      </c>
      <c r="AY198" s="325" t="s">
        <v>152</v>
      </c>
    </row>
    <row r="199" spans="1:65" s="220" customFormat="1" ht="21.75" customHeight="1">
      <c r="A199" s="218"/>
      <c r="B199" s="141"/>
      <c r="C199" s="142" t="s">
        <v>252</v>
      </c>
      <c r="D199" s="142" t="s">
        <v>154</v>
      </c>
      <c r="E199" s="143" t="s">
        <v>253</v>
      </c>
      <c r="F199" s="144" t="s">
        <v>254</v>
      </c>
      <c r="G199" s="145" t="s">
        <v>231</v>
      </c>
      <c r="H199" s="146">
        <v>80</v>
      </c>
      <c r="I199" s="147">
        <v>0</v>
      </c>
      <c r="J199" s="147">
        <f>ROUND(I199*H199,2)</f>
        <v>0</v>
      </c>
      <c r="K199" s="148"/>
      <c r="L199" s="141"/>
      <c r="M199" s="301" t="s">
        <v>1</v>
      </c>
      <c r="N199" s="302" t="s">
        <v>38</v>
      </c>
      <c r="O199" s="303">
        <v>0.571</v>
      </c>
      <c r="P199" s="303">
        <f>O199*H199</f>
        <v>45.67999999999999</v>
      </c>
      <c r="Q199" s="303">
        <v>0.00346</v>
      </c>
      <c r="R199" s="303">
        <f>Q199*H199</f>
        <v>0.2768</v>
      </c>
      <c r="S199" s="303">
        <v>0</v>
      </c>
      <c r="T199" s="304">
        <f>S199*H199</f>
        <v>0</v>
      </c>
      <c r="U199" s="218"/>
      <c r="V199" s="218"/>
      <c r="W199" s="218"/>
      <c r="X199" s="218"/>
      <c r="Y199" s="218"/>
      <c r="Z199" s="218"/>
      <c r="AA199" s="218"/>
      <c r="AB199" s="218"/>
      <c r="AC199" s="218"/>
      <c r="AD199" s="218"/>
      <c r="AE199" s="218"/>
      <c r="AR199" s="305" t="s">
        <v>158</v>
      </c>
      <c r="AT199" s="305" t="s">
        <v>154</v>
      </c>
      <c r="AU199" s="305" t="s">
        <v>83</v>
      </c>
      <c r="AY199" s="209" t="s">
        <v>152</v>
      </c>
      <c r="BE199" s="306">
        <f>IF(N199="základní",J199,0)</f>
        <v>0</v>
      </c>
      <c r="BF199" s="306">
        <f>IF(N199="snížená",J199,0)</f>
        <v>0</v>
      </c>
      <c r="BG199" s="306">
        <f>IF(N199="zákl. přenesená",J199,0)</f>
        <v>0</v>
      </c>
      <c r="BH199" s="306">
        <f>IF(N199="sníž. přenesená",J199,0)</f>
        <v>0</v>
      </c>
      <c r="BI199" s="306">
        <f>IF(N199="nulová",J199,0)</f>
        <v>0</v>
      </c>
      <c r="BJ199" s="209" t="s">
        <v>81</v>
      </c>
      <c r="BK199" s="306">
        <f>ROUND(I199*H199,2)</f>
        <v>0</v>
      </c>
      <c r="BL199" s="209" t="s">
        <v>158</v>
      </c>
      <c r="BM199" s="305" t="s">
        <v>255</v>
      </c>
    </row>
    <row r="200" spans="2:51" s="315" customFormat="1" ht="12">
      <c r="B200" s="316"/>
      <c r="D200" s="309" t="s">
        <v>160</v>
      </c>
      <c r="E200" s="317" t="s">
        <v>1</v>
      </c>
      <c r="F200" s="318" t="s">
        <v>256</v>
      </c>
      <c r="H200" s="319">
        <v>80</v>
      </c>
      <c r="L200" s="316"/>
      <c r="M200" s="320"/>
      <c r="N200" s="321"/>
      <c r="O200" s="321"/>
      <c r="P200" s="321"/>
      <c r="Q200" s="321"/>
      <c r="R200" s="321"/>
      <c r="S200" s="321"/>
      <c r="T200" s="322"/>
      <c r="AT200" s="317" t="s">
        <v>160</v>
      </c>
      <c r="AU200" s="317" t="s">
        <v>83</v>
      </c>
      <c r="AV200" s="315" t="s">
        <v>83</v>
      </c>
      <c r="AW200" s="315" t="s">
        <v>27</v>
      </c>
      <c r="AX200" s="315" t="s">
        <v>73</v>
      </c>
      <c r="AY200" s="317" t="s">
        <v>152</v>
      </c>
    </row>
    <row r="201" spans="2:51" s="323" customFormat="1" ht="12">
      <c r="B201" s="324"/>
      <c r="D201" s="309" t="s">
        <v>160</v>
      </c>
      <c r="E201" s="325" t="s">
        <v>1</v>
      </c>
      <c r="F201" s="326" t="s">
        <v>163</v>
      </c>
      <c r="H201" s="327">
        <v>80</v>
      </c>
      <c r="L201" s="324"/>
      <c r="M201" s="328"/>
      <c r="N201" s="329"/>
      <c r="O201" s="329"/>
      <c r="P201" s="329"/>
      <c r="Q201" s="329"/>
      <c r="R201" s="329"/>
      <c r="S201" s="329"/>
      <c r="T201" s="330"/>
      <c r="AT201" s="325" t="s">
        <v>160</v>
      </c>
      <c r="AU201" s="325" t="s">
        <v>83</v>
      </c>
      <c r="AV201" s="323" t="s">
        <v>158</v>
      </c>
      <c r="AW201" s="323" t="s">
        <v>27</v>
      </c>
      <c r="AX201" s="323" t="s">
        <v>81</v>
      </c>
      <c r="AY201" s="325" t="s">
        <v>152</v>
      </c>
    </row>
    <row r="202" spans="1:65" s="220" customFormat="1" ht="21.75" customHeight="1">
      <c r="A202" s="218"/>
      <c r="B202" s="141"/>
      <c r="C202" s="142" t="s">
        <v>257</v>
      </c>
      <c r="D202" s="142" t="s">
        <v>154</v>
      </c>
      <c r="E202" s="143" t="s">
        <v>258</v>
      </c>
      <c r="F202" s="144" t="s">
        <v>259</v>
      </c>
      <c r="G202" s="145" t="s">
        <v>231</v>
      </c>
      <c r="H202" s="146">
        <v>80</v>
      </c>
      <c r="I202" s="147">
        <v>0</v>
      </c>
      <c r="J202" s="147">
        <f>ROUND(I202*H202,2)</f>
        <v>0</v>
      </c>
      <c r="K202" s="148"/>
      <c r="L202" s="141"/>
      <c r="M202" s="301" t="s">
        <v>1</v>
      </c>
      <c r="N202" s="302" t="s">
        <v>38</v>
      </c>
      <c r="O202" s="303">
        <v>0.221</v>
      </c>
      <c r="P202" s="303">
        <f>O202*H202</f>
        <v>17.68</v>
      </c>
      <c r="Q202" s="303">
        <v>0</v>
      </c>
      <c r="R202" s="303">
        <f>Q202*H202</f>
        <v>0</v>
      </c>
      <c r="S202" s="303">
        <v>0</v>
      </c>
      <c r="T202" s="304">
        <f>S202*H202</f>
        <v>0</v>
      </c>
      <c r="U202" s="218"/>
      <c r="V202" s="218"/>
      <c r="W202" s="218"/>
      <c r="X202" s="218"/>
      <c r="Y202" s="218"/>
      <c r="Z202" s="218"/>
      <c r="AA202" s="218"/>
      <c r="AB202" s="218"/>
      <c r="AC202" s="218"/>
      <c r="AD202" s="218"/>
      <c r="AE202" s="218"/>
      <c r="AR202" s="305" t="s">
        <v>158</v>
      </c>
      <c r="AT202" s="305" t="s">
        <v>154</v>
      </c>
      <c r="AU202" s="305" t="s">
        <v>83</v>
      </c>
      <c r="AY202" s="209" t="s">
        <v>152</v>
      </c>
      <c r="BE202" s="306">
        <f>IF(N202="základní",J202,0)</f>
        <v>0</v>
      </c>
      <c r="BF202" s="306">
        <f>IF(N202="snížená",J202,0)</f>
        <v>0</v>
      </c>
      <c r="BG202" s="306">
        <f>IF(N202="zákl. přenesená",J202,0)</f>
        <v>0</v>
      </c>
      <c r="BH202" s="306">
        <f>IF(N202="sníž. přenesená",J202,0)</f>
        <v>0</v>
      </c>
      <c r="BI202" s="306">
        <f>IF(N202="nulová",J202,0)</f>
        <v>0</v>
      </c>
      <c r="BJ202" s="209" t="s">
        <v>81</v>
      </c>
      <c r="BK202" s="306">
        <f>ROUND(I202*H202,2)</f>
        <v>0</v>
      </c>
      <c r="BL202" s="209" t="s">
        <v>158</v>
      </c>
      <c r="BM202" s="305" t="s">
        <v>260</v>
      </c>
    </row>
    <row r="203" spans="1:65" s="220" customFormat="1" ht="16.5" customHeight="1">
      <c r="A203" s="218"/>
      <c r="B203" s="141"/>
      <c r="C203" s="142" t="s">
        <v>261</v>
      </c>
      <c r="D203" s="142" t="s">
        <v>154</v>
      </c>
      <c r="E203" s="143" t="s">
        <v>262</v>
      </c>
      <c r="F203" s="144" t="s">
        <v>263</v>
      </c>
      <c r="G203" s="145" t="s">
        <v>194</v>
      </c>
      <c r="H203" s="146">
        <v>1.764</v>
      </c>
      <c r="I203" s="147">
        <v>0</v>
      </c>
      <c r="J203" s="147">
        <f>ROUND(I203*H203,2)</f>
        <v>0</v>
      </c>
      <c r="K203" s="148"/>
      <c r="L203" s="141"/>
      <c r="M203" s="301" t="s">
        <v>1</v>
      </c>
      <c r="N203" s="302" t="s">
        <v>38</v>
      </c>
      <c r="O203" s="303">
        <v>36.738</v>
      </c>
      <c r="P203" s="303">
        <f>O203*H203</f>
        <v>64.805832</v>
      </c>
      <c r="Q203" s="303">
        <v>1.04881</v>
      </c>
      <c r="R203" s="303">
        <f>Q203*H203</f>
        <v>1.85010084</v>
      </c>
      <c r="S203" s="303">
        <v>0</v>
      </c>
      <c r="T203" s="304">
        <f>S203*H203</f>
        <v>0</v>
      </c>
      <c r="U203" s="218"/>
      <c r="V203" s="218"/>
      <c r="W203" s="218"/>
      <c r="X203" s="218"/>
      <c r="Y203" s="218"/>
      <c r="Z203" s="218"/>
      <c r="AA203" s="218"/>
      <c r="AB203" s="218"/>
      <c r="AC203" s="218"/>
      <c r="AD203" s="218"/>
      <c r="AE203" s="218"/>
      <c r="AR203" s="305" t="s">
        <v>158</v>
      </c>
      <c r="AT203" s="305" t="s">
        <v>154</v>
      </c>
      <c r="AU203" s="305" t="s">
        <v>83</v>
      </c>
      <c r="AY203" s="209" t="s">
        <v>152</v>
      </c>
      <c r="BE203" s="306">
        <f>IF(N203="základní",J203,0)</f>
        <v>0</v>
      </c>
      <c r="BF203" s="306">
        <f>IF(N203="snížená",J203,0)</f>
        <v>0</v>
      </c>
      <c r="BG203" s="306">
        <f>IF(N203="zákl. přenesená",J203,0)</f>
        <v>0</v>
      </c>
      <c r="BH203" s="306">
        <f>IF(N203="sníž. přenesená",J203,0)</f>
        <v>0</v>
      </c>
      <c r="BI203" s="306">
        <f>IF(N203="nulová",J203,0)</f>
        <v>0</v>
      </c>
      <c r="BJ203" s="209" t="s">
        <v>81</v>
      </c>
      <c r="BK203" s="306">
        <f>ROUND(I203*H203,2)</f>
        <v>0</v>
      </c>
      <c r="BL203" s="209" t="s">
        <v>158</v>
      </c>
      <c r="BM203" s="305" t="s">
        <v>264</v>
      </c>
    </row>
    <row r="204" spans="2:51" s="307" customFormat="1" ht="12">
      <c r="B204" s="308"/>
      <c r="D204" s="309" t="s">
        <v>160</v>
      </c>
      <c r="E204" s="310" t="s">
        <v>1</v>
      </c>
      <c r="F204" s="311" t="s">
        <v>265</v>
      </c>
      <c r="H204" s="310" t="s">
        <v>1</v>
      </c>
      <c r="L204" s="308"/>
      <c r="M204" s="312"/>
      <c r="N204" s="313"/>
      <c r="O204" s="313"/>
      <c r="P204" s="313"/>
      <c r="Q204" s="313"/>
      <c r="R204" s="313"/>
      <c r="S204" s="313"/>
      <c r="T204" s="314"/>
      <c r="AT204" s="310" t="s">
        <v>160</v>
      </c>
      <c r="AU204" s="310" t="s">
        <v>83</v>
      </c>
      <c r="AV204" s="307" t="s">
        <v>81</v>
      </c>
      <c r="AW204" s="307" t="s">
        <v>27</v>
      </c>
      <c r="AX204" s="307" t="s">
        <v>73</v>
      </c>
      <c r="AY204" s="310" t="s">
        <v>152</v>
      </c>
    </row>
    <row r="205" spans="2:51" s="315" customFormat="1" ht="12">
      <c r="B205" s="316"/>
      <c r="D205" s="309" t="s">
        <v>160</v>
      </c>
      <c r="E205" s="317" t="s">
        <v>1</v>
      </c>
      <c r="F205" s="318" t="s">
        <v>266</v>
      </c>
      <c r="H205" s="319">
        <v>1.764</v>
      </c>
      <c r="L205" s="316"/>
      <c r="M205" s="320"/>
      <c r="N205" s="321"/>
      <c r="O205" s="321"/>
      <c r="P205" s="321"/>
      <c r="Q205" s="321"/>
      <c r="R205" s="321"/>
      <c r="S205" s="321"/>
      <c r="T205" s="322"/>
      <c r="AT205" s="317" t="s">
        <v>160</v>
      </c>
      <c r="AU205" s="317" t="s">
        <v>83</v>
      </c>
      <c r="AV205" s="315" t="s">
        <v>83</v>
      </c>
      <c r="AW205" s="315" t="s">
        <v>27</v>
      </c>
      <c r="AX205" s="315" t="s">
        <v>73</v>
      </c>
      <c r="AY205" s="317" t="s">
        <v>152</v>
      </c>
    </row>
    <row r="206" spans="2:51" s="323" customFormat="1" ht="12">
      <c r="B206" s="324"/>
      <c r="D206" s="309" t="s">
        <v>160</v>
      </c>
      <c r="E206" s="325" t="s">
        <v>1</v>
      </c>
      <c r="F206" s="326" t="s">
        <v>163</v>
      </c>
      <c r="H206" s="327">
        <v>1.764</v>
      </c>
      <c r="L206" s="324"/>
      <c r="M206" s="328"/>
      <c r="N206" s="329"/>
      <c r="O206" s="329"/>
      <c r="P206" s="329"/>
      <c r="Q206" s="329"/>
      <c r="R206" s="329"/>
      <c r="S206" s="329"/>
      <c r="T206" s="330"/>
      <c r="AT206" s="325" t="s">
        <v>160</v>
      </c>
      <c r="AU206" s="325" t="s">
        <v>83</v>
      </c>
      <c r="AV206" s="323" t="s">
        <v>158</v>
      </c>
      <c r="AW206" s="323" t="s">
        <v>27</v>
      </c>
      <c r="AX206" s="323" t="s">
        <v>81</v>
      </c>
      <c r="AY206" s="325" t="s">
        <v>152</v>
      </c>
    </row>
    <row r="207" spans="1:65" s="220" customFormat="1" ht="21.75" customHeight="1">
      <c r="A207" s="218"/>
      <c r="B207" s="141"/>
      <c r="C207" s="142" t="s">
        <v>7</v>
      </c>
      <c r="D207" s="142" t="s">
        <v>154</v>
      </c>
      <c r="E207" s="143" t="s">
        <v>267</v>
      </c>
      <c r="F207" s="144" t="s">
        <v>268</v>
      </c>
      <c r="G207" s="145" t="s">
        <v>269</v>
      </c>
      <c r="H207" s="146">
        <v>6</v>
      </c>
      <c r="I207" s="147">
        <v>0</v>
      </c>
      <c r="J207" s="147">
        <f>ROUND(I207*H207,2)</f>
        <v>0</v>
      </c>
      <c r="K207" s="148"/>
      <c r="L207" s="141"/>
      <c r="M207" s="301" t="s">
        <v>1</v>
      </c>
      <c r="N207" s="302" t="s">
        <v>38</v>
      </c>
      <c r="O207" s="303">
        <v>0.246</v>
      </c>
      <c r="P207" s="303">
        <f>O207*H207</f>
        <v>1.476</v>
      </c>
      <c r="Q207" s="303">
        <v>0.03963</v>
      </c>
      <c r="R207" s="303">
        <f>Q207*H207</f>
        <v>0.23778</v>
      </c>
      <c r="S207" s="303">
        <v>0</v>
      </c>
      <c r="T207" s="304">
        <f>S207*H207</f>
        <v>0</v>
      </c>
      <c r="U207" s="218"/>
      <c r="V207" s="218"/>
      <c r="W207" s="218"/>
      <c r="X207" s="218"/>
      <c r="Y207" s="218"/>
      <c r="Z207" s="218"/>
      <c r="AA207" s="218"/>
      <c r="AB207" s="218"/>
      <c r="AC207" s="218"/>
      <c r="AD207" s="218"/>
      <c r="AE207" s="218"/>
      <c r="AR207" s="305" t="s">
        <v>158</v>
      </c>
      <c r="AT207" s="305" t="s">
        <v>154</v>
      </c>
      <c r="AU207" s="305" t="s">
        <v>83</v>
      </c>
      <c r="AY207" s="209" t="s">
        <v>152</v>
      </c>
      <c r="BE207" s="306">
        <f>IF(N207="základní",J207,0)</f>
        <v>0</v>
      </c>
      <c r="BF207" s="306">
        <f>IF(N207="snížená",J207,0)</f>
        <v>0</v>
      </c>
      <c r="BG207" s="306">
        <f>IF(N207="zákl. přenesená",J207,0)</f>
        <v>0</v>
      </c>
      <c r="BH207" s="306">
        <f>IF(N207="sníž. přenesená",J207,0)</f>
        <v>0</v>
      </c>
      <c r="BI207" s="306">
        <f>IF(N207="nulová",J207,0)</f>
        <v>0</v>
      </c>
      <c r="BJ207" s="209" t="s">
        <v>81</v>
      </c>
      <c r="BK207" s="306">
        <f>ROUND(I207*H207,2)</f>
        <v>0</v>
      </c>
      <c r="BL207" s="209" t="s">
        <v>158</v>
      </c>
      <c r="BM207" s="305" t="s">
        <v>270</v>
      </c>
    </row>
    <row r="208" spans="1:65" s="220" customFormat="1" ht="16.5" customHeight="1">
      <c r="A208" s="218"/>
      <c r="B208" s="141"/>
      <c r="C208" s="142" t="s">
        <v>271</v>
      </c>
      <c r="D208" s="142" t="s">
        <v>154</v>
      </c>
      <c r="E208" s="143" t="s">
        <v>272</v>
      </c>
      <c r="F208" s="144" t="s">
        <v>273</v>
      </c>
      <c r="G208" s="145" t="s">
        <v>157</v>
      </c>
      <c r="H208" s="146">
        <v>1.92</v>
      </c>
      <c r="I208" s="147">
        <v>0</v>
      </c>
      <c r="J208" s="147">
        <f>ROUND(I208*H208,2)</f>
        <v>0</v>
      </c>
      <c r="K208" s="148"/>
      <c r="L208" s="141"/>
      <c r="M208" s="301" t="s">
        <v>1</v>
      </c>
      <c r="N208" s="302" t="s">
        <v>38</v>
      </c>
      <c r="O208" s="303">
        <v>6.77</v>
      </c>
      <c r="P208" s="303">
        <f>O208*H208</f>
        <v>12.998399999999998</v>
      </c>
      <c r="Q208" s="303">
        <v>1.94302</v>
      </c>
      <c r="R208" s="303">
        <f>Q208*H208</f>
        <v>3.7305984</v>
      </c>
      <c r="S208" s="303">
        <v>0</v>
      </c>
      <c r="T208" s="304">
        <f>S208*H208</f>
        <v>0</v>
      </c>
      <c r="U208" s="218"/>
      <c r="V208" s="218"/>
      <c r="W208" s="218"/>
      <c r="X208" s="218"/>
      <c r="Y208" s="218"/>
      <c r="Z208" s="218"/>
      <c r="AA208" s="218"/>
      <c r="AB208" s="218"/>
      <c r="AC208" s="218"/>
      <c r="AD208" s="218"/>
      <c r="AE208" s="218"/>
      <c r="AR208" s="305" t="s">
        <v>158</v>
      </c>
      <c r="AT208" s="305" t="s">
        <v>154</v>
      </c>
      <c r="AU208" s="305" t="s">
        <v>83</v>
      </c>
      <c r="AY208" s="209" t="s">
        <v>152</v>
      </c>
      <c r="BE208" s="306">
        <f>IF(N208="základní",J208,0)</f>
        <v>0</v>
      </c>
      <c r="BF208" s="306">
        <f>IF(N208="snížená",J208,0)</f>
        <v>0</v>
      </c>
      <c r="BG208" s="306">
        <f>IF(N208="zákl. přenesená",J208,0)</f>
        <v>0</v>
      </c>
      <c r="BH208" s="306">
        <f>IF(N208="sníž. přenesená",J208,0)</f>
        <v>0</v>
      </c>
      <c r="BI208" s="306">
        <f>IF(N208="nulová",J208,0)</f>
        <v>0</v>
      </c>
      <c r="BJ208" s="209" t="s">
        <v>81</v>
      </c>
      <c r="BK208" s="306">
        <f>ROUND(I208*H208,2)</f>
        <v>0</v>
      </c>
      <c r="BL208" s="209" t="s">
        <v>158</v>
      </c>
      <c r="BM208" s="305" t="s">
        <v>274</v>
      </c>
    </row>
    <row r="209" spans="2:51" s="307" customFormat="1" ht="12">
      <c r="B209" s="308"/>
      <c r="D209" s="309" t="s">
        <v>160</v>
      </c>
      <c r="E209" s="310" t="s">
        <v>1</v>
      </c>
      <c r="F209" s="311" t="s">
        <v>275</v>
      </c>
      <c r="H209" s="310" t="s">
        <v>1</v>
      </c>
      <c r="L209" s="308"/>
      <c r="M209" s="312"/>
      <c r="N209" s="313"/>
      <c r="O209" s="313"/>
      <c r="P209" s="313"/>
      <c r="Q209" s="313"/>
      <c r="R209" s="313"/>
      <c r="S209" s="313"/>
      <c r="T209" s="314"/>
      <c r="AT209" s="310" t="s">
        <v>160</v>
      </c>
      <c r="AU209" s="310" t="s">
        <v>83</v>
      </c>
      <c r="AV209" s="307" t="s">
        <v>81</v>
      </c>
      <c r="AW209" s="307" t="s">
        <v>27</v>
      </c>
      <c r="AX209" s="307" t="s">
        <v>73</v>
      </c>
      <c r="AY209" s="310" t="s">
        <v>152</v>
      </c>
    </row>
    <row r="210" spans="2:51" s="315" customFormat="1" ht="12">
      <c r="B210" s="316"/>
      <c r="D210" s="309" t="s">
        <v>160</v>
      </c>
      <c r="E210" s="317" t="s">
        <v>1</v>
      </c>
      <c r="F210" s="318" t="s">
        <v>276</v>
      </c>
      <c r="H210" s="319">
        <v>1.92</v>
      </c>
      <c r="L210" s="316"/>
      <c r="M210" s="320"/>
      <c r="N210" s="321"/>
      <c r="O210" s="321"/>
      <c r="P210" s="321"/>
      <c r="Q210" s="321"/>
      <c r="R210" s="321"/>
      <c r="S210" s="321"/>
      <c r="T210" s="322"/>
      <c r="AT210" s="317" t="s">
        <v>160</v>
      </c>
      <c r="AU210" s="317" t="s">
        <v>83</v>
      </c>
      <c r="AV210" s="315" t="s">
        <v>83</v>
      </c>
      <c r="AW210" s="315" t="s">
        <v>27</v>
      </c>
      <c r="AX210" s="315" t="s">
        <v>73</v>
      </c>
      <c r="AY210" s="317" t="s">
        <v>152</v>
      </c>
    </row>
    <row r="211" spans="2:51" s="323" customFormat="1" ht="12">
      <c r="B211" s="324"/>
      <c r="D211" s="309" t="s">
        <v>160</v>
      </c>
      <c r="E211" s="325" t="s">
        <v>1</v>
      </c>
      <c r="F211" s="326" t="s">
        <v>163</v>
      </c>
      <c r="H211" s="327">
        <v>1.92</v>
      </c>
      <c r="L211" s="324"/>
      <c r="M211" s="328"/>
      <c r="N211" s="329"/>
      <c r="O211" s="329"/>
      <c r="P211" s="329"/>
      <c r="Q211" s="329"/>
      <c r="R211" s="329"/>
      <c r="S211" s="329"/>
      <c r="T211" s="330"/>
      <c r="AT211" s="325" t="s">
        <v>160</v>
      </c>
      <c r="AU211" s="325" t="s">
        <v>83</v>
      </c>
      <c r="AV211" s="323" t="s">
        <v>158</v>
      </c>
      <c r="AW211" s="323" t="s">
        <v>27</v>
      </c>
      <c r="AX211" s="323" t="s">
        <v>81</v>
      </c>
      <c r="AY211" s="325" t="s">
        <v>152</v>
      </c>
    </row>
    <row r="212" spans="1:65" s="220" customFormat="1" ht="21.75" customHeight="1">
      <c r="A212" s="218"/>
      <c r="B212" s="141"/>
      <c r="C212" s="142" t="s">
        <v>277</v>
      </c>
      <c r="D212" s="142" t="s">
        <v>154</v>
      </c>
      <c r="E212" s="143" t="s">
        <v>278</v>
      </c>
      <c r="F212" s="144" t="s">
        <v>279</v>
      </c>
      <c r="G212" s="145" t="s">
        <v>194</v>
      </c>
      <c r="H212" s="146">
        <v>2.111</v>
      </c>
      <c r="I212" s="147">
        <v>0</v>
      </c>
      <c r="J212" s="147">
        <f>ROUND(I212*H212,2)</f>
        <v>0</v>
      </c>
      <c r="K212" s="148"/>
      <c r="L212" s="141"/>
      <c r="M212" s="301" t="s">
        <v>1</v>
      </c>
      <c r="N212" s="302" t="s">
        <v>38</v>
      </c>
      <c r="O212" s="303">
        <v>36.9</v>
      </c>
      <c r="P212" s="303">
        <f>O212*H212</f>
        <v>77.89590000000001</v>
      </c>
      <c r="Q212" s="303">
        <v>1.09</v>
      </c>
      <c r="R212" s="303">
        <f>Q212*H212</f>
        <v>2.3009900000000005</v>
      </c>
      <c r="S212" s="303">
        <v>0</v>
      </c>
      <c r="T212" s="304">
        <f>S212*H212</f>
        <v>0</v>
      </c>
      <c r="U212" s="218"/>
      <c r="V212" s="218"/>
      <c r="W212" s="218"/>
      <c r="X212" s="218"/>
      <c r="Y212" s="218"/>
      <c r="Z212" s="218"/>
      <c r="AA212" s="218"/>
      <c r="AB212" s="218"/>
      <c r="AC212" s="218"/>
      <c r="AD212" s="218"/>
      <c r="AE212" s="218"/>
      <c r="AR212" s="305" t="s">
        <v>158</v>
      </c>
      <c r="AT212" s="305" t="s">
        <v>154</v>
      </c>
      <c r="AU212" s="305" t="s">
        <v>83</v>
      </c>
      <c r="AY212" s="209" t="s">
        <v>152</v>
      </c>
      <c r="BE212" s="306">
        <f>IF(N212="základní",J212,0)</f>
        <v>0</v>
      </c>
      <c r="BF212" s="306">
        <f>IF(N212="snížená",J212,0)</f>
        <v>0</v>
      </c>
      <c r="BG212" s="306">
        <f>IF(N212="zákl. přenesená",J212,0)</f>
        <v>0</v>
      </c>
      <c r="BH212" s="306">
        <f>IF(N212="sníž. přenesená",J212,0)</f>
        <v>0</v>
      </c>
      <c r="BI212" s="306">
        <f>IF(N212="nulová",J212,0)</f>
        <v>0</v>
      </c>
      <c r="BJ212" s="209" t="s">
        <v>81</v>
      </c>
      <c r="BK212" s="306">
        <f>ROUND(I212*H212,2)</f>
        <v>0</v>
      </c>
      <c r="BL212" s="209" t="s">
        <v>158</v>
      </c>
      <c r="BM212" s="305" t="s">
        <v>280</v>
      </c>
    </row>
    <row r="213" spans="2:51" s="307" customFormat="1" ht="22.5">
      <c r="B213" s="308"/>
      <c r="D213" s="309" t="s">
        <v>160</v>
      </c>
      <c r="E213" s="310" t="s">
        <v>1</v>
      </c>
      <c r="F213" s="311" t="s">
        <v>281</v>
      </c>
      <c r="H213" s="310" t="s">
        <v>1</v>
      </c>
      <c r="L213" s="308"/>
      <c r="M213" s="312"/>
      <c r="N213" s="313"/>
      <c r="O213" s="313"/>
      <c r="P213" s="313"/>
      <c r="Q213" s="313"/>
      <c r="R213" s="313"/>
      <c r="S213" s="313"/>
      <c r="T213" s="314"/>
      <c r="AT213" s="310" t="s">
        <v>160</v>
      </c>
      <c r="AU213" s="310" t="s">
        <v>83</v>
      </c>
      <c r="AV213" s="307" t="s">
        <v>81</v>
      </c>
      <c r="AW213" s="307" t="s">
        <v>27</v>
      </c>
      <c r="AX213" s="307" t="s">
        <v>73</v>
      </c>
      <c r="AY213" s="310" t="s">
        <v>152</v>
      </c>
    </row>
    <row r="214" spans="2:51" s="307" customFormat="1" ht="12">
      <c r="B214" s="308"/>
      <c r="D214" s="309" t="s">
        <v>160</v>
      </c>
      <c r="E214" s="310" t="s">
        <v>1</v>
      </c>
      <c r="F214" s="311" t="s">
        <v>282</v>
      </c>
      <c r="H214" s="310" t="s">
        <v>1</v>
      </c>
      <c r="L214" s="308"/>
      <c r="M214" s="312"/>
      <c r="N214" s="313"/>
      <c r="O214" s="313"/>
      <c r="P214" s="313"/>
      <c r="Q214" s="313"/>
      <c r="R214" s="313"/>
      <c r="S214" s="313"/>
      <c r="T214" s="314"/>
      <c r="AT214" s="310" t="s">
        <v>160</v>
      </c>
      <c r="AU214" s="310" t="s">
        <v>83</v>
      </c>
      <c r="AV214" s="307" t="s">
        <v>81</v>
      </c>
      <c r="AW214" s="307" t="s">
        <v>27</v>
      </c>
      <c r="AX214" s="307" t="s">
        <v>73</v>
      </c>
      <c r="AY214" s="310" t="s">
        <v>152</v>
      </c>
    </row>
    <row r="215" spans="2:51" s="315" customFormat="1" ht="12">
      <c r="B215" s="316"/>
      <c r="D215" s="309" t="s">
        <v>160</v>
      </c>
      <c r="E215" s="317" t="s">
        <v>1</v>
      </c>
      <c r="F215" s="318" t="s">
        <v>283</v>
      </c>
      <c r="H215" s="319">
        <v>0.598</v>
      </c>
      <c r="L215" s="316"/>
      <c r="M215" s="320"/>
      <c r="N215" s="321"/>
      <c r="O215" s="321"/>
      <c r="P215" s="321"/>
      <c r="Q215" s="321"/>
      <c r="R215" s="321"/>
      <c r="S215" s="321"/>
      <c r="T215" s="322"/>
      <c r="AT215" s="317" t="s">
        <v>160</v>
      </c>
      <c r="AU215" s="317" t="s">
        <v>83</v>
      </c>
      <c r="AV215" s="315" t="s">
        <v>83</v>
      </c>
      <c r="AW215" s="315" t="s">
        <v>27</v>
      </c>
      <c r="AX215" s="315" t="s">
        <v>73</v>
      </c>
      <c r="AY215" s="317" t="s">
        <v>152</v>
      </c>
    </row>
    <row r="216" spans="2:51" s="307" customFormat="1" ht="12">
      <c r="B216" s="308"/>
      <c r="D216" s="309" t="s">
        <v>160</v>
      </c>
      <c r="E216" s="310" t="s">
        <v>1</v>
      </c>
      <c r="F216" s="311" t="s">
        <v>284</v>
      </c>
      <c r="H216" s="310" t="s">
        <v>1</v>
      </c>
      <c r="L216" s="308"/>
      <c r="M216" s="312"/>
      <c r="N216" s="313"/>
      <c r="O216" s="313"/>
      <c r="P216" s="313"/>
      <c r="Q216" s="313"/>
      <c r="R216" s="313"/>
      <c r="S216" s="313"/>
      <c r="T216" s="314"/>
      <c r="AT216" s="310" t="s">
        <v>160</v>
      </c>
      <c r="AU216" s="310" t="s">
        <v>83</v>
      </c>
      <c r="AV216" s="307" t="s">
        <v>81</v>
      </c>
      <c r="AW216" s="307" t="s">
        <v>27</v>
      </c>
      <c r="AX216" s="307" t="s">
        <v>73</v>
      </c>
      <c r="AY216" s="310" t="s">
        <v>152</v>
      </c>
    </row>
    <row r="217" spans="2:51" s="315" customFormat="1" ht="12">
      <c r="B217" s="316"/>
      <c r="D217" s="309" t="s">
        <v>160</v>
      </c>
      <c r="E217" s="317" t="s">
        <v>1</v>
      </c>
      <c r="F217" s="318" t="s">
        <v>285</v>
      </c>
      <c r="H217" s="319">
        <v>0.272</v>
      </c>
      <c r="L217" s="316"/>
      <c r="M217" s="320"/>
      <c r="N217" s="321"/>
      <c r="O217" s="321"/>
      <c r="P217" s="321"/>
      <c r="Q217" s="321"/>
      <c r="R217" s="321"/>
      <c r="S217" s="321"/>
      <c r="T217" s="322"/>
      <c r="AT217" s="317" t="s">
        <v>160</v>
      </c>
      <c r="AU217" s="317" t="s">
        <v>83</v>
      </c>
      <c r="AV217" s="315" t="s">
        <v>83</v>
      </c>
      <c r="AW217" s="315" t="s">
        <v>27</v>
      </c>
      <c r="AX217" s="315" t="s">
        <v>73</v>
      </c>
      <c r="AY217" s="317" t="s">
        <v>152</v>
      </c>
    </row>
    <row r="218" spans="2:51" s="307" customFormat="1" ht="12">
      <c r="B218" s="308"/>
      <c r="D218" s="309" t="s">
        <v>160</v>
      </c>
      <c r="E218" s="310" t="s">
        <v>1</v>
      </c>
      <c r="F218" s="311" t="s">
        <v>286</v>
      </c>
      <c r="H218" s="310" t="s">
        <v>1</v>
      </c>
      <c r="L218" s="308"/>
      <c r="M218" s="312"/>
      <c r="N218" s="313"/>
      <c r="O218" s="313"/>
      <c r="P218" s="313"/>
      <c r="Q218" s="313"/>
      <c r="R218" s="313"/>
      <c r="S218" s="313"/>
      <c r="T218" s="314"/>
      <c r="AT218" s="310" t="s">
        <v>160</v>
      </c>
      <c r="AU218" s="310" t="s">
        <v>83</v>
      </c>
      <c r="AV218" s="307" t="s">
        <v>81</v>
      </c>
      <c r="AW218" s="307" t="s">
        <v>27</v>
      </c>
      <c r="AX218" s="307" t="s">
        <v>73</v>
      </c>
      <c r="AY218" s="310" t="s">
        <v>152</v>
      </c>
    </row>
    <row r="219" spans="2:51" s="315" customFormat="1" ht="12">
      <c r="B219" s="316"/>
      <c r="D219" s="309" t="s">
        <v>160</v>
      </c>
      <c r="E219" s="317" t="s">
        <v>1</v>
      </c>
      <c r="F219" s="318" t="s">
        <v>287</v>
      </c>
      <c r="H219" s="319">
        <v>0.793</v>
      </c>
      <c r="L219" s="316"/>
      <c r="M219" s="320"/>
      <c r="N219" s="321"/>
      <c r="O219" s="321"/>
      <c r="P219" s="321"/>
      <c r="Q219" s="321"/>
      <c r="R219" s="321"/>
      <c r="S219" s="321"/>
      <c r="T219" s="322"/>
      <c r="AT219" s="317" t="s">
        <v>160</v>
      </c>
      <c r="AU219" s="317" t="s">
        <v>83</v>
      </c>
      <c r="AV219" s="315" t="s">
        <v>83</v>
      </c>
      <c r="AW219" s="315" t="s">
        <v>27</v>
      </c>
      <c r="AX219" s="315" t="s">
        <v>73</v>
      </c>
      <c r="AY219" s="317" t="s">
        <v>152</v>
      </c>
    </row>
    <row r="220" spans="2:51" s="307" customFormat="1" ht="12">
      <c r="B220" s="308"/>
      <c r="D220" s="309" t="s">
        <v>160</v>
      </c>
      <c r="E220" s="310" t="s">
        <v>1</v>
      </c>
      <c r="F220" s="311" t="s">
        <v>288</v>
      </c>
      <c r="H220" s="310" t="s">
        <v>1</v>
      </c>
      <c r="L220" s="308"/>
      <c r="M220" s="312"/>
      <c r="N220" s="313"/>
      <c r="O220" s="313"/>
      <c r="P220" s="313"/>
      <c r="Q220" s="313"/>
      <c r="R220" s="313"/>
      <c r="S220" s="313"/>
      <c r="T220" s="314"/>
      <c r="AT220" s="310" t="s">
        <v>160</v>
      </c>
      <c r="AU220" s="310" t="s">
        <v>83</v>
      </c>
      <c r="AV220" s="307" t="s">
        <v>81</v>
      </c>
      <c r="AW220" s="307" t="s">
        <v>27</v>
      </c>
      <c r="AX220" s="307" t="s">
        <v>73</v>
      </c>
      <c r="AY220" s="310" t="s">
        <v>152</v>
      </c>
    </row>
    <row r="221" spans="2:51" s="315" customFormat="1" ht="12">
      <c r="B221" s="316"/>
      <c r="D221" s="309" t="s">
        <v>160</v>
      </c>
      <c r="E221" s="317" t="s">
        <v>1</v>
      </c>
      <c r="F221" s="318" t="s">
        <v>289</v>
      </c>
      <c r="H221" s="319">
        <v>0.44</v>
      </c>
      <c r="L221" s="316"/>
      <c r="M221" s="320"/>
      <c r="N221" s="321"/>
      <c r="O221" s="321"/>
      <c r="P221" s="321"/>
      <c r="Q221" s="321"/>
      <c r="R221" s="321"/>
      <c r="S221" s="321"/>
      <c r="T221" s="322"/>
      <c r="AT221" s="317" t="s">
        <v>160</v>
      </c>
      <c r="AU221" s="317" t="s">
        <v>83</v>
      </c>
      <c r="AV221" s="315" t="s">
        <v>83</v>
      </c>
      <c r="AW221" s="315" t="s">
        <v>27</v>
      </c>
      <c r="AX221" s="315" t="s">
        <v>73</v>
      </c>
      <c r="AY221" s="317" t="s">
        <v>152</v>
      </c>
    </row>
    <row r="222" spans="2:51" s="307" customFormat="1" ht="12">
      <c r="B222" s="308"/>
      <c r="D222" s="309" t="s">
        <v>160</v>
      </c>
      <c r="E222" s="310" t="s">
        <v>1</v>
      </c>
      <c r="F222" s="311" t="s">
        <v>290</v>
      </c>
      <c r="H222" s="310" t="s">
        <v>1</v>
      </c>
      <c r="L222" s="308"/>
      <c r="M222" s="312"/>
      <c r="N222" s="313"/>
      <c r="O222" s="313"/>
      <c r="P222" s="313"/>
      <c r="Q222" s="313"/>
      <c r="R222" s="313"/>
      <c r="S222" s="313"/>
      <c r="T222" s="314"/>
      <c r="AT222" s="310" t="s">
        <v>160</v>
      </c>
      <c r="AU222" s="310" t="s">
        <v>83</v>
      </c>
      <c r="AV222" s="307" t="s">
        <v>81</v>
      </c>
      <c r="AW222" s="307" t="s">
        <v>27</v>
      </c>
      <c r="AX222" s="307" t="s">
        <v>73</v>
      </c>
      <c r="AY222" s="310" t="s">
        <v>152</v>
      </c>
    </row>
    <row r="223" spans="2:51" s="315" customFormat="1" ht="12">
      <c r="B223" s="316"/>
      <c r="D223" s="309" t="s">
        <v>160</v>
      </c>
      <c r="E223" s="317" t="s">
        <v>1</v>
      </c>
      <c r="F223" s="318" t="s">
        <v>291</v>
      </c>
      <c r="H223" s="319">
        <v>0.008</v>
      </c>
      <c r="L223" s="316"/>
      <c r="M223" s="320"/>
      <c r="N223" s="321"/>
      <c r="O223" s="321"/>
      <c r="P223" s="321"/>
      <c r="Q223" s="321"/>
      <c r="R223" s="321"/>
      <c r="S223" s="321"/>
      <c r="T223" s="322"/>
      <c r="AT223" s="317" t="s">
        <v>160</v>
      </c>
      <c r="AU223" s="317" t="s">
        <v>83</v>
      </c>
      <c r="AV223" s="315" t="s">
        <v>83</v>
      </c>
      <c r="AW223" s="315" t="s">
        <v>27</v>
      </c>
      <c r="AX223" s="315" t="s">
        <v>73</v>
      </c>
      <c r="AY223" s="317" t="s">
        <v>152</v>
      </c>
    </row>
    <row r="224" spans="2:51" s="323" customFormat="1" ht="12">
      <c r="B224" s="324"/>
      <c r="D224" s="309" t="s">
        <v>160</v>
      </c>
      <c r="E224" s="325" t="s">
        <v>1</v>
      </c>
      <c r="F224" s="326" t="s">
        <v>163</v>
      </c>
      <c r="H224" s="327">
        <v>2.111</v>
      </c>
      <c r="L224" s="324"/>
      <c r="M224" s="328"/>
      <c r="N224" s="329"/>
      <c r="O224" s="329"/>
      <c r="P224" s="329"/>
      <c r="Q224" s="329"/>
      <c r="R224" s="329"/>
      <c r="S224" s="329"/>
      <c r="T224" s="330"/>
      <c r="AT224" s="325" t="s">
        <v>160</v>
      </c>
      <c r="AU224" s="325" t="s">
        <v>83</v>
      </c>
      <c r="AV224" s="323" t="s">
        <v>158</v>
      </c>
      <c r="AW224" s="323" t="s">
        <v>27</v>
      </c>
      <c r="AX224" s="323" t="s">
        <v>81</v>
      </c>
      <c r="AY224" s="325" t="s">
        <v>152</v>
      </c>
    </row>
    <row r="225" spans="1:65" s="220" customFormat="1" ht="21.75" customHeight="1">
      <c r="A225" s="218"/>
      <c r="B225" s="141"/>
      <c r="C225" s="142" t="s">
        <v>292</v>
      </c>
      <c r="D225" s="142" t="s">
        <v>154</v>
      </c>
      <c r="E225" s="143" t="s">
        <v>293</v>
      </c>
      <c r="F225" s="144" t="s">
        <v>294</v>
      </c>
      <c r="G225" s="145" t="s">
        <v>295</v>
      </c>
      <c r="H225" s="146">
        <v>177.5</v>
      </c>
      <c r="I225" s="147">
        <v>0</v>
      </c>
      <c r="J225" s="147">
        <f>ROUND(I225*H225,2)</f>
        <v>0</v>
      </c>
      <c r="K225" s="148"/>
      <c r="L225" s="141"/>
      <c r="M225" s="301" t="s">
        <v>1</v>
      </c>
      <c r="N225" s="302" t="s">
        <v>38</v>
      </c>
      <c r="O225" s="303">
        <v>3.952</v>
      </c>
      <c r="P225" s="303">
        <f>O225*H225</f>
        <v>701.48</v>
      </c>
      <c r="Q225" s="303">
        <v>0.02526</v>
      </c>
      <c r="R225" s="303">
        <f>Q225*H225</f>
        <v>4.48365</v>
      </c>
      <c r="S225" s="303">
        <v>0</v>
      </c>
      <c r="T225" s="304">
        <f>S225*H225</f>
        <v>0</v>
      </c>
      <c r="U225" s="218"/>
      <c r="V225" s="218"/>
      <c r="W225" s="218"/>
      <c r="X225" s="218"/>
      <c r="Y225" s="218"/>
      <c r="Z225" s="218"/>
      <c r="AA225" s="218"/>
      <c r="AB225" s="218"/>
      <c r="AC225" s="218"/>
      <c r="AD225" s="218"/>
      <c r="AE225" s="218"/>
      <c r="AR225" s="305" t="s">
        <v>158</v>
      </c>
      <c r="AT225" s="305" t="s">
        <v>154</v>
      </c>
      <c r="AU225" s="305" t="s">
        <v>83</v>
      </c>
      <c r="AY225" s="209" t="s">
        <v>152</v>
      </c>
      <c r="BE225" s="306">
        <f>IF(N225="základní",J225,0)</f>
        <v>0</v>
      </c>
      <c r="BF225" s="306">
        <f>IF(N225="snížená",J225,0)</f>
        <v>0</v>
      </c>
      <c r="BG225" s="306">
        <f>IF(N225="zákl. přenesená",J225,0)</f>
        <v>0</v>
      </c>
      <c r="BH225" s="306">
        <f>IF(N225="sníž. přenesená",J225,0)</f>
        <v>0</v>
      </c>
      <c r="BI225" s="306">
        <f>IF(N225="nulová",J225,0)</f>
        <v>0</v>
      </c>
      <c r="BJ225" s="209" t="s">
        <v>81</v>
      </c>
      <c r="BK225" s="306">
        <f>ROUND(I225*H225,2)</f>
        <v>0</v>
      </c>
      <c r="BL225" s="209" t="s">
        <v>158</v>
      </c>
      <c r="BM225" s="305" t="s">
        <v>296</v>
      </c>
    </row>
    <row r="226" spans="1:65" s="220" customFormat="1" ht="21.75" customHeight="1">
      <c r="A226" s="218"/>
      <c r="B226" s="141"/>
      <c r="C226" s="142" t="s">
        <v>297</v>
      </c>
      <c r="D226" s="142" t="s">
        <v>154</v>
      </c>
      <c r="E226" s="143" t="s">
        <v>298</v>
      </c>
      <c r="F226" s="144" t="s">
        <v>299</v>
      </c>
      <c r="G226" s="145" t="s">
        <v>231</v>
      </c>
      <c r="H226" s="146">
        <v>58.5</v>
      </c>
      <c r="I226" s="147">
        <v>0</v>
      </c>
      <c r="J226" s="147">
        <f>ROUND(I226*H226,2)</f>
        <v>0</v>
      </c>
      <c r="K226" s="148"/>
      <c r="L226" s="141"/>
      <c r="M226" s="301" t="s">
        <v>1</v>
      </c>
      <c r="N226" s="302" t="s">
        <v>38</v>
      </c>
      <c r="O226" s="303">
        <v>0.525</v>
      </c>
      <c r="P226" s="303">
        <f>O226*H226</f>
        <v>30.712500000000002</v>
      </c>
      <c r="Q226" s="303">
        <v>0.05897</v>
      </c>
      <c r="R226" s="303">
        <f>Q226*H226</f>
        <v>3.449745</v>
      </c>
      <c r="S226" s="303">
        <v>0</v>
      </c>
      <c r="T226" s="304">
        <f>S226*H226</f>
        <v>0</v>
      </c>
      <c r="U226" s="218"/>
      <c r="V226" s="218"/>
      <c r="W226" s="218"/>
      <c r="X226" s="218"/>
      <c r="Y226" s="218"/>
      <c r="Z226" s="218"/>
      <c r="AA226" s="218"/>
      <c r="AB226" s="218"/>
      <c r="AC226" s="218"/>
      <c r="AD226" s="218"/>
      <c r="AE226" s="218"/>
      <c r="AR226" s="305" t="s">
        <v>158</v>
      </c>
      <c r="AT226" s="305" t="s">
        <v>154</v>
      </c>
      <c r="AU226" s="305" t="s">
        <v>83</v>
      </c>
      <c r="AY226" s="209" t="s">
        <v>152</v>
      </c>
      <c r="BE226" s="306">
        <f>IF(N226="základní",J226,0)</f>
        <v>0</v>
      </c>
      <c r="BF226" s="306">
        <f>IF(N226="snížená",J226,0)</f>
        <v>0</v>
      </c>
      <c r="BG226" s="306">
        <f>IF(N226="zákl. přenesená",J226,0)</f>
        <v>0</v>
      </c>
      <c r="BH226" s="306">
        <f>IF(N226="sníž. přenesená",J226,0)</f>
        <v>0</v>
      </c>
      <c r="BI226" s="306">
        <f>IF(N226="nulová",J226,0)</f>
        <v>0</v>
      </c>
      <c r="BJ226" s="209" t="s">
        <v>81</v>
      </c>
      <c r="BK226" s="306">
        <f>ROUND(I226*H226,2)</f>
        <v>0</v>
      </c>
      <c r="BL226" s="209" t="s">
        <v>158</v>
      </c>
      <c r="BM226" s="305" t="s">
        <v>300</v>
      </c>
    </row>
    <row r="227" spans="1:65" s="220" customFormat="1" ht="21.75" customHeight="1">
      <c r="A227" s="218"/>
      <c r="B227" s="141"/>
      <c r="C227" s="142" t="s">
        <v>301</v>
      </c>
      <c r="D227" s="142" t="s">
        <v>154</v>
      </c>
      <c r="E227" s="143" t="s">
        <v>302</v>
      </c>
      <c r="F227" s="144" t="s">
        <v>303</v>
      </c>
      <c r="G227" s="145" t="s">
        <v>231</v>
      </c>
      <c r="H227" s="146">
        <v>127</v>
      </c>
      <c r="I227" s="147">
        <v>0</v>
      </c>
      <c r="J227" s="147">
        <f>ROUND(I227*H227,2)</f>
        <v>0</v>
      </c>
      <c r="K227" s="148"/>
      <c r="L227" s="141"/>
      <c r="M227" s="301" t="s">
        <v>1</v>
      </c>
      <c r="N227" s="302" t="s">
        <v>38</v>
      </c>
      <c r="O227" s="303">
        <v>0.556</v>
      </c>
      <c r="P227" s="303">
        <f>O227*H227</f>
        <v>70.61200000000001</v>
      </c>
      <c r="Q227" s="303">
        <v>0.07571</v>
      </c>
      <c r="R227" s="303">
        <f>Q227*H227</f>
        <v>9.615169999999999</v>
      </c>
      <c r="S227" s="303">
        <v>0</v>
      </c>
      <c r="T227" s="304">
        <f>S227*H227</f>
        <v>0</v>
      </c>
      <c r="U227" s="218"/>
      <c r="V227" s="218"/>
      <c r="W227" s="218"/>
      <c r="X227" s="218"/>
      <c r="Y227" s="218"/>
      <c r="Z227" s="218"/>
      <c r="AA227" s="218"/>
      <c r="AB227" s="218"/>
      <c r="AC227" s="218"/>
      <c r="AD227" s="218"/>
      <c r="AE227" s="218"/>
      <c r="AR227" s="305" t="s">
        <v>158</v>
      </c>
      <c r="AT227" s="305" t="s">
        <v>154</v>
      </c>
      <c r="AU227" s="305" t="s">
        <v>83</v>
      </c>
      <c r="AY227" s="209" t="s">
        <v>152</v>
      </c>
      <c r="BE227" s="306">
        <f>IF(N227="základní",J227,0)</f>
        <v>0</v>
      </c>
      <c r="BF227" s="306">
        <f>IF(N227="snížená",J227,0)</f>
        <v>0</v>
      </c>
      <c r="BG227" s="306">
        <f>IF(N227="zákl. přenesená",J227,0)</f>
        <v>0</v>
      </c>
      <c r="BH227" s="306">
        <f>IF(N227="sníž. přenesená",J227,0)</f>
        <v>0</v>
      </c>
      <c r="BI227" s="306">
        <f>IF(N227="nulová",J227,0)</f>
        <v>0</v>
      </c>
      <c r="BJ227" s="209" t="s">
        <v>81</v>
      </c>
      <c r="BK227" s="306">
        <f>ROUND(I227*H227,2)</f>
        <v>0</v>
      </c>
      <c r="BL227" s="209" t="s">
        <v>158</v>
      </c>
      <c r="BM227" s="305" t="s">
        <v>304</v>
      </c>
    </row>
    <row r="228" spans="2:63" s="288" customFormat="1" ht="22.9" customHeight="1">
      <c r="B228" s="289"/>
      <c r="D228" s="290" t="s">
        <v>72</v>
      </c>
      <c r="E228" s="299" t="s">
        <v>158</v>
      </c>
      <c r="F228" s="299" t="s">
        <v>305</v>
      </c>
      <c r="J228" s="300">
        <f>BK228</f>
        <v>0</v>
      </c>
      <c r="L228" s="289"/>
      <c r="M228" s="293"/>
      <c r="N228" s="294"/>
      <c r="O228" s="294"/>
      <c r="P228" s="295">
        <f>SUM(P229:P242)</f>
        <v>53.34804100000001</v>
      </c>
      <c r="Q228" s="294"/>
      <c r="R228" s="295">
        <f>SUM(R229:R242)</f>
        <v>8.900347199999999</v>
      </c>
      <c r="S228" s="294"/>
      <c r="T228" s="296">
        <f>SUM(T229:T242)</f>
        <v>0</v>
      </c>
      <c r="AR228" s="290" t="s">
        <v>81</v>
      </c>
      <c r="AT228" s="297" t="s">
        <v>72</v>
      </c>
      <c r="AU228" s="297" t="s">
        <v>81</v>
      </c>
      <c r="AY228" s="290" t="s">
        <v>152</v>
      </c>
      <c r="BK228" s="298">
        <f>SUM(BK229:BK242)</f>
        <v>0</v>
      </c>
    </row>
    <row r="229" spans="1:65" s="220" customFormat="1" ht="16.5" customHeight="1">
      <c r="A229" s="218"/>
      <c r="B229" s="141"/>
      <c r="C229" s="142" t="s">
        <v>306</v>
      </c>
      <c r="D229" s="142" t="s">
        <v>154</v>
      </c>
      <c r="E229" s="143" t="s">
        <v>307</v>
      </c>
      <c r="F229" s="144" t="s">
        <v>308</v>
      </c>
      <c r="G229" s="145" t="s">
        <v>269</v>
      </c>
      <c r="H229" s="146">
        <v>46</v>
      </c>
      <c r="I229" s="147">
        <v>0</v>
      </c>
      <c r="J229" s="147">
        <f>ROUND(I229*H229,2)</f>
        <v>0</v>
      </c>
      <c r="K229" s="148"/>
      <c r="L229" s="141"/>
      <c r="M229" s="301" t="s">
        <v>1</v>
      </c>
      <c r="N229" s="302" t="s">
        <v>38</v>
      </c>
      <c r="O229" s="303">
        <v>0.29</v>
      </c>
      <c r="P229" s="303">
        <f>O229*H229</f>
        <v>13.34</v>
      </c>
      <c r="Q229" s="303">
        <v>0.059</v>
      </c>
      <c r="R229" s="303">
        <f>Q229*H229</f>
        <v>2.714</v>
      </c>
      <c r="S229" s="303">
        <v>0</v>
      </c>
      <c r="T229" s="304">
        <f>S229*H229</f>
        <v>0</v>
      </c>
      <c r="U229" s="218"/>
      <c r="V229" s="218"/>
      <c r="W229" s="218"/>
      <c r="X229" s="218"/>
      <c r="Y229" s="218"/>
      <c r="Z229" s="218"/>
      <c r="AA229" s="218"/>
      <c r="AB229" s="218"/>
      <c r="AC229" s="218"/>
      <c r="AD229" s="218"/>
      <c r="AE229" s="218"/>
      <c r="AR229" s="305" t="s">
        <v>158</v>
      </c>
      <c r="AT229" s="305" t="s">
        <v>154</v>
      </c>
      <c r="AU229" s="305" t="s">
        <v>83</v>
      </c>
      <c r="AY229" s="209" t="s">
        <v>152</v>
      </c>
      <c r="BE229" s="306">
        <f>IF(N229="základní",J229,0)</f>
        <v>0</v>
      </c>
      <c r="BF229" s="306">
        <f>IF(N229="snížená",J229,0)</f>
        <v>0</v>
      </c>
      <c r="BG229" s="306">
        <f>IF(N229="zákl. přenesená",J229,0)</f>
        <v>0</v>
      </c>
      <c r="BH229" s="306">
        <f>IF(N229="sníž. přenesená",J229,0)</f>
        <v>0</v>
      </c>
      <c r="BI229" s="306">
        <f>IF(N229="nulová",J229,0)</f>
        <v>0</v>
      </c>
      <c r="BJ229" s="209" t="s">
        <v>81</v>
      </c>
      <c r="BK229" s="306">
        <f>ROUND(I229*H229,2)</f>
        <v>0</v>
      </c>
      <c r="BL229" s="209" t="s">
        <v>158</v>
      </c>
      <c r="BM229" s="305" t="s">
        <v>309</v>
      </c>
    </row>
    <row r="230" spans="1:65" s="220" customFormat="1" ht="16.5" customHeight="1">
      <c r="A230" s="218"/>
      <c r="B230" s="141"/>
      <c r="C230" s="142" t="s">
        <v>310</v>
      </c>
      <c r="D230" s="142" t="s">
        <v>154</v>
      </c>
      <c r="E230" s="143" t="s">
        <v>311</v>
      </c>
      <c r="F230" s="144" t="s">
        <v>312</v>
      </c>
      <c r="G230" s="145" t="s">
        <v>157</v>
      </c>
      <c r="H230" s="146">
        <v>2.372</v>
      </c>
      <c r="I230" s="147">
        <v>0</v>
      </c>
      <c r="J230" s="147">
        <f>ROUND(I230*H230,2)</f>
        <v>0</v>
      </c>
      <c r="K230" s="148"/>
      <c r="L230" s="141"/>
      <c r="M230" s="301" t="s">
        <v>1</v>
      </c>
      <c r="N230" s="302" t="s">
        <v>38</v>
      </c>
      <c r="O230" s="303">
        <v>1.448</v>
      </c>
      <c r="P230" s="303">
        <f>O230*H230</f>
        <v>3.434656</v>
      </c>
      <c r="Q230" s="303">
        <v>2.4534</v>
      </c>
      <c r="R230" s="303">
        <f>Q230*H230</f>
        <v>5.8194647999999995</v>
      </c>
      <c r="S230" s="303">
        <v>0</v>
      </c>
      <c r="T230" s="304">
        <f>S230*H230</f>
        <v>0</v>
      </c>
      <c r="U230" s="218"/>
      <c r="V230" s="218"/>
      <c r="W230" s="218"/>
      <c r="X230" s="218"/>
      <c r="Y230" s="218"/>
      <c r="Z230" s="218"/>
      <c r="AA230" s="218"/>
      <c r="AB230" s="218"/>
      <c r="AC230" s="218"/>
      <c r="AD230" s="218"/>
      <c r="AE230" s="218"/>
      <c r="AR230" s="305" t="s">
        <v>158</v>
      </c>
      <c r="AT230" s="305" t="s">
        <v>154</v>
      </c>
      <c r="AU230" s="305" t="s">
        <v>83</v>
      </c>
      <c r="AY230" s="209" t="s">
        <v>152</v>
      </c>
      <c r="BE230" s="306">
        <f>IF(N230="základní",J230,0)</f>
        <v>0</v>
      </c>
      <c r="BF230" s="306">
        <f>IF(N230="snížená",J230,0)</f>
        <v>0</v>
      </c>
      <c r="BG230" s="306">
        <f>IF(N230="zákl. přenesená",J230,0)</f>
        <v>0</v>
      </c>
      <c r="BH230" s="306">
        <f>IF(N230="sníž. přenesená",J230,0)</f>
        <v>0</v>
      </c>
      <c r="BI230" s="306">
        <f>IF(N230="nulová",J230,0)</f>
        <v>0</v>
      </c>
      <c r="BJ230" s="209" t="s">
        <v>81</v>
      </c>
      <c r="BK230" s="306">
        <f>ROUND(I230*H230,2)</f>
        <v>0</v>
      </c>
      <c r="BL230" s="209" t="s">
        <v>158</v>
      </c>
      <c r="BM230" s="305" t="s">
        <v>313</v>
      </c>
    </row>
    <row r="231" spans="2:51" s="307" customFormat="1" ht="12">
      <c r="B231" s="308"/>
      <c r="D231" s="309" t="s">
        <v>160</v>
      </c>
      <c r="E231" s="310" t="s">
        <v>1</v>
      </c>
      <c r="F231" s="311" t="s">
        <v>314</v>
      </c>
      <c r="H231" s="310" t="s">
        <v>1</v>
      </c>
      <c r="L231" s="308"/>
      <c r="M231" s="312"/>
      <c r="N231" s="313"/>
      <c r="O231" s="313"/>
      <c r="P231" s="313"/>
      <c r="Q231" s="313"/>
      <c r="R231" s="313"/>
      <c r="S231" s="313"/>
      <c r="T231" s="314"/>
      <c r="AT231" s="310" t="s">
        <v>160</v>
      </c>
      <c r="AU231" s="310" t="s">
        <v>83</v>
      </c>
      <c r="AV231" s="307" t="s">
        <v>81</v>
      </c>
      <c r="AW231" s="307" t="s">
        <v>27</v>
      </c>
      <c r="AX231" s="307" t="s">
        <v>73</v>
      </c>
      <c r="AY231" s="310" t="s">
        <v>152</v>
      </c>
    </row>
    <row r="232" spans="2:51" s="315" customFormat="1" ht="12">
      <c r="B232" s="316"/>
      <c r="D232" s="309" t="s">
        <v>160</v>
      </c>
      <c r="E232" s="317" t="s">
        <v>1</v>
      </c>
      <c r="F232" s="318" t="s">
        <v>315</v>
      </c>
      <c r="H232" s="319">
        <v>2.372</v>
      </c>
      <c r="L232" s="316"/>
      <c r="M232" s="320"/>
      <c r="N232" s="321"/>
      <c r="O232" s="321"/>
      <c r="P232" s="321"/>
      <c r="Q232" s="321"/>
      <c r="R232" s="321"/>
      <c r="S232" s="321"/>
      <c r="T232" s="322"/>
      <c r="AT232" s="317" t="s">
        <v>160</v>
      </c>
      <c r="AU232" s="317" t="s">
        <v>83</v>
      </c>
      <c r="AV232" s="315" t="s">
        <v>83</v>
      </c>
      <c r="AW232" s="315" t="s">
        <v>27</v>
      </c>
      <c r="AX232" s="315" t="s">
        <v>73</v>
      </c>
      <c r="AY232" s="317" t="s">
        <v>152</v>
      </c>
    </row>
    <row r="233" spans="2:51" s="323" customFormat="1" ht="12">
      <c r="B233" s="324"/>
      <c r="D233" s="309" t="s">
        <v>160</v>
      </c>
      <c r="E233" s="325" t="s">
        <v>1</v>
      </c>
      <c r="F233" s="326" t="s">
        <v>163</v>
      </c>
      <c r="H233" s="327">
        <v>2.372</v>
      </c>
      <c r="L233" s="324"/>
      <c r="M233" s="328"/>
      <c r="N233" s="329"/>
      <c r="O233" s="329"/>
      <c r="P233" s="329"/>
      <c r="Q233" s="329"/>
      <c r="R233" s="329"/>
      <c r="S233" s="329"/>
      <c r="T233" s="330"/>
      <c r="AT233" s="325" t="s">
        <v>160</v>
      </c>
      <c r="AU233" s="325" t="s">
        <v>83</v>
      </c>
      <c r="AV233" s="323" t="s">
        <v>158</v>
      </c>
      <c r="AW233" s="323" t="s">
        <v>27</v>
      </c>
      <c r="AX233" s="323" t="s">
        <v>81</v>
      </c>
      <c r="AY233" s="325" t="s">
        <v>152</v>
      </c>
    </row>
    <row r="234" spans="1:65" s="220" customFormat="1" ht="16.5" customHeight="1">
      <c r="A234" s="218"/>
      <c r="B234" s="141"/>
      <c r="C234" s="142" t="s">
        <v>316</v>
      </c>
      <c r="D234" s="142" t="s">
        <v>154</v>
      </c>
      <c r="E234" s="143" t="s">
        <v>317</v>
      </c>
      <c r="F234" s="144" t="s">
        <v>318</v>
      </c>
      <c r="G234" s="145" t="s">
        <v>231</v>
      </c>
      <c r="H234" s="146">
        <v>28.975</v>
      </c>
      <c r="I234" s="147">
        <v>0</v>
      </c>
      <c r="J234" s="147">
        <f>ROUND(I234*H234,2)</f>
        <v>0</v>
      </c>
      <c r="K234" s="148"/>
      <c r="L234" s="141"/>
      <c r="M234" s="301" t="s">
        <v>1</v>
      </c>
      <c r="N234" s="302" t="s">
        <v>38</v>
      </c>
      <c r="O234" s="303">
        <v>0.755</v>
      </c>
      <c r="P234" s="303">
        <f>O234*H234</f>
        <v>21.876125000000002</v>
      </c>
      <c r="Q234" s="303">
        <v>0.00576</v>
      </c>
      <c r="R234" s="303">
        <f>Q234*H234</f>
        <v>0.16689600000000002</v>
      </c>
      <c r="S234" s="303">
        <v>0</v>
      </c>
      <c r="T234" s="304">
        <f>S234*H234</f>
        <v>0</v>
      </c>
      <c r="U234" s="218"/>
      <c r="V234" s="218"/>
      <c r="W234" s="218"/>
      <c r="X234" s="218"/>
      <c r="Y234" s="218"/>
      <c r="Z234" s="218"/>
      <c r="AA234" s="218"/>
      <c r="AB234" s="218"/>
      <c r="AC234" s="218"/>
      <c r="AD234" s="218"/>
      <c r="AE234" s="218"/>
      <c r="AR234" s="305" t="s">
        <v>158</v>
      </c>
      <c r="AT234" s="305" t="s">
        <v>154</v>
      </c>
      <c r="AU234" s="305" t="s">
        <v>83</v>
      </c>
      <c r="AY234" s="209" t="s">
        <v>152</v>
      </c>
      <c r="BE234" s="306">
        <f>IF(N234="základní",J234,0)</f>
        <v>0</v>
      </c>
      <c r="BF234" s="306">
        <f>IF(N234="snížená",J234,0)</f>
        <v>0</v>
      </c>
      <c r="BG234" s="306">
        <f>IF(N234="zákl. přenesená",J234,0)</f>
        <v>0</v>
      </c>
      <c r="BH234" s="306">
        <f>IF(N234="sníž. přenesená",J234,0)</f>
        <v>0</v>
      </c>
      <c r="BI234" s="306">
        <f>IF(N234="nulová",J234,0)</f>
        <v>0</v>
      </c>
      <c r="BJ234" s="209" t="s">
        <v>81</v>
      </c>
      <c r="BK234" s="306">
        <f>ROUND(I234*H234,2)</f>
        <v>0</v>
      </c>
      <c r="BL234" s="209" t="s">
        <v>158</v>
      </c>
      <c r="BM234" s="305" t="s">
        <v>319</v>
      </c>
    </row>
    <row r="235" spans="2:51" s="307" customFormat="1" ht="12">
      <c r="B235" s="308"/>
      <c r="D235" s="309" t="s">
        <v>160</v>
      </c>
      <c r="E235" s="310" t="s">
        <v>1</v>
      </c>
      <c r="F235" s="311" t="s">
        <v>320</v>
      </c>
      <c r="H235" s="310" t="s">
        <v>1</v>
      </c>
      <c r="L235" s="308"/>
      <c r="M235" s="312"/>
      <c r="N235" s="313"/>
      <c r="O235" s="313"/>
      <c r="P235" s="313"/>
      <c r="Q235" s="313"/>
      <c r="R235" s="313"/>
      <c r="S235" s="313"/>
      <c r="T235" s="314"/>
      <c r="AT235" s="310" t="s">
        <v>160</v>
      </c>
      <c r="AU235" s="310" t="s">
        <v>83</v>
      </c>
      <c r="AV235" s="307" t="s">
        <v>81</v>
      </c>
      <c r="AW235" s="307" t="s">
        <v>27</v>
      </c>
      <c r="AX235" s="307" t="s">
        <v>73</v>
      </c>
      <c r="AY235" s="310" t="s">
        <v>152</v>
      </c>
    </row>
    <row r="236" spans="2:51" s="315" customFormat="1" ht="12">
      <c r="B236" s="316"/>
      <c r="D236" s="309" t="s">
        <v>160</v>
      </c>
      <c r="E236" s="317" t="s">
        <v>1</v>
      </c>
      <c r="F236" s="318" t="s">
        <v>321</v>
      </c>
      <c r="H236" s="319">
        <v>28.975</v>
      </c>
      <c r="L236" s="316"/>
      <c r="M236" s="320"/>
      <c r="N236" s="321"/>
      <c r="O236" s="321"/>
      <c r="P236" s="321"/>
      <c r="Q236" s="321"/>
      <c r="R236" s="321"/>
      <c r="S236" s="321"/>
      <c r="T236" s="322"/>
      <c r="AT236" s="317" t="s">
        <v>160</v>
      </c>
      <c r="AU236" s="317" t="s">
        <v>83</v>
      </c>
      <c r="AV236" s="315" t="s">
        <v>83</v>
      </c>
      <c r="AW236" s="315" t="s">
        <v>27</v>
      </c>
      <c r="AX236" s="315" t="s">
        <v>73</v>
      </c>
      <c r="AY236" s="317" t="s">
        <v>152</v>
      </c>
    </row>
    <row r="237" spans="2:51" s="323" customFormat="1" ht="12">
      <c r="B237" s="324"/>
      <c r="D237" s="309" t="s">
        <v>160</v>
      </c>
      <c r="E237" s="325" t="s">
        <v>1</v>
      </c>
      <c r="F237" s="326" t="s">
        <v>163</v>
      </c>
      <c r="H237" s="327">
        <v>28.975</v>
      </c>
      <c r="L237" s="324"/>
      <c r="M237" s="328"/>
      <c r="N237" s="329"/>
      <c r="O237" s="329"/>
      <c r="P237" s="329"/>
      <c r="Q237" s="329"/>
      <c r="R237" s="329"/>
      <c r="S237" s="329"/>
      <c r="T237" s="330"/>
      <c r="AT237" s="325" t="s">
        <v>160</v>
      </c>
      <c r="AU237" s="325" t="s">
        <v>83</v>
      </c>
      <c r="AV237" s="323" t="s">
        <v>158</v>
      </c>
      <c r="AW237" s="323" t="s">
        <v>27</v>
      </c>
      <c r="AX237" s="323" t="s">
        <v>81</v>
      </c>
      <c r="AY237" s="325" t="s">
        <v>152</v>
      </c>
    </row>
    <row r="238" spans="1:65" s="220" customFormat="1" ht="16.5" customHeight="1">
      <c r="A238" s="218"/>
      <c r="B238" s="141"/>
      <c r="C238" s="142" t="s">
        <v>322</v>
      </c>
      <c r="D238" s="142" t="s">
        <v>154</v>
      </c>
      <c r="E238" s="143" t="s">
        <v>323</v>
      </c>
      <c r="F238" s="144" t="s">
        <v>324</v>
      </c>
      <c r="G238" s="145" t="s">
        <v>231</v>
      </c>
      <c r="H238" s="146">
        <v>28.975</v>
      </c>
      <c r="I238" s="147">
        <v>0</v>
      </c>
      <c r="J238" s="147">
        <f>ROUND(I238*H238,2)</f>
        <v>0</v>
      </c>
      <c r="K238" s="148"/>
      <c r="L238" s="141"/>
      <c r="M238" s="301" t="s">
        <v>1</v>
      </c>
      <c r="N238" s="302" t="s">
        <v>38</v>
      </c>
      <c r="O238" s="303">
        <v>0.26</v>
      </c>
      <c r="P238" s="303">
        <f>O238*H238</f>
        <v>7.533500000000001</v>
      </c>
      <c r="Q238" s="303">
        <v>0</v>
      </c>
      <c r="R238" s="303">
        <f>Q238*H238</f>
        <v>0</v>
      </c>
      <c r="S238" s="303">
        <v>0</v>
      </c>
      <c r="T238" s="304">
        <f>S238*H238</f>
        <v>0</v>
      </c>
      <c r="U238" s="218"/>
      <c r="V238" s="218"/>
      <c r="W238" s="218"/>
      <c r="X238" s="218"/>
      <c r="Y238" s="218"/>
      <c r="Z238" s="218"/>
      <c r="AA238" s="218"/>
      <c r="AB238" s="218"/>
      <c r="AC238" s="218"/>
      <c r="AD238" s="218"/>
      <c r="AE238" s="218"/>
      <c r="AR238" s="305" t="s">
        <v>158</v>
      </c>
      <c r="AT238" s="305" t="s">
        <v>154</v>
      </c>
      <c r="AU238" s="305" t="s">
        <v>83</v>
      </c>
      <c r="AY238" s="209" t="s">
        <v>152</v>
      </c>
      <c r="BE238" s="306">
        <f>IF(N238="základní",J238,0)</f>
        <v>0</v>
      </c>
      <c r="BF238" s="306">
        <f>IF(N238="snížená",J238,0)</f>
        <v>0</v>
      </c>
      <c r="BG238" s="306">
        <f>IF(N238="zákl. přenesená",J238,0)</f>
        <v>0</v>
      </c>
      <c r="BH238" s="306">
        <f>IF(N238="sníž. přenesená",J238,0)</f>
        <v>0</v>
      </c>
      <c r="BI238" s="306">
        <f>IF(N238="nulová",J238,0)</f>
        <v>0</v>
      </c>
      <c r="BJ238" s="209" t="s">
        <v>81</v>
      </c>
      <c r="BK238" s="306">
        <f>ROUND(I238*H238,2)</f>
        <v>0</v>
      </c>
      <c r="BL238" s="209" t="s">
        <v>158</v>
      </c>
      <c r="BM238" s="305" t="s">
        <v>325</v>
      </c>
    </row>
    <row r="239" spans="1:65" s="220" customFormat="1" ht="21.75" customHeight="1">
      <c r="A239" s="218"/>
      <c r="B239" s="141"/>
      <c r="C239" s="142" t="s">
        <v>326</v>
      </c>
      <c r="D239" s="142" t="s">
        <v>154</v>
      </c>
      <c r="E239" s="143" t="s">
        <v>327</v>
      </c>
      <c r="F239" s="144" t="s">
        <v>328</v>
      </c>
      <c r="G239" s="145" t="s">
        <v>194</v>
      </c>
      <c r="H239" s="146">
        <v>0.19</v>
      </c>
      <c r="I239" s="147">
        <v>0</v>
      </c>
      <c r="J239" s="147">
        <f>ROUND(I239*H239,2)</f>
        <v>0</v>
      </c>
      <c r="K239" s="148"/>
      <c r="L239" s="141"/>
      <c r="M239" s="301" t="s">
        <v>1</v>
      </c>
      <c r="N239" s="302" t="s">
        <v>38</v>
      </c>
      <c r="O239" s="303">
        <v>37.704</v>
      </c>
      <c r="P239" s="303">
        <f>O239*H239</f>
        <v>7.16376</v>
      </c>
      <c r="Q239" s="303">
        <v>1.05256</v>
      </c>
      <c r="R239" s="303">
        <f>Q239*H239</f>
        <v>0.19998639999999998</v>
      </c>
      <c r="S239" s="303">
        <v>0</v>
      </c>
      <c r="T239" s="304">
        <f>S239*H239</f>
        <v>0</v>
      </c>
      <c r="U239" s="218"/>
      <c r="V239" s="218"/>
      <c r="W239" s="218"/>
      <c r="X239" s="218"/>
      <c r="Y239" s="218"/>
      <c r="Z239" s="218"/>
      <c r="AA239" s="218"/>
      <c r="AB239" s="218"/>
      <c r="AC239" s="218"/>
      <c r="AD239" s="218"/>
      <c r="AE239" s="218"/>
      <c r="AR239" s="305" t="s">
        <v>158</v>
      </c>
      <c r="AT239" s="305" t="s">
        <v>154</v>
      </c>
      <c r="AU239" s="305" t="s">
        <v>83</v>
      </c>
      <c r="AY239" s="209" t="s">
        <v>152</v>
      </c>
      <c r="BE239" s="306">
        <f>IF(N239="základní",J239,0)</f>
        <v>0</v>
      </c>
      <c r="BF239" s="306">
        <f>IF(N239="snížená",J239,0)</f>
        <v>0</v>
      </c>
      <c r="BG239" s="306">
        <f>IF(N239="zákl. přenesená",J239,0)</f>
        <v>0</v>
      </c>
      <c r="BH239" s="306">
        <f>IF(N239="sníž. přenesená",J239,0)</f>
        <v>0</v>
      </c>
      <c r="BI239" s="306">
        <f>IF(N239="nulová",J239,0)</f>
        <v>0</v>
      </c>
      <c r="BJ239" s="209" t="s">
        <v>81</v>
      </c>
      <c r="BK239" s="306">
        <f>ROUND(I239*H239,2)</f>
        <v>0</v>
      </c>
      <c r="BL239" s="209" t="s">
        <v>158</v>
      </c>
      <c r="BM239" s="305" t="s">
        <v>329</v>
      </c>
    </row>
    <row r="240" spans="2:51" s="307" customFormat="1" ht="12">
      <c r="B240" s="308"/>
      <c r="D240" s="309" t="s">
        <v>160</v>
      </c>
      <c r="E240" s="310" t="s">
        <v>1</v>
      </c>
      <c r="F240" s="311" t="s">
        <v>330</v>
      </c>
      <c r="H240" s="310" t="s">
        <v>1</v>
      </c>
      <c r="L240" s="308"/>
      <c r="M240" s="312"/>
      <c r="N240" s="313"/>
      <c r="O240" s="313"/>
      <c r="P240" s="313"/>
      <c r="Q240" s="313"/>
      <c r="R240" s="313"/>
      <c r="S240" s="313"/>
      <c r="T240" s="314"/>
      <c r="AT240" s="310" t="s">
        <v>160</v>
      </c>
      <c r="AU240" s="310" t="s">
        <v>83</v>
      </c>
      <c r="AV240" s="307" t="s">
        <v>81</v>
      </c>
      <c r="AW240" s="307" t="s">
        <v>27</v>
      </c>
      <c r="AX240" s="307" t="s">
        <v>73</v>
      </c>
      <c r="AY240" s="310" t="s">
        <v>152</v>
      </c>
    </row>
    <row r="241" spans="2:51" s="315" customFormat="1" ht="12">
      <c r="B241" s="316"/>
      <c r="D241" s="309" t="s">
        <v>160</v>
      </c>
      <c r="E241" s="317" t="s">
        <v>1</v>
      </c>
      <c r="F241" s="318" t="s">
        <v>331</v>
      </c>
      <c r="H241" s="319">
        <v>0.19</v>
      </c>
      <c r="L241" s="316"/>
      <c r="M241" s="320"/>
      <c r="N241" s="321"/>
      <c r="O241" s="321"/>
      <c r="P241" s="321"/>
      <c r="Q241" s="321"/>
      <c r="R241" s="321"/>
      <c r="S241" s="321"/>
      <c r="T241" s="322"/>
      <c r="AT241" s="317" t="s">
        <v>160</v>
      </c>
      <c r="AU241" s="317" t="s">
        <v>83</v>
      </c>
      <c r="AV241" s="315" t="s">
        <v>83</v>
      </c>
      <c r="AW241" s="315" t="s">
        <v>27</v>
      </c>
      <c r="AX241" s="315" t="s">
        <v>73</v>
      </c>
      <c r="AY241" s="317" t="s">
        <v>152</v>
      </c>
    </row>
    <row r="242" spans="2:51" s="323" customFormat="1" ht="12">
      <c r="B242" s="324"/>
      <c r="D242" s="309" t="s">
        <v>160</v>
      </c>
      <c r="E242" s="325" t="s">
        <v>1</v>
      </c>
      <c r="F242" s="326" t="s">
        <v>163</v>
      </c>
      <c r="H242" s="327">
        <v>0.19</v>
      </c>
      <c r="L242" s="324"/>
      <c r="M242" s="328"/>
      <c r="N242" s="329"/>
      <c r="O242" s="329"/>
      <c r="P242" s="329"/>
      <c r="Q242" s="329"/>
      <c r="R242" s="329"/>
      <c r="S242" s="329"/>
      <c r="T242" s="330"/>
      <c r="AT242" s="325" t="s">
        <v>160</v>
      </c>
      <c r="AU242" s="325" t="s">
        <v>83</v>
      </c>
      <c r="AV242" s="323" t="s">
        <v>158</v>
      </c>
      <c r="AW242" s="323" t="s">
        <v>27</v>
      </c>
      <c r="AX242" s="323" t="s">
        <v>81</v>
      </c>
      <c r="AY242" s="325" t="s">
        <v>152</v>
      </c>
    </row>
    <row r="243" spans="2:63" s="288" customFormat="1" ht="22.9" customHeight="1">
      <c r="B243" s="289"/>
      <c r="D243" s="290" t="s">
        <v>72</v>
      </c>
      <c r="E243" s="299" t="s">
        <v>177</v>
      </c>
      <c r="F243" s="299" t="s">
        <v>332</v>
      </c>
      <c r="J243" s="300">
        <f>BK243</f>
        <v>0</v>
      </c>
      <c r="L243" s="289"/>
      <c r="M243" s="293"/>
      <c r="N243" s="294"/>
      <c r="O243" s="294"/>
      <c r="P243" s="295">
        <f>SUM(P244:P250)</f>
        <v>15.009599999999999</v>
      </c>
      <c r="Q243" s="294"/>
      <c r="R243" s="295">
        <f>SUM(R244:R250)</f>
        <v>4.206405</v>
      </c>
      <c r="S243" s="294"/>
      <c r="T243" s="296">
        <f>SUM(T244:T250)</f>
        <v>0</v>
      </c>
      <c r="AR243" s="290" t="s">
        <v>81</v>
      </c>
      <c r="AT243" s="297" t="s">
        <v>72</v>
      </c>
      <c r="AU243" s="297" t="s">
        <v>81</v>
      </c>
      <c r="AY243" s="290" t="s">
        <v>152</v>
      </c>
      <c r="BK243" s="298">
        <f>SUM(BK244:BK250)</f>
        <v>0</v>
      </c>
    </row>
    <row r="244" spans="1:65" s="220" customFormat="1" ht="21.75" customHeight="1">
      <c r="A244" s="218"/>
      <c r="B244" s="141"/>
      <c r="C244" s="142" t="s">
        <v>333</v>
      </c>
      <c r="D244" s="142" t="s">
        <v>154</v>
      </c>
      <c r="E244" s="143" t="s">
        <v>334</v>
      </c>
      <c r="F244" s="144" t="s">
        <v>335</v>
      </c>
      <c r="G244" s="145" t="s">
        <v>231</v>
      </c>
      <c r="H244" s="146">
        <v>17.7</v>
      </c>
      <c r="I244" s="147">
        <v>0</v>
      </c>
      <c r="J244" s="147">
        <f>ROUND(I244*H244,2)</f>
        <v>0</v>
      </c>
      <c r="K244" s="148"/>
      <c r="L244" s="141"/>
      <c r="M244" s="301" t="s">
        <v>1</v>
      </c>
      <c r="N244" s="302" t="s">
        <v>38</v>
      </c>
      <c r="O244" s="303">
        <v>0.04</v>
      </c>
      <c r="P244" s="303">
        <f>O244*H244</f>
        <v>0.708</v>
      </c>
      <c r="Q244" s="303">
        <v>0</v>
      </c>
      <c r="R244" s="303">
        <f>Q244*H244</f>
        <v>0</v>
      </c>
      <c r="S244" s="303">
        <v>0</v>
      </c>
      <c r="T244" s="304">
        <f>S244*H244</f>
        <v>0</v>
      </c>
      <c r="U244" s="218"/>
      <c r="V244" s="218"/>
      <c r="W244" s="218"/>
      <c r="X244" s="218"/>
      <c r="Y244" s="218"/>
      <c r="Z244" s="218"/>
      <c r="AA244" s="218"/>
      <c r="AB244" s="218"/>
      <c r="AC244" s="218"/>
      <c r="AD244" s="218"/>
      <c r="AE244" s="218"/>
      <c r="AR244" s="305" t="s">
        <v>158</v>
      </c>
      <c r="AT244" s="305" t="s">
        <v>154</v>
      </c>
      <c r="AU244" s="305" t="s">
        <v>83</v>
      </c>
      <c r="AY244" s="209" t="s">
        <v>152</v>
      </c>
      <c r="BE244" s="306">
        <f>IF(N244="základní",J244,0)</f>
        <v>0</v>
      </c>
      <c r="BF244" s="306">
        <f>IF(N244="snížená",J244,0)</f>
        <v>0</v>
      </c>
      <c r="BG244" s="306">
        <f>IF(N244="zákl. přenesená",J244,0)</f>
        <v>0</v>
      </c>
      <c r="BH244" s="306">
        <f>IF(N244="sníž. přenesená",J244,0)</f>
        <v>0</v>
      </c>
      <c r="BI244" s="306">
        <f>IF(N244="nulová",J244,0)</f>
        <v>0</v>
      </c>
      <c r="BJ244" s="209" t="s">
        <v>81</v>
      </c>
      <c r="BK244" s="306">
        <f>ROUND(I244*H244,2)</f>
        <v>0</v>
      </c>
      <c r="BL244" s="209" t="s">
        <v>158</v>
      </c>
      <c r="BM244" s="305" t="s">
        <v>336</v>
      </c>
    </row>
    <row r="245" spans="2:51" s="307" customFormat="1" ht="12">
      <c r="B245" s="308"/>
      <c r="D245" s="309" t="s">
        <v>160</v>
      </c>
      <c r="E245" s="310" t="s">
        <v>1</v>
      </c>
      <c r="F245" s="311" t="s">
        <v>337</v>
      </c>
      <c r="H245" s="310" t="s">
        <v>1</v>
      </c>
      <c r="L245" s="308"/>
      <c r="M245" s="312"/>
      <c r="N245" s="313"/>
      <c r="O245" s="313"/>
      <c r="P245" s="313"/>
      <c r="Q245" s="313"/>
      <c r="R245" s="313"/>
      <c r="S245" s="313"/>
      <c r="T245" s="314"/>
      <c r="AT245" s="310" t="s">
        <v>160</v>
      </c>
      <c r="AU245" s="310" t="s">
        <v>83</v>
      </c>
      <c r="AV245" s="307" t="s">
        <v>81</v>
      </c>
      <c r="AW245" s="307" t="s">
        <v>27</v>
      </c>
      <c r="AX245" s="307" t="s">
        <v>73</v>
      </c>
      <c r="AY245" s="310" t="s">
        <v>152</v>
      </c>
    </row>
    <row r="246" spans="2:51" s="315" customFormat="1" ht="12">
      <c r="B246" s="316"/>
      <c r="D246" s="309" t="s">
        <v>160</v>
      </c>
      <c r="E246" s="317" t="s">
        <v>1</v>
      </c>
      <c r="F246" s="318" t="s">
        <v>338</v>
      </c>
      <c r="H246" s="319">
        <v>17.7</v>
      </c>
      <c r="L246" s="316"/>
      <c r="M246" s="320"/>
      <c r="N246" s="321"/>
      <c r="O246" s="321"/>
      <c r="P246" s="321"/>
      <c r="Q246" s="321"/>
      <c r="R246" s="321"/>
      <c r="S246" s="321"/>
      <c r="T246" s="322"/>
      <c r="AT246" s="317" t="s">
        <v>160</v>
      </c>
      <c r="AU246" s="317" t="s">
        <v>83</v>
      </c>
      <c r="AV246" s="315" t="s">
        <v>83</v>
      </c>
      <c r="AW246" s="315" t="s">
        <v>27</v>
      </c>
      <c r="AX246" s="315" t="s">
        <v>73</v>
      </c>
      <c r="AY246" s="317" t="s">
        <v>152</v>
      </c>
    </row>
    <row r="247" spans="2:51" s="323" customFormat="1" ht="12">
      <c r="B247" s="324"/>
      <c r="D247" s="309" t="s">
        <v>160</v>
      </c>
      <c r="E247" s="325" t="s">
        <v>1</v>
      </c>
      <c r="F247" s="326" t="s">
        <v>163</v>
      </c>
      <c r="H247" s="327">
        <v>17.7</v>
      </c>
      <c r="L247" s="324"/>
      <c r="M247" s="328"/>
      <c r="N247" s="329"/>
      <c r="O247" s="329"/>
      <c r="P247" s="329"/>
      <c r="Q247" s="329"/>
      <c r="R247" s="329"/>
      <c r="S247" s="329"/>
      <c r="T247" s="330"/>
      <c r="AT247" s="325" t="s">
        <v>160</v>
      </c>
      <c r="AU247" s="325" t="s">
        <v>83</v>
      </c>
      <c r="AV247" s="323" t="s">
        <v>158</v>
      </c>
      <c r="AW247" s="323" t="s">
        <v>27</v>
      </c>
      <c r="AX247" s="323" t="s">
        <v>81</v>
      </c>
      <c r="AY247" s="325" t="s">
        <v>152</v>
      </c>
    </row>
    <row r="248" spans="1:65" s="220" customFormat="1" ht="16.5" customHeight="1">
      <c r="A248" s="218"/>
      <c r="B248" s="141"/>
      <c r="C248" s="142" t="s">
        <v>339</v>
      </c>
      <c r="D248" s="142" t="s">
        <v>154</v>
      </c>
      <c r="E248" s="143" t="s">
        <v>340</v>
      </c>
      <c r="F248" s="144" t="s">
        <v>341</v>
      </c>
      <c r="G248" s="145" t="s">
        <v>231</v>
      </c>
      <c r="H248" s="146">
        <v>17.7</v>
      </c>
      <c r="I248" s="147">
        <v>0</v>
      </c>
      <c r="J248" s="147">
        <f>ROUND(I248*H248,2)</f>
        <v>0</v>
      </c>
      <c r="K248" s="148"/>
      <c r="L248" s="141"/>
      <c r="M248" s="301" t="s">
        <v>1</v>
      </c>
      <c r="N248" s="302" t="s">
        <v>38</v>
      </c>
      <c r="O248" s="303">
        <v>0.024</v>
      </c>
      <c r="P248" s="303">
        <f>O248*H248</f>
        <v>0.4248</v>
      </c>
      <c r="Q248" s="303">
        <v>0</v>
      </c>
      <c r="R248" s="303">
        <f>Q248*H248</f>
        <v>0</v>
      </c>
      <c r="S248" s="303">
        <v>0</v>
      </c>
      <c r="T248" s="304">
        <f>S248*H248</f>
        <v>0</v>
      </c>
      <c r="U248" s="218"/>
      <c r="V248" s="218"/>
      <c r="W248" s="218"/>
      <c r="X248" s="218"/>
      <c r="Y248" s="218"/>
      <c r="Z248" s="218"/>
      <c r="AA248" s="218"/>
      <c r="AB248" s="218"/>
      <c r="AC248" s="218"/>
      <c r="AD248" s="218"/>
      <c r="AE248" s="218"/>
      <c r="AR248" s="305" t="s">
        <v>158</v>
      </c>
      <c r="AT248" s="305" t="s">
        <v>154</v>
      </c>
      <c r="AU248" s="305" t="s">
        <v>83</v>
      </c>
      <c r="AY248" s="209" t="s">
        <v>152</v>
      </c>
      <c r="BE248" s="306">
        <f>IF(N248="základní",J248,0)</f>
        <v>0</v>
      </c>
      <c r="BF248" s="306">
        <f>IF(N248="snížená",J248,0)</f>
        <v>0</v>
      </c>
      <c r="BG248" s="306">
        <f>IF(N248="zákl. přenesená",J248,0)</f>
        <v>0</v>
      </c>
      <c r="BH248" s="306">
        <f>IF(N248="sníž. přenesená",J248,0)</f>
        <v>0</v>
      </c>
      <c r="BI248" s="306">
        <f>IF(N248="nulová",J248,0)</f>
        <v>0</v>
      </c>
      <c r="BJ248" s="209" t="s">
        <v>81</v>
      </c>
      <c r="BK248" s="306">
        <f>ROUND(I248*H248,2)</f>
        <v>0</v>
      </c>
      <c r="BL248" s="209" t="s">
        <v>158</v>
      </c>
      <c r="BM248" s="305" t="s">
        <v>342</v>
      </c>
    </row>
    <row r="249" spans="1:65" s="220" customFormat="1" ht="21.75" customHeight="1">
      <c r="A249" s="218"/>
      <c r="B249" s="141"/>
      <c r="C249" s="142" t="s">
        <v>343</v>
      </c>
      <c r="D249" s="142" t="s">
        <v>154</v>
      </c>
      <c r="E249" s="143" t="s">
        <v>344</v>
      </c>
      <c r="F249" s="144" t="s">
        <v>345</v>
      </c>
      <c r="G249" s="145" t="s">
        <v>231</v>
      </c>
      <c r="H249" s="146">
        <v>17.7</v>
      </c>
      <c r="I249" s="147">
        <v>0</v>
      </c>
      <c r="J249" s="147">
        <f>ROUND(I249*H249,2)</f>
        <v>0</v>
      </c>
      <c r="K249" s="148"/>
      <c r="L249" s="141"/>
      <c r="M249" s="301" t="s">
        <v>1</v>
      </c>
      <c r="N249" s="302" t="s">
        <v>38</v>
      </c>
      <c r="O249" s="303">
        <v>0.784</v>
      </c>
      <c r="P249" s="303">
        <f>O249*H249</f>
        <v>13.8768</v>
      </c>
      <c r="Q249" s="303">
        <v>0.08565</v>
      </c>
      <c r="R249" s="303">
        <f>Q249*H249</f>
        <v>1.516005</v>
      </c>
      <c r="S249" s="303">
        <v>0</v>
      </c>
      <c r="T249" s="304">
        <f>S249*H249</f>
        <v>0</v>
      </c>
      <c r="U249" s="218"/>
      <c r="V249" s="218"/>
      <c r="W249" s="218"/>
      <c r="X249" s="218"/>
      <c r="Y249" s="218"/>
      <c r="Z249" s="218"/>
      <c r="AA249" s="218"/>
      <c r="AB249" s="218"/>
      <c r="AC249" s="218"/>
      <c r="AD249" s="218"/>
      <c r="AE249" s="218"/>
      <c r="AR249" s="305" t="s">
        <v>158</v>
      </c>
      <c r="AT249" s="305" t="s">
        <v>154</v>
      </c>
      <c r="AU249" s="305" t="s">
        <v>83</v>
      </c>
      <c r="AY249" s="209" t="s">
        <v>152</v>
      </c>
      <c r="BE249" s="306">
        <f>IF(N249="základní",J249,0)</f>
        <v>0</v>
      </c>
      <c r="BF249" s="306">
        <f>IF(N249="snížená",J249,0)</f>
        <v>0</v>
      </c>
      <c r="BG249" s="306">
        <f>IF(N249="zákl. přenesená",J249,0)</f>
        <v>0</v>
      </c>
      <c r="BH249" s="306">
        <f>IF(N249="sníž. přenesená",J249,0)</f>
        <v>0</v>
      </c>
      <c r="BI249" s="306">
        <f>IF(N249="nulová",J249,0)</f>
        <v>0</v>
      </c>
      <c r="BJ249" s="209" t="s">
        <v>81</v>
      </c>
      <c r="BK249" s="306">
        <f>ROUND(I249*H249,2)</f>
        <v>0</v>
      </c>
      <c r="BL249" s="209" t="s">
        <v>158</v>
      </c>
      <c r="BM249" s="305" t="s">
        <v>346</v>
      </c>
    </row>
    <row r="250" spans="1:65" s="220" customFormat="1" ht="16.5" customHeight="1">
      <c r="A250" s="218"/>
      <c r="B250" s="141"/>
      <c r="C250" s="155" t="s">
        <v>347</v>
      </c>
      <c r="D250" s="155" t="s">
        <v>348</v>
      </c>
      <c r="E250" s="156" t="s">
        <v>349</v>
      </c>
      <c r="F250" s="157" t="s">
        <v>350</v>
      </c>
      <c r="G250" s="158" t="s">
        <v>231</v>
      </c>
      <c r="H250" s="159">
        <v>17.7</v>
      </c>
      <c r="I250" s="160">
        <v>0</v>
      </c>
      <c r="J250" s="160">
        <f>ROUND(I250*H250,2)</f>
        <v>0</v>
      </c>
      <c r="K250" s="161"/>
      <c r="L250" s="331"/>
      <c r="M250" s="332" t="s">
        <v>1</v>
      </c>
      <c r="N250" s="333" t="s">
        <v>38</v>
      </c>
      <c r="O250" s="303">
        <v>0</v>
      </c>
      <c r="P250" s="303">
        <f>O250*H250</f>
        <v>0</v>
      </c>
      <c r="Q250" s="303">
        <v>0.152</v>
      </c>
      <c r="R250" s="303">
        <f>Q250*H250</f>
        <v>2.6904</v>
      </c>
      <c r="S250" s="303">
        <v>0</v>
      </c>
      <c r="T250" s="304">
        <f>S250*H250</f>
        <v>0</v>
      </c>
      <c r="U250" s="218"/>
      <c r="V250" s="218"/>
      <c r="W250" s="218"/>
      <c r="X250" s="218"/>
      <c r="Y250" s="218"/>
      <c r="Z250" s="218"/>
      <c r="AA250" s="218"/>
      <c r="AB250" s="218"/>
      <c r="AC250" s="218"/>
      <c r="AD250" s="218"/>
      <c r="AE250" s="218"/>
      <c r="AR250" s="305" t="s">
        <v>191</v>
      </c>
      <c r="AT250" s="305" t="s">
        <v>348</v>
      </c>
      <c r="AU250" s="305" t="s">
        <v>83</v>
      </c>
      <c r="AY250" s="209" t="s">
        <v>152</v>
      </c>
      <c r="BE250" s="306">
        <f>IF(N250="základní",J250,0)</f>
        <v>0</v>
      </c>
      <c r="BF250" s="306">
        <f>IF(N250="snížená",J250,0)</f>
        <v>0</v>
      </c>
      <c r="BG250" s="306">
        <f>IF(N250="zákl. přenesená",J250,0)</f>
        <v>0</v>
      </c>
      <c r="BH250" s="306">
        <f>IF(N250="sníž. přenesená",J250,0)</f>
        <v>0</v>
      </c>
      <c r="BI250" s="306">
        <f>IF(N250="nulová",J250,0)</f>
        <v>0</v>
      </c>
      <c r="BJ250" s="209" t="s">
        <v>81</v>
      </c>
      <c r="BK250" s="306">
        <f>ROUND(I250*H250,2)</f>
        <v>0</v>
      </c>
      <c r="BL250" s="209" t="s">
        <v>158</v>
      </c>
      <c r="BM250" s="305" t="s">
        <v>351</v>
      </c>
    </row>
    <row r="251" spans="2:63" s="288" customFormat="1" ht="22.9" customHeight="1">
      <c r="B251" s="289"/>
      <c r="D251" s="290" t="s">
        <v>72</v>
      </c>
      <c r="E251" s="299" t="s">
        <v>181</v>
      </c>
      <c r="F251" s="299" t="s">
        <v>352</v>
      </c>
      <c r="J251" s="300">
        <f>BK251</f>
        <v>0</v>
      </c>
      <c r="L251" s="289"/>
      <c r="M251" s="293"/>
      <c r="N251" s="294"/>
      <c r="O251" s="294"/>
      <c r="P251" s="295">
        <f>SUM(P252:P297)</f>
        <v>1941.761</v>
      </c>
      <c r="Q251" s="294"/>
      <c r="R251" s="295">
        <f>SUM(R252:R297)</f>
        <v>121.62141799999999</v>
      </c>
      <c r="S251" s="294"/>
      <c r="T251" s="296">
        <f>SUM(T252:T297)</f>
        <v>0</v>
      </c>
      <c r="AR251" s="290" t="s">
        <v>81</v>
      </c>
      <c r="AT251" s="297" t="s">
        <v>72</v>
      </c>
      <c r="AU251" s="297" t="s">
        <v>81</v>
      </c>
      <c r="AY251" s="290" t="s">
        <v>152</v>
      </c>
      <c r="BK251" s="298">
        <f>SUM(BK252:BK297)</f>
        <v>0</v>
      </c>
    </row>
    <row r="252" spans="1:65" s="220" customFormat="1" ht="21.75" customHeight="1">
      <c r="A252" s="218"/>
      <c r="B252" s="141"/>
      <c r="C252" s="142" t="s">
        <v>353</v>
      </c>
      <c r="D252" s="142" t="s">
        <v>154</v>
      </c>
      <c r="E252" s="143" t="s">
        <v>354</v>
      </c>
      <c r="F252" s="144" t="s">
        <v>355</v>
      </c>
      <c r="G252" s="145" t="s">
        <v>231</v>
      </c>
      <c r="H252" s="146">
        <v>410</v>
      </c>
      <c r="I252" s="147">
        <v>0</v>
      </c>
      <c r="J252" s="147">
        <f>ROUND(I252*H252,2)</f>
        <v>0</v>
      </c>
      <c r="K252" s="148"/>
      <c r="L252" s="141"/>
      <c r="M252" s="301" t="s">
        <v>1</v>
      </c>
      <c r="N252" s="302" t="s">
        <v>38</v>
      </c>
      <c r="O252" s="303">
        <v>0.148</v>
      </c>
      <c r="P252" s="303">
        <f>O252*H252</f>
        <v>60.68</v>
      </c>
      <c r="Q252" s="303">
        <v>0.00026</v>
      </c>
      <c r="R252" s="303">
        <f>Q252*H252</f>
        <v>0.10659999999999999</v>
      </c>
      <c r="S252" s="303">
        <v>0</v>
      </c>
      <c r="T252" s="304">
        <f>S252*H252</f>
        <v>0</v>
      </c>
      <c r="U252" s="218"/>
      <c r="V252" s="218"/>
      <c r="W252" s="218"/>
      <c r="X252" s="218"/>
      <c r="Y252" s="218"/>
      <c r="Z252" s="218"/>
      <c r="AA252" s="218"/>
      <c r="AB252" s="218"/>
      <c r="AC252" s="218"/>
      <c r="AD252" s="218"/>
      <c r="AE252" s="218"/>
      <c r="AR252" s="305" t="s">
        <v>158</v>
      </c>
      <c r="AT252" s="305" t="s">
        <v>154</v>
      </c>
      <c r="AU252" s="305" t="s">
        <v>83</v>
      </c>
      <c r="AY252" s="209" t="s">
        <v>152</v>
      </c>
      <c r="BE252" s="306">
        <f>IF(N252="základní",J252,0)</f>
        <v>0</v>
      </c>
      <c r="BF252" s="306">
        <f>IF(N252="snížená",J252,0)</f>
        <v>0</v>
      </c>
      <c r="BG252" s="306">
        <f>IF(N252="zákl. přenesená",J252,0)</f>
        <v>0</v>
      </c>
      <c r="BH252" s="306">
        <f>IF(N252="sníž. přenesená",J252,0)</f>
        <v>0</v>
      </c>
      <c r="BI252" s="306">
        <f>IF(N252="nulová",J252,0)</f>
        <v>0</v>
      </c>
      <c r="BJ252" s="209" t="s">
        <v>81</v>
      </c>
      <c r="BK252" s="306">
        <f>ROUND(I252*H252,2)</f>
        <v>0</v>
      </c>
      <c r="BL252" s="209" t="s">
        <v>158</v>
      </c>
      <c r="BM252" s="305" t="s">
        <v>356</v>
      </c>
    </row>
    <row r="253" spans="1:65" s="220" customFormat="1" ht="21.75" customHeight="1">
      <c r="A253" s="218"/>
      <c r="B253" s="141"/>
      <c r="C253" s="142" t="s">
        <v>357</v>
      </c>
      <c r="D253" s="142" t="s">
        <v>154</v>
      </c>
      <c r="E253" s="143" t="s">
        <v>358</v>
      </c>
      <c r="F253" s="144" t="s">
        <v>359</v>
      </c>
      <c r="G253" s="145" t="s">
        <v>231</v>
      </c>
      <c r="H253" s="146">
        <v>410</v>
      </c>
      <c r="I253" s="147">
        <v>0</v>
      </c>
      <c r="J253" s="147">
        <f>ROUND(I253*H253,2)</f>
        <v>0</v>
      </c>
      <c r="K253" s="148"/>
      <c r="L253" s="141"/>
      <c r="M253" s="301" t="s">
        <v>1</v>
      </c>
      <c r="N253" s="302" t="s">
        <v>38</v>
      </c>
      <c r="O253" s="303">
        <v>0.46</v>
      </c>
      <c r="P253" s="303">
        <f>O253*H253</f>
        <v>188.6</v>
      </c>
      <c r="Q253" s="303">
        <v>0.00438</v>
      </c>
      <c r="R253" s="303">
        <f>Q253*H253</f>
        <v>1.7958</v>
      </c>
      <c r="S253" s="303">
        <v>0</v>
      </c>
      <c r="T253" s="304">
        <f>S253*H253</f>
        <v>0</v>
      </c>
      <c r="U253" s="218"/>
      <c r="V253" s="218"/>
      <c r="W253" s="218"/>
      <c r="X253" s="218"/>
      <c r="Y253" s="218"/>
      <c r="Z253" s="218"/>
      <c r="AA253" s="218"/>
      <c r="AB253" s="218"/>
      <c r="AC253" s="218"/>
      <c r="AD253" s="218"/>
      <c r="AE253" s="218"/>
      <c r="AR253" s="305" t="s">
        <v>158</v>
      </c>
      <c r="AT253" s="305" t="s">
        <v>154</v>
      </c>
      <c r="AU253" s="305" t="s">
        <v>83</v>
      </c>
      <c r="AY253" s="209" t="s">
        <v>152</v>
      </c>
      <c r="BE253" s="306">
        <f>IF(N253="základní",J253,0)</f>
        <v>0</v>
      </c>
      <c r="BF253" s="306">
        <f>IF(N253="snížená",J253,0)</f>
        <v>0</v>
      </c>
      <c r="BG253" s="306">
        <f>IF(N253="zákl. přenesená",J253,0)</f>
        <v>0</v>
      </c>
      <c r="BH253" s="306">
        <f>IF(N253="sníž. přenesená",J253,0)</f>
        <v>0</v>
      </c>
      <c r="BI253" s="306">
        <f>IF(N253="nulová",J253,0)</f>
        <v>0</v>
      </c>
      <c r="BJ253" s="209" t="s">
        <v>81</v>
      </c>
      <c r="BK253" s="306">
        <f>ROUND(I253*H253,2)</f>
        <v>0</v>
      </c>
      <c r="BL253" s="209" t="s">
        <v>158</v>
      </c>
      <c r="BM253" s="305" t="s">
        <v>360</v>
      </c>
    </row>
    <row r="254" spans="1:65" s="220" customFormat="1" ht="21.75" customHeight="1">
      <c r="A254" s="218"/>
      <c r="B254" s="141"/>
      <c r="C254" s="142" t="s">
        <v>361</v>
      </c>
      <c r="D254" s="142" t="s">
        <v>154</v>
      </c>
      <c r="E254" s="143" t="s">
        <v>362</v>
      </c>
      <c r="F254" s="144" t="s">
        <v>363</v>
      </c>
      <c r="G254" s="145" t="s">
        <v>231</v>
      </c>
      <c r="H254" s="146">
        <v>410</v>
      </c>
      <c r="I254" s="147">
        <v>0</v>
      </c>
      <c r="J254" s="147">
        <f>ROUND(I254*H254,2)</f>
        <v>0</v>
      </c>
      <c r="K254" s="148"/>
      <c r="L254" s="141"/>
      <c r="M254" s="301" t="s">
        <v>1</v>
      </c>
      <c r="N254" s="302" t="s">
        <v>38</v>
      </c>
      <c r="O254" s="303">
        <v>0.358</v>
      </c>
      <c r="P254" s="303">
        <f>O254*H254</f>
        <v>146.78</v>
      </c>
      <c r="Q254" s="303">
        <v>0.003</v>
      </c>
      <c r="R254" s="303">
        <f>Q254*H254</f>
        <v>1.23</v>
      </c>
      <c r="S254" s="303">
        <v>0</v>
      </c>
      <c r="T254" s="304">
        <f>S254*H254</f>
        <v>0</v>
      </c>
      <c r="U254" s="218"/>
      <c r="V254" s="218"/>
      <c r="W254" s="218"/>
      <c r="X254" s="218"/>
      <c r="Y254" s="218"/>
      <c r="Z254" s="218"/>
      <c r="AA254" s="218"/>
      <c r="AB254" s="218"/>
      <c r="AC254" s="218"/>
      <c r="AD254" s="218"/>
      <c r="AE254" s="218"/>
      <c r="AR254" s="305" t="s">
        <v>158</v>
      </c>
      <c r="AT254" s="305" t="s">
        <v>154</v>
      </c>
      <c r="AU254" s="305" t="s">
        <v>83</v>
      </c>
      <c r="AY254" s="209" t="s">
        <v>152</v>
      </c>
      <c r="BE254" s="306">
        <f>IF(N254="základní",J254,0)</f>
        <v>0</v>
      </c>
      <c r="BF254" s="306">
        <f>IF(N254="snížená",J254,0)</f>
        <v>0</v>
      </c>
      <c r="BG254" s="306">
        <f>IF(N254="zákl. přenesená",J254,0)</f>
        <v>0</v>
      </c>
      <c r="BH254" s="306">
        <f>IF(N254="sníž. přenesená",J254,0)</f>
        <v>0</v>
      </c>
      <c r="BI254" s="306">
        <f>IF(N254="nulová",J254,0)</f>
        <v>0</v>
      </c>
      <c r="BJ254" s="209" t="s">
        <v>81</v>
      </c>
      <c r="BK254" s="306">
        <f>ROUND(I254*H254,2)</f>
        <v>0</v>
      </c>
      <c r="BL254" s="209" t="s">
        <v>158</v>
      </c>
      <c r="BM254" s="305" t="s">
        <v>364</v>
      </c>
    </row>
    <row r="255" spans="1:65" s="220" customFormat="1" ht="21.75" customHeight="1">
      <c r="A255" s="218"/>
      <c r="B255" s="141"/>
      <c r="C255" s="142" t="s">
        <v>365</v>
      </c>
      <c r="D255" s="142" t="s">
        <v>154</v>
      </c>
      <c r="E255" s="143" t="s">
        <v>366</v>
      </c>
      <c r="F255" s="144" t="s">
        <v>367</v>
      </c>
      <c r="G255" s="145" t="s">
        <v>231</v>
      </c>
      <c r="H255" s="146">
        <v>410</v>
      </c>
      <c r="I255" s="147">
        <v>0</v>
      </c>
      <c r="J255" s="147">
        <f>ROUND(I255*H255,2)</f>
        <v>0</v>
      </c>
      <c r="K255" s="148"/>
      <c r="L255" s="141"/>
      <c r="M255" s="301" t="s">
        <v>1</v>
      </c>
      <c r="N255" s="302" t="s">
        <v>38</v>
      </c>
      <c r="O255" s="303">
        <v>0.346</v>
      </c>
      <c r="P255" s="303">
        <f>O255*H255</f>
        <v>141.85999999999999</v>
      </c>
      <c r="Q255" s="303">
        <v>0.0157</v>
      </c>
      <c r="R255" s="303">
        <f>Q255*H255</f>
        <v>6.436999999999999</v>
      </c>
      <c r="S255" s="303">
        <v>0</v>
      </c>
      <c r="T255" s="304">
        <f>S255*H255</f>
        <v>0</v>
      </c>
      <c r="U255" s="218"/>
      <c r="V255" s="218"/>
      <c r="W255" s="218"/>
      <c r="X255" s="218"/>
      <c r="Y255" s="218"/>
      <c r="Z255" s="218"/>
      <c r="AA255" s="218"/>
      <c r="AB255" s="218"/>
      <c r="AC255" s="218"/>
      <c r="AD255" s="218"/>
      <c r="AE255" s="218"/>
      <c r="AR255" s="305" t="s">
        <v>158</v>
      </c>
      <c r="AT255" s="305" t="s">
        <v>154</v>
      </c>
      <c r="AU255" s="305" t="s">
        <v>83</v>
      </c>
      <c r="AY255" s="209" t="s">
        <v>152</v>
      </c>
      <c r="BE255" s="306">
        <f>IF(N255="základní",J255,0)</f>
        <v>0</v>
      </c>
      <c r="BF255" s="306">
        <f>IF(N255="snížená",J255,0)</f>
        <v>0</v>
      </c>
      <c r="BG255" s="306">
        <f>IF(N255="zákl. přenesená",J255,0)</f>
        <v>0</v>
      </c>
      <c r="BH255" s="306">
        <f>IF(N255="sníž. přenesená",J255,0)</f>
        <v>0</v>
      </c>
      <c r="BI255" s="306">
        <f>IF(N255="nulová",J255,0)</f>
        <v>0</v>
      </c>
      <c r="BJ255" s="209" t="s">
        <v>81</v>
      </c>
      <c r="BK255" s="306">
        <f>ROUND(I255*H255,2)</f>
        <v>0</v>
      </c>
      <c r="BL255" s="209" t="s">
        <v>158</v>
      </c>
      <c r="BM255" s="305" t="s">
        <v>368</v>
      </c>
    </row>
    <row r="256" spans="2:51" s="307" customFormat="1" ht="12">
      <c r="B256" s="308"/>
      <c r="D256" s="309" t="s">
        <v>160</v>
      </c>
      <c r="E256" s="310" t="s">
        <v>1</v>
      </c>
      <c r="F256" s="311" t="s">
        <v>369</v>
      </c>
      <c r="H256" s="310" t="s">
        <v>1</v>
      </c>
      <c r="L256" s="308"/>
      <c r="M256" s="312"/>
      <c r="N256" s="313"/>
      <c r="O256" s="313"/>
      <c r="P256" s="313"/>
      <c r="Q256" s="313"/>
      <c r="R256" s="313"/>
      <c r="S256" s="313"/>
      <c r="T256" s="314"/>
      <c r="AT256" s="310" t="s">
        <v>160</v>
      </c>
      <c r="AU256" s="310" t="s">
        <v>83</v>
      </c>
      <c r="AV256" s="307" t="s">
        <v>81</v>
      </c>
      <c r="AW256" s="307" t="s">
        <v>27</v>
      </c>
      <c r="AX256" s="307" t="s">
        <v>73</v>
      </c>
      <c r="AY256" s="310" t="s">
        <v>152</v>
      </c>
    </row>
    <row r="257" spans="2:51" s="315" customFormat="1" ht="12">
      <c r="B257" s="316"/>
      <c r="D257" s="309" t="s">
        <v>160</v>
      </c>
      <c r="E257" s="317" t="s">
        <v>1</v>
      </c>
      <c r="F257" s="318" t="s">
        <v>370</v>
      </c>
      <c r="H257" s="319">
        <v>410</v>
      </c>
      <c r="L257" s="316"/>
      <c r="M257" s="320"/>
      <c r="N257" s="321"/>
      <c r="O257" s="321"/>
      <c r="P257" s="321"/>
      <c r="Q257" s="321"/>
      <c r="R257" s="321"/>
      <c r="S257" s="321"/>
      <c r="T257" s="322"/>
      <c r="AT257" s="317" t="s">
        <v>160</v>
      </c>
      <c r="AU257" s="317" t="s">
        <v>83</v>
      </c>
      <c r="AV257" s="315" t="s">
        <v>83</v>
      </c>
      <c r="AW257" s="315" t="s">
        <v>27</v>
      </c>
      <c r="AX257" s="315" t="s">
        <v>73</v>
      </c>
      <c r="AY257" s="317" t="s">
        <v>152</v>
      </c>
    </row>
    <row r="258" spans="2:51" s="323" customFormat="1" ht="12">
      <c r="B258" s="324"/>
      <c r="D258" s="309" t="s">
        <v>160</v>
      </c>
      <c r="E258" s="325" t="s">
        <v>1</v>
      </c>
      <c r="F258" s="326" t="s">
        <v>163</v>
      </c>
      <c r="H258" s="327">
        <v>410</v>
      </c>
      <c r="L258" s="324"/>
      <c r="M258" s="328"/>
      <c r="N258" s="329"/>
      <c r="O258" s="329"/>
      <c r="P258" s="329"/>
      <c r="Q258" s="329"/>
      <c r="R258" s="329"/>
      <c r="S258" s="329"/>
      <c r="T258" s="330"/>
      <c r="AT258" s="325" t="s">
        <v>160</v>
      </c>
      <c r="AU258" s="325" t="s">
        <v>83</v>
      </c>
      <c r="AV258" s="323" t="s">
        <v>158</v>
      </c>
      <c r="AW258" s="323" t="s">
        <v>27</v>
      </c>
      <c r="AX258" s="323" t="s">
        <v>81</v>
      </c>
      <c r="AY258" s="325" t="s">
        <v>152</v>
      </c>
    </row>
    <row r="259" spans="1:65" s="220" customFormat="1" ht="21.75" customHeight="1">
      <c r="A259" s="218"/>
      <c r="B259" s="141"/>
      <c r="C259" s="142" t="s">
        <v>371</v>
      </c>
      <c r="D259" s="142" t="s">
        <v>154</v>
      </c>
      <c r="E259" s="143" t="s">
        <v>372</v>
      </c>
      <c r="F259" s="144" t="s">
        <v>373</v>
      </c>
      <c r="G259" s="145" t="s">
        <v>231</v>
      </c>
      <c r="H259" s="146">
        <v>1208</v>
      </c>
      <c r="I259" s="147">
        <v>0</v>
      </c>
      <c r="J259" s="147">
        <f>ROUND(I259*H259,2)</f>
        <v>0</v>
      </c>
      <c r="K259" s="148"/>
      <c r="L259" s="141"/>
      <c r="M259" s="301" t="s">
        <v>1</v>
      </c>
      <c r="N259" s="302" t="s">
        <v>38</v>
      </c>
      <c r="O259" s="303">
        <v>0.104</v>
      </c>
      <c r="P259" s="303">
        <f>O259*H259</f>
        <v>125.63199999999999</v>
      </c>
      <c r="Q259" s="303">
        <v>0.00026</v>
      </c>
      <c r="R259" s="303">
        <f>Q259*H259</f>
        <v>0.31407999999999997</v>
      </c>
      <c r="S259" s="303">
        <v>0</v>
      </c>
      <c r="T259" s="304">
        <f>S259*H259</f>
        <v>0</v>
      </c>
      <c r="U259" s="218"/>
      <c r="V259" s="218"/>
      <c r="W259" s="218"/>
      <c r="X259" s="218"/>
      <c r="Y259" s="218"/>
      <c r="Z259" s="218"/>
      <c r="AA259" s="218"/>
      <c r="AB259" s="218"/>
      <c r="AC259" s="218"/>
      <c r="AD259" s="218"/>
      <c r="AE259" s="218"/>
      <c r="AR259" s="305" t="s">
        <v>158</v>
      </c>
      <c r="AT259" s="305" t="s">
        <v>154</v>
      </c>
      <c r="AU259" s="305" t="s">
        <v>83</v>
      </c>
      <c r="AY259" s="209" t="s">
        <v>152</v>
      </c>
      <c r="BE259" s="306">
        <f>IF(N259="základní",J259,0)</f>
        <v>0</v>
      </c>
      <c r="BF259" s="306">
        <f>IF(N259="snížená",J259,0)</f>
        <v>0</v>
      </c>
      <c r="BG259" s="306">
        <f>IF(N259="zákl. přenesená",J259,0)</f>
        <v>0</v>
      </c>
      <c r="BH259" s="306">
        <f>IF(N259="sníž. přenesená",J259,0)</f>
        <v>0</v>
      </c>
      <c r="BI259" s="306">
        <f>IF(N259="nulová",J259,0)</f>
        <v>0</v>
      </c>
      <c r="BJ259" s="209" t="s">
        <v>81</v>
      </c>
      <c r="BK259" s="306">
        <f>ROUND(I259*H259,2)</f>
        <v>0</v>
      </c>
      <c r="BL259" s="209" t="s">
        <v>158</v>
      </c>
      <c r="BM259" s="305" t="s">
        <v>374</v>
      </c>
    </row>
    <row r="260" spans="2:51" s="307" customFormat="1" ht="12">
      <c r="B260" s="308"/>
      <c r="D260" s="309" t="s">
        <v>160</v>
      </c>
      <c r="E260" s="310" t="s">
        <v>1</v>
      </c>
      <c r="F260" s="311" t="s">
        <v>375</v>
      </c>
      <c r="H260" s="310" t="s">
        <v>1</v>
      </c>
      <c r="L260" s="308"/>
      <c r="M260" s="312"/>
      <c r="N260" s="313"/>
      <c r="O260" s="313"/>
      <c r="P260" s="313"/>
      <c r="Q260" s="313"/>
      <c r="R260" s="313"/>
      <c r="S260" s="313"/>
      <c r="T260" s="314"/>
      <c r="AT260" s="310" t="s">
        <v>160</v>
      </c>
      <c r="AU260" s="310" t="s">
        <v>83</v>
      </c>
      <c r="AV260" s="307" t="s">
        <v>81</v>
      </c>
      <c r="AW260" s="307" t="s">
        <v>27</v>
      </c>
      <c r="AX260" s="307" t="s">
        <v>73</v>
      </c>
      <c r="AY260" s="310" t="s">
        <v>152</v>
      </c>
    </row>
    <row r="261" spans="2:51" s="315" customFormat="1" ht="12">
      <c r="B261" s="316"/>
      <c r="D261" s="309" t="s">
        <v>160</v>
      </c>
      <c r="E261" s="317" t="s">
        <v>1</v>
      </c>
      <c r="F261" s="318" t="s">
        <v>376</v>
      </c>
      <c r="H261" s="319">
        <v>1208</v>
      </c>
      <c r="L261" s="316"/>
      <c r="M261" s="320"/>
      <c r="N261" s="321"/>
      <c r="O261" s="321"/>
      <c r="P261" s="321"/>
      <c r="Q261" s="321"/>
      <c r="R261" s="321"/>
      <c r="S261" s="321"/>
      <c r="T261" s="322"/>
      <c r="AT261" s="317" t="s">
        <v>160</v>
      </c>
      <c r="AU261" s="317" t="s">
        <v>83</v>
      </c>
      <c r="AV261" s="315" t="s">
        <v>83</v>
      </c>
      <c r="AW261" s="315" t="s">
        <v>27</v>
      </c>
      <c r="AX261" s="315" t="s">
        <v>73</v>
      </c>
      <c r="AY261" s="317" t="s">
        <v>152</v>
      </c>
    </row>
    <row r="262" spans="2:51" s="323" customFormat="1" ht="12">
      <c r="B262" s="324"/>
      <c r="D262" s="309" t="s">
        <v>160</v>
      </c>
      <c r="E262" s="325" t="s">
        <v>1</v>
      </c>
      <c r="F262" s="326" t="s">
        <v>163</v>
      </c>
      <c r="H262" s="327">
        <v>1208</v>
      </c>
      <c r="L262" s="324"/>
      <c r="M262" s="328"/>
      <c r="N262" s="329"/>
      <c r="O262" s="329"/>
      <c r="P262" s="329"/>
      <c r="Q262" s="329"/>
      <c r="R262" s="329"/>
      <c r="S262" s="329"/>
      <c r="T262" s="330"/>
      <c r="AT262" s="325" t="s">
        <v>160</v>
      </c>
      <c r="AU262" s="325" t="s">
        <v>83</v>
      </c>
      <c r="AV262" s="323" t="s">
        <v>158</v>
      </c>
      <c r="AW262" s="323" t="s">
        <v>27</v>
      </c>
      <c r="AX262" s="323" t="s">
        <v>81</v>
      </c>
      <c r="AY262" s="325" t="s">
        <v>152</v>
      </c>
    </row>
    <row r="263" spans="1:65" s="220" customFormat="1" ht="21.75" customHeight="1">
      <c r="A263" s="218"/>
      <c r="B263" s="141"/>
      <c r="C263" s="142" t="s">
        <v>377</v>
      </c>
      <c r="D263" s="142" t="s">
        <v>154</v>
      </c>
      <c r="E263" s="143" t="s">
        <v>378</v>
      </c>
      <c r="F263" s="144" t="s">
        <v>379</v>
      </c>
      <c r="G263" s="145" t="s">
        <v>231</v>
      </c>
      <c r="H263" s="146">
        <v>1208</v>
      </c>
      <c r="I263" s="147">
        <v>0</v>
      </c>
      <c r="J263" s="147">
        <f>ROUND(I263*H263,2)</f>
        <v>0</v>
      </c>
      <c r="K263" s="148"/>
      <c r="L263" s="141"/>
      <c r="M263" s="301" t="s">
        <v>1</v>
      </c>
      <c r="N263" s="302" t="s">
        <v>38</v>
      </c>
      <c r="O263" s="303">
        <v>0.36</v>
      </c>
      <c r="P263" s="303">
        <f>O263*H263</f>
        <v>434.88</v>
      </c>
      <c r="Q263" s="303">
        <v>0.00438</v>
      </c>
      <c r="R263" s="303">
        <f>Q263*H263</f>
        <v>5.291040000000001</v>
      </c>
      <c r="S263" s="303">
        <v>0</v>
      </c>
      <c r="T263" s="304">
        <f>S263*H263</f>
        <v>0</v>
      </c>
      <c r="U263" s="218"/>
      <c r="V263" s="218"/>
      <c r="W263" s="218"/>
      <c r="X263" s="218"/>
      <c r="Y263" s="218"/>
      <c r="Z263" s="218"/>
      <c r="AA263" s="218"/>
      <c r="AB263" s="218"/>
      <c r="AC263" s="218"/>
      <c r="AD263" s="218"/>
      <c r="AE263" s="218"/>
      <c r="AR263" s="305" t="s">
        <v>158</v>
      </c>
      <c r="AT263" s="305" t="s">
        <v>154</v>
      </c>
      <c r="AU263" s="305" t="s">
        <v>83</v>
      </c>
      <c r="AY263" s="209" t="s">
        <v>152</v>
      </c>
      <c r="BE263" s="306">
        <f>IF(N263="základní",J263,0)</f>
        <v>0</v>
      </c>
      <c r="BF263" s="306">
        <f>IF(N263="snížená",J263,0)</f>
        <v>0</v>
      </c>
      <c r="BG263" s="306">
        <f>IF(N263="zákl. přenesená",J263,0)</f>
        <v>0</v>
      </c>
      <c r="BH263" s="306">
        <f>IF(N263="sníž. přenesená",J263,0)</f>
        <v>0</v>
      </c>
      <c r="BI263" s="306">
        <f>IF(N263="nulová",J263,0)</f>
        <v>0</v>
      </c>
      <c r="BJ263" s="209" t="s">
        <v>81</v>
      </c>
      <c r="BK263" s="306">
        <f>ROUND(I263*H263,2)</f>
        <v>0</v>
      </c>
      <c r="BL263" s="209" t="s">
        <v>158</v>
      </c>
      <c r="BM263" s="305" t="s">
        <v>380</v>
      </c>
    </row>
    <row r="264" spans="1:65" s="220" customFormat="1" ht="21.75" customHeight="1">
      <c r="A264" s="218"/>
      <c r="B264" s="141"/>
      <c r="C264" s="142" t="s">
        <v>381</v>
      </c>
      <c r="D264" s="142" t="s">
        <v>154</v>
      </c>
      <c r="E264" s="143" t="s">
        <v>382</v>
      </c>
      <c r="F264" s="144" t="s">
        <v>383</v>
      </c>
      <c r="G264" s="145" t="s">
        <v>231</v>
      </c>
      <c r="H264" s="146">
        <v>1005.7</v>
      </c>
      <c r="I264" s="147">
        <v>0</v>
      </c>
      <c r="J264" s="147">
        <f>ROUND(I264*H264,2)</f>
        <v>0</v>
      </c>
      <c r="K264" s="148"/>
      <c r="L264" s="141"/>
      <c r="M264" s="301" t="s">
        <v>1</v>
      </c>
      <c r="N264" s="302" t="s">
        <v>38</v>
      </c>
      <c r="O264" s="303">
        <v>0.272</v>
      </c>
      <c r="P264" s="303">
        <f>O264*H264</f>
        <v>273.5504</v>
      </c>
      <c r="Q264" s="303">
        <v>0.003</v>
      </c>
      <c r="R264" s="303">
        <f>Q264*H264</f>
        <v>3.0171</v>
      </c>
      <c r="S264" s="303">
        <v>0</v>
      </c>
      <c r="T264" s="304">
        <f>S264*H264</f>
        <v>0</v>
      </c>
      <c r="U264" s="218"/>
      <c r="V264" s="218"/>
      <c r="W264" s="218"/>
      <c r="X264" s="218"/>
      <c r="Y264" s="218"/>
      <c r="Z264" s="218"/>
      <c r="AA264" s="218"/>
      <c r="AB264" s="218"/>
      <c r="AC264" s="218"/>
      <c r="AD264" s="218"/>
      <c r="AE264" s="218"/>
      <c r="AR264" s="305" t="s">
        <v>158</v>
      </c>
      <c r="AT264" s="305" t="s">
        <v>154</v>
      </c>
      <c r="AU264" s="305" t="s">
        <v>83</v>
      </c>
      <c r="AY264" s="209" t="s">
        <v>152</v>
      </c>
      <c r="BE264" s="306">
        <f>IF(N264="základní",J264,0)</f>
        <v>0</v>
      </c>
      <c r="BF264" s="306">
        <f>IF(N264="snížená",J264,0)</f>
        <v>0</v>
      </c>
      <c r="BG264" s="306">
        <f>IF(N264="zákl. přenesená",J264,0)</f>
        <v>0</v>
      </c>
      <c r="BH264" s="306">
        <f>IF(N264="sníž. přenesená",J264,0)</f>
        <v>0</v>
      </c>
      <c r="BI264" s="306">
        <f>IF(N264="nulová",J264,0)</f>
        <v>0</v>
      </c>
      <c r="BJ264" s="209" t="s">
        <v>81</v>
      </c>
      <c r="BK264" s="306">
        <f>ROUND(I264*H264,2)</f>
        <v>0</v>
      </c>
      <c r="BL264" s="209" t="s">
        <v>158</v>
      </c>
      <c r="BM264" s="305" t="s">
        <v>384</v>
      </c>
    </row>
    <row r="265" spans="2:51" s="307" customFormat="1" ht="12">
      <c r="B265" s="308"/>
      <c r="D265" s="309" t="s">
        <v>160</v>
      </c>
      <c r="E265" s="310" t="s">
        <v>1</v>
      </c>
      <c r="F265" s="311" t="s">
        <v>385</v>
      </c>
      <c r="H265" s="310" t="s">
        <v>1</v>
      </c>
      <c r="L265" s="308"/>
      <c r="M265" s="312"/>
      <c r="N265" s="313"/>
      <c r="O265" s="313"/>
      <c r="P265" s="313"/>
      <c r="Q265" s="313"/>
      <c r="R265" s="313"/>
      <c r="S265" s="313"/>
      <c r="T265" s="314"/>
      <c r="AT265" s="310" t="s">
        <v>160</v>
      </c>
      <c r="AU265" s="310" t="s">
        <v>83</v>
      </c>
      <c r="AV265" s="307" t="s">
        <v>81</v>
      </c>
      <c r="AW265" s="307" t="s">
        <v>27</v>
      </c>
      <c r="AX265" s="307" t="s">
        <v>73</v>
      </c>
      <c r="AY265" s="310" t="s">
        <v>152</v>
      </c>
    </row>
    <row r="266" spans="2:51" s="315" customFormat="1" ht="12">
      <c r="B266" s="316"/>
      <c r="D266" s="309" t="s">
        <v>160</v>
      </c>
      <c r="E266" s="317" t="s">
        <v>1</v>
      </c>
      <c r="F266" s="318" t="s">
        <v>376</v>
      </c>
      <c r="H266" s="319">
        <v>1208</v>
      </c>
      <c r="L266" s="316"/>
      <c r="M266" s="320"/>
      <c r="N266" s="321"/>
      <c r="O266" s="321"/>
      <c r="P266" s="321"/>
      <c r="Q266" s="321"/>
      <c r="R266" s="321"/>
      <c r="S266" s="321"/>
      <c r="T266" s="322"/>
      <c r="AT266" s="317" t="s">
        <v>160</v>
      </c>
      <c r="AU266" s="317" t="s">
        <v>83</v>
      </c>
      <c r="AV266" s="315" t="s">
        <v>83</v>
      </c>
      <c r="AW266" s="315" t="s">
        <v>27</v>
      </c>
      <c r="AX266" s="315" t="s">
        <v>73</v>
      </c>
      <c r="AY266" s="317" t="s">
        <v>152</v>
      </c>
    </row>
    <row r="267" spans="2:51" s="307" customFormat="1" ht="12">
      <c r="B267" s="308"/>
      <c r="D267" s="309" t="s">
        <v>160</v>
      </c>
      <c r="E267" s="310" t="s">
        <v>1</v>
      </c>
      <c r="F267" s="311" t="s">
        <v>386</v>
      </c>
      <c r="H267" s="310" t="s">
        <v>1</v>
      </c>
      <c r="L267" s="308"/>
      <c r="M267" s="312"/>
      <c r="N267" s="313"/>
      <c r="O267" s="313"/>
      <c r="P267" s="313"/>
      <c r="Q267" s="313"/>
      <c r="R267" s="313"/>
      <c r="S267" s="313"/>
      <c r="T267" s="314"/>
      <c r="AT267" s="310" t="s">
        <v>160</v>
      </c>
      <c r="AU267" s="310" t="s">
        <v>83</v>
      </c>
      <c r="AV267" s="307" t="s">
        <v>81</v>
      </c>
      <c r="AW267" s="307" t="s">
        <v>27</v>
      </c>
      <c r="AX267" s="307" t="s">
        <v>73</v>
      </c>
      <c r="AY267" s="310" t="s">
        <v>152</v>
      </c>
    </row>
    <row r="268" spans="2:51" s="315" customFormat="1" ht="12">
      <c r="B268" s="316"/>
      <c r="D268" s="309" t="s">
        <v>160</v>
      </c>
      <c r="E268" s="317" t="s">
        <v>1</v>
      </c>
      <c r="F268" s="318" t="s">
        <v>387</v>
      </c>
      <c r="H268" s="319">
        <v>-202.3</v>
      </c>
      <c r="L268" s="316"/>
      <c r="M268" s="320"/>
      <c r="N268" s="321"/>
      <c r="O268" s="321"/>
      <c r="P268" s="321"/>
      <c r="Q268" s="321"/>
      <c r="R268" s="321"/>
      <c r="S268" s="321"/>
      <c r="T268" s="322"/>
      <c r="AT268" s="317" t="s">
        <v>160</v>
      </c>
      <c r="AU268" s="317" t="s">
        <v>83</v>
      </c>
      <c r="AV268" s="315" t="s">
        <v>83</v>
      </c>
      <c r="AW268" s="315" t="s">
        <v>27</v>
      </c>
      <c r="AX268" s="315" t="s">
        <v>73</v>
      </c>
      <c r="AY268" s="317" t="s">
        <v>152</v>
      </c>
    </row>
    <row r="269" spans="2:51" s="323" customFormat="1" ht="12">
      <c r="B269" s="324"/>
      <c r="D269" s="309" t="s">
        <v>160</v>
      </c>
      <c r="E269" s="325" t="s">
        <v>1</v>
      </c>
      <c r="F269" s="326" t="s">
        <v>163</v>
      </c>
      <c r="H269" s="327">
        <v>1005.7</v>
      </c>
      <c r="L269" s="324"/>
      <c r="M269" s="328"/>
      <c r="N269" s="329"/>
      <c r="O269" s="329"/>
      <c r="P269" s="329"/>
      <c r="Q269" s="329"/>
      <c r="R269" s="329"/>
      <c r="S269" s="329"/>
      <c r="T269" s="330"/>
      <c r="AT269" s="325" t="s">
        <v>160</v>
      </c>
      <c r="AU269" s="325" t="s">
        <v>83</v>
      </c>
      <c r="AV269" s="323" t="s">
        <v>158</v>
      </c>
      <c r="AW269" s="323" t="s">
        <v>27</v>
      </c>
      <c r="AX269" s="323" t="s">
        <v>81</v>
      </c>
      <c r="AY269" s="325" t="s">
        <v>152</v>
      </c>
    </row>
    <row r="270" spans="1:65" s="220" customFormat="1" ht="21.75" customHeight="1">
      <c r="A270" s="218"/>
      <c r="B270" s="141"/>
      <c r="C270" s="142" t="s">
        <v>388</v>
      </c>
      <c r="D270" s="142" t="s">
        <v>154</v>
      </c>
      <c r="E270" s="143" t="s">
        <v>389</v>
      </c>
      <c r="F270" s="144" t="s">
        <v>390</v>
      </c>
      <c r="G270" s="145" t="s">
        <v>231</v>
      </c>
      <c r="H270" s="146">
        <v>910</v>
      </c>
      <c r="I270" s="147">
        <v>0</v>
      </c>
      <c r="J270" s="147">
        <f>ROUND(I270*H270,2)</f>
        <v>0</v>
      </c>
      <c r="K270" s="148"/>
      <c r="L270" s="141"/>
      <c r="M270" s="301" t="s">
        <v>1</v>
      </c>
      <c r="N270" s="302" t="s">
        <v>38</v>
      </c>
      <c r="O270" s="303">
        <v>0.27</v>
      </c>
      <c r="P270" s="303">
        <f>O270*H270</f>
        <v>245.70000000000002</v>
      </c>
      <c r="Q270" s="303">
        <v>0.0157</v>
      </c>
      <c r="R270" s="303">
        <f>Q270*H270</f>
        <v>14.286999999999999</v>
      </c>
      <c r="S270" s="303">
        <v>0</v>
      </c>
      <c r="T270" s="304">
        <f>S270*H270</f>
        <v>0</v>
      </c>
      <c r="U270" s="218"/>
      <c r="V270" s="218"/>
      <c r="W270" s="218"/>
      <c r="X270" s="218"/>
      <c r="Y270" s="218"/>
      <c r="Z270" s="218"/>
      <c r="AA270" s="218"/>
      <c r="AB270" s="218"/>
      <c r="AC270" s="218"/>
      <c r="AD270" s="218"/>
      <c r="AE270" s="218"/>
      <c r="AR270" s="305" t="s">
        <v>158</v>
      </c>
      <c r="AT270" s="305" t="s">
        <v>154</v>
      </c>
      <c r="AU270" s="305" t="s">
        <v>83</v>
      </c>
      <c r="AY270" s="209" t="s">
        <v>152</v>
      </c>
      <c r="BE270" s="306">
        <f>IF(N270="základní",J270,0)</f>
        <v>0</v>
      </c>
      <c r="BF270" s="306">
        <f>IF(N270="snížená",J270,0)</f>
        <v>0</v>
      </c>
      <c r="BG270" s="306">
        <f>IF(N270="zákl. přenesená",J270,0)</f>
        <v>0</v>
      </c>
      <c r="BH270" s="306">
        <f>IF(N270="sníž. přenesená",J270,0)</f>
        <v>0</v>
      </c>
      <c r="BI270" s="306">
        <f>IF(N270="nulová",J270,0)</f>
        <v>0</v>
      </c>
      <c r="BJ270" s="209" t="s">
        <v>81</v>
      </c>
      <c r="BK270" s="306">
        <f>ROUND(I270*H270,2)</f>
        <v>0</v>
      </c>
      <c r="BL270" s="209" t="s">
        <v>158</v>
      </c>
      <c r="BM270" s="305" t="s">
        <v>391</v>
      </c>
    </row>
    <row r="271" spans="1:65" s="220" customFormat="1" ht="21.75" customHeight="1">
      <c r="A271" s="218"/>
      <c r="B271" s="141"/>
      <c r="C271" s="142" t="s">
        <v>392</v>
      </c>
      <c r="D271" s="142" t="s">
        <v>154</v>
      </c>
      <c r="E271" s="143" t="s">
        <v>393</v>
      </c>
      <c r="F271" s="144" t="s">
        <v>394</v>
      </c>
      <c r="G271" s="145" t="s">
        <v>231</v>
      </c>
      <c r="H271" s="146">
        <v>68</v>
      </c>
      <c r="I271" s="147">
        <v>0</v>
      </c>
      <c r="J271" s="147">
        <f>ROUND(I271*H271,2)</f>
        <v>0</v>
      </c>
      <c r="K271" s="148"/>
      <c r="L271" s="141"/>
      <c r="M271" s="301" t="s">
        <v>1</v>
      </c>
      <c r="N271" s="302" t="s">
        <v>38</v>
      </c>
      <c r="O271" s="303">
        <v>0.08</v>
      </c>
      <c r="P271" s="303">
        <f>O271*H271</f>
        <v>5.44</v>
      </c>
      <c r="Q271" s="303">
        <v>0</v>
      </c>
      <c r="R271" s="303">
        <f>Q271*H271</f>
        <v>0</v>
      </c>
      <c r="S271" s="303">
        <v>0</v>
      </c>
      <c r="T271" s="304">
        <f>S271*H271</f>
        <v>0</v>
      </c>
      <c r="U271" s="218"/>
      <c r="V271" s="218"/>
      <c r="W271" s="218"/>
      <c r="X271" s="218"/>
      <c r="Y271" s="218"/>
      <c r="Z271" s="218"/>
      <c r="AA271" s="218"/>
      <c r="AB271" s="218"/>
      <c r="AC271" s="218"/>
      <c r="AD271" s="218"/>
      <c r="AE271" s="218"/>
      <c r="AR271" s="305" t="s">
        <v>158</v>
      </c>
      <c r="AT271" s="305" t="s">
        <v>154</v>
      </c>
      <c r="AU271" s="305" t="s">
        <v>83</v>
      </c>
      <c r="AY271" s="209" t="s">
        <v>152</v>
      </c>
      <c r="BE271" s="306">
        <f>IF(N271="základní",J271,0)</f>
        <v>0</v>
      </c>
      <c r="BF271" s="306">
        <f>IF(N271="snížená",J271,0)</f>
        <v>0</v>
      </c>
      <c r="BG271" s="306">
        <f>IF(N271="zákl. přenesená",J271,0)</f>
        <v>0</v>
      </c>
      <c r="BH271" s="306">
        <f>IF(N271="sníž. přenesená",J271,0)</f>
        <v>0</v>
      </c>
      <c r="BI271" s="306">
        <f>IF(N271="nulová",J271,0)</f>
        <v>0</v>
      </c>
      <c r="BJ271" s="209" t="s">
        <v>81</v>
      </c>
      <c r="BK271" s="306">
        <f>ROUND(I271*H271,2)</f>
        <v>0</v>
      </c>
      <c r="BL271" s="209" t="s">
        <v>158</v>
      </c>
      <c r="BM271" s="305" t="s">
        <v>395</v>
      </c>
    </row>
    <row r="272" spans="1:65" s="220" customFormat="1" ht="21.75" customHeight="1">
      <c r="A272" s="218"/>
      <c r="B272" s="141"/>
      <c r="C272" s="142" t="s">
        <v>396</v>
      </c>
      <c r="D272" s="142" t="s">
        <v>154</v>
      </c>
      <c r="E272" s="143" t="s">
        <v>397</v>
      </c>
      <c r="F272" s="144" t="s">
        <v>398</v>
      </c>
      <c r="G272" s="145" t="s">
        <v>231</v>
      </c>
      <c r="H272" s="146">
        <v>108</v>
      </c>
      <c r="I272" s="147">
        <v>0</v>
      </c>
      <c r="J272" s="147">
        <f>ROUND(I272*H272,2)</f>
        <v>0</v>
      </c>
      <c r="K272" s="148"/>
      <c r="L272" s="141"/>
      <c r="M272" s="301" t="s">
        <v>1</v>
      </c>
      <c r="N272" s="302" t="s">
        <v>38</v>
      </c>
      <c r="O272" s="303">
        <v>0.074</v>
      </c>
      <c r="P272" s="303">
        <f>O272*H272</f>
        <v>7.992</v>
      </c>
      <c r="Q272" s="303">
        <v>0.00026</v>
      </c>
      <c r="R272" s="303">
        <f>Q272*H272</f>
        <v>0.028079999999999997</v>
      </c>
      <c r="S272" s="303">
        <v>0</v>
      </c>
      <c r="T272" s="304">
        <f>S272*H272</f>
        <v>0</v>
      </c>
      <c r="U272" s="218"/>
      <c r="V272" s="218"/>
      <c r="W272" s="218"/>
      <c r="X272" s="218"/>
      <c r="Y272" s="218"/>
      <c r="Z272" s="218"/>
      <c r="AA272" s="218"/>
      <c r="AB272" s="218"/>
      <c r="AC272" s="218"/>
      <c r="AD272" s="218"/>
      <c r="AE272" s="218"/>
      <c r="AR272" s="305" t="s">
        <v>158</v>
      </c>
      <c r="AT272" s="305" t="s">
        <v>154</v>
      </c>
      <c r="AU272" s="305" t="s">
        <v>83</v>
      </c>
      <c r="AY272" s="209" t="s">
        <v>152</v>
      </c>
      <c r="BE272" s="306">
        <f>IF(N272="základní",J272,0)</f>
        <v>0</v>
      </c>
      <c r="BF272" s="306">
        <f>IF(N272="snížená",J272,0)</f>
        <v>0</v>
      </c>
      <c r="BG272" s="306">
        <f>IF(N272="zákl. přenesená",J272,0)</f>
        <v>0</v>
      </c>
      <c r="BH272" s="306">
        <f>IF(N272="sníž. přenesená",J272,0)</f>
        <v>0</v>
      </c>
      <c r="BI272" s="306">
        <f>IF(N272="nulová",J272,0)</f>
        <v>0</v>
      </c>
      <c r="BJ272" s="209" t="s">
        <v>81</v>
      </c>
      <c r="BK272" s="306">
        <f>ROUND(I272*H272,2)</f>
        <v>0</v>
      </c>
      <c r="BL272" s="209" t="s">
        <v>158</v>
      </c>
      <c r="BM272" s="305" t="s">
        <v>399</v>
      </c>
    </row>
    <row r="273" spans="2:51" s="307" customFormat="1" ht="12">
      <c r="B273" s="308"/>
      <c r="D273" s="309" t="s">
        <v>160</v>
      </c>
      <c r="E273" s="310" t="s">
        <v>1</v>
      </c>
      <c r="F273" s="311" t="s">
        <v>400</v>
      </c>
      <c r="H273" s="310" t="s">
        <v>1</v>
      </c>
      <c r="L273" s="308"/>
      <c r="M273" s="312"/>
      <c r="N273" s="313"/>
      <c r="O273" s="313"/>
      <c r="P273" s="313"/>
      <c r="Q273" s="313"/>
      <c r="R273" s="313"/>
      <c r="S273" s="313"/>
      <c r="T273" s="314"/>
      <c r="AT273" s="310" t="s">
        <v>160</v>
      </c>
      <c r="AU273" s="310" t="s">
        <v>83</v>
      </c>
      <c r="AV273" s="307" t="s">
        <v>81</v>
      </c>
      <c r="AW273" s="307" t="s">
        <v>27</v>
      </c>
      <c r="AX273" s="307" t="s">
        <v>73</v>
      </c>
      <c r="AY273" s="310" t="s">
        <v>152</v>
      </c>
    </row>
    <row r="274" spans="2:51" s="315" customFormat="1" ht="12">
      <c r="B274" s="316"/>
      <c r="D274" s="309" t="s">
        <v>160</v>
      </c>
      <c r="E274" s="317" t="s">
        <v>1</v>
      </c>
      <c r="F274" s="318" t="s">
        <v>401</v>
      </c>
      <c r="H274" s="319">
        <v>108</v>
      </c>
      <c r="L274" s="316"/>
      <c r="M274" s="320"/>
      <c r="N274" s="321"/>
      <c r="O274" s="321"/>
      <c r="P274" s="321"/>
      <c r="Q274" s="321"/>
      <c r="R274" s="321"/>
      <c r="S274" s="321"/>
      <c r="T274" s="322"/>
      <c r="AT274" s="317" t="s">
        <v>160</v>
      </c>
      <c r="AU274" s="317" t="s">
        <v>83</v>
      </c>
      <c r="AV274" s="315" t="s">
        <v>83</v>
      </c>
      <c r="AW274" s="315" t="s">
        <v>27</v>
      </c>
      <c r="AX274" s="315" t="s">
        <v>73</v>
      </c>
      <c r="AY274" s="317" t="s">
        <v>152</v>
      </c>
    </row>
    <row r="275" spans="2:51" s="323" customFormat="1" ht="12">
      <c r="B275" s="324"/>
      <c r="D275" s="309" t="s">
        <v>160</v>
      </c>
      <c r="E275" s="325" t="s">
        <v>1</v>
      </c>
      <c r="F275" s="326" t="s">
        <v>163</v>
      </c>
      <c r="H275" s="327">
        <v>108</v>
      </c>
      <c r="L275" s="324"/>
      <c r="M275" s="328"/>
      <c r="N275" s="329"/>
      <c r="O275" s="329"/>
      <c r="P275" s="329"/>
      <c r="Q275" s="329"/>
      <c r="R275" s="329"/>
      <c r="S275" s="329"/>
      <c r="T275" s="330"/>
      <c r="AT275" s="325" t="s">
        <v>160</v>
      </c>
      <c r="AU275" s="325" t="s">
        <v>83</v>
      </c>
      <c r="AV275" s="323" t="s">
        <v>158</v>
      </c>
      <c r="AW275" s="323" t="s">
        <v>27</v>
      </c>
      <c r="AX275" s="323" t="s">
        <v>81</v>
      </c>
      <c r="AY275" s="325" t="s">
        <v>152</v>
      </c>
    </row>
    <row r="276" spans="1:65" s="220" customFormat="1" ht="21.75" customHeight="1">
      <c r="A276" s="218"/>
      <c r="B276" s="141"/>
      <c r="C276" s="142" t="s">
        <v>402</v>
      </c>
      <c r="D276" s="142" t="s">
        <v>154</v>
      </c>
      <c r="E276" s="143" t="s">
        <v>403</v>
      </c>
      <c r="F276" s="144" t="s">
        <v>404</v>
      </c>
      <c r="G276" s="145" t="s">
        <v>231</v>
      </c>
      <c r="H276" s="146">
        <v>108</v>
      </c>
      <c r="I276" s="147">
        <v>0</v>
      </c>
      <c r="J276" s="147">
        <f>ROUND(I276*H276,2)</f>
        <v>0</v>
      </c>
      <c r="K276" s="148"/>
      <c r="L276" s="141"/>
      <c r="M276" s="301" t="s">
        <v>1</v>
      </c>
      <c r="N276" s="302" t="s">
        <v>38</v>
      </c>
      <c r="O276" s="303">
        <v>0.33</v>
      </c>
      <c r="P276" s="303">
        <f>O276*H276</f>
        <v>35.64</v>
      </c>
      <c r="Q276" s="303">
        <v>0.00438</v>
      </c>
      <c r="R276" s="303">
        <f>Q276*H276</f>
        <v>0.47304</v>
      </c>
      <c r="S276" s="303">
        <v>0</v>
      </c>
      <c r="T276" s="304">
        <f>S276*H276</f>
        <v>0</v>
      </c>
      <c r="U276" s="218"/>
      <c r="V276" s="218"/>
      <c r="W276" s="218"/>
      <c r="X276" s="218"/>
      <c r="Y276" s="218"/>
      <c r="Z276" s="218"/>
      <c r="AA276" s="218"/>
      <c r="AB276" s="218"/>
      <c r="AC276" s="218"/>
      <c r="AD276" s="218"/>
      <c r="AE276" s="218"/>
      <c r="AR276" s="305" t="s">
        <v>158</v>
      </c>
      <c r="AT276" s="305" t="s">
        <v>154</v>
      </c>
      <c r="AU276" s="305" t="s">
        <v>83</v>
      </c>
      <c r="AY276" s="209" t="s">
        <v>152</v>
      </c>
      <c r="BE276" s="306">
        <f>IF(N276="základní",J276,0)</f>
        <v>0</v>
      </c>
      <c r="BF276" s="306">
        <f>IF(N276="snížená",J276,0)</f>
        <v>0</v>
      </c>
      <c r="BG276" s="306">
        <f>IF(N276="zákl. přenesená",J276,0)</f>
        <v>0</v>
      </c>
      <c r="BH276" s="306">
        <f>IF(N276="sníž. přenesená",J276,0)</f>
        <v>0</v>
      </c>
      <c r="BI276" s="306">
        <f>IF(N276="nulová",J276,0)</f>
        <v>0</v>
      </c>
      <c r="BJ276" s="209" t="s">
        <v>81</v>
      </c>
      <c r="BK276" s="306">
        <f>ROUND(I276*H276,2)</f>
        <v>0</v>
      </c>
      <c r="BL276" s="209" t="s">
        <v>158</v>
      </c>
      <c r="BM276" s="305" t="s">
        <v>405</v>
      </c>
    </row>
    <row r="277" spans="1:65" s="220" customFormat="1" ht="21.75" customHeight="1">
      <c r="A277" s="218"/>
      <c r="B277" s="141"/>
      <c r="C277" s="142" t="s">
        <v>406</v>
      </c>
      <c r="D277" s="142" t="s">
        <v>154</v>
      </c>
      <c r="E277" s="143" t="s">
        <v>407</v>
      </c>
      <c r="F277" s="144" t="s">
        <v>408</v>
      </c>
      <c r="G277" s="145" t="s">
        <v>231</v>
      </c>
      <c r="H277" s="146">
        <v>80</v>
      </c>
      <c r="I277" s="147">
        <v>0</v>
      </c>
      <c r="J277" s="147">
        <f>ROUND(I277*H277,2)</f>
        <v>0</v>
      </c>
      <c r="K277" s="148"/>
      <c r="L277" s="141"/>
      <c r="M277" s="301" t="s">
        <v>1</v>
      </c>
      <c r="N277" s="302" t="s">
        <v>38</v>
      </c>
      <c r="O277" s="303">
        <v>0.565</v>
      </c>
      <c r="P277" s="303">
        <f>O277*H277</f>
        <v>45.199999999999996</v>
      </c>
      <c r="Q277" s="303">
        <v>0.01455</v>
      </c>
      <c r="R277" s="303">
        <f>Q277*H277</f>
        <v>1.1640000000000001</v>
      </c>
      <c r="S277" s="303">
        <v>0</v>
      </c>
      <c r="T277" s="304">
        <f>S277*H277</f>
        <v>0</v>
      </c>
      <c r="U277" s="218"/>
      <c r="V277" s="218"/>
      <c r="W277" s="218"/>
      <c r="X277" s="218"/>
      <c r="Y277" s="218"/>
      <c r="Z277" s="218"/>
      <c r="AA277" s="218"/>
      <c r="AB277" s="218"/>
      <c r="AC277" s="218"/>
      <c r="AD277" s="218"/>
      <c r="AE277" s="218"/>
      <c r="AR277" s="305" t="s">
        <v>158</v>
      </c>
      <c r="AT277" s="305" t="s">
        <v>154</v>
      </c>
      <c r="AU277" s="305" t="s">
        <v>83</v>
      </c>
      <c r="AY277" s="209" t="s">
        <v>152</v>
      </c>
      <c r="BE277" s="306">
        <f>IF(N277="základní",J277,0)</f>
        <v>0</v>
      </c>
      <c r="BF277" s="306">
        <f>IF(N277="snížená",J277,0)</f>
        <v>0</v>
      </c>
      <c r="BG277" s="306">
        <f>IF(N277="zákl. přenesená",J277,0)</f>
        <v>0</v>
      </c>
      <c r="BH277" s="306">
        <f>IF(N277="sníž. přenesená",J277,0)</f>
        <v>0</v>
      </c>
      <c r="BI277" s="306">
        <f>IF(N277="nulová",J277,0)</f>
        <v>0</v>
      </c>
      <c r="BJ277" s="209" t="s">
        <v>81</v>
      </c>
      <c r="BK277" s="306">
        <f>ROUND(I277*H277,2)</f>
        <v>0</v>
      </c>
      <c r="BL277" s="209" t="s">
        <v>158</v>
      </c>
      <c r="BM277" s="305" t="s">
        <v>409</v>
      </c>
    </row>
    <row r="278" spans="2:51" s="307" customFormat="1" ht="12">
      <c r="B278" s="308"/>
      <c r="D278" s="309" t="s">
        <v>160</v>
      </c>
      <c r="E278" s="310" t="s">
        <v>1</v>
      </c>
      <c r="F278" s="311" t="s">
        <v>410</v>
      </c>
      <c r="H278" s="310" t="s">
        <v>1</v>
      </c>
      <c r="L278" s="308"/>
      <c r="M278" s="312"/>
      <c r="N278" s="313"/>
      <c r="O278" s="313"/>
      <c r="P278" s="313"/>
      <c r="Q278" s="313"/>
      <c r="R278" s="313"/>
      <c r="S278" s="313"/>
      <c r="T278" s="314"/>
      <c r="AT278" s="310" t="s">
        <v>160</v>
      </c>
      <c r="AU278" s="310" t="s">
        <v>83</v>
      </c>
      <c r="AV278" s="307" t="s">
        <v>81</v>
      </c>
      <c r="AW278" s="307" t="s">
        <v>27</v>
      </c>
      <c r="AX278" s="307" t="s">
        <v>73</v>
      </c>
      <c r="AY278" s="310" t="s">
        <v>152</v>
      </c>
    </row>
    <row r="279" spans="2:51" s="315" customFormat="1" ht="12">
      <c r="B279" s="316"/>
      <c r="D279" s="309" t="s">
        <v>160</v>
      </c>
      <c r="E279" s="317" t="s">
        <v>1</v>
      </c>
      <c r="F279" s="318" t="s">
        <v>411</v>
      </c>
      <c r="H279" s="319">
        <v>80</v>
      </c>
      <c r="L279" s="316"/>
      <c r="M279" s="320"/>
      <c r="N279" s="321"/>
      <c r="O279" s="321"/>
      <c r="P279" s="321"/>
      <c r="Q279" s="321"/>
      <c r="R279" s="321"/>
      <c r="S279" s="321"/>
      <c r="T279" s="322"/>
      <c r="AT279" s="317" t="s">
        <v>160</v>
      </c>
      <c r="AU279" s="317" t="s">
        <v>83</v>
      </c>
      <c r="AV279" s="315" t="s">
        <v>83</v>
      </c>
      <c r="AW279" s="315" t="s">
        <v>27</v>
      </c>
      <c r="AX279" s="315" t="s">
        <v>73</v>
      </c>
      <c r="AY279" s="317" t="s">
        <v>152</v>
      </c>
    </row>
    <row r="280" spans="2:51" s="323" customFormat="1" ht="12">
      <c r="B280" s="324"/>
      <c r="D280" s="309" t="s">
        <v>160</v>
      </c>
      <c r="E280" s="325" t="s">
        <v>1</v>
      </c>
      <c r="F280" s="326" t="s">
        <v>163</v>
      </c>
      <c r="H280" s="327">
        <v>80</v>
      </c>
      <c r="L280" s="324"/>
      <c r="M280" s="328"/>
      <c r="N280" s="329"/>
      <c r="O280" s="329"/>
      <c r="P280" s="329"/>
      <c r="Q280" s="329"/>
      <c r="R280" s="329"/>
      <c r="S280" s="329"/>
      <c r="T280" s="330"/>
      <c r="AT280" s="325" t="s">
        <v>160</v>
      </c>
      <c r="AU280" s="325" t="s">
        <v>83</v>
      </c>
      <c r="AV280" s="323" t="s">
        <v>158</v>
      </c>
      <c r="AW280" s="323" t="s">
        <v>27</v>
      </c>
      <c r="AX280" s="323" t="s">
        <v>81</v>
      </c>
      <c r="AY280" s="325" t="s">
        <v>152</v>
      </c>
    </row>
    <row r="281" spans="1:65" s="220" customFormat="1" ht="21.75" customHeight="1">
      <c r="A281" s="218"/>
      <c r="B281" s="141"/>
      <c r="C281" s="142" t="s">
        <v>412</v>
      </c>
      <c r="D281" s="142" t="s">
        <v>154</v>
      </c>
      <c r="E281" s="143" t="s">
        <v>413</v>
      </c>
      <c r="F281" s="144" t="s">
        <v>414</v>
      </c>
      <c r="G281" s="145" t="s">
        <v>231</v>
      </c>
      <c r="H281" s="146">
        <v>108</v>
      </c>
      <c r="I281" s="147">
        <v>0</v>
      </c>
      <c r="J281" s="147">
        <f>ROUND(I281*H281,2)</f>
        <v>0</v>
      </c>
      <c r="K281" s="148"/>
      <c r="L281" s="141"/>
      <c r="M281" s="301" t="s">
        <v>1</v>
      </c>
      <c r="N281" s="302" t="s">
        <v>38</v>
      </c>
      <c r="O281" s="303">
        <v>0.245</v>
      </c>
      <c r="P281" s="303">
        <f>O281*H281</f>
        <v>26.46</v>
      </c>
      <c r="Q281" s="303">
        <v>0.00268</v>
      </c>
      <c r="R281" s="303">
        <f>Q281*H281</f>
        <v>0.28944000000000003</v>
      </c>
      <c r="S281" s="303">
        <v>0</v>
      </c>
      <c r="T281" s="304">
        <f>S281*H281</f>
        <v>0</v>
      </c>
      <c r="U281" s="218"/>
      <c r="V281" s="218"/>
      <c r="W281" s="218"/>
      <c r="X281" s="218"/>
      <c r="Y281" s="218"/>
      <c r="Z281" s="218"/>
      <c r="AA281" s="218"/>
      <c r="AB281" s="218"/>
      <c r="AC281" s="218"/>
      <c r="AD281" s="218"/>
      <c r="AE281" s="218"/>
      <c r="AR281" s="305" t="s">
        <v>158</v>
      </c>
      <c r="AT281" s="305" t="s">
        <v>154</v>
      </c>
      <c r="AU281" s="305" t="s">
        <v>83</v>
      </c>
      <c r="AY281" s="209" t="s">
        <v>152</v>
      </c>
      <c r="BE281" s="306">
        <f>IF(N281="základní",J281,0)</f>
        <v>0</v>
      </c>
      <c r="BF281" s="306">
        <f>IF(N281="snížená",J281,0)</f>
        <v>0</v>
      </c>
      <c r="BG281" s="306">
        <f>IF(N281="zákl. přenesená",J281,0)</f>
        <v>0</v>
      </c>
      <c r="BH281" s="306">
        <f>IF(N281="sníž. přenesená",J281,0)</f>
        <v>0</v>
      </c>
      <c r="BI281" s="306">
        <f>IF(N281="nulová",J281,0)</f>
        <v>0</v>
      </c>
      <c r="BJ281" s="209" t="s">
        <v>81</v>
      </c>
      <c r="BK281" s="306">
        <f>ROUND(I281*H281,2)</f>
        <v>0</v>
      </c>
      <c r="BL281" s="209" t="s">
        <v>158</v>
      </c>
      <c r="BM281" s="305" t="s">
        <v>415</v>
      </c>
    </row>
    <row r="282" spans="1:65" s="220" customFormat="1" ht="16.5" customHeight="1">
      <c r="A282" s="218"/>
      <c r="B282" s="141"/>
      <c r="C282" s="142" t="s">
        <v>416</v>
      </c>
      <c r="D282" s="142" t="s">
        <v>154</v>
      </c>
      <c r="E282" s="143" t="s">
        <v>417</v>
      </c>
      <c r="F282" s="144" t="s">
        <v>418</v>
      </c>
      <c r="G282" s="145" t="s">
        <v>231</v>
      </c>
      <c r="H282" s="146">
        <v>480.4</v>
      </c>
      <c r="I282" s="147">
        <v>0</v>
      </c>
      <c r="J282" s="147">
        <f>ROUND(I282*H282,2)</f>
        <v>0</v>
      </c>
      <c r="K282" s="148"/>
      <c r="L282" s="141"/>
      <c r="M282" s="301" t="s">
        <v>1</v>
      </c>
      <c r="N282" s="302" t="s">
        <v>38</v>
      </c>
      <c r="O282" s="303">
        <v>0.305</v>
      </c>
      <c r="P282" s="303">
        <f>O282*H282</f>
        <v>146.522</v>
      </c>
      <c r="Q282" s="303">
        <v>0.1122</v>
      </c>
      <c r="R282" s="303">
        <f>Q282*H282</f>
        <v>53.900879999999994</v>
      </c>
      <c r="S282" s="303">
        <v>0</v>
      </c>
      <c r="T282" s="304">
        <f>S282*H282</f>
        <v>0</v>
      </c>
      <c r="U282" s="218"/>
      <c r="V282" s="218"/>
      <c r="W282" s="218"/>
      <c r="X282" s="218"/>
      <c r="Y282" s="218"/>
      <c r="Z282" s="218"/>
      <c r="AA282" s="218"/>
      <c r="AB282" s="218"/>
      <c r="AC282" s="218"/>
      <c r="AD282" s="218"/>
      <c r="AE282" s="218"/>
      <c r="AR282" s="305" t="s">
        <v>158</v>
      </c>
      <c r="AT282" s="305" t="s">
        <v>154</v>
      </c>
      <c r="AU282" s="305" t="s">
        <v>83</v>
      </c>
      <c r="AY282" s="209" t="s">
        <v>152</v>
      </c>
      <c r="BE282" s="306">
        <f>IF(N282="základní",J282,0)</f>
        <v>0</v>
      </c>
      <c r="BF282" s="306">
        <f>IF(N282="snížená",J282,0)</f>
        <v>0</v>
      </c>
      <c r="BG282" s="306">
        <f>IF(N282="zákl. přenesená",J282,0)</f>
        <v>0</v>
      </c>
      <c r="BH282" s="306">
        <f>IF(N282="sníž. přenesená",J282,0)</f>
        <v>0</v>
      </c>
      <c r="BI282" s="306">
        <f>IF(N282="nulová",J282,0)</f>
        <v>0</v>
      </c>
      <c r="BJ282" s="209" t="s">
        <v>81</v>
      </c>
      <c r="BK282" s="306">
        <f>ROUND(I282*H282,2)</f>
        <v>0</v>
      </c>
      <c r="BL282" s="209" t="s">
        <v>158</v>
      </c>
      <c r="BM282" s="305" t="s">
        <v>419</v>
      </c>
    </row>
    <row r="283" spans="2:51" s="307" customFormat="1" ht="12">
      <c r="B283" s="308"/>
      <c r="D283" s="309" t="s">
        <v>160</v>
      </c>
      <c r="E283" s="310" t="s">
        <v>1</v>
      </c>
      <c r="F283" s="311" t="s">
        <v>420</v>
      </c>
      <c r="H283" s="310" t="s">
        <v>1</v>
      </c>
      <c r="L283" s="308"/>
      <c r="M283" s="312"/>
      <c r="N283" s="313"/>
      <c r="O283" s="313"/>
      <c r="P283" s="313"/>
      <c r="Q283" s="313"/>
      <c r="R283" s="313"/>
      <c r="S283" s="313"/>
      <c r="T283" s="314"/>
      <c r="AT283" s="310" t="s">
        <v>160</v>
      </c>
      <c r="AU283" s="310" t="s">
        <v>83</v>
      </c>
      <c r="AV283" s="307" t="s">
        <v>81</v>
      </c>
      <c r="AW283" s="307" t="s">
        <v>27</v>
      </c>
      <c r="AX283" s="307" t="s">
        <v>73</v>
      </c>
      <c r="AY283" s="310" t="s">
        <v>152</v>
      </c>
    </row>
    <row r="284" spans="2:51" s="315" customFormat="1" ht="12">
      <c r="B284" s="316"/>
      <c r="D284" s="309" t="s">
        <v>160</v>
      </c>
      <c r="E284" s="317" t="s">
        <v>1</v>
      </c>
      <c r="F284" s="318" t="s">
        <v>421</v>
      </c>
      <c r="H284" s="319">
        <v>480.4</v>
      </c>
      <c r="L284" s="316"/>
      <c r="M284" s="320"/>
      <c r="N284" s="321"/>
      <c r="O284" s="321"/>
      <c r="P284" s="321"/>
      <c r="Q284" s="321"/>
      <c r="R284" s="321"/>
      <c r="S284" s="321"/>
      <c r="T284" s="322"/>
      <c r="AT284" s="317" t="s">
        <v>160</v>
      </c>
      <c r="AU284" s="317" t="s">
        <v>83</v>
      </c>
      <c r="AV284" s="315" t="s">
        <v>83</v>
      </c>
      <c r="AW284" s="315" t="s">
        <v>27</v>
      </c>
      <c r="AX284" s="315" t="s">
        <v>73</v>
      </c>
      <c r="AY284" s="317" t="s">
        <v>152</v>
      </c>
    </row>
    <row r="285" spans="2:51" s="323" customFormat="1" ht="12">
      <c r="B285" s="324"/>
      <c r="D285" s="309" t="s">
        <v>160</v>
      </c>
      <c r="E285" s="325" t="s">
        <v>1</v>
      </c>
      <c r="F285" s="326" t="s">
        <v>163</v>
      </c>
      <c r="H285" s="327">
        <v>480.4</v>
      </c>
      <c r="L285" s="324"/>
      <c r="M285" s="328"/>
      <c r="N285" s="329"/>
      <c r="O285" s="329"/>
      <c r="P285" s="329"/>
      <c r="Q285" s="329"/>
      <c r="R285" s="329"/>
      <c r="S285" s="329"/>
      <c r="T285" s="330"/>
      <c r="AT285" s="325" t="s">
        <v>160</v>
      </c>
      <c r="AU285" s="325" t="s">
        <v>83</v>
      </c>
      <c r="AV285" s="323" t="s">
        <v>158</v>
      </c>
      <c r="AW285" s="323" t="s">
        <v>27</v>
      </c>
      <c r="AX285" s="323" t="s">
        <v>81</v>
      </c>
      <c r="AY285" s="325" t="s">
        <v>152</v>
      </c>
    </row>
    <row r="286" spans="1:65" s="220" customFormat="1" ht="21.75" customHeight="1">
      <c r="A286" s="218"/>
      <c r="B286" s="141"/>
      <c r="C286" s="142" t="s">
        <v>422</v>
      </c>
      <c r="D286" s="142" t="s">
        <v>154</v>
      </c>
      <c r="E286" s="143" t="s">
        <v>423</v>
      </c>
      <c r="F286" s="144" t="s">
        <v>424</v>
      </c>
      <c r="G286" s="145" t="s">
        <v>231</v>
      </c>
      <c r="H286" s="146">
        <v>960.8</v>
      </c>
      <c r="I286" s="147">
        <v>0</v>
      </c>
      <c r="J286" s="147">
        <f>ROUND(I286*H286,2)</f>
        <v>0</v>
      </c>
      <c r="K286" s="148"/>
      <c r="L286" s="141"/>
      <c r="M286" s="301" t="s">
        <v>1</v>
      </c>
      <c r="N286" s="302" t="s">
        <v>38</v>
      </c>
      <c r="O286" s="303">
        <v>0.017</v>
      </c>
      <c r="P286" s="303">
        <f>O286*H286</f>
        <v>16.3336</v>
      </c>
      <c r="Q286" s="303">
        <v>0.01122</v>
      </c>
      <c r="R286" s="303">
        <f>Q286*H286</f>
        <v>10.780176</v>
      </c>
      <c r="S286" s="303">
        <v>0</v>
      </c>
      <c r="T286" s="304">
        <f>S286*H286</f>
        <v>0</v>
      </c>
      <c r="U286" s="218"/>
      <c r="V286" s="218"/>
      <c r="W286" s="218"/>
      <c r="X286" s="218"/>
      <c r="Y286" s="218"/>
      <c r="Z286" s="218"/>
      <c r="AA286" s="218"/>
      <c r="AB286" s="218"/>
      <c r="AC286" s="218"/>
      <c r="AD286" s="218"/>
      <c r="AE286" s="218"/>
      <c r="AR286" s="305" t="s">
        <v>158</v>
      </c>
      <c r="AT286" s="305" t="s">
        <v>154</v>
      </c>
      <c r="AU286" s="305" t="s">
        <v>83</v>
      </c>
      <c r="AY286" s="209" t="s">
        <v>152</v>
      </c>
      <c r="BE286" s="306">
        <f>IF(N286="základní",J286,0)</f>
        <v>0</v>
      </c>
      <c r="BF286" s="306">
        <f>IF(N286="snížená",J286,0)</f>
        <v>0</v>
      </c>
      <c r="BG286" s="306">
        <f>IF(N286="zákl. přenesená",J286,0)</f>
        <v>0</v>
      </c>
      <c r="BH286" s="306">
        <f>IF(N286="sníž. přenesená",J286,0)</f>
        <v>0</v>
      </c>
      <c r="BI286" s="306">
        <f>IF(N286="nulová",J286,0)</f>
        <v>0</v>
      </c>
      <c r="BJ286" s="209" t="s">
        <v>81</v>
      </c>
      <c r="BK286" s="306">
        <f>ROUND(I286*H286,2)</f>
        <v>0</v>
      </c>
      <c r="BL286" s="209" t="s">
        <v>158</v>
      </c>
      <c r="BM286" s="305" t="s">
        <v>425</v>
      </c>
    </row>
    <row r="287" spans="2:51" s="315" customFormat="1" ht="12">
      <c r="B287" s="316"/>
      <c r="D287" s="309" t="s">
        <v>160</v>
      </c>
      <c r="E287" s="317" t="s">
        <v>1</v>
      </c>
      <c r="F287" s="318" t="s">
        <v>426</v>
      </c>
      <c r="H287" s="319">
        <v>960.8</v>
      </c>
      <c r="L287" s="316"/>
      <c r="M287" s="320"/>
      <c r="N287" s="321"/>
      <c r="O287" s="321"/>
      <c r="P287" s="321"/>
      <c r="Q287" s="321"/>
      <c r="R287" s="321"/>
      <c r="S287" s="321"/>
      <c r="T287" s="322"/>
      <c r="AT287" s="317" t="s">
        <v>160</v>
      </c>
      <c r="AU287" s="317" t="s">
        <v>83</v>
      </c>
      <c r="AV287" s="315" t="s">
        <v>83</v>
      </c>
      <c r="AW287" s="315" t="s">
        <v>27</v>
      </c>
      <c r="AX287" s="315" t="s">
        <v>81</v>
      </c>
      <c r="AY287" s="317" t="s">
        <v>152</v>
      </c>
    </row>
    <row r="288" spans="1:65" s="220" customFormat="1" ht="16.5" customHeight="1">
      <c r="A288" s="218"/>
      <c r="B288" s="141"/>
      <c r="C288" s="142" t="s">
        <v>427</v>
      </c>
      <c r="D288" s="142" t="s">
        <v>154</v>
      </c>
      <c r="E288" s="143" t="s">
        <v>428</v>
      </c>
      <c r="F288" s="144" t="s">
        <v>429</v>
      </c>
      <c r="G288" s="145" t="s">
        <v>231</v>
      </c>
      <c r="H288" s="146">
        <v>480.4</v>
      </c>
      <c r="I288" s="147">
        <v>0</v>
      </c>
      <c r="J288" s="147">
        <f>ROUND(I288*H288,2)</f>
        <v>0</v>
      </c>
      <c r="K288" s="148"/>
      <c r="L288" s="141"/>
      <c r="M288" s="301" t="s">
        <v>1</v>
      </c>
      <c r="N288" s="302" t="s">
        <v>38</v>
      </c>
      <c r="O288" s="303">
        <v>0.025</v>
      </c>
      <c r="P288" s="303">
        <f>O288*H288</f>
        <v>12.01</v>
      </c>
      <c r="Q288" s="303">
        <v>0.00013</v>
      </c>
      <c r="R288" s="303">
        <f>Q288*H288</f>
        <v>0.062451999999999994</v>
      </c>
      <c r="S288" s="303">
        <v>0</v>
      </c>
      <c r="T288" s="304">
        <f>S288*H288</f>
        <v>0</v>
      </c>
      <c r="U288" s="218"/>
      <c r="V288" s="218"/>
      <c r="W288" s="218"/>
      <c r="X288" s="218"/>
      <c r="Y288" s="218"/>
      <c r="Z288" s="218"/>
      <c r="AA288" s="218"/>
      <c r="AB288" s="218"/>
      <c r="AC288" s="218"/>
      <c r="AD288" s="218"/>
      <c r="AE288" s="218"/>
      <c r="AR288" s="305" t="s">
        <v>158</v>
      </c>
      <c r="AT288" s="305" t="s">
        <v>154</v>
      </c>
      <c r="AU288" s="305" t="s">
        <v>83</v>
      </c>
      <c r="AY288" s="209" t="s">
        <v>152</v>
      </c>
      <c r="BE288" s="306">
        <f>IF(N288="základní",J288,0)</f>
        <v>0</v>
      </c>
      <c r="BF288" s="306">
        <f>IF(N288="snížená",J288,0)</f>
        <v>0</v>
      </c>
      <c r="BG288" s="306">
        <f>IF(N288="zákl. přenesená",J288,0)</f>
        <v>0</v>
      </c>
      <c r="BH288" s="306">
        <f>IF(N288="sníž. přenesená",J288,0)</f>
        <v>0</v>
      </c>
      <c r="BI288" s="306">
        <f>IF(N288="nulová",J288,0)</f>
        <v>0</v>
      </c>
      <c r="BJ288" s="209" t="s">
        <v>81</v>
      </c>
      <c r="BK288" s="306">
        <f>ROUND(I288*H288,2)</f>
        <v>0</v>
      </c>
      <c r="BL288" s="209" t="s">
        <v>158</v>
      </c>
      <c r="BM288" s="305" t="s">
        <v>430</v>
      </c>
    </row>
    <row r="289" spans="2:51" s="315" customFormat="1" ht="12">
      <c r="B289" s="316"/>
      <c r="D289" s="309" t="s">
        <v>160</v>
      </c>
      <c r="E289" s="317" t="s">
        <v>1</v>
      </c>
      <c r="F289" s="318" t="s">
        <v>421</v>
      </c>
      <c r="H289" s="319">
        <v>480.4</v>
      </c>
      <c r="L289" s="316"/>
      <c r="M289" s="320"/>
      <c r="N289" s="321"/>
      <c r="O289" s="321"/>
      <c r="P289" s="321"/>
      <c r="Q289" s="321"/>
      <c r="R289" s="321"/>
      <c r="S289" s="321"/>
      <c r="T289" s="322"/>
      <c r="AT289" s="317" t="s">
        <v>160</v>
      </c>
      <c r="AU289" s="317" t="s">
        <v>83</v>
      </c>
      <c r="AV289" s="315" t="s">
        <v>83</v>
      </c>
      <c r="AW289" s="315" t="s">
        <v>27</v>
      </c>
      <c r="AX289" s="315" t="s">
        <v>81</v>
      </c>
      <c r="AY289" s="317" t="s">
        <v>152</v>
      </c>
    </row>
    <row r="290" spans="1:65" s="220" customFormat="1" ht="21.75" customHeight="1">
      <c r="A290" s="218"/>
      <c r="B290" s="141"/>
      <c r="C290" s="142" t="s">
        <v>431</v>
      </c>
      <c r="D290" s="142" t="s">
        <v>154</v>
      </c>
      <c r="E290" s="143" t="s">
        <v>432</v>
      </c>
      <c r="F290" s="144" t="s">
        <v>433</v>
      </c>
      <c r="G290" s="145" t="s">
        <v>295</v>
      </c>
      <c r="H290" s="146">
        <v>263</v>
      </c>
      <c r="I290" s="147">
        <v>0</v>
      </c>
      <c r="J290" s="147">
        <f>ROUND(I290*H290,2)</f>
        <v>0</v>
      </c>
      <c r="K290" s="148"/>
      <c r="L290" s="141"/>
      <c r="M290" s="301" t="s">
        <v>1</v>
      </c>
      <c r="N290" s="302" t="s">
        <v>38</v>
      </c>
      <c r="O290" s="303">
        <v>0.03</v>
      </c>
      <c r="P290" s="303">
        <f>O290*H290</f>
        <v>7.89</v>
      </c>
      <c r="Q290" s="303">
        <v>2E-05</v>
      </c>
      <c r="R290" s="303">
        <f>Q290*H290</f>
        <v>0.005260000000000001</v>
      </c>
      <c r="S290" s="303">
        <v>0</v>
      </c>
      <c r="T290" s="304">
        <f>S290*H290</f>
        <v>0</v>
      </c>
      <c r="U290" s="218"/>
      <c r="V290" s="218"/>
      <c r="W290" s="218"/>
      <c r="X290" s="218"/>
      <c r="Y290" s="218"/>
      <c r="Z290" s="218"/>
      <c r="AA290" s="218"/>
      <c r="AB290" s="218"/>
      <c r="AC290" s="218"/>
      <c r="AD290" s="218"/>
      <c r="AE290" s="218"/>
      <c r="AR290" s="305" t="s">
        <v>158</v>
      </c>
      <c r="AT290" s="305" t="s">
        <v>154</v>
      </c>
      <c r="AU290" s="305" t="s">
        <v>83</v>
      </c>
      <c r="AY290" s="209" t="s">
        <v>152</v>
      </c>
      <c r="BE290" s="306">
        <f>IF(N290="základní",J290,0)</f>
        <v>0</v>
      </c>
      <c r="BF290" s="306">
        <f>IF(N290="snížená",J290,0)</f>
        <v>0</v>
      </c>
      <c r="BG290" s="306">
        <f>IF(N290="zákl. přenesená",J290,0)</f>
        <v>0</v>
      </c>
      <c r="BH290" s="306">
        <f>IF(N290="sníž. přenesená",J290,0)</f>
        <v>0</v>
      </c>
      <c r="BI290" s="306">
        <f>IF(N290="nulová",J290,0)</f>
        <v>0</v>
      </c>
      <c r="BJ290" s="209" t="s">
        <v>81</v>
      </c>
      <c r="BK290" s="306">
        <f>ROUND(I290*H290,2)</f>
        <v>0</v>
      </c>
      <c r="BL290" s="209" t="s">
        <v>158</v>
      </c>
      <c r="BM290" s="305" t="s">
        <v>434</v>
      </c>
    </row>
    <row r="291" spans="1:65" s="220" customFormat="1" ht="16.5" customHeight="1">
      <c r="A291" s="218"/>
      <c r="B291" s="141"/>
      <c r="C291" s="142" t="s">
        <v>435</v>
      </c>
      <c r="D291" s="142" t="s">
        <v>154</v>
      </c>
      <c r="E291" s="143" t="s">
        <v>436</v>
      </c>
      <c r="F291" s="144" t="s">
        <v>437</v>
      </c>
      <c r="G291" s="145" t="s">
        <v>231</v>
      </c>
      <c r="H291" s="146">
        <v>29.5</v>
      </c>
      <c r="I291" s="147">
        <v>0</v>
      </c>
      <c r="J291" s="147">
        <f>ROUND(I291*H291,2)</f>
        <v>0</v>
      </c>
      <c r="K291" s="148"/>
      <c r="L291" s="141"/>
      <c r="M291" s="301" t="s">
        <v>1</v>
      </c>
      <c r="N291" s="302" t="s">
        <v>38</v>
      </c>
      <c r="O291" s="303">
        <v>0.3</v>
      </c>
      <c r="P291" s="303">
        <f>O291*H291</f>
        <v>8.85</v>
      </c>
      <c r="Q291" s="303">
        <v>0.3674</v>
      </c>
      <c r="R291" s="303">
        <f>Q291*H291</f>
        <v>10.8383</v>
      </c>
      <c r="S291" s="303">
        <v>0</v>
      </c>
      <c r="T291" s="304">
        <f>S291*H291</f>
        <v>0</v>
      </c>
      <c r="U291" s="218"/>
      <c r="V291" s="218"/>
      <c r="W291" s="218"/>
      <c r="X291" s="218"/>
      <c r="Y291" s="218"/>
      <c r="Z291" s="218"/>
      <c r="AA291" s="218"/>
      <c r="AB291" s="218"/>
      <c r="AC291" s="218"/>
      <c r="AD291" s="218"/>
      <c r="AE291" s="218"/>
      <c r="AR291" s="305" t="s">
        <v>158</v>
      </c>
      <c r="AT291" s="305" t="s">
        <v>154</v>
      </c>
      <c r="AU291" s="305" t="s">
        <v>83</v>
      </c>
      <c r="AY291" s="209" t="s">
        <v>152</v>
      </c>
      <c r="BE291" s="306">
        <f>IF(N291="základní",J291,0)</f>
        <v>0</v>
      </c>
      <c r="BF291" s="306">
        <f>IF(N291="snížená",J291,0)</f>
        <v>0</v>
      </c>
      <c r="BG291" s="306">
        <f>IF(N291="zákl. přenesená",J291,0)</f>
        <v>0</v>
      </c>
      <c r="BH291" s="306">
        <f>IF(N291="sníž. přenesená",J291,0)</f>
        <v>0</v>
      </c>
      <c r="BI291" s="306">
        <f>IF(N291="nulová",J291,0)</f>
        <v>0</v>
      </c>
      <c r="BJ291" s="209" t="s">
        <v>81</v>
      </c>
      <c r="BK291" s="306">
        <f>ROUND(I291*H291,2)</f>
        <v>0</v>
      </c>
      <c r="BL291" s="209" t="s">
        <v>158</v>
      </c>
      <c r="BM291" s="305" t="s">
        <v>438</v>
      </c>
    </row>
    <row r="292" spans="2:51" s="307" customFormat="1" ht="12">
      <c r="B292" s="308"/>
      <c r="D292" s="309" t="s">
        <v>160</v>
      </c>
      <c r="E292" s="310" t="s">
        <v>1</v>
      </c>
      <c r="F292" s="311" t="s">
        <v>439</v>
      </c>
      <c r="H292" s="310" t="s">
        <v>1</v>
      </c>
      <c r="L292" s="308"/>
      <c r="M292" s="312"/>
      <c r="N292" s="313"/>
      <c r="O292" s="313"/>
      <c r="P292" s="313"/>
      <c r="Q292" s="313"/>
      <c r="R292" s="313"/>
      <c r="S292" s="313"/>
      <c r="T292" s="314"/>
      <c r="AT292" s="310" t="s">
        <v>160</v>
      </c>
      <c r="AU292" s="310" t="s">
        <v>83</v>
      </c>
      <c r="AV292" s="307" t="s">
        <v>81</v>
      </c>
      <c r="AW292" s="307" t="s">
        <v>27</v>
      </c>
      <c r="AX292" s="307" t="s">
        <v>73</v>
      </c>
      <c r="AY292" s="310" t="s">
        <v>152</v>
      </c>
    </row>
    <row r="293" spans="2:51" s="315" customFormat="1" ht="12">
      <c r="B293" s="316"/>
      <c r="D293" s="309" t="s">
        <v>160</v>
      </c>
      <c r="E293" s="317" t="s">
        <v>1</v>
      </c>
      <c r="F293" s="318" t="s">
        <v>440</v>
      </c>
      <c r="H293" s="319">
        <v>29.5</v>
      </c>
      <c r="L293" s="316"/>
      <c r="M293" s="320"/>
      <c r="N293" s="321"/>
      <c r="O293" s="321"/>
      <c r="P293" s="321"/>
      <c r="Q293" s="321"/>
      <c r="R293" s="321"/>
      <c r="S293" s="321"/>
      <c r="T293" s="322"/>
      <c r="AT293" s="317" t="s">
        <v>160</v>
      </c>
      <c r="AU293" s="317" t="s">
        <v>83</v>
      </c>
      <c r="AV293" s="315" t="s">
        <v>83</v>
      </c>
      <c r="AW293" s="315" t="s">
        <v>27</v>
      </c>
      <c r="AX293" s="315" t="s">
        <v>73</v>
      </c>
      <c r="AY293" s="317" t="s">
        <v>152</v>
      </c>
    </row>
    <row r="294" spans="2:51" s="323" customFormat="1" ht="12">
      <c r="B294" s="324"/>
      <c r="D294" s="309" t="s">
        <v>160</v>
      </c>
      <c r="E294" s="325" t="s">
        <v>1</v>
      </c>
      <c r="F294" s="326" t="s">
        <v>163</v>
      </c>
      <c r="H294" s="327">
        <v>29.5</v>
      </c>
      <c r="L294" s="324"/>
      <c r="M294" s="328"/>
      <c r="N294" s="329"/>
      <c r="O294" s="329"/>
      <c r="P294" s="329"/>
      <c r="Q294" s="329"/>
      <c r="R294" s="329"/>
      <c r="S294" s="329"/>
      <c r="T294" s="330"/>
      <c r="AT294" s="325" t="s">
        <v>160</v>
      </c>
      <c r="AU294" s="325" t="s">
        <v>83</v>
      </c>
      <c r="AV294" s="323" t="s">
        <v>158</v>
      </c>
      <c r="AW294" s="323" t="s">
        <v>27</v>
      </c>
      <c r="AX294" s="323" t="s">
        <v>81</v>
      </c>
      <c r="AY294" s="325" t="s">
        <v>152</v>
      </c>
    </row>
    <row r="295" spans="1:65" s="220" customFormat="1" ht="21.75" customHeight="1">
      <c r="A295" s="218"/>
      <c r="B295" s="141"/>
      <c r="C295" s="142" t="s">
        <v>441</v>
      </c>
      <c r="D295" s="142" t="s">
        <v>154</v>
      </c>
      <c r="E295" s="143" t="s">
        <v>442</v>
      </c>
      <c r="F295" s="144" t="s">
        <v>443</v>
      </c>
      <c r="G295" s="145" t="s">
        <v>295</v>
      </c>
      <c r="H295" s="146">
        <v>59</v>
      </c>
      <c r="I295" s="147">
        <v>0</v>
      </c>
      <c r="J295" s="147">
        <f>ROUND(I295*H295,2)</f>
        <v>0</v>
      </c>
      <c r="K295" s="148"/>
      <c r="L295" s="141"/>
      <c r="M295" s="301" t="s">
        <v>1</v>
      </c>
      <c r="N295" s="302" t="s">
        <v>38</v>
      </c>
      <c r="O295" s="303">
        <v>0.199</v>
      </c>
      <c r="P295" s="303">
        <f>O295*H295</f>
        <v>11.741000000000001</v>
      </c>
      <c r="Q295" s="303">
        <v>0.19663</v>
      </c>
      <c r="R295" s="303">
        <f>Q295*H295</f>
        <v>11.60117</v>
      </c>
      <c r="S295" s="303">
        <v>0</v>
      </c>
      <c r="T295" s="304">
        <f>S295*H295</f>
        <v>0</v>
      </c>
      <c r="U295" s="218"/>
      <c r="V295" s="218"/>
      <c r="W295" s="218"/>
      <c r="X295" s="218"/>
      <c r="Y295" s="218"/>
      <c r="Z295" s="218"/>
      <c r="AA295" s="218"/>
      <c r="AB295" s="218"/>
      <c r="AC295" s="218"/>
      <c r="AD295" s="218"/>
      <c r="AE295" s="218"/>
      <c r="AR295" s="305" t="s">
        <v>158</v>
      </c>
      <c r="AT295" s="305" t="s">
        <v>154</v>
      </c>
      <c r="AU295" s="305" t="s">
        <v>83</v>
      </c>
      <c r="AY295" s="209" t="s">
        <v>152</v>
      </c>
      <c r="BE295" s="306">
        <f>IF(N295="základní",J295,0)</f>
        <v>0</v>
      </c>
      <c r="BF295" s="306">
        <f>IF(N295="snížená",J295,0)</f>
        <v>0</v>
      </c>
      <c r="BG295" s="306">
        <f>IF(N295="zákl. přenesená",J295,0)</f>
        <v>0</v>
      </c>
      <c r="BH295" s="306">
        <f>IF(N295="sníž. přenesená",J295,0)</f>
        <v>0</v>
      </c>
      <c r="BI295" s="306">
        <f>IF(N295="nulová",J295,0)</f>
        <v>0</v>
      </c>
      <c r="BJ295" s="209" t="s">
        <v>81</v>
      </c>
      <c r="BK295" s="306">
        <f>ROUND(I295*H295,2)</f>
        <v>0</v>
      </c>
      <c r="BL295" s="209" t="s">
        <v>158</v>
      </c>
      <c r="BM295" s="305" t="s">
        <v>444</v>
      </c>
    </row>
    <row r="296" spans="2:51" s="315" customFormat="1" ht="12">
      <c r="B296" s="316"/>
      <c r="D296" s="309" t="s">
        <v>160</v>
      </c>
      <c r="E296" s="317" t="s">
        <v>1</v>
      </c>
      <c r="F296" s="318" t="s">
        <v>445</v>
      </c>
      <c r="H296" s="319">
        <v>59</v>
      </c>
      <c r="L296" s="316"/>
      <c r="M296" s="320"/>
      <c r="N296" s="321"/>
      <c r="O296" s="321"/>
      <c r="P296" s="321"/>
      <c r="Q296" s="321"/>
      <c r="R296" s="321"/>
      <c r="S296" s="321"/>
      <c r="T296" s="322"/>
      <c r="AT296" s="317" t="s">
        <v>160</v>
      </c>
      <c r="AU296" s="317" t="s">
        <v>83</v>
      </c>
      <c r="AV296" s="315" t="s">
        <v>83</v>
      </c>
      <c r="AW296" s="315" t="s">
        <v>27</v>
      </c>
      <c r="AX296" s="315" t="s">
        <v>73</v>
      </c>
      <c r="AY296" s="317" t="s">
        <v>152</v>
      </c>
    </row>
    <row r="297" spans="2:51" s="323" customFormat="1" ht="12">
      <c r="B297" s="324"/>
      <c r="D297" s="309" t="s">
        <v>160</v>
      </c>
      <c r="E297" s="325" t="s">
        <v>1</v>
      </c>
      <c r="F297" s="326" t="s">
        <v>163</v>
      </c>
      <c r="H297" s="327">
        <v>59</v>
      </c>
      <c r="L297" s="324"/>
      <c r="M297" s="328"/>
      <c r="N297" s="329"/>
      <c r="O297" s="329"/>
      <c r="P297" s="329"/>
      <c r="Q297" s="329"/>
      <c r="R297" s="329"/>
      <c r="S297" s="329"/>
      <c r="T297" s="330"/>
      <c r="AT297" s="325" t="s">
        <v>160</v>
      </c>
      <c r="AU297" s="325" t="s">
        <v>83</v>
      </c>
      <c r="AV297" s="323" t="s">
        <v>158</v>
      </c>
      <c r="AW297" s="323" t="s">
        <v>27</v>
      </c>
      <c r="AX297" s="323" t="s">
        <v>81</v>
      </c>
      <c r="AY297" s="325" t="s">
        <v>152</v>
      </c>
    </row>
    <row r="298" spans="2:63" s="288" customFormat="1" ht="22.9" customHeight="1">
      <c r="B298" s="289"/>
      <c r="D298" s="290" t="s">
        <v>72</v>
      </c>
      <c r="E298" s="299" t="s">
        <v>197</v>
      </c>
      <c r="F298" s="299" t="s">
        <v>446</v>
      </c>
      <c r="J298" s="300">
        <f>BK298</f>
        <v>0</v>
      </c>
      <c r="L298" s="289"/>
      <c r="M298" s="293"/>
      <c r="N298" s="294"/>
      <c r="O298" s="294"/>
      <c r="P298" s="295">
        <f>SUM(P299:P355)</f>
        <v>2617.5890599999993</v>
      </c>
      <c r="Q298" s="294"/>
      <c r="R298" s="295">
        <f>SUM(R299:R355)</f>
        <v>3.75274775</v>
      </c>
      <c r="S298" s="294"/>
      <c r="T298" s="296">
        <f>SUM(T299:T355)</f>
        <v>620.0208790000001</v>
      </c>
      <c r="AR298" s="290" t="s">
        <v>81</v>
      </c>
      <c r="AT298" s="297" t="s">
        <v>72</v>
      </c>
      <c r="AU298" s="297" t="s">
        <v>81</v>
      </c>
      <c r="AY298" s="290" t="s">
        <v>152</v>
      </c>
      <c r="BK298" s="298">
        <f>SUM(BK299:BK355)</f>
        <v>0</v>
      </c>
    </row>
    <row r="299" spans="1:65" s="220" customFormat="1" ht="21.75" customHeight="1">
      <c r="A299" s="218"/>
      <c r="B299" s="141"/>
      <c r="C299" s="142" t="s">
        <v>447</v>
      </c>
      <c r="D299" s="142" t="s">
        <v>154</v>
      </c>
      <c r="E299" s="143" t="s">
        <v>448</v>
      </c>
      <c r="F299" s="144" t="s">
        <v>449</v>
      </c>
      <c r="G299" s="145" t="s">
        <v>231</v>
      </c>
      <c r="H299" s="146">
        <v>596</v>
      </c>
      <c r="I299" s="147">
        <v>0</v>
      </c>
      <c r="J299" s="147">
        <f>ROUND(I299*H299,2)</f>
        <v>0</v>
      </c>
      <c r="K299" s="148"/>
      <c r="L299" s="141"/>
      <c r="M299" s="301" t="s">
        <v>1</v>
      </c>
      <c r="N299" s="302" t="s">
        <v>38</v>
      </c>
      <c r="O299" s="303">
        <v>0.154</v>
      </c>
      <c r="P299" s="303">
        <f>O299*H299</f>
        <v>91.78399999999999</v>
      </c>
      <c r="Q299" s="303">
        <v>0</v>
      </c>
      <c r="R299" s="303">
        <f>Q299*H299</f>
        <v>0</v>
      </c>
      <c r="S299" s="303">
        <v>0</v>
      </c>
      <c r="T299" s="304">
        <f>S299*H299</f>
        <v>0</v>
      </c>
      <c r="U299" s="218"/>
      <c r="V299" s="218"/>
      <c r="W299" s="218"/>
      <c r="X299" s="218"/>
      <c r="Y299" s="218"/>
      <c r="Z299" s="218"/>
      <c r="AA299" s="218"/>
      <c r="AB299" s="218"/>
      <c r="AC299" s="218"/>
      <c r="AD299" s="218"/>
      <c r="AE299" s="218"/>
      <c r="AR299" s="305" t="s">
        <v>240</v>
      </c>
      <c r="AT299" s="305" t="s">
        <v>154</v>
      </c>
      <c r="AU299" s="305" t="s">
        <v>83</v>
      </c>
      <c r="AY299" s="209" t="s">
        <v>152</v>
      </c>
      <c r="BE299" s="306">
        <f>IF(N299="základní",J299,0)</f>
        <v>0</v>
      </c>
      <c r="BF299" s="306">
        <f>IF(N299="snížená",J299,0)</f>
        <v>0</v>
      </c>
      <c r="BG299" s="306">
        <f>IF(N299="zákl. přenesená",J299,0)</f>
        <v>0</v>
      </c>
      <c r="BH299" s="306">
        <f>IF(N299="sníž. přenesená",J299,0)</f>
        <v>0</v>
      </c>
      <c r="BI299" s="306">
        <f>IF(N299="nulová",J299,0)</f>
        <v>0</v>
      </c>
      <c r="BJ299" s="209" t="s">
        <v>81</v>
      </c>
      <c r="BK299" s="306">
        <f>ROUND(I299*H299,2)</f>
        <v>0</v>
      </c>
      <c r="BL299" s="209" t="s">
        <v>240</v>
      </c>
      <c r="BM299" s="305" t="s">
        <v>450</v>
      </c>
    </row>
    <row r="300" spans="1:65" s="220" customFormat="1" ht="21.75" customHeight="1">
      <c r="A300" s="218"/>
      <c r="B300" s="141"/>
      <c r="C300" s="142" t="s">
        <v>451</v>
      </c>
      <c r="D300" s="142" t="s">
        <v>154</v>
      </c>
      <c r="E300" s="143" t="s">
        <v>452</v>
      </c>
      <c r="F300" s="144" t="s">
        <v>453</v>
      </c>
      <c r="G300" s="145" t="s">
        <v>231</v>
      </c>
      <c r="H300" s="146">
        <v>35760</v>
      </c>
      <c r="I300" s="147">
        <v>0</v>
      </c>
      <c r="J300" s="147">
        <f>ROUND(I300*H300,2)</f>
        <v>0</v>
      </c>
      <c r="K300" s="148"/>
      <c r="L300" s="141"/>
      <c r="M300" s="301" t="s">
        <v>1</v>
      </c>
      <c r="N300" s="302" t="s">
        <v>38</v>
      </c>
      <c r="O300" s="303">
        <v>0</v>
      </c>
      <c r="P300" s="303">
        <f>O300*H300</f>
        <v>0</v>
      </c>
      <c r="Q300" s="303">
        <v>0</v>
      </c>
      <c r="R300" s="303">
        <f>Q300*H300</f>
        <v>0</v>
      </c>
      <c r="S300" s="303">
        <v>0</v>
      </c>
      <c r="T300" s="304">
        <f>S300*H300</f>
        <v>0</v>
      </c>
      <c r="U300" s="218"/>
      <c r="V300" s="218"/>
      <c r="W300" s="218"/>
      <c r="X300" s="218"/>
      <c r="Y300" s="218"/>
      <c r="Z300" s="218"/>
      <c r="AA300" s="218"/>
      <c r="AB300" s="218"/>
      <c r="AC300" s="218"/>
      <c r="AD300" s="218"/>
      <c r="AE300" s="218"/>
      <c r="AR300" s="305" t="s">
        <v>158</v>
      </c>
      <c r="AT300" s="305" t="s">
        <v>154</v>
      </c>
      <c r="AU300" s="305" t="s">
        <v>83</v>
      </c>
      <c r="AY300" s="209" t="s">
        <v>152</v>
      </c>
      <c r="BE300" s="306">
        <f>IF(N300="základní",J300,0)</f>
        <v>0</v>
      </c>
      <c r="BF300" s="306">
        <f>IF(N300="snížená",J300,0)</f>
        <v>0</v>
      </c>
      <c r="BG300" s="306">
        <f>IF(N300="zákl. přenesená",J300,0)</f>
        <v>0</v>
      </c>
      <c r="BH300" s="306">
        <f>IF(N300="sníž. přenesená",J300,0)</f>
        <v>0</v>
      </c>
      <c r="BI300" s="306">
        <f>IF(N300="nulová",J300,0)</f>
        <v>0</v>
      </c>
      <c r="BJ300" s="209" t="s">
        <v>81</v>
      </c>
      <c r="BK300" s="306">
        <f>ROUND(I300*H300,2)</f>
        <v>0</v>
      </c>
      <c r="BL300" s="209" t="s">
        <v>158</v>
      </c>
      <c r="BM300" s="305" t="s">
        <v>454</v>
      </c>
    </row>
    <row r="301" spans="2:51" s="315" customFormat="1" ht="12">
      <c r="B301" s="316"/>
      <c r="D301" s="309" t="s">
        <v>160</v>
      </c>
      <c r="E301" s="317" t="s">
        <v>1</v>
      </c>
      <c r="F301" s="318" t="s">
        <v>455</v>
      </c>
      <c r="H301" s="319">
        <v>35760</v>
      </c>
      <c r="L301" s="316"/>
      <c r="M301" s="320"/>
      <c r="N301" s="321"/>
      <c r="O301" s="321"/>
      <c r="P301" s="321"/>
      <c r="Q301" s="321"/>
      <c r="R301" s="321"/>
      <c r="S301" s="321"/>
      <c r="T301" s="322"/>
      <c r="AT301" s="317" t="s">
        <v>160</v>
      </c>
      <c r="AU301" s="317" t="s">
        <v>83</v>
      </c>
      <c r="AV301" s="315" t="s">
        <v>83</v>
      </c>
      <c r="AW301" s="315" t="s">
        <v>27</v>
      </c>
      <c r="AX301" s="315" t="s">
        <v>81</v>
      </c>
      <c r="AY301" s="317" t="s">
        <v>152</v>
      </c>
    </row>
    <row r="302" spans="1:65" s="220" customFormat="1" ht="21.75" customHeight="1">
      <c r="A302" s="218"/>
      <c r="B302" s="141"/>
      <c r="C302" s="142" t="s">
        <v>456</v>
      </c>
      <c r="D302" s="142" t="s">
        <v>154</v>
      </c>
      <c r="E302" s="143" t="s">
        <v>457</v>
      </c>
      <c r="F302" s="144" t="s">
        <v>458</v>
      </c>
      <c r="G302" s="145" t="s">
        <v>231</v>
      </c>
      <c r="H302" s="146">
        <v>596</v>
      </c>
      <c r="I302" s="147">
        <v>0</v>
      </c>
      <c r="J302" s="147">
        <f>ROUND(I302*H302,2)</f>
        <v>0</v>
      </c>
      <c r="K302" s="148"/>
      <c r="L302" s="141"/>
      <c r="M302" s="301" t="s">
        <v>1</v>
      </c>
      <c r="N302" s="302" t="s">
        <v>38</v>
      </c>
      <c r="O302" s="303">
        <v>0.097</v>
      </c>
      <c r="P302" s="303">
        <f>O302*H302</f>
        <v>57.812000000000005</v>
      </c>
      <c r="Q302" s="303">
        <v>0</v>
      </c>
      <c r="R302" s="303">
        <f>Q302*H302</f>
        <v>0</v>
      </c>
      <c r="S302" s="303">
        <v>0</v>
      </c>
      <c r="T302" s="304">
        <f>S302*H302</f>
        <v>0</v>
      </c>
      <c r="U302" s="218"/>
      <c r="V302" s="218"/>
      <c r="W302" s="218"/>
      <c r="X302" s="218"/>
      <c r="Y302" s="218"/>
      <c r="Z302" s="218"/>
      <c r="AA302" s="218"/>
      <c r="AB302" s="218"/>
      <c r="AC302" s="218"/>
      <c r="AD302" s="218"/>
      <c r="AE302" s="218"/>
      <c r="AR302" s="305" t="s">
        <v>158</v>
      </c>
      <c r="AT302" s="305" t="s">
        <v>154</v>
      </c>
      <c r="AU302" s="305" t="s">
        <v>83</v>
      </c>
      <c r="AY302" s="209" t="s">
        <v>152</v>
      </c>
      <c r="BE302" s="306">
        <f>IF(N302="základní",J302,0)</f>
        <v>0</v>
      </c>
      <c r="BF302" s="306">
        <f>IF(N302="snížená",J302,0)</f>
        <v>0</v>
      </c>
      <c r="BG302" s="306">
        <f>IF(N302="zákl. přenesená",J302,0)</f>
        <v>0</v>
      </c>
      <c r="BH302" s="306">
        <f>IF(N302="sníž. přenesená",J302,0)</f>
        <v>0</v>
      </c>
      <c r="BI302" s="306">
        <f>IF(N302="nulová",J302,0)</f>
        <v>0</v>
      </c>
      <c r="BJ302" s="209" t="s">
        <v>81</v>
      </c>
      <c r="BK302" s="306">
        <f>ROUND(I302*H302,2)</f>
        <v>0</v>
      </c>
      <c r="BL302" s="209" t="s">
        <v>158</v>
      </c>
      <c r="BM302" s="305" t="s">
        <v>459</v>
      </c>
    </row>
    <row r="303" spans="1:65" s="220" customFormat="1" ht="16.5" customHeight="1">
      <c r="A303" s="218"/>
      <c r="B303" s="141"/>
      <c r="C303" s="142" t="s">
        <v>460</v>
      </c>
      <c r="D303" s="142" t="s">
        <v>154</v>
      </c>
      <c r="E303" s="143" t="s">
        <v>461</v>
      </c>
      <c r="F303" s="144" t="s">
        <v>462</v>
      </c>
      <c r="G303" s="145" t="s">
        <v>231</v>
      </c>
      <c r="H303" s="146">
        <v>596</v>
      </c>
      <c r="I303" s="147">
        <v>0</v>
      </c>
      <c r="J303" s="147">
        <f>ROUND(I303*H303,2)</f>
        <v>0</v>
      </c>
      <c r="K303" s="148"/>
      <c r="L303" s="141"/>
      <c r="M303" s="301" t="s">
        <v>1</v>
      </c>
      <c r="N303" s="302" t="s">
        <v>38</v>
      </c>
      <c r="O303" s="303">
        <v>0.049</v>
      </c>
      <c r="P303" s="303">
        <f>O303*H303</f>
        <v>29.204</v>
      </c>
      <c r="Q303" s="303">
        <v>0</v>
      </c>
      <c r="R303" s="303">
        <f>Q303*H303</f>
        <v>0</v>
      </c>
      <c r="S303" s="303">
        <v>0</v>
      </c>
      <c r="T303" s="304">
        <f>S303*H303</f>
        <v>0</v>
      </c>
      <c r="U303" s="218"/>
      <c r="V303" s="218"/>
      <c r="W303" s="218"/>
      <c r="X303" s="218"/>
      <c r="Y303" s="218"/>
      <c r="Z303" s="218"/>
      <c r="AA303" s="218"/>
      <c r="AB303" s="218"/>
      <c r="AC303" s="218"/>
      <c r="AD303" s="218"/>
      <c r="AE303" s="218"/>
      <c r="AR303" s="305" t="s">
        <v>158</v>
      </c>
      <c r="AT303" s="305" t="s">
        <v>154</v>
      </c>
      <c r="AU303" s="305" t="s">
        <v>83</v>
      </c>
      <c r="AY303" s="209" t="s">
        <v>152</v>
      </c>
      <c r="BE303" s="306">
        <f>IF(N303="základní",J303,0)</f>
        <v>0</v>
      </c>
      <c r="BF303" s="306">
        <f>IF(N303="snížená",J303,0)</f>
        <v>0</v>
      </c>
      <c r="BG303" s="306">
        <f>IF(N303="zákl. přenesená",J303,0)</f>
        <v>0</v>
      </c>
      <c r="BH303" s="306">
        <f>IF(N303="sníž. přenesená",J303,0)</f>
        <v>0</v>
      </c>
      <c r="BI303" s="306">
        <f>IF(N303="nulová",J303,0)</f>
        <v>0</v>
      </c>
      <c r="BJ303" s="209" t="s">
        <v>81</v>
      </c>
      <c r="BK303" s="306">
        <f>ROUND(I303*H303,2)</f>
        <v>0</v>
      </c>
      <c r="BL303" s="209" t="s">
        <v>158</v>
      </c>
      <c r="BM303" s="305" t="s">
        <v>463</v>
      </c>
    </row>
    <row r="304" spans="1:65" s="220" customFormat="1" ht="16.5" customHeight="1">
      <c r="A304" s="218"/>
      <c r="B304" s="141"/>
      <c r="C304" s="142" t="s">
        <v>445</v>
      </c>
      <c r="D304" s="142" t="s">
        <v>154</v>
      </c>
      <c r="E304" s="143" t="s">
        <v>464</v>
      </c>
      <c r="F304" s="144" t="s">
        <v>465</v>
      </c>
      <c r="G304" s="145" t="s">
        <v>231</v>
      </c>
      <c r="H304" s="146">
        <v>35760</v>
      </c>
      <c r="I304" s="147">
        <v>0</v>
      </c>
      <c r="J304" s="147">
        <f>ROUND(I304*H304,2)</f>
        <v>0</v>
      </c>
      <c r="K304" s="148"/>
      <c r="L304" s="141"/>
      <c r="M304" s="301" t="s">
        <v>1</v>
      </c>
      <c r="N304" s="302" t="s">
        <v>38</v>
      </c>
      <c r="O304" s="303">
        <v>0</v>
      </c>
      <c r="P304" s="303">
        <f>O304*H304</f>
        <v>0</v>
      </c>
      <c r="Q304" s="303">
        <v>0</v>
      </c>
      <c r="R304" s="303">
        <f>Q304*H304</f>
        <v>0</v>
      </c>
      <c r="S304" s="303">
        <v>0</v>
      </c>
      <c r="T304" s="304">
        <f>S304*H304</f>
        <v>0</v>
      </c>
      <c r="U304" s="218"/>
      <c r="V304" s="218"/>
      <c r="W304" s="218"/>
      <c r="X304" s="218"/>
      <c r="Y304" s="218"/>
      <c r="Z304" s="218"/>
      <c r="AA304" s="218"/>
      <c r="AB304" s="218"/>
      <c r="AC304" s="218"/>
      <c r="AD304" s="218"/>
      <c r="AE304" s="218"/>
      <c r="AR304" s="305" t="s">
        <v>158</v>
      </c>
      <c r="AT304" s="305" t="s">
        <v>154</v>
      </c>
      <c r="AU304" s="305" t="s">
        <v>83</v>
      </c>
      <c r="AY304" s="209" t="s">
        <v>152</v>
      </c>
      <c r="BE304" s="306">
        <f>IF(N304="základní",J304,0)</f>
        <v>0</v>
      </c>
      <c r="BF304" s="306">
        <f>IF(N304="snížená",J304,0)</f>
        <v>0</v>
      </c>
      <c r="BG304" s="306">
        <f>IF(N304="zákl. přenesená",J304,0)</f>
        <v>0</v>
      </c>
      <c r="BH304" s="306">
        <f>IF(N304="sníž. přenesená",J304,0)</f>
        <v>0</v>
      </c>
      <c r="BI304" s="306">
        <f>IF(N304="nulová",J304,0)</f>
        <v>0</v>
      </c>
      <c r="BJ304" s="209" t="s">
        <v>81</v>
      </c>
      <c r="BK304" s="306">
        <f>ROUND(I304*H304,2)</f>
        <v>0</v>
      </c>
      <c r="BL304" s="209" t="s">
        <v>158</v>
      </c>
      <c r="BM304" s="305" t="s">
        <v>466</v>
      </c>
    </row>
    <row r="305" spans="2:51" s="315" customFormat="1" ht="12">
      <c r="B305" s="316"/>
      <c r="D305" s="309" t="s">
        <v>160</v>
      </c>
      <c r="E305" s="317" t="s">
        <v>1</v>
      </c>
      <c r="F305" s="318" t="s">
        <v>455</v>
      </c>
      <c r="H305" s="319">
        <v>35760</v>
      </c>
      <c r="L305" s="316"/>
      <c r="M305" s="320"/>
      <c r="N305" s="321"/>
      <c r="O305" s="321"/>
      <c r="P305" s="321"/>
      <c r="Q305" s="321"/>
      <c r="R305" s="321"/>
      <c r="S305" s="321"/>
      <c r="T305" s="322"/>
      <c r="AT305" s="317" t="s">
        <v>160</v>
      </c>
      <c r="AU305" s="317" t="s">
        <v>83</v>
      </c>
      <c r="AV305" s="315" t="s">
        <v>83</v>
      </c>
      <c r="AW305" s="315" t="s">
        <v>27</v>
      </c>
      <c r="AX305" s="315" t="s">
        <v>81</v>
      </c>
      <c r="AY305" s="317" t="s">
        <v>152</v>
      </c>
    </row>
    <row r="306" spans="1:65" s="220" customFormat="1" ht="16.5" customHeight="1">
      <c r="A306" s="218"/>
      <c r="B306" s="141"/>
      <c r="C306" s="142" t="s">
        <v>467</v>
      </c>
      <c r="D306" s="142" t="s">
        <v>154</v>
      </c>
      <c r="E306" s="143" t="s">
        <v>468</v>
      </c>
      <c r="F306" s="144" t="s">
        <v>469</v>
      </c>
      <c r="G306" s="145" t="s">
        <v>231</v>
      </c>
      <c r="H306" s="146">
        <v>596</v>
      </c>
      <c r="I306" s="147">
        <v>0</v>
      </c>
      <c r="J306" s="147">
        <f>ROUND(I306*H306,2)</f>
        <v>0</v>
      </c>
      <c r="K306" s="148"/>
      <c r="L306" s="141"/>
      <c r="M306" s="301" t="s">
        <v>1</v>
      </c>
      <c r="N306" s="302" t="s">
        <v>38</v>
      </c>
      <c r="O306" s="303">
        <v>0.033</v>
      </c>
      <c r="P306" s="303">
        <f>O306*H306</f>
        <v>19.668</v>
      </c>
      <c r="Q306" s="303">
        <v>0</v>
      </c>
      <c r="R306" s="303">
        <f>Q306*H306</f>
        <v>0</v>
      </c>
      <c r="S306" s="303">
        <v>0</v>
      </c>
      <c r="T306" s="304">
        <f>S306*H306</f>
        <v>0</v>
      </c>
      <c r="U306" s="218"/>
      <c r="V306" s="218"/>
      <c r="W306" s="218"/>
      <c r="X306" s="218"/>
      <c r="Y306" s="218"/>
      <c r="Z306" s="218"/>
      <c r="AA306" s="218"/>
      <c r="AB306" s="218"/>
      <c r="AC306" s="218"/>
      <c r="AD306" s="218"/>
      <c r="AE306" s="218"/>
      <c r="AR306" s="305" t="s">
        <v>158</v>
      </c>
      <c r="AT306" s="305" t="s">
        <v>154</v>
      </c>
      <c r="AU306" s="305" t="s">
        <v>83</v>
      </c>
      <c r="AY306" s="209" t="s">
        <v>152</v>
      </c>
      <c r="BE306" s="306">
        <f>IF(N306="základní",J306,0)</f>
        <v>0</v>
      </c>
      <c r="BF306" s="306">
        <f>IF(N306="snížená",J306,0)</f>
        <v>0</v>
      </c>
      <c r="BG306" s="306">
        <f>IF(N306="zákl. přenesená",J306,0)</f>
        <v>0</v>
      </c>
      <c r="BH306" s="306">
        <f>IF(N306="sníž. přenesená",J306,0)</f>
        <v>0</v>
      </c>
      <c r="BI306" s="306">
        <f>IF(N306="nulová",J306,0)</f>
        <v>0</v>
      </c>
      <c r="BJ306" s="209" t="s">
        <v>81</v>
      </c>
      <c r="BK306" s="306">
        <f>ROUND(I306*H306,2)</f>
        <v>0</v>
      </c>
      <c r="BL306" s="209" t="s">
        <v>158</v>
      </c>
      <c r="BM306" s="305" t="s">
        <v>470</v>
      </c>
    </row>
    <row r="307" spans="1:65" s="220" customFormat="1" ht="21.75" customHeight="1">
      <c r="A307" s="218"/>
      <c r="B307" s="141"/>
      <c r="C307" s="142" t="s">
        <v>471</v>
      </c>
      <c r="D307" s="142" t="s">
        <v>154</v>
      </c>
      <c r="E307" s="143" t="s">
        <v>472</v>
      </c>
      <c r="F307" s="144" t="s">
        <v>473</v>
      </c>
      <c r="G307" s="145" t="s">
        <v>231</v>
      </c>
      <c r="H307" s="146">
        <v>800</v>
      </c>
      <c r="I307" s="147">
        <v>0</v>
      </c>
      <c r="J307" s="147">
        <f>ROUND(I307*H307,2)</f>
        <v>0</v>
      </c>
      <c r="K307" s="148"/>
      <c r="L307" s="141"/>
      <c r="M307" s="301" t="s">
        <v>1</v>
      </c>
      <c r="N307" s="302" t="s">
        <v>38</v>
      </c>
      <c r="O307" s="303">
        <v>0.105</v>
      </c>
      <c r="P307" s="303">
        <f>O307*H307</f>
        <v>84</v>
      </c>
      <c r="Q307" s="303">
        <v>0.00013</v>
      </c>
      <c r="R307" s="303">
        <f>Q307*H307</f>
        <v>0.104</v>
      </c>
      <c r="S307" s="303">
        <v>0</v>
      </c>
      <c r="T307" s="304">
        <f>S307*H307</f>
        <v>0</v>
      </c>
      <c r="U307" s="218"/>
      <c r="V307" s="218"/>
      <c r="W307" s="218"/>
      <c r="X307" s="218"/>
      <c r="Y307" s="218"/>
      <c r="Z307" s="218"/>
      <c r="AA307" s="218"/>
      <c r="AB307" s="218"/>
      <c r="AC307" s="218"/>
      <c r="AD307" s="218"/>
      <c r="AE307" s="218"/>
      <c r="AR307" s="305" t="s">
        <v>158</v>
      </c>
      <c r="AT307" s="305" t="s">
        <v>154</v>
      </c>
      <c r="AU307" s="305" t="s">
        <v>83</v>
      </c>
      <c r="AY307" s="209" t="s">
        <v>152</v>
      </c>
      <c r="BE307" s="306">
        <f>IF(N307="základní",J307,0)</f>
        <v>0</v>
      </c>
      <c r="BF307" s="306">
        <f>IF(N307="snížená",J307,0)</f>
        <v>0</v>
      </c>
      <c r="BG307" s="306">
        <f>IF(N307="zákl. přenesená",J307,0)</f>
        <v>0</v>
      </c>
      <c r="BH307" s="306">
        <f>IF(N307="sníž. přenesená",J307,0)</f>
        <v>0</v>
      </c>
      <c r="BI307" s="306">
        <f>IF(N307="nulová",J307,0)</f>
        <v>0</v>
      </c>
      <c r="BJ307" s="209" t="s">
        <v>81</v>
      </c>
      <c r="BK307" s="306">
        <f>ROUND(I307*H307,2)</f>
        <v>0</v>
      </c>
      <c r="BL307" s="209" t="s">
        <v>158</v>
      </c>
      <c r="BM307" s="305" t="s">
        <v>474</v>
      </c>
    </row>
    <row r="308" spans="1:65" s="220" customFormat="1" ht="21.75" customHeight="1">
      <c r="A308" s="218"/>
      <c r="B308" s="141"/>
      <c r="C308" s="142" t="s">
        <v>475</v>
      </c>
      <c r="D308" s="142" t="s">
        <v>154</v>
      </c>
      <c r="E308" s="143" t="s">
        <v>476</v>
      </c>
      <c r="F308" s="144" t="s">
        <v>477</v>
      </c>
      <c r="G308" s="145" t="s">
        <v>231</v>
      </c>
      <c r="H308" s="146">
        <v>800</v>
      </c>
      <c r="I308" s="147">
        <v>0</v>
      </c>
      <c r="J308" s="147">
        <f>ROUND(I308*H308,2)</f>
        <v>0</v>
      </c>
      <c r="K308" s="148"/>
      <c r="L308" s="141"/>
      <c r="M308" s="301" t="s">
        <v>1</v>
      </c>
      <c r="N308" s="302" t="s">
        <v>38</v>
      </c>
      <c r="O308" s="303">
        <v>0.308</v>
      </c>
      <c r="P308" s="303">
        <f>O308*H308</f>
        <v>246.4</v>
      </c>
      <c r="Q308" s="303">
        <v>4E-05</v>
      </c>
      <c r="R308" s="303">
        <f>Q308*H308</f>
        <v>0.032</v>
      </c>
      <c r="S308" s="303">
        <v>0</v>
      </c>
      <c r="T308" s="304">
        <f>S308*H308</f>
        <v>0</v>
      </c>
      <c r="U308" s="218"/>
      <c r="V308" s="218"/>
      <c r="W308" s="218"/>
      <c r="X308" s="218"/>
      <c r="Y308" s="218"/>
      <c r="Z308" s="218"/>
      <c r="AA308" s="218"/>
      <c r="AB308" s="218"/>
      <c r="AC308" s="218"/>
      <c r="AD308" s="218"/>
      <c r="AE308" s="218"/>
      <c r="AR308" s="305" t="s">
        <v>158</v>
      </c>
      <c r="AT308" s="305" t="s">
        <v>154</v>
      </c>
      <c r="AU308" s="305" t="s">
        <v>83</v>
      </c>
      <c r="AY308" s="209" t="s">
        <v>152</v>
      </c>
      <c r="BE308" s="306">
        <f>IF(N308="základní",J308,0)</f>
        <v>0</v>
      </c>
      <c r="BF308" s="306">
        <f>IF(N308="snížená",J308,0)</f>
        <v>0</v>
      </c>
      <c r="BG308" s="306">
        <f>IF(N308="zákl. přenesená",J308,0)</f>
        <v>0</v>
      </c>
      <c r="BH308" s="306">
        <f>IF(N308="sníž. přenesená",J308,0)</f>
        <v>0</v>
      </c>
      <c r="BI308" s="306">
        <f>IF(N308="nulová",J308,0)</f>
        <v>0</v>
      </c>
      <c r="BJ308" s="209" t="s">
        <v>81</v>
      </c>
      <c r="BK308" s="306">
        <f>ROUND(I308*H308,2)</f>
        <v>0</v>
      </c>
      <c r="BL308" s="209" t="s">
        <v>158</v>
      </c>
      <c r="BM308" s="305" t="s">
        <v>478</v>
      </c>
    </row>
    <row r="309" spans="1:65" s="220" customFormat="1" ht="16.5" customHeight="1">
      <c r="A309" s="218"/>
      <c r="B309" s="141"/>
      <c r="C309" s="142" t="s">
        <v>479</v>
      </c>
      <c r="D309" s="142" t="s">
        <v>154</v>
      </c>
      <c r="E309" s="143" t="s">
        <v>480</v>
      </c>
      <c r="F309" s="144" t="s">
        <v>481</v>
      </c>
      <c r="G309" s="145" t="s">
        <v>269</v>
      </c>
      <c r="H309" s="146">
        <v>10</v>
      </c>
      <c r="I309" s="147">
        <v>0</v>
      </c>
      <c r="J309" s="147">
        <f>ROUND(I309*H309,2)</f>
        <v>0</v>
      </c>
      <c r="K309" s="148"/>
      <c r="L309" s="141"/>
      <c r="M309" s="301" t="s">
        <v>1</v>
      </c>
      <c r="N309" s="302" t="s">
        <v>38</v>
      </c>
      <c r="O309" s="303">
        <v>1.03</v>
      </c>
      <c r="P309" s="303">
        <f>O309*H309</f>
        <v>10.3</v>
      </c>
      <c r="Q309" s="303">
        <v>0.00018</v>
      </c>
      <c r="R309" s="303">
        <f>Q309*H309</f>
        <v>0.0018000000000000002</v>
      </c>
      <c r="S309" s="303">
        <v>0</v>
      </c>
      <c r="T309" s="304">
        <f>S309*H309</f>
        <v>0</v>
      </c>
      <c r="U309" s="218"/>
      <c r="V309" s="218"/>
      <c r="W309" s="218"/>
      <c r="X309" s="218"/>
      <c r="Y309" s="218"/>
      <c r="Z309" s="218"/>
      <c r="AA309" s="218"/>
      <c r="AB309" s="218"/>
      <c r="AC309" s="218"/>
      <c r="AD309" s="218"/>
      <c r="AE309" s="218"/>
      <c r="AR309" s="305" t="s">
        <v>158</v>
      </c>
      <c r="AT309" s="305" t="s">
        <v>154</v>
      </c>
      <c r="AU309" s="305" t="s">
        <v>83</v>
      </c>
      <c r="AY309" s="209" t="s">
        <v>152</v>
      </c>
      <c r="BE309" s="306">
        <f>IF(N309="základní",J309,0)</f>
        <v>0</v>
      </c>
      <c r="BF309" s="306">
        <f>IF(N309="snížená",J309,0)</f>
        <v>0</v>
      </c>
      <c r="BG309" s="306">
        <f>IF(N309="zákl. přenesená",J309,0)</f>
        <v>0</v>
      </c>
      <c r="BH309" s="306">
        <f>IF(N309="sníž. přenesená",J309,0)</f>
        <v>0</v>
      </c>
      <c r="BI309" s="306">
        <f>IF(N309="nulová",J309,0)</f>
        <v>0</v>
      </c>
      <c r="BJ309" s="209" t="s">
        <v>81</v>
      </c>
      <c r="BK309" s="306">
        <f>ROUND(I309*H309,2)</f>
        <v>0</v>
      </c>
      <c r="BL309" s="209" t="s">
        <v>158</v>
      </c>
      <c r="BM309" s="305" t="s">
        <v>482</v>
      </c>
    </row>
    <row r="310" spans="1:65" s="220" customFormat="1" ht="21.75" customHeight="1">
      <c r="A310" s="218"/>
      <c r="B310" s="141"/>
      <c r="C310" s="142" t="s">
        <v>483</v>
      </c>
      <c r="D310" s="142" t="s">
        <v>154</v>
      </c>
      <c r="E310" s="143" t="s">
        <v>484</v>
      </c>
      <c r="F310" s="144" t="s">
        <v>485</v>
      </c>
      <c r="G310" s="145" t="s">
        <v>157</v>
      </c>
      <c r="H310" s="146">
        <v>153.4</v>
      </c>
      <c r="I310" s="147">
        <v>0</v>
      </c>
      <c r="J310" s="147">
        <f>ROUND(I310*H310,2)</f>
        <v>0</v>
      </c>
      <c r="K310" s="148"/>
      <c r="L310" s="141"/>
      <c r="M310" s="301" t="s">
        <v>1</v>
      </c>
      <c r="N310" s="302" t="s">
        <v>38</v>
      </c>
      <c r="O310" s="303">
        <v>1.52</v>
      </c>
      <c r="P310" s="303">
        <f>O310*H310</f>
        <v>233.168</v>
      </c>
      <c r="Q310" s="303">
        <v>0</v>
      </c>
      <c r="R310" s="303">
        <f>Q310*H310</f>
        <v>0</v>
      </c>
      <c r="S310" s="303">
        <v>1.8</v>
      </c>
      <c r="T310" s="304">
        <f>S310*H310</f>
        <v>276.12</v>
      </c>
      <c r="U310" s="218"/>
      <c r="V310" s="218"/>
      <c r="W310" s="218"/>
      <c r="X310" s="218"/>
      <c r="Y310" s="218"/>
      <c r="Z310" s="218"/>
      <c r="AA310" s="218"/>
      <c r="AB310" s="218"/>
      <c r="AC310" s="218"/>
      <c r="AD310" s="218"/>
      <c r="AE310" s="218"/>
      <c r="AR310" s="305" t="s">
        <v>158</v>
      </c>
      <c r="AT310" s="305" t="s">
        <v>154</v>
      </c>
      <c r="AU310" s="305" t="s">
        <v>83</v>
      </c>
      <c r="AY310" s="209" t="s">
        <v>152</v>
      </c>
      <c r="BE310" s="306">
        <f>IF(N310="základní",J310,0)</f>
        <v>0</v>
      </c>
      <c r="BF310" s="306">
        <f>IF(N310="snížená",J310,0)</f>
        <v>0</v>
      </c>
      <c r="BG310" s="306">
        <f>IF(N310="zákl. přenesená",J310,0)</f>
        <v>0</v>
      </c>
      <c r="BH310" s="306">
        <f>IF(N310="sníž. přenesená",J310,0)</f>
        <v>0</v>
      </c>
      <c r="BI310" s="306">
        <f>IF(N310="nulová",J310,0)</f>
        <v>0</v>
      </c>
      <c r="BJ310" s="209" t="s">
        <v>81</v>
      </c>
      <c r="BK310" s="306">
        <f>ROUND(I310*H310,2)</f>
        <v>0</v>
      </c>
      <c r="BL310" s="209" t="s">
        <v>158</v>
      </c>
      <c r="BM310" s="305" t="s">
        <v>486</v>
      </c>
    </row>
    <row r="311" spans="2:51" s="307" customFormat="1" ht="12">
      <c r="B311" s="308"/>
      <c r="D311" s="309" t="s">
        <v>160</v>
      </c>
      <c r="E311" s="310" t="s">
        <v>1</v>
      </c>
      <c r="F311" s="311" t="s">
        <v>487</v>
      </c>
      <c r="H311" s="310" t="s">
        <v>1</v>
      </c>
      <c r="L311" s="308"/>
      <c r="M311" s="312"/>
      <c r="N311" s="313"/>
      <c r="O311" s="313"/>
      <c r="P311" s="313"/>
      <c r="Q311" s="313"/>
      <c r="R311" s="313"/>
      <c r="S311" s="313"/>
      <c r="T311" s="314"/>
      <c r="AT311" s="310" t="s">
        <v>160</v>
      </c>
      <c r="AU311" s="310" t="s">
        <v>83</v>
      </c>
      <c r="AV311" s="307" t="s">
        <v>81</v>
      </c>
      <c r="AW311" s="307" t="s">
        <v>27</v>
      </c>
      <c r="AX311" s="307" t="s">
        <v>73</v>
      </c>
      <c r="AY311" s="310" t="s">
        <v>152</v>
      </c>
    </row>
    <row r="312" spans="2:51" s="315" customFormat="1" ht="12">
      <c r="B312" s="316"/>
      <c r="D312" s="309" t="s">
        <v>160</v>
      </c>
      <c r="E312" s="317" t="s">
        <v>1</v>
      </c>
      <c r="F312" s="318" t="s">
        <v>488</v>
      </c>
      <c r="H312" s="319">
        <v>153.4</v>
      </c>
      <c r="L312" s="316"/>
      <c r="M312" s="320"/>
      <c r="N312" s="321"/>
      <c r="O312" s="321"/>
      <c r="P312" s="321"/>
      <c r="Q312" s="321"/>
      <c r="R312" s="321"/>
      <c r="S312" s="321"/>
      <c r="T312" s="322"/>
      <c r="AT312" s="317" t="s">
        <v>160</v>
      </c>
      <c r="AU312" s="317" t="s">
        <v>83</v>
      </c>
      <c r="AV312" s="315" t="s">
        <v>83</v>
      </c>
      <c r="AW312" s="315" t="s">
        <v>27</v>
      </c>
      <c r="AX312" s="315" t="s">
        <v>73</v>
      </c>
      <c r="AY312" s="317" t="s">
        <v>152</v>
      </c>
    </row>
    <row r="313" spans="2:51" s="323" customFormat="1" ht="12">
      <c r="B313" s="324"/>
      <c r="D313" s="309" t="s">
        <v>160</v>
      </c>
      <c r="E313" s="325" t="s">
        <v>1</v>
      </c>
      <c r="F313" s="326" t="s">
        <v>163</v>
      </c>
      <c r="H313" s="327">
        <v>153.4</v>
      </c>
      <c r="L313" s="324"/>
      <c r="M313" s="328"/>
      <c r="N313" s="329"/>
      <c r="O313" s="329"/>
      <c r="P313" s="329"/>
      <c r="Q313" s="329"/>
      <c r="R313" s="329"/>
      <c r="S313" s="329"/>
      <c r="T313" s="330"/>
      <c r="AT313" s="325" t="s">
        <v>160</v>
      </c>
      <c r="AU313" s="325" t="s">
        <v>83</v>
      </c>
      <c r="AV313" s="323" t="s">
        <v>158</v>
      </c>
      <c r="AW313" s="323" t="s">
        <v>27</v>
      </c>
      <c r="AX313" s="323" t="s">
        <v>81</v>
      </c>
      <c r="AY313" s="325" t="s">
        <v>152</v>
      </c>
    </row>
    <row r="314" spans="1:65" s="220" customFormat="1" ht="21.75" customHeight="1">
      <c r="A314" s="218"/>
      <c r="B314" s="141"/>
      <c r="C314" s="142" t="s">
        <v>489</v>
      </c>
      <c r="D314" s="142" t="s">
        <v>154</v>
      </c>
      <c r="E314" s="143" t="s">
        <v>490</v>
      </c>
      <c r="F314" s="144" t="s">
        <v>491</v>
      </c>
      <c r="G314" s="145" t="s">
        <v>157</v>
      </c>
      <c r="H314" s="146">
        <v>1.296</v>
      </c>
      <c r="I314" s="147">
        <v>0</v>
      </c>
      <c r="J314" s="147">
        <f>ROUND(I314*H314,2)</f>
        <v>0</v>
      </c>
      <c r="K314" s="148"/>
      <c r="L314" s="141"/>
      <c r="M314" s="301" t="s">
        <v>1</v>
      </c>
      <c r="N314" s="302" t="s">
        <v>38</v>
      </c>
      <c r="O314" s="303">
        <v>2.42</v>
      </c>
      <c r="P314" s="303">
        <f>O314*H314</f>
        <v>3.13632</v>
      </c>
      <c r="Q314" s="303">
        <v>0</v>
      </c>
      <c r="R314" s="303">
        <f>Q314*H314</f>
        <v>0</v>
      </c>
      <c r="S314" s="303">
        <v>1.594</v>
      </c>
      <c r="T314" s="304">
        <f>S314*H314</f>
        <v>2.065824</v>
      </c>
      <c r="U314" s="218"/>
      <c r="V314" s="218"/>
      <c r="W314" s="218"/>
      <c r="X314" s="218"/>
      <c r="Y314" s="218"/>
      <c r="Z314" s="218"/>
      <c r="AA314" s="218"/>
      <c r="AB314" s="218"/>
      <c r="AC314" s="218"/>
      <c r="AD314" s="218"/>
      <c r="AE314" s="218"/>
      <c r="AR314" s="305" t="s">
        <v>158</v>
      </c>
      <c r="AT314" s="305" t="s">
        <v>154</v>
      </c>
      <c r="AU314" s="305" t="s">
        <v>83</v>
      </c>
      <c r="AY314" s="209" t="s">
        <v>152</v>
      </c>
      <c r="BE314" s="306">
        <f>IF(N314="základní",J314,0)</f>
        <v>0</v>
      </c>
      <c r="BF314" s="306">
        <f>IF(N314="snížená",J314,0)</f>
        <v>0</v>
      </c>
      <c r="BG314" s="306">
        <f>IF(N314="zákl. přenesená",J314,0)</f>
        <v>0</v>
      </c>
      <c r="BH314" s="306">
        <f>IF(N314="sníž. přenesená",J314,0)</f>
        <v>0</v>
      </c>
      <c r="BI314" s="306">
        <f>IF(N314="nulová",J314,0)</f>
        <v>0</v>
      </c>
      <c r="BJ314" s="209" t="s">
        <v>81</v>
      </c>
      <c r="BK314" s="306">
        <f>ROUND(I314*H314,2)</f>
        <v>0</v>
      </c>
      <c r="BL314" s="209" t="s">
        <v>158</v>
      </c>
      <c r="BM314" s="305" t="s">
        <v>492</v>
      </c>
    </row>
    <row r="315" spans="2:51" s="307" customFormat="1" ht="12">
      <c r="B315" s="308"/>
      <c r="D315" s="309" t="s">
        <v>160</v>
      </c>
      <c r="E315" s="310" t="s">
        <v>1</v>
      </c>
      <c r="F315" s="311" t="s">
        <v>493</v>
      </c>
      <c r="H315" s="310" t="s">
        <v>1</v>
      </c>
      <c r="L315" s="308"/>
      <c r="M315" s="312"/>
      <c r="N315" s="313"/>
      <c r="O315" s="313"/>
      <c r="P315" s="313"/>
      <c r="Q315" s="313"/>
      <c r="R315" s="313"/>
      <c r="S315" s="313"/>
      <c r="T315" s="314"/>
      <c r="AT315" s="310" t="s">
        <v>160</v>
      </c>
      <c r="AU315" s="310" t="s">
        <v>83</v>
      </c>
      <c r="AV315" s="307" t="s">
        <v>81</v>
      </c>
      <c r="AW315" s="307" t="s">
        <v>27</v>
      </c>
      <c r="AX315" s="307" t="s">
        <v>73</v>
      </c>
      <c r="AY315" s="310" t="s">
        <v>152</v>
      </c>
    </row>
    <row r="316" spans="2:51" s="315" customFormat="1" ht="12">
      <c r="B316" s="316"/>
      <c r="D316" s="309" t="s">
        <v>160</v>
      </c>
      <c r="E316" s="317" t="s">
        <v>1</v>
      </c>
      <c r="F316" s="318" t="s">
        <v>494</v>
      </c>
      <c r="H316" s="319">
        <v>1.296</v>
      </c>
      <c r="L316" s="316"/>
      <c r="M316" s="320"/>
      <c r="N316" s="321"/>
      <c r="O316" s="321"/>
      <c r="P316" s="321"/>
      <c r="Q316" s="321"/>
      <c r="R316" s="321"/>
      <c r="S316" s="321"/>
      <c r="T316" s="322"/>
      <c r="AT316" s="317" t="s">
        <v>160</v>
      </c>
      <c r="AU316" s="317" t="s">
        <v>83</v>
      </c>
      <c r="AV316" s="315" t="s">
        <v>83</v>
      </c>
      <c r="AW316" s="315" t="s">
        <v>27</v>
      </c>
      <c r="AX316" s="315" t="s">
        <v>73</v>
      </c>
      <c r="AY316" s="317" t="s">
        <v>152</v>
      </c>
    </row>
    <row r="317" spans="2:51" s="323" customFormat="1" ht="12">
      <c r="B317" s="324"/>
      <c r="D317" s="309" t="s">
        <v>160</v>
      </c>
      <c r="E317" s="325" t="s">
        <v>1</v>
      </c>
      <c r="F317" s="326" t="s">
        <v>163</v>
      </c>
      <c r="H317" s="327">
        <v>1.296</v>
      </c>
      <c r="L317" s="324"/>
      <c r="M317" s="328"/>
      <c r="N317" s="329"/>
      <c r="O317" s="329"/>
      <c r="P317" s="329"/>
      <c r="Q317" s="329"/>
      <c r="R317" s="329"/>
      <c r="S317" s="329"/>
      <c r="T317" s="330"/>
      <c r="AT317" s="325" t="s">
        <v>160</v>
      </c>
      <c r="AU317" s="325" t="s">
        <v>83</v>
      </c>
      <c r="AV317" s="323" t="s">
        <v>158</v>
      </c>
      <c r="AW317" s="323" t="s">
        <v>27</v>
      </c>
      <c r="AX317" s="323" t="s">
        <v>81</v>
      </c>
      <c r="AY317" s="325" t="s">
        <v>152</v>
      </c>
    </row>
    <row r="318" spans="1:65" s="220" customFormat="1" ht="21.75" customHeight="1">
      <c r="A318" s="218"/>
      <c r="B318" s="141"/>
      <c r="C318" s="142" t="s">
        <v>495</v>
      </c>
      <c r="D318" s="142" t="s">
        <v>154</v>
      </c>
      <c r="E318" s="143" t="s">
        <v>496</v>
      </c>
      <c r="F318" s="144" t="s">
        <v>497</v>
      </c>
      <c r="G318" s="145" t="s">
        <v>295</v>
      </c>
      <c r="H318" s="146">
        <v>11</v>
      </c>
      <c r="I318" s="147">
        <v>0</v>
      </c>
      <c r="J318" s="147">
        <f>ROUND(I318*H318,2)</f>
        <v>0</v>
      </c>
      <c r="K318" s="148"/>
      <c r="L318" s="141"/>
      <c r="M318" s="301" t="s">
        <v>1</v>
      </c>
      <c r="N318" s="302" t="s">
        <v>38</v>
      </c>
      <c r="O318" s="303">
        <v>1.621</v>
      </c>
      <c r="P318" s="303">
        <f>O318*H318</f>
        <v>17.831</v>
      </c>
      <c r="Q318" s="303">
        <v>0</v>
      </c>
      <c r="R318" s="303">
        <f>Q318*H318</f>
        <v>0</v>
      </c>
      <c r="S318" s="303">
        <v>0.37</v>
      </c>
      <c r="T318" s="304">
        <f>S318*H318</f>
        <v>4.07</v>
      </c>
      <c r="U318" s="218"/>
      <c r="V318" s="218"/>
      <c r="W318" s="218"/>
      <c r="X318" s="218"/>
      <c r="Y318" s="218"/>
      <c r="Z318" s="218"/>
      <c r="AA318" s="218"/>
      <c r="AB318" s="218"/>
      <c r="AC318" s="218"/>
      <c r="AD318" s="218"/>
      <c r="AE318" s="218"/>
      <c r="AR318" s="305" t="s">
        <v>158</v>
      </c>
      <c r="AT318" s="305" t="s">
        <v>154</v>
      </c>
      <c r="AU318" s="305" t="s">
        <v>83</v>
      </c>
      <c r="AY318" s="209" t="s">
        <v>152</v>
      </c>
      <c r="BE318" s="306">
        <f>IF(N318="základní",J318,0)</f>
        <v>0</v>
      </c>
      <c r="BF318" s="306">
        <f>IF(N318="snížená",J318,0)</f>
        <v>0</v>
      </c>
      <c r="BG318" s="306">
        <f>IF(N318="zákl. přenesená",J318,0)</f>
        <v>0</v>
      </c>
      <c r="BH318" s="306">
        <f>IF(N318="sníž. přenesená",J318,0)</f>
        <v>0</v>
      </c>
      <c r="BI318" s="306">
        <f>IF(N318="nulová",J318,0)</f>
        <v>0</v>
      </c>
      <c r="BJ318" s="209" t="s">
        <v>81</v>
      </c>
      <c r="BK318" s="306">
        <f>ROUND(I318*H318,2)</f>
        <v>0</v>
      </c>
      <c r="BL318" s="209" t="s">
        <v>158</v>
      </c>
      <c r="BM318" s="305" t="s">
        <v>498</v>
      </c>
    </row>
    <row r="319" spans="2:51" s="307" customFormat="1" ht="12">
      <c r="B319" s="308"/>
      <c r="D319" s="309" t="s">
        <v>160</v>
      </c>
      <c r="E319" s="310" t="s">
        <v>1</v>
      </c>
      <c r="F319" s="311" t="s">
        <v>499</v>
      </c>
      <c r="H319" s="310" t="s">
        <v>1</v>
      </c>
      <c r="L319" s="308"/>
      <c r="M319" s="312"/>
      <c r="N319" s="313"/>
      <c r="O319" s="313"/>
      <c r="P319" s="313"/>
      <c r="Q319" s="313"/>
      <c r="R319" s="313"/>
      <c r="S319" s="313"/>
      <c r="T319" s="314"/>
      <c r="AT319" s="310" t="s">
        <v>160</v>
      </c>
      <c r="AU319" s="310" t="s">
        <v>83</v>
      </c>
      <c r="AV319" s="307" t="s">
        <v>81</v>
      </c>
      <c r="AW319" s="307" t="s">
        <v>27</v>
      </c>
      <c r="AX319" s="307" t="s">
        <v>73</v>
      </c>
      <c r="AY319" s="310" t="s">
        <v>152</v>
      </c>
    </row>
    <row r="320" spans="2:51" s="315" customFormat="1" ht="12">
      <c r="B320" s="316"/>
      <c r="D320" s="309" t="s">
        <v>160</v>
      </c>
      <c r="E320" s="317" t="s">
        <v>1</v>
      </c>
      <c r="F320" s="318" t="s">
        <v>500</v>
      </c>
      <c r="H320" s="319">
        <v>11</v>
      </c>
      <c r="L320" s="316"/>
      <c r="M320" s="320"/>
      <c r="N320" s="321"/>
      <c r="O320" s="321"/>
      <c r="P320" s="321"/>
      <c r="Q320" s="321"/>
      <c r="R320" s="321"/>
      <c r="S320" s="321"/>
      <c r="T320" s="322"/>
      <c r="AT320" s="317" t="s">
        <v>160</v>
      </c>
      <c r="AU320" s="317" t="s">
        <v>83</v>
      </c>
      <c r="AV320" s="315" t="s">
        <v>83</v>
      </c>
      <c r="AW320" s="315" t="s">
        <v>27</v>
      </c>
      <c r="AX320" s="315" t="s">
        <v>73</v>
      </c>
      <c r="AY320" s="317" t="s">
        <v>152</v>
      </c>
    </row>
    <row r="321" spans="2:51" s="323" customFormat="1" ht="12">
      <c r="B321" s="324"/>
      <c r="D321" s="309" t="s">
        <v>160</v>
      </c>
      <c r="E321" s="325" t="s">
        <v>1</v>
      </c>
      <c r="F321" s="326" t="s">
        <v>163</v>
      </c>
      <c r="H321" s="327">
        <v>11</v>
      </c>
      <c r="L321" s="324"/>
      <c r="M321" s="328"/>
      <c r="N321" s="329"/>
      <c r="O321" s="329"/>
      <c r="P321" s="329"/>
      <c r="Q321" s="329"/>
      <c r="R321" s="329"/>
      <c r="S321" s="329"/>
      <c r="T321" s="330"/>
      <c r="AT321" s="325" t="s">
        <v>160</v>
      </c>
      <c r="AU321" s="325" t="s">
        <v>83</v>
      </c>
      <c r="AV321" s="323" t="s">
        <v>158</v>
      </c>
      <c r="AW321" s="323" t="s">
        <v>27</v>
      </c>
      <c r="AX321" s="323" t="s">
        <v>81</v>
      </c>
      <c r="AY321" s="325" t="s">
        <v>152</v>
      </c>
    </row>
    <row r="322" spans="1:65" s="220" customFormat="1" ht="21.75" customHeight="1">
      <c r="A322" s="218"/>
      <c r="B322" s="141"/>
      <c r="C322" s="142" t="s">
        <v>501</v>
      </c>
      <c r="D322" s="142" t="s">
        <v>154</v>
      </c>
      <c r="E322" s="143" t="s">
        <v>502</v>
      </c>
      <c r="F322" s="144" t="s">
        <v>503</v>
      </c>
      <c r="G322" s="145" t="s">
        <v>231</v>
      </c>
      <c r="H322" s="146">
        <v>4.375</v>
      </c>
      <c r="I322" s="147">
        <v>0</v>
      </c>
      <c r="J322" s="147">
        <f>ROUND(I322*H322,2)</f>
        <v>0</v>
      </c>
      <c r="K322" s="148"/>
      <c r="L322" s="141"/>
      <c r="M322" s="301" t="s">
        <v>1</v>
      </c>
      <c r="N322" s="302" t="s">
        <v>38</v>
      </c>
      <c r="O322" s="303">
        <v>3.33</v>
      </c>
      <c r="P322" s="303">
        <f>O322*H322</f>
        <v>14.56875</v>
      </c>
      <c r="Q322" s="303">
        <v>0</v>
      </c>
      <c r="R322" s="303">
        <f>Q322*H322</f>
        <v>0</v>
      </c>
      <c r="S322" s="303">
        <v>0.36</v>
      </c>
      <c r="T322" s="304">
        <f>S322*H322</f>
        <v>1.575</v>
      </c>
      <c r="U322" s="218"/>
      <c r="V322" s="218"/>
      <c r="W322" s="218"/>
      <c r="X322" s="218"/>
      <c r="Y322" s="218"/>
      <c r="Z322" s="218"/>
      <c r="AA322" s="218"/>
      <c r="AB322" s="218"/>
      <c r="AC322" s="218"/>
      <c r="AD322" s="218"/>
      <c r="AE322" s="218"/>
      <c r="AR322" s="305" t="s">
        <v>158</v>
      </c>
      <c r="AT322" s="305" t="s">
        <v>154</v>
      </c>
      <c r="AU322" s="305" t="s">
        <v>83</v>
      </c>
      <c r="AY322" s="209" t="s">
        <v>152</v>
      </c>
      <c r="BE322" s="306">
        <f>IF(N322="základní",J322,0)</f>
        <v>0</v>
      </c>
      <c r="BF322" s="306">
        <f>IF(N322="snížená",J322,0)</f>
        <v>0</v>
      </c>
      <c r="BG322" s="306">
        <f>IF(N322="zákl. přenesená",J322,0)</f>
        <v>0</v>
      </c>
      <c r="BH322" s="306">
        <f>IF(N322="sníž. přenesená",J322,0)</f>
        <v>0</v>
      </c>
      <c r="BI322" s="306">
        <f>IF(N322="nulová",J322,0)</f>
        <v>0</v>
      </c>
      <c r="BJ322" s="209" t="s">
        <v>81</v>
      </c>
      <c r="BK322" s="306">
        <f>ROUND(I322*H322,2)</f>
        <v>0</v>
      </c>
      <c r="BL322" s="209" t="s">
        <v>158</v>
      </c>
      <c r="BM322" s="305" t="s">
        <v>504</v>
      </c>
    </row>
    <row r="323" spans="2:51" s="307" customFormat="1" ht="12">
      <c r="B323" s="308"/>
      <c r="D323" s="309" t="s">
        <v>160</v>
      </c>
      <c r="E323" s="310" t="s">
        <v>1</v>
      </c>
      <c r="F323" s="311" t="s">
        <v>505</v>
      </c>
      <c r="H323" s="310" t="s">
        <v>1</v>
      </c>
      <c r="L323" s="308"/>
      <c r="M323" s="312"/>
      <c r="N323" s="313"/>
      <c r="O323" s="313"/>
      <c r="P323" s="313"/>
      <c r="Q323" s="313"/>
      <c r="R323" s="313"/>
      <c r="S323" s="313"/>
      <c r="T323" s="314"/>
      <c r="AT323" s="310" t="s">
        <v>160</v>
      </c>
      <c r="AU323" s="310" t="s">
        <v>83</v>
      </c>
      <c r="AV323" s="307" t="s">
        <v>81</v>
      </c>
      <c r="AW323" s="307" t="s">
        <v>27</v>
      </c>
      <c r="AX323" s="307" t="s">
        <v>73</v>
      </c>
      <c r="AY323" s="310" t="s">
        <v>152</v>
      </c>
    </row>
    <row r="324" spans="2:51" s="315" customFormat="1" ht="12">
      <c r="B324" s="316"/>
      <c r="D324" s="309" t="s">
        <v>160</v>
      </c>
      <c r="E324" s="317" t="s">
        <v>1</v>
      </c>
      <c r="F324" s="318" t="s">
        <v>506</v>
      </c>
      <c r="H324" s="319">
        <v>4.375</v>
      </c>
      <c r="L324" s="316"/>
      <c r="M324" s="320"/>
      <c r="N324" s="321"/>
      <c r="O324" s="321"/>
      <c r="P324" s="321"/>
      <c r="Q324" s="321"/>
      <c r="R324" s="321"/>
      <c r="S324" s="321"/>
      <c r="T324" s="322"/>
      <c r="AT324" s="317" t="s">
        <v>160</v>
      </c>
      <c r="AU324" s="317" t="s">
        <v>83</v>
      </c>
      <c r="AV324" s="315" t="s">
        <v>83</v>
      </c>
      <c r="AW324" s="315" t="s">
        <v>27</v>
      </c>
      <c r="AX324" s="315" t="s">
        <v>73</v>
      </c>
      <c r="AY324" s="317" t="s">
        <v>152</v>
      </c>
    </row>
    <row r="325" spans="2:51" s="323" customFormat="1" ht="12">
      <c r="B325" s="324"/>
      <c r="D325" s="309" t="s">
        <v>160</v>
      </c>
      <c r="E325" s="325" t="s">
        <v>1</v>
      </c>
      <c r="F325" s="326" t="s">
        <v>163</v>
      </c>
      <c r="H325" s="327">
        <v>4.375</v>
      </c>
      <c r="L325" s="324"/>
      <c r="M325" s="328"/>
      <c r="N325" s="329"/>
      <c r="O325" s="329"/>
      <c r="P325" s="329"/>
      <c r="Q325" s="329"/>
      <c r="R325" s="329"/>
      <c r="S325" s="329"/>
      <c r="T325" s="330"/>
      <c r="AT325" s="325" t="s">
        <v>160</v>
      </c>
      <c r="AU325" s="325" t="s">
        <v>83</v>
      </c>
      <c r="AV325" s="323" t="s">
        <v>158</v>
      </c>
      <c r="AW325" s="323" t="s">
        <v>27</v>
      </c>
      <c r="AX325" s="323" t="s">
        <v>81</v>
      </c>
      <c r="AY325" s="325" t="s">
        <v>152</v>
      </c>
    </row>
    <row r="326" spans="1:65" s="220" customFormat="1" ht="33" customHeight="1">
      <c r="A326" s="218"/>
      <c r="B326" s="141"/>
      <c r="C326" s="142" t="s">
        <v>507</v>
      </c>
      <c r="D326" s="142" t="s">
        <v>154</v>
      </c>
      <c r="E326" s="143" t="s">
        <v>508</v>
      </c>
      <c r="F326" s="144" t="s">
        <v>509</v>
      </c>
      <c r="G326" s="145" t="s">
        <v>157</v>
      </c>
      <c r="H326" s="146">
        <v>143.675</v>
      </c>
      <c r="I326" s="147">
        <v>0</v>
      </c>
      <c r="J326" s="147">
        <f>ROUND(I326*H326,2)</f>
        <v>0</v>
      </c>
      <c r="K326" s="148"/>
      <c r="L326" s="141"/>
      <c r="M326" s="301" t="s">
        <v>1</v>
      </c>
      <c r="N326" s="302" t="s">
        <v>38</v>
      </c>
      <c r="O326" s="303">
        <v>5.867</v>
      </c>
      <c r="P326" s="303">
        <f>O326*H326</f>
        <v>842.941225</v>
      </c>
      <c r="Q326" s="303">
        <v>0</v>
      </c>
      <c r="R326" s="303">
        <f>Q326*H326</f>
        <v>0</v>
      </c>
      <c r="S326" s="303">
        <v>2.2</v>
      </c>
      <c r="T326" s="304">
        <f>S326*H326</f>
        <v>316.08500000000004</v>
      </c>
      <c r="U326" s="218"/>
      <c r="V326" s="218"/>
      <c r="W326" s="218"/>
      <c r="X326" s="218"/>
      <c r="Y326" s="218"/>
      <c r="Z326" s="218"/>
      <c r="AA326" s="218"/>
      <c r="AB326" s="218"/>
      <c r="AC326" s="218"/>
      <c r="AD326" s="218"/>
      <c r="AE326" s="218"/>
      <c r="AR326" s="305" t="s">
        <v>158</v>
      </c>
      <c r="AT326" s="305" t="s">
        <v>154</v>
      </c>
      <c r="AU326" s="305" t="s">
        <v>83</v>
      </c>
      <c r="AY326" s="209" t="s">
        <v>152</v>
      </c>
      <c r="BE326" s="306">
        <f>IF(N326="základní",J326,0)</f>
        <v>0</v>
      </c>
      <c r="BF326" s="306">
        <f>IF(N326="snížená",J326,0)</f>
        <v>0</v>
      </c>
      <c r="BG326" s="306">
        <f>IF(N326="zákl. přenesená",J326,0)</f>
        <v>0</v>
      </c>
      <c r="BH326" s="306">
        <f>IF(N326="sníž. přenesená",J326,0)</f>
        <v>0</v>
      </c>
      <c r="BI326" s="306">
        <f>IF(N326="nulová",J326,0)</f>
        <v>0</v>
      </c>
      <c r="BJ326" s="209" t="s">
        <v>81</v>
      </c>
      <c r="BK326" s="306">
        <f>ROUND(I326*H326,2)</f>
        <v>0</v>
      </c>
      <c r="BL326" s="209" t="s">
        <v>158</v>
      </c>
      <c r="BM326" s="305" t="s">
        <v>510</v>
      </c>
    </row>
    <row r="327" spans="2:51" s="307" customFormat="1" ht="12">
      <c r="B327" s="308"/>
      <c r="D327" s="309" t="s">
        <v>160</v>
      </c>
      <c r="E327" s="310" t="s">
        <v>1</v>
      </c>
      <c r="F327" s="311" t="s">
        <v>511</v>
      </c>
      <c r="H327" s="310" t="s">
        <v>1</v>
      </c>
      <c r="L327" s="308"/>
      <c r="M327" s="312"/>
      <c r="N327" s="313"/>
      <c r="O327" s="313"/>
      <c r="P327" s="313"/>
      <c r="Q327" s="313"/>
      <c r="R327" s="313"/>
      <c r="S327" s="313"/>
      <c r="T327" s="314"/>
      <c r="AT327" s="310" t="s">
        <v>160</v>
      </c>
      <c r="AU327" s="310" t="s">
        <v>83</v>
      </c>
      <c r="AV327" s="307" t="s">
        <v>81</v>
      </c>
      <c r="AW327" s="307" t="s">
        <v>27</v>
      </c>
      <c r="AX327" s="307" t="s">
        <v>73</v>
      </c>
      <c r="AY327" s="310" t="s">
        <v>152</v>
      </c>
    </row>
    <row r="328" spans="2:51" s="307" customFormat="1" ht="12">
      <c r="B328" s="308"/>
      <c r="D328" s="309" t="s">
        <v>160</v>
      </c>
      <c r="E328" s="310" t="s">
        <v>1</v>
      </c>
      <c r="F328" s="311" t="s">
        <v>512</v>
      </c>
      <c r="H328" s="310" t="s">
        <v>1</v>
      </c>
      <c r="L328" s="308"/>
      <c r="M328" s="312"/>
      <c r="N328" s="313"/>
      <c r="O328" s="313"/>
      <c r="P328" s="313"/>
      <c r="Q328" s="313"/>
      <c r="R328" s="313"/>
      <c r="S328" s="313"/>
      <c r="T328" s="314"/>
      <c r="AT328" s="310" t="s">
        <v>160</v>
      </c>
      <c r="AU328" s="310" t="s">
        <v>83</v>
      </c>
      <c r="AV328" s="307" t="s">
        <v>81</v>
      </c>
      <c r="AW328" s="307" t="s">
        <v>27</v>
      </c>
      <c r="AX328" s="307" t="s">
        <v>73</v>
      </c>
      <c r="AY328" s="310" t="s">
        <v>152</v>
      </c>
    </row>
    <row r="329" spans="2:51" s="315" customFormat="1" ht="12">
      <c r="B329" s="316"/>
      <c r="D329" s="309" t="s">
        <v>160</v>
      </c>
      <c r="E329" s="317" t="s">
        <v>1</v>
      </c>
      <c r="F329" s="318" t="s">
        <v>513</v>
      </c>
      <c r="H329" s="319">
        <v>23.4</v>
      </c>
      <c r="L329" s="316"/>
      <c r="M329" s="320"/>
      <c r="N329" s="321"/>
      <c r="O329" s="321"/>
      <c r="P329" s="321"/>
      <c r="Q329" s="321"/>
      <c r="R329" s="321"/>
      <c r="S329" s="321"/>
      <c r="T329" s="322"/>
      <c r="AT329" s="317" t="s">
        <v>160</v>
      </c>
      <c r="AU329" s="317" t="s">
        <v>83</v>
      </c>
      <c r="AV329" s="315" t="s">
        <v>83</v>
      </c>
      <c r="AW329" s="315" t="s">
        <v>27</v>
      </c>
      <c r="AX329" s="315" t="s">
        <v>73</v>
      </c>
      <c r="AY329" s="317" t="s">
        <v>152</v>
      </c>
    </row>
    <row r="330" spans="2:51" s="315" customFormat="1" ht="12">
      <c r="B330" s="316"/>
      <c r="D330" s="309" t="s">
        <v>160</v>
      </c>
      <c r="E330" s="317" t="s">
        <v>1</v>
      </c>
      <c r="F330" s="318" t="s">
        <v>514</v>
      </c>
      <c r="H330" s="319">
        <v>70.275</v>
      </c>
      <c r="L330" s="316"/>
      <c r="M330" s="320"/>
      <c r="N330" s="321"/>
      <c r="O330" s="321"/>
      <c r="P330" s="321"/>
      <c r="Q330" s="321"/>
      <c r="R330" s="321"/>
      <c r="S330" s="321"/>
      <c r="T330" s="322"/>
      <c r="AT330" s="317" t="s">
        <v>160</v>
      </c>
      <c r="AU330" s="317" t="s">
        <v>83</v>
      </c>
      <c r="AV330" s="315" t="s">
        <v>83</v>
      </c>
      <c r="AW330" s="315" t="s">
        <v>27</v>
      </c>
      <c r="AX330" s="315" t="s">
        <v>73</v>
      </c>
      <c r="AY330" s="317" t="s">
        <v>152</v>
      </c>
    </row>
    <row r="331" spans="2:51" s="307" customFormat="1" ht="12">
      <c r="B331" s="308"/>
      <c r="D331" s="309" t="s">
        <v>160</v>
      </c>
      <c r="E331" s="310" t="s">
        <v>1</v>
      </c>
      <c r="F331" s="311" t="s">
        <v>515</v>
      </c>
      <c r="H331" s="310" t="s">
        <v>1</v>
      </c>
      <c r="L331" s="308"/>
      <c r="M331" s="312"/>
      <c r="N331" s="313"/>
      <c r="O331" s="313"/>
      <c r="P331" s="313"/>
      <c r="Q331" s="313"/>
      <c r="R331" s="313"/>
      <c r="S331" s="313"/>
      <c r="T331" s="314"/>
      <c r="AT331" s="310" t="s">
        <v>160</v>
      </c>
      <c r="AU331" s="310" t="s">
        <v>83</v>
      </c>
      <c r="AV331" s="307" t="s">
        <v>81</v>
      </c>
      <c r="AW331" s="307" t="s">
        <v>27</v>
      </c>
      <c r="AX331" s="307" t="s">
        <v>73</v>
      </c>
      <c r="AY331" s="310" t="s">
        <v>152</v>
      </c>
    </row>
    <row r="332" spans="2:51" s="315" customFormat="1" ht="12">
      <c r="B332" s="316"/>
      <c r="D332" s="309" t="s">
        <v>160</v>
      </c>
      <c r="E332" s="317" t="s">
        <v>1</v>
      </c>
      <c r="F332" s="318" t="s">
        <v>516</v>
      </c>
      <c r="H332" s="319">
        <v>50</v>
      </c>
      <c r="L332" s="316"/>
      <c r="M332" s="320"/>
      <c r="N332" s="321"/>
      <c r="O332" s="321"/>
      <c r="P332" s="321"/>
      <c r="Q332" s="321"/>
      <c r="R332" s="321"/>
      <c r="S332" s="321"/>
      <c r="T332" s="322"/>
      <c r="AT332" s="317" t="s">
        <v>160</v>
      </c>
      <c r="AU332" s="317" t="s">
        <v>83</v>
      </c>
      <c r="AV332" s="315" t="s">
        <v>83</v>
      </c>
      <c r="AW332" s="315" t="s">
        <v>27</v>
      </c>
      <c r="AX332" s="315" t="s">
        <v>73</v>
      </c>
      <c r="AY332" s="317" t="s">
        <v>152</v>
      </c>
    </row>
    <row r="333" spans="2:51" s="323" customFormat="1" ht="12">
      <c r="B333" s="324"/>
      <c r="D333" s="309" t="s">
        <v>160</v>
      </c>
      <c r="E333" s="325" t="s">
        <v>1</v>
      </c>
      <c r="F333" s="326" t="s">
        <v>163</v>
      </c>
      <c r="H333" s="327">
        <v>143.675</v>
      </c>
      <c r="L333" s="324"/>
      <c r="M333" s="328"/>
      <c r="N333" s="329"/>
      <c r="O333" s="329"/>
      <c r="P333" s="329"/>
      <c r="Q333" s="329"/>
      <c r="R333" s="329"/>
      <c r="S333" s="329"/>
      <c r="T333" s="330"/>
      <c r="AT333" s="325" t="s">
        <v>160</v>
      </c>
      <c r="AU333" s="325" t="s">
        <v>83</v>
      </c>
      <c r="AV333" s="323" t="s">
        <v>158</v>
      </c>
      <c r="AW333" s="323" t="s">
        <v>27</v>
      </c>
      <c r="AX333" s="323" t="s">
        <v>81</v>
      </c>
      <c r="AY333" s="325" t="s">
        <v>152</v>
      </c>
    </row>
    <row r="334" spans="1:65" s="220" customFormat="1" ht="21.75" customHeight="1">
      <c r="A334" s="218"/>
      <c r="B334" s="141"/>
      <c r="C334" s="142" t="s">
        <v>517</v>
      </c>
      <c r="D334" s="142" t="s">
        <v>154</v>
      </c>
      <c r="E334" s="143" t="s">
        <v>518</v>
      </c>
      <c r="F334" s="144" t="s">
        <v>519</v>
      </c>
      <c r="G334" s="145" t="s">
        <v>157</v>
      </c>
      <c r="H334" s="146">
        <v>143.675</v>
      </c>
      <c r="I334" s="147">
        <v>0</v>
      </c>
      <c r="J334" s="147">
        <f>ROUND(I334*H334,2)</f>
        <v>0</v>
      </c>
      <c r="K334" s="148"/>
      <c r="L334" s="141"/>
      <c r="M334" s="301" t="s">
        <v>1</v>
      </c>
      <c r="N334" s="302" t="s">
        <v>38</v>
      </c>
      <c r="O334" s="303">
        <v>4.029</v>
      </c>
      <c r="P334" s="303">
        <f>O334*H334</f>
        <v>578.866575</v>
      </c>
      <c r="Q334" s="303">
        <v>0</v>
      </c>
      <c r="R334" s="303">
        <f>Q334*H334</f>
        <v>0</v>
      </c>
      <c r="S334" s="303">
        <v>0.029</v>
      </c>
      <c r="T334" s="304">
        <f>S334*H334</f>
        <v>4.166575000000001</v>
      </c>
      <c r="U334" s="218"/>
      <c r="V334" s="218"/>
      <c r="W334" s="218"/>
      <c r="X334" s="218"/>
      <c r="Y334" s="218"/>
      <c r="Z334" s="218"/>
      <c r="AA334" s="218"/>
      <c r="AB334" s="218"/>
      <c r="AC334" s="218"/>
      <c r="AD334" s="218"/>
      <c r="AE334" s="218"/>
      <c r="AR334" s="305" t="s">
        <v>158</v>
      </c>
      <c r="AT334" s="305" t="s">
        <v>154</v>
      </c>
      <c r="AU334" s="305" t="s">
        <v>83</v>
      </c>
      <c r="AY334" s="209" t="s">
        <v>152</v>
      </c>
      <c r="BE334" s="306">
        <f>IF(N334="základní",J334,0)</f>
        <v>0</v>
      </c>
      <c r="BF334" s="306">
        <f>IF(N334="snížená",J334,0)</f>
        <v>0</v>
      </c>
      <c r="BG334" s="306">
        <f>IF(N334="zákl. přenesená",J334,0)</f>
        <v>0</v>
      </c>
      <c r="BH334" s="306">
        <f>IF(N334="sníž. přenesená",J334,0)</f>
        <v>0</v>
      </c>
      <c r="BI334" s="306">
        <f>IF(N334="nulová",J334,0)</f>
        <v>0</v>
      </c>
      <c r="BJ334" s="209" t="s">
        <v>81</v>
      </c>
      <c r="BK334" s="306">
        <f>ROUND(I334*H334,2)</f>
        <v>0</v>
      </c>
      <c r="BL334" s="209" t="s">
        <v>158</v>
      </c>
      <c r="BM334" s="305" t="s">
        <v>520</v>
      </c>
    </row>
    <row r="335" spans="1:65" s="220" customFormat="1" ht="16.5" customHeight="1">
      <c r="A335" s="218"/>
      <c r="B335" s="141"/>
      <c r="C335" s="142" t="s">
        <v>521</v>
      </c>
      <c r="D335" s="142" t="s">
        <v>154</v>
      </c>
      <c r="E335" s="143" t="s">
        <v>522</v>
      </c>
      <c r="F335" s="144" t="s">
        <v>523</v>
      </c>
      <c r="G335" s="145" t="s">
        <v>231</v>
      </c>
      <c r="H335" s="146">
        <v>26.64</v>
      </c>
      <c r="I335" s="147">
        <v>0</v>
      </c>
      <c r="J335" s="147">
        <f>ROUND(I335*H335,2)</f>
        <v>0</v>
      </c>
      <c r="K335" s="148"/>
      <c r="L335" s="141"/>
      <c r="M335" s="301" t="s">
        <v>1</v>
      </c>
      <c r="N335" s="302" t="s">
        <v>38</v>
      </c>
      <c r="O335" s="303">
        <v>0.576</v>
      </c>
      <c r="P335" s="303">
        <f>O335*H335</f>
        <v>15.344639999999998</v>
      </c>
      <c r="Q335" s="303">
        <v>0</v>
      </c>
      <c r="R335" s="303">
        <f>Q335*H335</f>
        <v>0</v>
      </c>
      <c r="S335" s="303">
        <v>0.067</v>
      </c>
      <c r="T335" s="304">
        <f>S335*H335</f>
        <v>1.7848800000000002</v>
      </c>
      <c r="U335" s="218"/>
      <c r="V335" s="218"/>
      <c r="W335" s="218"/>
      <c r="X335" s="218"/>
      <c r="Y335" s="218"/>
      <c r="Z335" s="218"/>
      <c r="AA335" s="218"/>
      <c r="AB335" s="218"/>
      <c r="AC335" s="218"/>
      <c r="AD335" s="218"/>
      <c r="AE335" s="218"/>
      <c r="AR335" s="305" t="s">
        <v>158</v>
      </c>
      <c r="AT335" s="305" t="s">
        <v>154</v>
      </c>
      <c r="AU335" s="305" t="s">
        <v>83</v>
      </c>
      <c r="AY335" s="209" t="s">
        <v>152</v>
      </c>
      <c r="BE335" s="306">
        <f>IF(N335="základní",J335,0)</f>
        <v>0</v>
      </c>
      <c r="BF335" s="306">
        <f>IF(N335="snížená",J335,0)</f>
        <v>0</v>
      </c>
      <c r="BG335" s="306">
        <f>IF(N335="zákl. přenesená",J335,0)</f>
        <v>0</v>
      </c>
      <c r="BH335" s="306">
        <f>IF(N335="sníž. přenesená",J335,0)</f>
        <v>0</v>
      </c>
      <c r="BI335" s="306">
        <f>IF(N335="nulová",J335,0)</f>
        <v>0</v>
      </c>
      <c r="BJ335" s="209" t="s">
        <v>81</v>
      </c>
      <c r="BK335" s="306">
        <f>ROUND(I335*H335,2)</f>
        <v>0</v>
      </c>
      <c r="BL335" s="209" t="s">
        <v>158</v>
      </c>
      <c r="BM335" s="305" t="s">
        <v>524</v>
      </c>
    </row>
    <row r="336" spans="2:51" s="307" customFormat="1" ht="12">
      <c r="B336" s="308"/>
      <c r="D336" s="309" t="s">
        <v>160</v>
      </c>
      <c r="E336" s="310" t="s">
        <v>1</v>
      </c>
      <c r="F336" s="311" t="s">
        <v>525</v>
      </c>
      <c r="H336" s="310" t="s">
        <v>1</v>
      </c>
      <c r="L336" s="308"/>
      <c r="M336" s="312"/>
      <c r="N336" s="313"/>
      <c r="O336" s="313"/>
      <c r="P336" s="313"/>
      <c r="Q336" s="313"/>
      <c r="R336" s="313"/>
      <c r="S336" s="313"/>
      <c r="T336" s="314"/>
      <c r="AT336" s="310" t="s">
        <v>160</v>
      </c>
      <c r="AU336" s="310" t="s">
        <v>83</v>
      </c>
      <c r="AV336" s="307" t="s">
        <v>81</v>
      </c>
      <c r="AW336" s="307" t="s">
        <v>27</v>
      </c>
      <c r="AX336" s="307" t="s">
        <v>73</v>
      </c>
      <c r="AY336" s="310" t="s">
        <v>152</v>
      </c>
    </row>
    <row r="337" spans="2:51" s="315" customFormat="1" ht="12">
      <c r="B337" s="316"/>
      <c r="D337" s="309" t="s">
        <v>160</v>
      </c>
      <c r="E337" s="317" t="s">
        <v>1</v>
      </c>
      <c r="F337" s="318" t="s">
        <v>526</v>
      </c>
      <c r="H337" s="319">
        <v>26.64</v>
      </c>
      <c r="L337" s="316"/>
      <c r="M337" s="320"/>
      <c r="N337" s="321"/>
      <c r="O337" s="321"/>
      <c r="P337" s="321"/>
      <c r="Q337" s="321"/>
      <c r="R337" s="321"/>
      <c r="S337" s="321"/>
      <c r="T337" s="322"/>
      <c r="AT337" s="317" t="s">
        <v>160</v>
      </c>
      <c r="AU337" s="317" t="s">
        <v>83</v>
      </c>
      <c r="AV337" s="315" t="s">
        <v>83</v>
      </c>
      <c r="AW337" s="315" t="s">
        <v>27</v>
      </c>
      <c r="AX337" s="315" t="s">
        <v>73</v>
      </c>
      <c r="AY337" s="317" t="s">
        <v>152</v>
      </c>
    </row>
    <row r="338" spans="2:51" s="323" customFormat="1" ht="12">
      <c r="B338" s="324"/>
      <c r="D338" s="309" t="s">
        <v>160</v>
      </c>
      <c r="E338" s="325" t="s">
        <v>1</v>
      </c>
      <c r="F338" s="326" t="s">
        <v>163</v>
      </c>
      <c r="H338" s="327">
        <v>26.64</v>
      </c>
      <c r="L338" s="324"/>
      <c r="M338" s="328"/>
      <c r="N338" s="329"/>
      <c r="O338" s="329"/>
      <c r="P338" s="329"/>
      <c r="Q338" s="329"/>
      <c r="R338" s="329"/>
      <c r="S338" s="329"/>
      <c r="T338" s="330"/>
      <c r="AT338" s="325" t="s">
        <v>160</v>
      </c>
      <c r="AU338" s="325" t="s">
        <v>83</v>
      </c>
      <c r="AV338" s="323" t="s">
        <v>158</v>
      </c>
      <c r="AW338" s="323" t="s">
        <v>27</v>
      </c>
      <c r="AX338" s="323" t="s">
        <v>81</v>
      </c>
      <c r="AY338" s="325" t="s">
        <v>152</v>
      </c>
    </row>
    <row r="339" spans="1:65" s="220" customFormat="1" ht="21.75" customHeight="1">
      <c r="A339" s="218"/>
      <c r="B339" s="141"/>
      <c r="C339" s="142" t="s">
        <v>527</v>
      </c>
      <c r="D339" s="142" t="s">
        <v>154</v>
      </c>
      <c r="E339" s="143" t="s">
        <v>528</v>
      </c>
      <c r="F339" s="144" t="s">
        <v>529</v>
      </c>
      <c r="G339" s="145" t="s">
        <v>295</v>
      </c>
      <c r="H339" s="146">
        <v>38.4</v>
      </c>
      <c r="I339" s="147">
        <v>0</v>
      </c>
      <c r="J339" s="147">
        <f>ROUND(I339*H339,2)</f>
        <v>0</v>
      </c>
      <c r="K339" s="148"/>
      <c r="L339" s="141"/>
      <c r="M339" s="301" t="s">
        <v>1</v>
      </c>
      <c r="N339" s="302" t="s">
        <v>38</v>
      </c>
      <c r="O339" s="303">
        <v>0.729</v>
      </c>
      <c r="P339" s="303">
        <f>O339*H339</f>
        <v>27.993599999999997</v>
      </c>
      <c r="Q339" s="303">
        <v>0</v>
      </c>
      <c r="R339" s="303">
        <f>Q339*H339</f>
        <v>0</v>
      </c>
      <c r="S339" s="303">
        <v>0.054</v>
      </c>
      <c r="T339" s="304">
        <f>S339*H339</f>
        <v>2.0736</v>
      </c>
      <c r="U339" s="218"/>
      <c r="V339" s="218"/>
      <c r="W339" s="218"/>
      <c r="X339" s="218"/>
      <c r="Y339" s="218"/>
      <c r="Z339" s="218"/>
      <c r="AA339" s="218"/>
      <c r="AB339" s="218"/>
      <c r="AC339" s="218"/>
      <c r="AD339" s="218"/>
      <c r="AE339" s="218"/>
      <c r="AR339" s="305" t="s">
        <v>158</v>
      </c>
      <c r="AT339" s="305" t="s">
        <v>154</v>
      </c>
      <c r="AU339" s="305" t="s">
        <v>83</v>
      </c>
      <c r="AY339" s="209" t="s">
        <v>152</v>
      </c>
      <c r="BE339" s="306">
        <f>IF(N339="základní",J339,0)</f>
        <v>0</v>
      </c>
      <c r="BF339" s="306">
        <f>IF(N339="snížená",J339,0)</f>
        <v>0</v>
      </c>
      <c r="BG339" s="306">
        <f>IF(N339="zákl. přenesená",J339,0)</f>
        <v>0</v>
      </c>
      <c r="BH339" s="306">
        <f>IF(N339="sníž. přenesená",J339,0)</f>
        <v>0</v>
      </c>
      <c r="BI339" s="306">
        <f>IF(N339="nulová",J339,0)</f>
        <v>0</v>
      </c>
      <c r="BJ339" s="209" t="s">
        <v>81</v>
      </c>
      <c r="BK339" s="306">
        <f>ROUND(I339*H339,2)</f>
        <v>0</v>
      </c>
      <c r="BL339" s="209" t="s">
        <v>158</v>
      </c>
      <c r="BM339" s="305" t="s">
        <v>530</v>
      </c>
    </row>
    <row r="340" spans="2:51" s="307" customFormat="1" ht="22.5">
      <c r="B340" s="308"/>
      <c r="D340" s="309" t="s">
        <v>160</v>
      </c>
      <c r="E340" s="310" t="s">
        <v>1</v>
      </c>
      <c r="F340" s="311" t="s">
        <v>531</v>
      </c>
      <c r="H340" s="310" t="s">
        <v>1</v>
      </c>
      <c r="L340" s="308"/>
      <c r="M340" s="312"/>
      <c r="N340" s="313"/>
      <c r="O340" s="313"/>
      <c r="P340" s="313"/>
      <c r="Q340" s="313"/>
      <c r="R340" s="313"/>
      <c r="S340" s="313"/>
      <c r="T340" s="314"/>
      <c r="AT340" s="310" t="s">
        <v>160</v>
      </c>
      <c r="AU340" s="310" t="s">
        <v>83</v>
      </c>
      <c r="AV340" s="307" t="s">
        <v>81</v>
      </c>
      <c r="AW340" s="307" t="s">
        <v>27</v>
      </c>
      <c r="AX340" s="307" t="s">
        <v>73</v>
      </c>
      <c r="AY340" s="310" t="s">
        <v>152</v>
      </c>
    </row>
    <row r="341" spans="2:51" s="315" customFormat="1" ht="12">
      <c r="B341" s="316"/>
      <c r="D341" s="309" t="s">
        <v>160</v>
      </c>
      <c r="E341" s="317" t="s">
        <v>1</v>
      </c>
      <c r="F341" s="318" t="s">
        <v>532</v>
      </c>
      <c r="H341" s="319">
        <v>38.4</v>
      </c>
      <c r="L341" s="316"/>
      <c r="M341" s="320"/>
      <c r="N341" s="321"/>
      <c r="O341" s="321"/>
      <c r="P341" s="321"/>
      <c r="Q341" s="321"/>
      <c r="R341" s="321"/>
      <c r="S341" s="321"/>
      <c r="T341" s="322"/>
      <c r="AT341" s="317" t="s">
        <v>160</v>
      </c>
      <c r="AU341" s="317" t="s">
        <v>83</v>
      </c>
      <c r="AV341" s="315" t="s">
        <v>83</v>
      </c>
      <c r="AW341" s="315" t="s">
        <v>27</v>
      </c>
      <c r="AX341" s="315" t="s">
        <v>73</v>
      </c>
      <c r="AY341" s="317" t="s">
        <v>152</v>
      </c>
    </row>
    <row r="342" spans="2:51" s="323" customFormat="1" ht="12">
      <c r="B342" s="324"/>
      <c r="D342" s="309" t="s">
        <v>160</v>
      </c>
      <c r="E342" s="325" t="s">
        <v>1</v>
      </c>
      <c r="F342" s="326" t="s">
        <v>163</v>
      </c>
      <c r="H342" s="327">
        <v>38.4</v>
      </c>
      <c r="L342" s="324"/>
      <c r="M342" s="328"/>
      <c r="N342" s="329"/>
      <c r="O342" s="329"/>
      <c r="P342" s="329"/>
      <c r="Q342" s="329"/>
      <c r="R342" s="329"/>
      <c r="S342" s="329"/>
      <c r="T342" s="330"/>
      <c r="AT342" s="325" t="s">
        <v>160</v>
      </c>
      <c r="AU342" s="325" t="s">
        <v>83</v>
      </c>
      <c r="AV342" s="323" t="s">
        <v>158</v>
      </c>
      <c r="AW342" s="323" t="s">
        <v>27</v>
      </c>
      <c r="AX342" s="323" t="s">
        <v>81</v>
      </c>
      <c r="AY342" s="325" t="s">
        <v>152</v>
      </c>
    </row>
    <row r="343" spans="1:65" s="220" customFormat="1" ht="21.75" customHeight="1">
      <c r="A343" s="218"/>
      <c r="B343" s="141"/>
      <c r="C343" s="142" t="s">
        <v>533</v>
      </c>
      <c r="D343" s="142" t="s">
        <v>154</v>
      </c>
      <c r="E343" s="143" t="s">
        <v>534</v>
      </c>
      <c r="F343" s="144" t="s">
        <v>535</v>
      </c>
      <c r="G343" s="145" t="s">
        <v>295</v>
      </c>
      <c r="H343" s="146">
        <v>30</v>
      </c>
      <c r="I343" s="147">
        <v>0</v>
      </c>
      <c r="J343" s="147">
        <f>ROUND(I343*H343,2)</f>
        <v>0</v>
      </c>
      <c r="K343" s="148"/>
      <c r="L343" s="141"/>
      <c r="M343" s="301" t="s">
        <v>1</v>
      </c>
      <c r="N343" s="302" t="s">
        <v>38</v>
      </c>
      <c r="O343" s="303">
        <v>0.633</v>
      </c>
      <c r="P343" s="303">
        <f>O343*H343</f>
        <v>18.990000000000002</v>
      </c>
      <c r="Q343" s="303">
        <v>0.02363</v>
      </c>
      <c r="R343" s="303">
        <f>Q343*H343</f>
        <v>0.7089000000000001</v>
      </c>
      <c r="S343" s="303">
        <v>0</v>
      </c>
      <c r="T343" s="304">
        <f>S343*H343</f>
        <v>0</v>
      </c>
      <c r="U343" s="218"/>
      <c r="V343" s="218"/>
      <c r="W343" s="218"/>
      <c r="X343" s="218"/>
      <c r="Y343" s="218"/>
      <c r="Z343" s="218"/>
      <c r="AA343" s="218"/>
      <c r="AB343" s="218"/>
      <c r="AC343" s="218"/>
      <c r="AD343" s="218"/>
      <c r="AE343" s="218"/>
      <c r="AR343" s="305" t="s">
        <v>158</v>
      </c>
      <c r="AT343" s="305" t="s">
        <v>154</v>
      </c>
      <c r="AU343" s="305" t="s">
        <v>83</v>
      </c>
      <c r="AY343" s="209" t="s">
        <v>152</v>
      </c>
      <c r="BE343" s="306">
        <f>IF(N343="základní",J343,0)</f>
        <v>0</v>
      </c>
      <c r="BF343" s="306">
        <f>IF(N343="snížená",J343,0)</f>
        <v>0</v>
      </c>
      <c r="BG343" s="306">
        <f>IF(N343="zákl. přenesená",J343,0)</f>
        <v>0</v>
      </c>
      <c r="BH343" s="306">
        <f>IF(N343="sníž. přenesená",J343,0)</f>
        <v>0</v>
      </c>
      <c r="BI343" s="306">
        <f>IF(N343="nulová",J343,0)</f>
        <v>0</v>
      </c>
      <c r="BJ343" s="209" t="s">
        <v>81</v>
      </c>
      <c r="BK343" s="306">
        <f>ROUND(I343*H343,2)</f>
        <v>0</v>
      </c>
      <c r="BL343" s="209" t="s">
        <v>158</v>
      </c>
      <c r="BM343" s="305" t="s">
        <v>536</v>
      </c>
    </row>
    <row r="344" spans="1:65" s="220" customFormat="1" ht="21.75" customHeight="1">
      <c r="A344" s="218"/>
      <c r="B344" s="141"/>
      <c r="C344" s="142" t="s">
        <v>537</v>
      </c>
      <c r="D344" s="142" t="s">
        <v>154</v>
      </c>
      <c r="E344" s="143" t="s">
        <v>538</v>
      </c>
      <c r="F344" s="144" t="s">
        <v>539</v>
      </c>
      <c r="G344" s="145" t="s">
        <v>231</v>
      </c>
      <c r="H344" s="146">
        <v>1208</v>
      </c>
      <c r="I344" s="147">
        <v>0</v>
      </c>
      <c r="J344" s="147">
        <f>ROUND(I344*H344,2)</f>
        <v>0</v>
      </c>
      <c r="K344" s="148"/>
      <c r="L344" s="141"/>
      <c r="M344" s="301" t="s">
        <v>1</v>
      </c>
      <c r="N344" s="302" t="s">
        <v>38</v>
      </c>
      <c r="O344" s="303">
        <v>0.08</v>
      </c>
      <c r="P344" s="303">
        <f>O344*H344</f>
        <v>96.64</v>
      </c>
      <c r="Q344" s="303">
        <v>0</v>
      </c>
      <c r="R344" s="303">
        <f>Q344*H344</f>
        <v>0</v>
      </c>
      <c r="S344" s="303">
        <v>0.01</v>
      </c>
      <c r="T344" s="304">
        <f>S344*H344</f>
        <v>12.08</v>
      </c>
      <c r="U344" s="218"/>
      <c r="V344" s="218"/>
      <c r="W344" s="218"/>
      <c r="X344" s="218"/>
      <c r="Y344" s="218"/>
      <c r="Z344" s="218"/>
      <c r="AA344" s="218"/>
      <c r="AB344" s="218"/>
      <c r="AC344" s="218"/>
      <c r="AD344" s="218"/>
      <c r="AE344" s="218"/>
      <c r="AR344" s="305" t="s">
        <v>158</v>
      </c>
      <c r="AT344" s="305" t="s">
        <v>154</v>
      </c>
      <c r="AU344" s="305" t="s">
        <v>83</v>
      </c>
      <c r="AY344" s="209" t="s">
        <v>152</v>
      </c>
      <c r="BE344" s="306">
        <f>IF(N344="základní",J344,0)</f>
        <v>0</v>
      </c>
      <c r="BF344" s="306">
        <f>IF(N344="snížená",J344,0)</f>
        <v>0</v>
      </c>
      <c r="BG344" s="306">
        <f>IF(N344="zákl. přenesená",J344,0)</f>
        <v>0</v>
      </c>
      <c r="BH344" s="306">
        <f>IF(N344="sníž. přenesená",J344,0)</f>
        <v>0</v>
      </c>
      <c r="BI344" s="306">
        <f>IF(N344="nulová",J344,0)</f>
        <v>0</v>
      </c>
      <c r="BJ344" s="209" t="s">
        <v>81</v>
      </c>
      <c r="BK344" s="306">
        <f>ROUND(I344*H344,2)</f>
        <v>0</v>
      </c>
      <c r="BL344" s="209" t="s">
        <v>158</v>
      </c>
      <c r="BM344" s="305" t="s">
        <v>540</v>
      </c>
    </row>
    <row r="345" spans="2:51" s="307" customFormat="1" ht="12">
      <c r="B345" s="308"/>
      <c r="D345" s="309" t="s">
        <v>160</v>
      </c>
      <c r="E345" s="310" t="s">
        <v>1</v>
      </c>
      <c r="F345" s="311" t="s">
        <v>541</v>
      </c>
      <c r="H345" s="310" t="s">
        <v>1</v>
      </c>
      <c r="L345" s="308"/>
      <c r="M345" s="312"/>
      <c r="N345" s="313"/>
      <c r="O345" s="313"/>
      <c r="P345" s="313"/>
      <c r="Q345" s="313"/>
      <c r="R345" s="313"/>
      <c r="S345" s="313"/>
      <c r="T345" s="314"/>
      <c r="AT345" s="310" t="s">
        <v>160</v>
      </c>
      <c r="AU345" s="310" t="s">
        <v>83</v>
      </c>
      <c r="AV345" s="307" t="s">
        <v>81</v>
      </c>
      <c r="AW345" s="307" t="s">
        <v>27</v>
      </c>
      <c r="AX345" s="307" t="s">
        <v>73</v>
      </c>
      <c r="AY345" s="310" t="s">
        <v>152</v>
      </c>
    </row>
    <row r="346" spans="2:51" s="315" customFormat="1" ht="12">
      <c r="B346" s="316"/>
      <c r="D346" s="309" t="s">
        <v>160</v>
      </c>
      <c r="E346" s="317" t="s">
        <v>1</v>
      </c>
      <c r="F346" s="318" t="s">
        <v>376</v>
      </c>
      <c r="H346" s="319">
        <v>1208</v>
      </c>
      <c r="L346" s="316"/>
      <c r="M346" s="320"/>
      <c r="N346" s="321"/>
      <c r="O346" s="321"/>
      <c r="P346" s="321"/>
      <c r="Q346" s="321"/>
      <c r="R346" s="321"/>
      <c r="S346" s="321"/>
      <c r="T346" s="322"/>
      <c r="AT346" s="317" t="s">
        <v>160</v>
      </c>
      <c r="AU346" s="317" t="s">
        <v>83</v>
      </c>
      <c r="AV346" s="315" t="s">
        <v>83</v>
      </c>
      <c r="AW346" s="315" t="s">
        <v>27</v>
      </c>
      <c r="AX346" s="315" t="s">
        <v>73</v>
      </c>
      <c r="AY346" s="317" t="s">
        <v>152</v>
      </c>
    </row>
    <row r="347" spans="2:51" s="323" customFormat="1" ht="12">
      <c r="B347" s="324"/>
      <c r="D347" s="309" t="s">
        <v>160</v>
      </c>
      <c r="E347" s="325" t="s">
        <v>1</v>
      </c>
      <c r="F347" s="326" t="s">
        <v>163</v>
      </c>
      <c r="H347" s="327">
        <v>1208</v>
      </c>
      <c r="L347" s="324"/>
      <c r="M347" s="328"/>
      <c r="N347" s="329"/>
      <c r="O347" s="329"/>
      <c r="P347" s="329"/>
      <c r="Q347" s="329"/>
      <c r="R347" s="329"/>
      <c r="S347" s="329"/>
      <c r="T347" s="330"/>
      <c r="AT347" s="325" t="s">
        <v>160</v>
      </c>
      <c r="AU347" s="325" t="s">
        <v>83</v>
      </c>
      <c r="AV347" s="323" t="s">
        <v>158</v>
      </c>
      <c r="AW347" s="323" t="s">
        <v>27</v>
      </c>
      <c r="AX347" s="323" t="s">
        <v>81</v>
      </c>
      <c r="AY347" s="325" t="s">
        <v>152</v>
      </c>
    </row>
    <row r="348" spans="1:65" s="220" customFormat="1" ht="21.75" customHeight="1">
      <c r="A348" s="218"/>
      <c r="B348" s="141"/>
      <c r="C348" s="142" t="s">
        <v>542</v>
      </c>
      <c r="D348" s="142" t="s">
        <v>154</v>
      </c>
      <c r="E348" s="143" t="s">
        <v>543</v>
      </c>
      <c r="F348" s="144" t="s">
        <v>544</v>
      </c>
      <c r="G348" s="145" t="s">
        <v>157</v>
      </c>
      <c r="H348" s="146">
        <v>1.775</v>
      </c>
      <c r="I348" s="147">
        <v>0</v>
      </c>
      <c r="J348" s="147">
        <f>ROUND(I348*H348,2)</f>
        <v>0</v>
      </c>
      <c r="K348" s="148"/>
      <c r="L348" s="141"/>
      <c r="M348" s="301" t="s">
        <v>1</v>
      </c>
      <c r="N348" s="302" t="s">
        <v>38</v>
      </c>
      <c r="O348" s="303">
        <v>48.628</v>
      </c>
      <c r="P348" s="303">
        <f>O348*H348</f>
        <v>86.3147</v>
      </c>
      <c r="Q348" s="303">
        <v>1.63721</v>
      </c>
      <c r="R348" s="303">
        <f>Q348*H348</f>
        <v>2.90604775</v>
      </c>
      <c r="S348" s="303">
        <v>0</v>
      </c>
      <c r="T348" s="304">
        <f>S348*H348</f>
        <v>0</v>
      </c>
      <c r="U348" s="218"/>
      <c r="V348" s="218"/>
      <c r="W348" s="218"/>
      <c r="X348" s="218"/>
      <c r="Y348" s="218"/>
      <c r="Z348" s="218"/>
      <c r="AA348" s="218"/>
      <c r="AB348" s="218"/>
      <c r="AC348" s="218"/>
      <c r="AD348" s="218"/>
      <c r="AE348" s="218"/>
      <c r="AR348" s="305" t="s">
        <v>158</v>
      </c>
      <c r="AT348" s="305" t="s">
        <v>154</v>
      </c>
      <c r="AU348" s="305" t="s">
        <v>83</v>
      </c>
      <c r="AY348" s="209" t="s">
        <v>152</v>
      </c>
      <c r="BE348" s="306">
        <f>IF(N348="základní",J348,0)</f>
        <v>0</v>
      </c>
      <c r="BF348" s="306">
        <f>IF(N348="snížená",J348,0)</f>
        <v>0</v>
      </c>
      <c r="BG348" s="306">
        <f>IF(N348="zákl. přenesená",J348,0)</f>
        <v>0</v>
      </c>
      <c r="BH348" s="306">
        <f>IF(N348="sníž. přenesená",J348,0)</f>
        <v>0</v>
      </c>
      <c r="BI348" s="306">
        <f>IF(N348="nulová",J348,0)</f>
        <v>0</v>
      </c>
      <c r="BJ348" s="209" t="s">
        <v>81</v>
      </c>
      <c r="BK348" s="306">
        <f>ROUND(I348*H348,2)</f>
        <v>0</v>
      </c>
      <c r="BL348" s="209" t="s">
        <v>158</v>
      </c>
      <c r="BM348" s="305" t="s">
        <v>545</v>
      </c>
    </row>
    <row r="349" spans="2:51" s="307" customFormat="1" ht="12">
      <c r="B349" s="308"/>
      <c r="D349" s="309" t="s">
        <v>160</v>
      </c>
      <c r="E349" s="310" t="s">
        <v>1</v>
      </c>
      <c r="F349" s="311" t="s">
        <v>546</v>
      </c>
      <c r="H349" s="310" t="s">
        <v>1</v>
      </c>
      <c r="L349" s="308"/>
      <c r="M349" s="312"/>
      <c r="N349" s="313"/>
      <c r="O349" s="313"/>
      <c r="P349" s="313"/>
      <c r="Q349" s="313"/>
      <c r="R349" s="313"/>
      <c r="S349" s="313"/>
      <c r="T349" s="314"/>
      <c r="AT349" s="310" t="s">
        <v>160</v>
      </c>
      <c r="AU349" s="310" t="s">
        <v>83</v>
      </c>
      <c r="AV349" s="307" t="s">
        <v>81</v>
      </c>
      <c r="AW349" s="307" t="s">
        <v>27</v>
      </c>
      <c r="AX349" s="307" t="s">
        <v>73</v>
      </c>
      <c r="AY349" s="310" t="s">
        <v>152</v>
      </c>
    </row>
    <row r="350" spans="2:51" s="315" customFormat="1" ht="12">
      <c r="B350" s="316"/>
      <c r="D350" s="309" t="s">
        <v>160</v>
      </c>
      <c r="E350" s="317" t="s">
        <v>1</v>
      </c>
      <c r="F350" s="318" t="s">
        <v>547</v>
      </c>
      <c r="H350" s="319">
        <v>1.775</v>
      </c>
      <c r="L350" s="316"/>
      <c r="M350" s="320"/>
      <c r="N350" s="321"/>
      <c r="O350" s="321"/>
      <c r="P350" s="321"/>
      <c r="Q350" s="321"/>
      <c r="R350" s="321"/>
      <c r="S350" s="321"/>
      <c r="T350" s="322"/>
      <c r="AT350" s="317" t="s">
        <v>160</v>
      </c>
      <c r="AU350" s="317" t="s">
        <v>83</v>
      </c>
      <c r="AV350" s="315" t="s">
        <v>83</v>
      </c>
      <c r="AW350" s="315" t="s">
        <v>27</v>
      </c>
      <c r="AX350" s="315" t="s">
        <v>73</v>
      </c>
      <c r="AY350" s="317" t="s">
        <v>152</v>
      </c>
    </row>
    <row r="351" spans="2:51" s="323" customFormat="1" ht="12">
      <c r="B351" s="324"/>
      <c r="D351" s="309" t="s">
        <v>160</v>
      </c>
      <c r="E351" s="325" t="s">
        <v>1</v>
      </c>
      <c r="F351" s="326" t="s">
        <v>163</v>
      </c>
      <c r="H351" s="327">
        <v>1.775</v>
      </c>
      <c r="L351" s="324"/>
      <c r="M351" s="328"/>
      <c r="N351" s="329"/>
      <c r="O351" s="329"/>
      <c r="P351" s="329"/>
      <c r="Q351" s="329"/>
      <c r="R351" s="329"/>
      <c r="S351" s="329"/>
      <c r="T351" s="330"/>
      <c r="AT351" s="325" t="s">
        <v>160</v>
      </c>
      <c r="AU351" s="325" t="s">
        <v>83</v>
      </c>
      <c r="AV351" s="323" t="s">
        <v>158</v>
      </c>
      <c r="AW351" s="323" t="s">
        <v>27</v>
      </c>
      <c r="AX351" s="323" t="s">
        <v>81</v>
      </c>
      <c r="AY351" s="325" t="s">
        <v>152</v>
      </c>
    </row>
    <row r="352" spans="1:65" s="220" customFormat="1" ht="21.75" customHeight="1">
      <c r="A352" s="218"/>
      <c r="B352" s="141"/>
      <c r="C352" s="142" t="s">
        <v>548</v>
      </c>
      <c r="D352" s="142" t="s">
        <v>154</v>
      </c>
      <c r="E352" s="143" t="s">
        <v>549</v>
      </c>
      <c r="F352" s="144" t="s">
        <v>550</v>
      </c>
      <c r="G352" s="145" t="s">
        <v>157</v>
      </c>
      <c r="H352" s="146">
        <v>1.775</v>
      </c>
      <c r="I352" s="147">
        <v>0</v>
      </c>
      <c r="J352" s="147">
        <f>ROUND(I352*H352,2)</f>
        <v>0</v>
      </c>
      <c r="K352" s="148"/>
      <c r="L352" s="141"/>
      <c r="M352" s="301" t="s">
        <v>1</v>
      </c>
      <c r="N352" s="302" t="s">
        <v>38</v>
      </c>
      <c r="O352" s="303">
        <v>6.55</v>
      </c>
      <c r="P352" s="303">
        <f>O352*H352</f>
        <v>11.626249999999999</v>
      </c>
      <c r="Q352" s="303">
        <v>0</v>
      </c>
      <c r="R352" s="303">
        <f>Q352*H352</f>
        <v>0</v>
      </c>
      <c r="S352" s="303">
        <v>0</v>
      </c>
      <c r="T352" s="304">
        <f>S352*H352</f>
        <v>0</v>
      </c>
      <c r="U352" s="218"/>
      <c r="V352" s="218"/>
      <c r="W352" s="218"/>
      <c r="X352" s="218"/>
      <c r="Y352" s="218"/>
      <c r="Z352" s="218"/>
      <c r="AA352" s="218"/>
      <c r="AB352" s="218"/>
      <c r="AC352" s="218"/>
      <c r="AD352" s="218"/>
      <c r="AE352" s="218"/>
      <c r="AR352" s="305" t="s">
        <v>158</v>
      </c>
      <c r="AT352" s="305" t="s">
        <v>154</v>
      </c>
      <c r="AU352" s="305" t="s">
        <v>83</v>
      </c>
      <c r="AY352" s="209" t="s">
        <v>152</v>
      </c>
      <c r="BE352" s="306">
        <f>IF(N352="základní",J352,0)</f>
        <v>0</v>
      </c>
      <c r="BF352" s="306">
        <f>IF(N352="snížená",J352,0)</f>
        <v>0</v>
      </c>
      <c r="BG352" s="306">
        <f>IF(N352="zákl. přenesená",J352,0)</f>
        <v>0</v>
      </c>
      <c r="BH352" s="306">
        <f>IF(N352="sníž. přenesená",J352,0)</f>
        <v>0</v>
      </c>
      <c r="BI352" s="306">
        <f>IF(N352="nulová",J352,0)</f>
        <v>0</v>
      </c>
      <c r="BJ352" s="209" t="s">
        <v>81</v>
      </c>
      <c r="BK352" s="306">
        <f>ROUND(I352*H352,2)</f>
        <v>0</v>
      </c>
      <c r="BL352" s="209" t="s">
        <v>158</v>
      </c>
      <c r="BM352" s="305" t="s">
        <v>551</v>
      </c>
    </row>
    <row r="353" spans="1:65" s="220" customFormat="1" ht="16.5" customHeight="1">
      <c r="A353" s="218"/>
      <c r="B353" s="141"/>
      <c r="C353" s="142" t="s">
        <v>552</v>
      </c>
      <c r="D353" s="142" t="s">
        <v>154</v>
      </c>
      <c r="E353" s="143" t="s">
        <v>553</v>
      </c>
      <c r="F353" s="144" t="s">
        <v>554</v>
      </c>
      <c r="G353" s="145" t="s">
        <v>555</v>
      </c>
      <c r="H353" s="146">
        <v>18</v>
      </c>
      <c r="I353" s="147">
        <v>0</v>
      </c>
      <c r="J353" s="147">
        <f>ROUND(I353*H353,2)</f>
        <v>0</v>
      </c>
      <c r="K353" s="148"/>
      <c r="L353" s="141"/>
      <c r="M353" s="301" t="s">
        <v>1</v>
      </c>
      <c r="N353" s="302" t="s">
        <v>38</v>
      </c>
      <c r="O353" s="303">
        <v>6.55</v>
      </c>
      <c r="P353" s="303">
        <f>O353*H353</f>
        <v>117.89999999999999</v>
      </c>
      <c r="Q353" s="303">
        <v>0</v>
      </c>
      <c r="R353" s="303">
        <f>Q353*H353</f>
        <v>0</v>
      </c>
      <c r="S353" s="303">
        <v>0</v>
      </c>
      <c r="T353" s="304">
        <f>S353*H353</f>
        <v>0</v>
      </c>
      <c r="U353" s="218"/>
      <c r="V353" s="218"/>
      <c r="W353" s="218"/>
      <c r="X353" s="218"/>
      <c r="Y353" s="218"/>
      <c r="Z353" s="218"/>
      <c r="AA353" s="218"/>
      <c r="AB353" s="218"/>
      <c r="AC353" s="218"/>
      <c r="AD353" s="218"/>
      <c r="AE353" s="218"/>
      <c r="AR353" s="305" t="s">
        <v>158</v>
      </c>
      <c r="AT353" s="305" t="s">
        <v>154</v>
      </c>
      <c r="AU353" s="305" t="s">
        <v>83</v>
      </c>
      <c r="AY353" s="209" t="s">
        <v>152</v>
      </c>
      <c r="BE353" s="306">
        <f>IF(N353="základní",J353,0)</f>
        <v>0</v>
      </c>
      <c r="BF353" s="306">
        <f>IF(N353="snížená",J353,0)</f>
        <v>0</v>
      </c>
      <c r="BG353" s="306">
        <f>IF(N353="zákl. přenesená",J353,0)</f>
        <v>0</v>
      </c>
      <c r="BH353" s="306">
        <f>IF(N353="sníž. přenesená",J353,0)</f>
        <v>0</v>
      </c>
      <c r="BI353" s="306">
        <f>IF(N353="nulová",J353,0)</f>
        <v>0</v>
      </c>
      <c r="BJ353" s="209" t="s">
        <v>81</v>
      </c>
      <c r="BK353" s="306">
        <f>ROUND(I353*H353,2)</f>
        <v>0</v>
      </c>
      <c r="BL353" s="209" t="s">
        <v>158</v>
      </c>
      <c r="BM353" s="305" t="s">
        <v>556</v>
      </c>
    </row>
    <row r="354" spans="1:65" s="220" customFormat="1" ht="16.5" customHeight="1">
      <c r="A354" s="218"/>
      <c r="B354" s="141"/>
      <c r="C354" s="142" t="s">
        <v>557</v>
      </c>
      <c r="D354" s="142" t="s">
        <v>154</v>
      </c>
      <c r="E354" s="143" t="s">
        <v>558</v>
      </c>
      <c r="F354" s="144" t="s">
        <v>559</v>
      </c>
      <c r="G354" s="145" t="s">
        <v>555</v>
      </c>
      <c r="H354" s="146">
        <v>1</v>
      </c>
      <c r="I354" s="147">
        <v>0</v>
      </c>
      <c r="J354" s="147">
        <f>ROUND(I354*H354,2)</f>
        <v>0</v>
      </c>
      <c r="K354" s="148"/>
      <c r="L354" s="141"/>
      <c r="M354" s="301" t="s">
        <v>1</v>
      </c>
      <c r="N354" s="302" t="s">
        <v>38</v>
      </c>
      <c r="O354" s="303">
        <v>6.55</v>
      </c>
      <c r="P354" s="303">
        <f>O354*H354</f>
        <v>6.55</v>
      </c>
      <c r="Q354" s="303">
        <v>0</v>
      </c>
      <c r="R354" s="303">
        <f>Q354*H354</f>
        <v>0</v>
      </c>
      <c r="S354" s="303">
        <v>0</v>
      </c>
      <c r="T354" s="304">
        <f>S354*H354</f>
        <v>0</v>
      </c>
      <c r="U354" s="218"/>
      <c r="V354" s="218"/>
      <c r="W354" s="218"/>
      <c r="X354" s="218"/>
      <c r="Y354" s="218"/>
      <c r="Z354" s="218"/>
      <c r="AA354" s="218"/>
      <c r="AB354" s="218"/>
      <c r="AC354" s="218"/>
      <c r="AD354" s="218"/>
      <c r="AE354" s="218"/>
      <c r="AR354" s="305" t="s">
        <v>158</v>
      </c>
      <c r="AT354" s="305" t="s">
        <v>154</v>
      </c>
      <c r="AU354" s="305" t="s">
        <v>83</v>
      </c>
      <c r="AY354" s="209" t="s">
        <v>152</v>
      </c>
      <c r="BE354" s="306">
        <f>IF(N354="základní",J354,0)</f>
        <v>0</v>
      </c>
      <c r="BF354" s="306">
        <f>IF(N354="snížená",J354,0)</f>
        <v>0</v>
      </c>
      <c r="BG354" s="306">
        <f>IF(N354="zákl. přenesená",J354,0)</f>
        <v>0</v>
      </c>
      <c r="BH354" s="306">
        <f>IF(N354="sníž. přenesená",J354,0)</f>
        <v>0</v>
      </c>
      <c r="BI354" s="306">
        <f>IF(N354="nulová",J354,0)</f>
        <v>0</v>
      </c>
      <c r="BJ354" s="209" t="s">
        <v>81</v>
      </c>
      <c r="BK354" s="306">
        <f>ROUND(I354*H354,2)</f>
        <v>0</v>
      </c>
      <c r="BL354" s="209" t="s">
        <v>158</v>
      </c>
      <c r="BM354" s="305" t="s">
        <v>560</v>
      </c>
    </row>
    <row r="355" spans="1:65" s="220" customFormat="1" ht="16.5" customHeight="1">
      <c r="A355" s="218"/>
      <c r="B355" s="141"/>
      <c r="C355" s="142" t="s">
        <v>561</v>
      </c>
      <c r="D355" s="142" t="s">
        <v>154</v>
      </c>
      <c r="E355" s="143" t="s">
        <v>562</v>
      </c>
      <c r="F355" s="144" t="s">
        <v>563</v>
      </c>
      <c r="G355" s="145" t="s">
        <v>555</v>
      </c>
      <c r="H355" s="146">
        <v>1</v>
      </c>
      <c r="I355" s="147">
        <v>0</v>
      </c>
      <c r="J355" s="147">
        <f>ROUND(I355*H355,2)</f>
        <v>0</v>
      </c>
      <c r="K355" s="148"/>
      <c r="L355" s="141"/>
      <c r="M355" s="301" t="s">
        <v>1</v>
      </c>
      <c r="N355" s="302" t="s">
        <v>38</v>
      </c>
      <c r="O355" s="303">
        <v>6.55</v>
      </c>
      <c r="P355" s="303">
        <f>O355*H355</f>
        <v>6.55</v>
      </c>
      <c r="Q355" s="303">
        <v>0</v>
      </c>
      <c r="R355" s="303">
        <f>Q355*H355</f>
        <v>0</v>
      </c>
      <c r="S355" s="303">
        <v>0</v>
      </c>
      <c r="T355" s="304">
        <f>S355*H355</f>
        <v>0</v>
      </c>
      <c r="U355" s="218"/>
      <c r="V355" s="218"/>
      <c r="W355" s="218"/>
      <c r="X355" s="218"/>
      <c r="Y355" s="218"/>
      <c r="Z355" s="218"/>
      <c r="AA355" s="218"/>
      <c r="AB355" s="218"/>
      <c r="AC355" s="218"/>
      <c r="AD355" s="218"/>
      <c r="AE355" s="218"/>
      <c r="AR355" s="305" t="s">
        <v>158</v>
      </c>
      <c r="AT355" s="305" t="s">
        <v>154</v>
      </c>
      <c r="AU355" s="305" t="s">
        <v>83</v>
      </c>
      <c r="AY355" s="209" t="s">
        <v>152</v>
      </c>
      <c r="BE355" s="306">
        <f>IF(N355="základní",J355,0)</f>
        <v>0</v>
      </c>
      <c r="BF355" s="306">
        <f>IF(N355="snížená",J355,0)</f>
        <v>0</v>
      </c>
      <c r="BG355" s="306">
        <f>IF(N355="zákl. přenesená",J355,0)</f>
        <v>0</v>
      </c>
      <c r="BH355" s="306">
        <f>IF(N355="sníž. přenesená",J355,0)</f>
        <v>0</v>
      </c>
      <c r="BI355" s="306">
        <f>IF(N355="nulová",J355,0)</f>
        <v>0</v>
      </c>
      <c r="BJ355" s="209" t="s">
        <v>81</v>
      </c>
      <c r="BK355" s="306">
        <f>ROUND(I355*H355,2)</f>
        <v>0</v>
      </c>
      <c r="BL355" s="209" t="s">
        <v>158</v>
      </c>
      <c r="BM355" s="305" t="s">
        <v>564</v>
      </c>
    </row>
    <row r="356" spans="2:63" s="288" customFormat="1" ht="22.9" customHeight="1">
      <c r="B356" s="289"/>
      <c r="D356" s="290" t="s">
        <v>72</v>
      </c>
      <c r="E356" s="299" t="s">
        <v>565</v>
      </c>
      <c r="F356" s="299" t="s">
        <v>566</v>
      </c>
      <c r="J356" s="300">
        <f>BK356</f>
        <v>0</v>
      </c>
      <c r="L356" s="289"/>
      <c r="M356" s="293"/>
      <c r="N356" s="294"/>
      <c r="O356" s="294"/>
      <c r="P356" s="295">
        <f>SUM(P357:P362)</f>
        <v>2939.289855</v>
      </c>
      <c r="Q356" s="294"/>
      <c r="R356" s="295">
        <f>SUM(R357:R362)</f>
        <v>0</v>
      </c>
      <c r="S356" s="294"/>
      <c r="T356" s="296">
        <f>SUM(T357:T362)</f>
        <v>0</v>
      </c>
      <c r="AR356" s="290" t="s">
        <v>81</v>
      </c>
      <c r="AT356" s="297" t="s">
        <v>72</v>
      </c>
      <c r="AU356" s="297" t="s">
        <v>81</v>
      </c>
      <c r="AY356" s="290" t="s">
        <v>152</v>
      </c>
      <c r="BK356" s="298">
        <f>SUM(BK357:BK362)</f>
        <v>0</v>
      </c>
    </row>
    <row r="357" spans="1:65" s="220" customFormat="1" ht="21.75" customHeight="1">
      <c r="A357" s="218"/>
      <c r="B357" s="141"/>
      <c r="C357" s="142" t="s">
        <v>567</v>
      </c>
      <c r="D357" s="142" t="s">
        <v>154</v>
      </c>
      <c r="E357" s="143" t="s">
        <v>568</v>
      </c>
      <c r="F357" s="144" t="s">
        <v>569</v>
      </c>
      <c r="G357" s="145" t="s">
        <v>194</v>
      </c>
      <c r="H357" s="146">
        <v>653.913</v>
      </c>
      <c r="I357" s="147">
        <v>0</v>
      </c>
      <c r="J357" s="147">
        <f>ROUND(I357*H357,2)</f>
        <v>0</v>
      </c>
      <c r="K357" s="148"/>
      <c r="L357" s="141"/>
      <c r="M357" s="301" t="s">
        <v>1</v>
      </c>
      <c r="N357" s="302" t="s">
        <v>38</v>
      </c>
      <c r="O357" s="303">
        <v>4.25</v>
      </c>
      <c r="P357" s="303">
        <f>O357*H357</f>
        <v>2779.13025</v>
      </c>
      <c r="Q357" s="303">
        <v>0</v>
      </c>
      <c r="R357" s="303">
        <f>Q357*H357</f>
        <v>0</v>
      </c>
      <c r="S357" s="303">
        <v>0</v>
      </c>
      <c r="T357" s="304">
        <f>S357*H357</f>
        <v>0</v>
      </c>
      <c r="U357" s="218"/>
      <c r="V357" s="218"/>
      <c r="W357" s="218"/>
      <c r="X357" s="218"/>
      <c r="Y357" s="218"/>
      <c r="Z357" s="218"/>
      <c r="AA357" s="218"/>
      <c r="AB357" s="218"/>
      <c r="AC357" s="218"/>
      <c r="AD357" s="218"/>
      <c r="AE357" s="218"/>
      <c r="AR357" s="305" t="s">
        <v>158</v>
      </c>
      <c r="AT357" s="305" t="s">
        <v>154</v>
      </c>
      <c r="AU357" s="305" t="s">
        <v>83</v>
      </c>
      <c r="AY357" s="209" t="s">
        <v>152</v>
      </c>
      <c r="BE357" s="306">
        <f>IF(N357="základní",J357,0)</f>
        <v>0</v>
      </c>
      <c r="BF357" s="306">
        <f>IF(N357="snížená",J357,0)</f>
        <v>0</v>
      </c>
      <c r="BG357" s="306">
        <f>IF(N357="zákl. přenesená",J357,0)</f>
        <v>0</v>
      </c>
      <c r="BH357" s="306">
        <f>IF(N357="sníž. přenesená",J357,0)</f>
        <v>0</v>
      </c>
      <c r="BI357" s="306">
        <f>IF(N357="nulová",J357,0)</f>
        <v>0</v>
      </c>
      <c r="BJ357" s="209" t="s">
        <v>81</v>
      </c>
      <c r="BK357" s="306">
        <f>ROUND(I357*H357,2)</f>
        <v>0</v>
      </c>
      <c r="BL357" s="209" t="s">
        <v>158</v>
      </c>
      <c r="BM357" s="305" t="s">
        <v>570</v>
      </c>
    </row>
    <row r="358" spans="1:65" s="220" customFormat="1" ht="21.75" customHeight="1">
      <c r="A358" s="218"/>
      <c r="B358" s="141"/>
      <c r="C358" s="142" t="s">
        <v>411</v>
      </c>
      <c r="D358" s="142" t="s">
        <v>154</v>
      </c>
      <c r="E358" s="143" t="s">
        <v>571</v>
      </c>
      <c r="F358" s="144" t="s">
        <v>572</v>
      </c>
      <c r="G358" s="145" t="s">
        <v>194</v>
      </c>
      <c r="H358" s="146">
        <v>653.913</v>
      </c>
      <c r="I358" s="147">
        <v>0</v>
      </c>
      <c r="J358" s="147">
        <f>ROUND(I358*H358,2)</f>
        <v>0</v>
      </c>
      <c r="K358" s="148"/>
      <c r="L358" s="141"/>
      <c r="M358" s="301" t="s">
        <v>1</v>
      </c>
      <c r="N358" s="302" t="s">
        <v>38</v>
      </c>
      <c r="O358" s="303">
        <v>0.125</v>
      </c>
      <c r="P358" s="303">
        <f>O358*H358</f>
        <v>81.739125</v>
      </c>
      <c r="Q358" s="303">
        <v>0</v>
      </c>
      <c r="R358" s="303">
        <f>Q358*H358</f>
        <v>0</v>
      </c>
      <c r="S358" s="303">
        <v>0</v>
      </c>
      <c r="T358" s="304">
        <f>S358*H358</f>
        <v>0</v>
      </c>
      <c r="U358" s="218"/>
      <c r="V358" s="218"/>
      <c r="W358" s="218"/>
      <c r="X358" s="218"/>
      <c r="Y358" s="218"/>
      <c r="Z358" s="218"/>
      <c r="AA358" s="218"/>
      <c r="AB358" s="218"/>
      <c r="AC358" s="218"/>
      <c r="AD358" s="218"/>
      <c r="AE358" s="218"/>
      <c r="AR358" s="305" t="s">
        <v>158</v>
      </c>
      <c r="AT358" s="305" t="s">
        <v>154</v>
      </c>
      <c r="AU358" s="305" t="s">
        <v>83</v>
      </c>
      <c r="AY358" s="209" t="s">
        <v>152</v>
      </c>
      <c r="BE358" s="306">
        <f>IF(N358="základní",J358,0)</f>
        <v>0</v>
      </c>
      <c r="BF358" s="306">
        <f>IF(N358="snížená",J358,0)</f>
        <v>0</v>
      </c>
      <c r="BG358" s="306">
        <f>IF(N358="zákl. přenesená",J358,0)</f>
        <v>0</v>
      </c>
      <c r="BH358" s="306">
        <f>IF(N358="sníž. přenesená",J358,0)</f>
        <v>0</v>
      </c>
      <c r="BI358" s="306">
        <f>IF(N358="nulová",J358,0)</f>
        <v>0</v>
      </c>
      <c r="BJ358" s="209" t="s">
        <v>81</v>
      </c>
      <c r="BK358" s="306">
        <f>ROUND(I358*H358,2)</f>
        <v>0</v>
      </c>
      <c r="BL358" s="209" t="s">
        <v>158</v>
      </c>
      <c r="BM358" s="305" t="s">
        <v>573</v>
      </c>
    </row>
    <row r="359" spans="1:65" s="220" customFormat="1" ht="21.75" customHeight="1">
      <c r="A359" s="218"/>
      <c r="B359" s="141"/>
      <c r="C359" s="142" t="s">
        <v>574</v>
      </c>
      <c r="D359" s="142" t="s">
        <v>154</v>
      </c>
      <c r="E359" s="143" t="s">
        <v>575</v>
      </c>
      <c r="F359" s="144" t="s">
        <v>576</v>
      </c>
      <c r="G359" s="145" t="s">
        <v>194</v>
      </c>
      <c r="H359" s="146">
        <v>13070.08</v>
      </c>
      <c r="I359" s="147">
        <v>0</v>
      </c>
      <c r="J359" s="147">
        <f>ROUND(I359*H359,2)</f>
        <v>0</v>
      </c>
      <c r="K359" s="148"/>
      <c r="L359" s="141"/>
      <c r="M359" s="301" t="s">
        <v>1</v>
      </c>
      <c r="N359" s="302" t="s">
        <v>38</v>
      </c>
      <c r="O359" s="303">
        <v>0.006</v>
      </c>
      <c r="P359" s="303">
        <f>O359*H359</f>
        <v>78.42048</v>
      </c>
      <c r="Q359" s="303">
        <v>0</v>
      </c>
      <c r="R359" s="303">
        <f>Q359*H359</f>
        <v>0</v>
      </c>
      <c r="S359" s="303">
        <v>0</v>
      </c>
      <c r="T359" s="304">
        <f>S359*H359</f>
        <v>0</v>
      </c>
      <c r="U359" s="218"/>
      <c r="V359" s="218"/>
      <c r="W359" s="218"/>
      <c r="X359" s="218"/>
      <c r="Y359" s="218"/>
      <c r="Z359" s="218"/>
      <c r="AA359" s="218"/>
      <c r="AB359" s="218"/>
      <c r="AC359" s="218"/>
      <c r="AD359" s="218"/>
      <c r="AE359" s="218"/>
      <c r="AR359" s="305" t="s">
        <v>158</v>
      </c>
      <c r="AT359" s="305" t="s">
        <v>154</v>
      </c>
      <c r="AU359" s="305" t="s">
        <v>83</v>
      </c>
      <c r="AY359" s="209" t="s">
        <v>152</v>
      </c>
      <c r="BE359" s="306">
        <f>IF(N359="základní",J359,0)</f>
        <v>0</v>
      </c>
      <c r="BF359" s="306">
        <f>IF(N359="snížená",J359,0)</f>
        <v>0</v>
      </c>
      <c r="BG359" s="306">
        <f>IF(N359="zákl. přenesená",J359,0)</f>
        <v>0</v>
      </c>
      <c r="BH359" s="306">
        <f>IF(N359="sníž. přenesená",J359,0)</f>
        <v>0</v>
      </c>
      <c r="BI359" s="306">
        <f>IF(N359="nulová",J359,0)</f>
        <v>0</v>
      </c>
      <c r="BJ359" s="209" t="s">
        <v>81</v>
      </c>
      <c r="BK359" s="306">
        <f>ROUND(I359*H359,2)</f>
        <v>0</v>
      </c>
      <c r="BL359" s="209" t="s">
        <v>158</v>
      </c>
      <c r="BM359" s="305" t="s">
        <v>577</v>
      </c>
    </row>
    <row r="360" spans="2:51" s="315" customFormat="1" ht="12">
      <c r="B360" s="316"/>
      <c r="D360" s="309" t="s">
        <v>160</v>
      </c>
      <c r="E360" s="317" t="s">
        <v>1</v>
      </c>
      <c r="F360" s="318" t="s">
        <v>578</v>
      </c>
      <c r="H360" s="319">
        <v>13070.08</v>
      </c>
      <c r="L360" s="316"/>
      <c r="M360" s="320"/>
      <c r="N360" s="321"/>
      <c r="O360" s="321"/>
      <c r="P360" s="321"/>
      <c r="Q360" s="321"/>
      <c r="R360" s="321"/>
      <c r="S360" s="321"/>
      <c r="T360" s="322"/>
      <c r="AT360" s="317" t="s">
        <v>160</v>
      </c>
      <c r="AU360" s="317" t="s">
        <v>83</v>
      </c>
      <c r="AV360" s="315" t="s">
        <v>83</v>
      </c>
      <c r="AW360" s="315" t="s">
        <v>27</v>
      </c>
      <c r="AX360" s="315" t="s">
        <v>81</v>
      </c>
      <c r="AY360" s="317" t="s">
        <v>152</v>
      </c>
    </row>
    <row r="361" spans="1:65" s="220" customFormat="1" ht="21.75" customHeight="1">
      <c r="A361" s="218"/>
      <c r="B361" s="141"/>
      <c r="C361" s="142" t="s">
        <v>579</v>
      </c>
      <c r="D361" s="142" t="s">
        <v>154</v>
      </c>
      <c r="E361" s="143" t="s">
        <v>580</v>
      </c>
      <c r="F361" s="144" t="s">
        <v>581</v>
      </c>
      <c r="G361" s="145" t="s">
        <v>194</v>
      </c>
      <c r="H361" s="146">
        <v>653.504</v>
      </c>
      <c r="I361" s="147">
        <v>0</v>
      </c>
      <c r="J361" s="147">
        <f>ROUND(I361*H361,2)</f>
        <v>0</v>
      </c>
      <c r="K361" s="148"/>
      <c r="L361" s="141"/>
      <c r="M361" s="301" t="s">
        <v>1</v>
      </c>
      <c r="N361" s="302" t="s">
        <v>38</v>
      </c>
      <c r="O361" s="303">
        <v>0</v>
      </c>
      <c r="P361" s="303">
        <f>O361*H361</f>
        <v>0</v>
      </c>
      <c r="Q361" s="303">
        <v>0</v>
      </c>
      <c r="R361" s="303">
        <f>Q361*H361</f>
        <v>0</v>
      </c>
      <c r="S361" s="303">
        <v>0</v>
      </c>
      <c r="T361" s="304">
        <f>S361*H361</f>
        <v>0</v>
      </c>
      <c r="U361" s="218"/>
      <c r="V361" s="218"/>
      <c r="W361" s="218"/>
      <c r="X361" s="218"/>
      <c r="Y361" s="218"/>
      <c r="Z361" s="218"/>
      <c r="AA361" s="218"/>
      <c r="AB361" s="218"/>
      <c r="AC361" s="218"/>
      <c r="AD361" s="218"/>
      <c r="AE361" s="218"/>
      <c r="AR361" s="305" t="s">
        <v>158</v>
      </c>
      <c r="AT361" s="305" t="s">
        <v>154</v>
      </c>
      <c r="AU361" s="305" t="s">
        <v>83</v>
      </c>
      <c r="AY361" s="209" t="s">
        <v>152</v>
      </c>
      <c r="BE361" s="306">
        <f>IF(N361="základní",J361,0)</f>
        <v>0</v>
      </c>
      <c r="BF361" s="306">
        <f>IF(N361="snížená",J361,0)</f>
        <v>0</v>
      </c>
      <c r="BG361" s="306">
        <f>IF(N361="zákl. přenesená",J361,0)</f>
        <v>0</v>
      </c>
      <c r="BH361" s="306">
        <f>IF(N361="sníž. přenesená",J361,0)</f>
        <v>0</v>
      </c>
      <c r="BI361" s="306">
        <f>IF(N361="nulová",J361,0)</f>
        <v>0</v>
      </c>
      <c r="BJ361" s="209" t="s">
        <v>81</v>
      </c>
      <c r="BK361" s="306">
        <f>ROUND(I361*H361,2)</f>
        <v>0</v>
      </c>
      <c r="BL361" s="209" t="s">
        <v>158</v>
      </c>
      <c r="BM361" s="305" t="s">
        <v>582</v>
      </c>
    </row>
    <row r="362" spans="2:51" s="315" customFormat="1" ht="12">
      <c r="B362" s="316"/>
      <c r="D362" s="309" t="s">
        <v>160</v>
      </c>
      <c r="E362" s="317" t="s">
        <v>1</v>
      </c>
      <c r="F362" s="318" t="s">
        <v>583</v>
      </c>
      <c r="H362" s="319">
        <v>653.504</v>
      </c>
      <c r="L362" s="316"/>
      <c r="M362" s="320"/>
      <c r="N362" s="321"/>
      <c r="O362" s="321"/>
      <c r="P362" s="321"/>
      <c r="Q362" s="321"/>
      <c r="R362" s="321"/>
      <c r="S362" s="321"/>
      <c r="T362" s="322"/>
      <c r="AT362" s="317" t="s">
        <v>160</v>
      </c>
      <c r="AU362" s="317" t="s">
        <v>83</v>
      </c>
      <c r="AV362" s="315" t="s">
        <v>83</v>
      </c>
      <c r="AW362" s="315" t="s">
        <v>27</v>
      </c>
      <c r="AX362" s="315" t="s">
        <v>81</v>
      </c>
      <c r="AY362" s="317" t="s">
        <v>152</v>
      </c>
    </row>
    <row r="363" spans="2:63" s="288" customFormat="1" ht="22.9" customHeight="1">
      <c r="B363" s="289"/>
      <c r="D363" s="290" t="s">
        <v>72</v>
      </c>
      <c r="E363" s="299" t="s">
        <v>584</v>
      </c>
      <c r="F363" s="299" t="s">
        <v>585</v>
      </c>
      <c r="J363" s="300">
        <f>BK363</f>
        <v>0</v>
      </c>
      <c r="L363" s="289"/>
      <c r="M363" s="293"/>
      <c r="N363" s="294"/>
      <c r="O363" s="294"/>
      <c r="P363" s="295">
        <f>P364</f>
        <v>790.508577</v>
      </c>
      <c r="Q363" s="294"/>
      <c r="R363" s="295">
        <f>R364</f>
        <v>0</v>
      </c>
      <c r="S363" s="294"/>
      <c r="T363" s="296">
        <f>T364</f>
        <v>0</v>
      </c>
      <c r="AR363" s="290" t="s">
        <v>81</v>
      </c>
      <c r="AT363" s="297" t="s">
        <v>72</v>
      </c>
      <c r="AU363" s="297" t="s">
        <v>81</v>
      </c>
      <c r="AY363" s="290" t="s">
        <v>152</v>
      </c>
      <c r="BK363" s="298">
        <f>BK364</f>
        <v>0</v>
      </c>
    </row>
    <row r="364" spans="1:65" s="220" customFormat="1" ht="21.75" customHeight="1">
      <c r="A364" s="218"/>
      <c r="B364" s="141"/>
      <c r="C364" s="142" t="s">
        <v>586</v>
      </c>
      <c r="D364" s="142" t="s">
        <v>154</v>
      </c>
      <c r="E364" s="143" t="s">
        <v>587</v>
      </c>
      <c r="F364" s="144" t="s">
        <v>588</v>
      </c>
      <c r="G364" s="145" t="s">
        <v>194</v>
      </c>
      <c r="H364" s="146">
        <v>316.077</v>
      </c>
      <c r="I364" s="147">
        <v>0</v>
      </c>
      <c r="J364" s="147">
        <f>ROUND(I364*H364,2)</f>
        <v>0</v>
      </c>
      <c r="K364" s="148"/>
      <c r="L364" s="141"/>
      <c r="M364" s="301" t="s">
        <v>1</v>
      </c>
      <c r="N364" s="302" t="s">
        <v>38</v>
      </c>
      <c r="O364" s="303">
        <v>2.501</v>
      </c>
      <c r="P364" s="303">
        <f>O364*H364</f>
        <v>790.508577</v>
      </c>
      <c r="Q364" s="303">
        <v>0</v>
      </c>
      <c r="R364" s="303">
        <f>Q364*H364</f>
        <v>0</v>
      </c>
      <c r="S364" s="303">
        <v>0</v>
      </c>
      <c r="T364" s="304">
        <f>S364*H364</f>
        <v>0</v>
      </c>
      <c r="U364" s="218"/>
      <c r="V364" s="218"/>
      <c r="W364" s="218"/>
      <c r="X364" s="218"/>
      <c r="Y364" s="218"/>
      <c r="Z364" s="218"/>
      <c r="AA364" s="218"/>
      <c r="AB364" s="218"/>
      <c r="AC364" s="218"/>
      <c r="AD364" s="218"/>
      <c r="AE364" s="218"/>
      <c r="AR364" s="305" t="s">
        <v>158</v>
      </c>
      <c r="AT364" s="305" t="s">
        <v>154</v>
      </c>
      <c r="AU364" s="305" t="s">
        <v>83</v>
      </c>
      <c r="AY364" s="209" t="s">
        <v>152</v>
      </c>
      <c r="BE364" s="306">
        <f>IF(N364="základní",J364,0)</f>
        <v>0</v>
      </c>
      <c r="BF364" s="306">
        <f>IF(N364="snížená",J364,0)</f>
        <v>0</v>
      </c>
      <c r="BG364" s="306">
        <f>IF(N364="zákl. přenesená",J364,0)</f>
        <v>0</v>
      </c>
      <c r="BH364" s="306">
        <f>IF(N364="sníž. přenesená",J364,0)</f>
        <v>0</v>
      </c>
      <c r="BI364" s="306">
        <f>IF(N364="nulová",J364,0)</f>
        <v>0</v>
      </c>
      <c r="BJ364" s="209" t="s">
        <v>81</v>
      </c>
      <c r="BK364" s="306">
        <f>ROUND(I364*H364,2)</f>
        <v>0</v>
      </c>
      <c r="BL364" s="209" t="s">
        <v>158</v>
      </c>
      <c r="BM364" s="305" t="s">
        <v>589</v>
      </c>
    </row>
    <row r="365" spans="2:63" s="288" customFormat="1" ht="25.9" customHeight="1">
      <c r="B365" s="289"/>
      <c r="D365" s="290" t="s">
        <v>72</v>
      </c>
      <c r="E365" s="291" t="s">
        <v>590</v>
      </c>
      <c r="F365" s="291" t="s">
        <v>591</v>
      </c>
      <c r="J365" s="292">
        <f>BK365</f>
        <v>0</v>
      </c>
      <c r="L365" s="289"/>
      <c r="M365" s="293"/>
      <c r="N365" s="294"/>
      <c r="O365" s="294"/>
      <c r="P365" s="295">
        <f>P366+P391+P429+P462+P465+P534+P545+P561+P575+P611+P625+P642+P658+P671+P682</f>
        <v>3993.9567769999994</v>
      </c>
      <c r="Q365" s="294"/>
      <c r="R365" s="295">
        <f>R366+R391+R429+R462+R465+R534+R545+R561+R575+R611+R625+R642+R658+R671+R682</f>
        <v>82.99761708000001</v>
      </c>
      <c r="S365" s="294"/>
      <c r="T365" s="296">
        <f>T366+T391+T429+T462+T465+T534+T545+T561+T575+T611+T625+T642+T658+T671+T682</f>
        <v>33.89208</v>
      </c>
      <c r="AR365" s="290" t="s">
        <v>83</v>
      </c>
      <c r="AT365" s="297" t="s">
        <v>72</v>
      </c>
      <c r="AU365" s="297" t="s">
        <v>73</v>
      </c>
      <c r="AY365" s="290" t="s">
        <v>152</v>
      </c>
      <c r="BK365" s="298">
        <f>BK366+BK391+BK429+BK462+BK465+BK534+BK545+BK561+BK575+BK611+BK625+BK642+BK658+BK671+BK682</f>
        <v>0</v>
      </c>
    </row>
    <row r="366" spans="2:63" s="288" customFormat="1" ht="22.9" customHeight="1">
      <c r="B366" s="289"/>
      <c r="D366" s="290" t="s">
        <v>72</v>
      </c>
      <c r="E366" s="299" t="s">
        <v>592</v>
      </c>
      <c r="F366" s="299" t="s">
        <v>593</v>
      </c>
      <c r="J366" s="300">
        <f>BK366</f>
        <v>0</v>
      </c>
      <c r="L366" s="289"/>
      <c r="M366" s="293"/>
      <c r="N366" s="294"/>
      <c r="O366" s="294"/>
      <c r="P366" s="295">
        <f>SUM(P367:P390)</f>
        <v>90.92896999999999</v>
      </c>
      <c r="Q366" s="294"/>
      <c r="R366" s="295">
        <f>SUM(R367:R390)</f>
        <v>1.9147695000000002</v>
      </c>
      <c r="S366" s="294"/>
      <c r="T366" s="296">
        <f>SUM(T367:T390)</f>
        <v>0.4</v>
      </c>
      <c r="AR366" s="290" t="s">
        <v>83</v>
      </c>
      <c r="AT366" s="297" t="s">
        <v>72</v>
      </c>
      <c r="AU366" s="297" t="s">
        <v>81</v>
      </c>
      <c r="AY366" s="290" t="s">
        <v>152</v>
      </c>
      <c r="BK366" s="298">
        <f>SUM(BK367:BK390)</f>
        <v>0</v>
      </c>
    </row>
    <row r="367" spans="1:65" s="220" customFormat="1" ht="21.75" customHeight="1">
      <c r="A367" s="218"/>
      <c r="B367" s="141"/>
      <c r="C367" s="142" t="s">
        <v>594</v>
      </c>
      <c r="D367" s="142" t="s">
        <v>154</v>
      </c>
      <c r="E367" s="143" t="s">
        <v>595</v>
      </c>
      <c r="F367" s="144" t="s">
        <v>596</v>
      </c>
      <c r="G367" s="145" t="s">
        <v>231</v>
      </c>
      <c r="H367" s="146">
        <v>309.9</v>
      </c>
      <c r="I367" s="147">
        <v>0</v>
      </c>
      <c r="J367" s="147">
        <f>ROUND(I367*H367,2)</f>
        <v>0</v>
      </c>
      <c r="K367" s="148"/>
      <c r="L367" s="141"/>
      <c r="M367" s="301" t="s">
        <v>1</v>
      </c>
      <c r="N367" s="302" t="s">
        <v>38</v>
      </c>
      <c r="O367" s="303">
        <v>0.024</v>
      </c>
      <c r="P367" s="303">
        <f>O367*H367</f>
        <v>7.4376</v>
      </c>
      <c r="Q367" s="303">
        <v>0</v>
      </c>
      <c r="R367" s="303">
        <f>Q367*H367</f>
        <v>0</v>
      </c>
      <c r="S367" s="303">
        <v>0</v>
      </c>
      <c r="T367" s="304">
        <f>S367*H367</f>
        <v>0</v>
      </c>
      <c r="U367" s="218"/>
      <c r="V367" s="218"/>
      <c r="W367" s="218"/>
      <c r="X367" s="218"/>
      <c r="Y367" s="218"/>
      <c r="Z367" s="218"/>
      <c r="AA367" s="218"/>
      <c r="AB367" s="218"/>
      <c r="AC367" s="218"/>
      <c r="AD367" s="218"/>
      <c r="AE367" s="218"/>
      <c r="AR367" s="305" t="s">
        <v>240</v>
      </c>
      <c r="AT367" s="305" t="s">
        <v>154</v>
      </c>
      <c r="AU367" s="305" t="s">
        <v>83</v>
      </c>
      <c r="AY367" s="209" t="s">
        <v>152</v>
      </c>
      <c r="BE367" s="306">
        <f>IF(N367="základní",J367,0)</f>
        <v>0</v>
      </c>
      <c r="BF367" s="306">
        <f>IF(N367="snížená",J367,0)</f>
        <v>0</v>
      </c>
      <c r="BG367" s="306">
        <f>IF(N367="zákl. přenesená",J367,0)</f>
        <v>0</v>
      </c>
      <c r="BH367" s="306">
        <f>IF(N367="sníž. přenesená",J367,0)</f>
        <v>0</v>
      </c>
      <c r="BI367" s="306">
        <f>IF(N367="nulová",J367,0)</f>
        <v>0</v>
      </c>
      <c r="BJ367" s="209" t="s">
        <v>81</v>
      </c>
      <c r="BK367" s="306">
        <f>ROUND(I367*H367,2)</f>
        <v>0</v>
      </c>
      <c r="BL367" s="209" t="s">
        <v>240</v>
      </c>
      <c r="BM367" s="305" t="s">
        <v>597</v>
      </c>
    </row>
    <row r="368" spans="2:51" s="307" customFormat="1" ht="12">
      <c r="B368" s="308"/>
      <c r="D368" s="309" t="s">
        <v>160</v>
      </c>
      <c r="E368" s="310" t="s">
        <v>1</v>
      </c>
      <c r="F368" s="311" t="s">
        <v>598</v>
      </c>
      <c r="H368" s="310" t="s">
        <v>1</v>
      </c>
      <c r="L368" s="308"/>
      <c r="M368" s="312"/>
      <c r="N368" s="313"/>
      <c r="O368" s="313"/>
      <c r="P368" s="313"/>
      <c r="Q368" s="313"/>
      <c r="R368" s="313"/>
      <c r="S368" s="313"/>
      <c r="T368" s="314"/>
      <c r="AT368" s="310" t="s">
        <v>160</v>
      </c>
      <c r="AU368" s="310" t="s">
        <v>83</v>
      </c>
      <c r="AV368" s="307" t="s">
        <v>81</v>
      </c>
      <c r="AW368" s="307" t="s">
        <v>27</v>
      </c>
      <c r="AX368" s="307" t="s">
        <v>73</v>
      </c>
      <c r="AY368" s="310" t="s">
        <v>152</v>
      </c>
    </row>
    <row r="369" spans="2:51" s="315" customFormat="1" ht="12">
      <c r="B369" s="316"/>
      <c r="D369" s="309" t="s">
        <v>160</v>
      </c>
      <c r="E369" s="317" t="s">
        <v>1</v>
      </c>
      <c r="F369" s="318" t="s">
        <v>599</v>
      </c>
      <c r="H369" s="319">
        <v>309.9</v>
      </c>
      <c r="L369" s="316"/>
      <c r="M369" s="320"/>
      <c r="N369" s="321"/>
      <c r="O369" s="321"/>
      <c r="P369" s="321"/>
      <c r="Q369" s="321"/>
      <c r="R369" s="321"/>
      <c r="S369" s="321"/>
      <c r="T369" s="322"/>
      <c r="AT369" s="317" t="s">
        <v>160</v>
      </c>
      <c r="AU369" s="317" t="s">
        <v>83</v>
      </c>
      <c r="AV369" s="315" t="s">
        <v>83</v>
      </c>
      <c r="AW369" s="315" t="s">
        <v>27</v>
      </c>
      <c r="AX369" s="315" t="s">
        <v>73</v>
      </c>
      <c r="AY369" s="317" t="s">
        <v>152</v>
      </c>
    </row>
    <row r="370" spans="2:51" s="323" customFormat="1" ht="12">
      <c r="B370" s="324"/>
      <c r="D370" s="309" t="s">
        <v>160</v>
      </c>
      <c r="E370" s="325" t="s">
        <v>1</v>
      </c>
      <c r="F370" s="326" t="s">
        <v>163</v>
      </c>
      <c r="H370" s="327">
        <v>309.9</v>
      </c>
      <c r="L370" s="324"/>
      <c r="M370" s="328"/>
      <c r="N370" s="329"/>
      <c r="O370" s="329"/>
      <c r="P370" s="329"/>
      <c r="Q370" s="329"/>
      <c r="R370" s="329"/>
      <c r="S370" s="329"/>
      <c r="T370" s="330"/>
      <c r="AT370" s="325" t="s">
        <v>160</v>
      </c>
      <c r="AU370" s="325" t="s">
        <v>83</v>
      </c>
      <c r="AV370" s="323" t="s">
        <v>158</v>
      </c>
      <c r="AW370" s="323" t="s">
        <v>27</v>
      </c>
      <c r="AX370" s="323" t="s">
        <v>81</v>
      </c>
      <c r="AY370" s="325" t="s">
        <v>152</v>
      </c>
    </row>
    <row r="371" spans="1:65" s="220" customFormat="1" ht="16.5" customHeight="1">
      <c r="A371" s="218"/>
      <c r="B371" s="141"/>
      <c r="C371" s="155" t="s">
        <v>600</v>
      </c>
      <c r="D371" s="155" t="s">
        <v>348</v>
      </c>
      <c r="E371" s="156" t="s">
        <v>601</v>
      </c>
      <c r="F371" s="157" t="s">
        <v>602</v>
      </c>
      <c r="G371" s="158" t="s">
        <v>194</v>
      </c>
      <c r="H371" s="159">
        <v>0.093</v>
      </c>
      <c r="I371" s="160">
        <v>0</v>
      </c>
      <c r="J371" s="160">
        <f>ROUND(I371*H371,2)</f>
        <v>0</v>
      </c>
      <c r="K371" s="161"/>
      <c r="L371" s="331"/>
      <c r="M371" s="332" t="s">
        <v>1</v>
      </c>
      <c r="N371" s="333" t="s">
        <v>38</v>
      </c>
      <c r="O371" s="303">
        <v>0</v>
      </c>
      <c r="P371" s="303">
        <f>O371*H371</f>
        <v>0</v>
      </c>
      <c r="Q371" s="303">
        <v>1</v>
      </c>
      <c r="R371" s="303">
        <f>Q371*H371</f>
        <v>0.093</v>
      </c>
      <c r="S371" s="303">
        <v>0</v>
      </c>
      <c r="T371" s="304">
        <f>S371*H371</f>
        <v>0</v>
      </c>
      <c r="U371" s="218"/>
      <c r="V371" s="218"/>
      <c r="W371" s="218"/>
      <c r="X371" s="218"/>
      <c r="Y371" s="218"/>
      <c r="Z371" s="218"/>
      <c r="AA371" s="218"/>
      <c r="AB371" s="218"/>
      <c r="AC371" s="218"/>
      <c r="AD371" s="218"/>
      <c r="AE371" s="218"/>
      <c r="AR371" s="305" t="s">
        <v>333</v>
      </c>
      <c r="AT371" s="305" t="s">
        <v>348</v>
      </c>
      <c r="AU371" s="305" t="s">
        <v>83</v>
      </c>
      <c r="AY371" s="209" t="s">
        <v>152</v>
      </c>
      <c r="BE371" s="306">
        <f>IF(N371="základní",J371,0)</f>
        <v>0</v>
      </c>
      <c r="BF371" s="306">
        <f>IF(N371="snížená",J371,0)</f>
        <v>0</v>
      </c>
      <c r="BG371" s="306">
        <f>IF(N371="zákl. přenesená",J371,0)</f>
        <v>0</v>
      </c>
      <c r="BH371" s="306">
        <f>IF(N371="sníž. přenesená",J371,0)</f>
        <v>0</v>
      </c>
      <c r="BI371" s="306">
        <f>IF(N371="nulová",J371,0)</f>
        <v>0</v>
      </c>
      <c r="BJ371" s="209" t="s">
        <v>81</v>
      </c>
      <c r="BK371" s="306">
        <f>ROUND(I371*H371,2)</f>
        <v>0</v>
      </c>
      <c r="BL371" s="209" t="s">
        <v>240</v>
      </c>
      <c r="BM371" s="305" t="s">
        <v>603</v>
      </c>
    </row>
    <row r="372" spans="2:51" s="315" customFormat="1" ht="12">
      <c r="B372" s="316"/>
      <c r="D372" s="309" t="s">
        <v>160</v>
      </c>
      <c r="F372" s="318" t="s">
        <v>604</v>
      </c>
      <c r="H372" s="319">
        <v>0.093</v>
      </c>
      <c r="L372" s="316"/>
      <c r="M372" s="320"/>
      <c r="N372" s="321"/>
      <c r="O372" s="321"/>
      <c r="P372" s="321"/>
      <c r="Q372" s="321"/>
      <c r="R372" s="321"/>
      <c r="S372" s="321"/>
      <c r="T372" s="322"/>
      <c r="AT372" s="317" t="s">
        <v>160</v>
      </c>
      <c r="AU372" s="317" t="s">
        <v>83</v>
      </c>
      <c r="AV372" s="315" t="s">
        <v>83</v>
      </c>
      <c r="AW372" s="315" t="s">
        <v>3</v>
      </c>
      <c r="AX372" s="315" t="s">
        <v>81</v>
      </c>
      <c r="AY372" s="317" t="s">
        <v>152</v>
      </c>
    </row>
    <row r="373" spans="1:65" s="220" customFormat="1" ht="16.5" customHeight="1">
      <c r="A373" s="218"/>
      <c r="B373" s="141"/>
      <c r="C373" s="142" t="s">
        <v>605</v>
      </c>
      <c r="D373" s="142" t="s">
        <v>154</v>
      </c>
      <c r="E373" s="143" t="s">
        <v>606</v>
      </c>
      <c r="F373" s="144" t="s">
        <v>607</v>
      </c>
      <c r="G373" s="145" t="s">
        <v>231</v>
      </c>
      <c r="H373" s="146">
        <v>100</v>
      </c>
      <c r="I373" s="147">
        <v>0</v>
      </c>
      <c r="J373" s="147">
        <f>ROUND(I373*H373,2)</f>
        <v>0</v>
      </c>
      <c r="K373" s="148"/>
      <c r="L373" s="141"/>
      <c r="M373" s="301" t="s">
        <v>1</v>
      </c>
      <c r="N373" s="302" t="s">
        <v>38</v>
      </c>
      <c r="O373" s="303">
        <v>0.035</v>
      </c>
      <c r="P373" s="303">
        <f>O373*H373</f>
        <v>3.5000000000000004</v>
      </c>
      <c r="Q373" s="303">
        <v>0</v>
      </c>
      <c r="R373" s="303">
        <f>Q373*H373</f>
        <v>0</v>
      </c>
      <c r="S373" s="303">
        <v>0.004</v>
      </c>
      <c r="T373" s="304">
        <f>S373*H373</f>
        <v>0.4</v>
      </c>
      <c r="U373" s="218"/>
      <c r="V373" s="218"/>
      <c r="W373" s="218"/>
      <c r="X373" s="218"/>
      <c r="Y373" s="218"/>
      <c r="Z373" s="218"/>
      <c r="AA373" s="218"/>
      <c r="AB373" s="218"/>
      <c r="AC373" s="218"/>
      <c r="AD373" s="218"/>
      <c r="AE373" s="218"/>
      <c r="AR373" s="305" t="s">
        <v>240</v>
      </c>
      <c r="AT373" s="305" t="s">
        <v>154</v>
      </c>
      <c r="AU373" s="305" t="s">
        <v>83</v>
      </c>
      <c r="AY373" s="209" t="s">
        <v>152</v>
      </c>
      <c r="BE373" s="306">
        <f>IF(N373="základní",J373,0)</f>
        <v>0</v>
      </c>
      <c r="BF373" s="306">
        <f>IF(N373="snížená",J373,0)</f>
        <v>0</v>
      </c>
      <c r="BG373" s="306">
        <f>IF(N373="zákl. přenesená",J373,0)</f>
        <v>0</v>
      </c>
      <c r="BH373" s="306">
        <f>IF(N373="sníž. přenesená",J373,0)</f>
        <v>0</v>
      </c>
      <c r="BI373" s="306">
        <f>IF(N373="nulová",J373,0)</f>
        <v>0</v>
      </c>
      <c r="BJ373" s="209" t="s">
        <v>81</v>
      </c>
      <c r="BK373" s="306">
        <f>ROUND(I373*H373,2)</f>
        <v>0</v>
      </c>
      <c r="BL373" s="209" t="s">
        <v>240</v>
      </c>
      <c r="BM373" s="305" t="s">
        <v>608</v>
      </c>
    </row>
    <row r="374" spans="2:51" s="307" customFormat="1" ht="12">
      <c r="B374" s="308"/>
      <c r="D374" s="309" t="s">
        <v>160</v>
      </c>
      <c r="E374" s="310" t="s">
        <v>1</v>
      </c>
      <c r="F374" s="311" t="s">
        <v>609</v>
      </c>
      <c r="H374" s="310" t="s">
        <v>1</v>
      </c>
      <c r="L374" s="308"/>
      <c r="M374" s="312"/>
      <c r="N374" s="313"/>
      <c r="O374" s="313"/>
      <c r="P374" s="313"/>
      <c r="Q374" s="313"/>
      <c r="R374" s="313"/>
      <c r="S374" s="313"/>
      <c r="T374" s="314"/>
      <c r="AT374" s="310" t="s">
        <v>160</v>
      </c>
      <c r="AU374" s="310" t="s">
        <v>83</v>
      </c>
      <c r="AV374" s="307" t="s">
        <v>81</v>
      </c>
      <c r="AW374" s="307" t="s">
        <v>27</v>
      </c>
      <c r="AX374" s="307" t="s">
        <v>73</v>
      </c>
      <c r="AY374" s="310" t="s">
        <v>152</v>
      </c>
    </row>
    <row r="375" spans="2:51" s="315" customFormat="1" ht="12">
      <c r="B375" s="316"/>
      <c r="D375" s="309" t="s">
        <v>160</v>
      </c>
      <c r="E375" s="317" t="s">
        <v>1</v>
      </c>
      <c r="F375" s="318" t="s">
        <v>610</v>
      </c>
      <c r="H375" s="319">
        <v>100</v>
      </c>
      <c r="L375" s="316"/>
      <c r="M375" s="320"/>
      <c r="N375" s="321"/>
      <c r="O375" s="321"/>
      <c r="P375" s="321"/>
      <c r="Q375" s="321"/>
      <c r="R375" s="321"/>
      <c r="S375" s="321"/>
      <c r="T375" s="322"/>
      <c r="AT375" s="317" t="s">
        <v>160</v>
      </c>
      <c r="AU375" s="317" t="s">
        <v>83</v>
      </c>
      <c r="AV375" s="315" t="s">
        <v>83</v>
      </c>
      <c r="AW375" s="315" t="s">
        <v>27</v>
      </c>
      <c r="AX375" s="315" t="s">
        <v>73</v>
      </c>
      <c r="AY375" s="317" t="s">
        <v>152</v>
      </c>
    </row>
    <row r="376" spans="2:51" s="323" customFormat="1" ht="12">
      <c r="B376" s="324"/>
      <c r="D376" s="309" t="s">
        <v>160</v>
      </c>
      <c r="E376" s="325" t="s">
        <v>1</v>
      </c>
      <c r="F376" s="326" t="s">
        <v>163</v>
      </c>
      <c r="H376" s="327">
        <v>100</v>
      </c>
      <c r="L376" s="324"/>
      <c r="M376" s="328"/>
      <c r="N376" s="329"/>
      <c r="O376" s="329"/>
      <c r="P376" s="329"/>
      <c r="Q376" s="329"/>
      <c r="R376" s="329"/>
      <c r="S376" s="329"/>
      <c r="T376" s="330"/>
      <c r="AT376" s="325" t="s">
        <v>160</v>
      </c>
      <c r="AU376" s="325" t="s">
        <v>83</v>
      </c>
      <c r="AV376" s="323" t="s">
        <v>158</v>
      </c>
      <c r="AW376" s="323" t="s">
        <v>27</v>
      </c>
      <c r="AX376" s="323" t="s">
        <v>81</v>
      </c>
      <c r="AY376" s="325" t="s">
        <v>152</v>
      </c>
    </row>
    <row r="377" spans="1:65" s="220" customFormat="1" ht="21.75" customHeight="1">
      <c r="A377" s="218"/>
      <c r="B377" s="141"/>
      <c r="C377" s="142" t="s">
        <v>611</v>
      </c>
      <c r="D377" s="142" t="s">
        <v>154</v>
      </c>
      <c r="E377" s="143" t="s">
        <v>612</v>
      </c>
      <c r="F377" s="144" t="s">
        <v>613</v>
      </c>
      <c r="G377" s="145" t="s">
        <v>231</v>
      </c>
      <c r="H377" s="146">
        <v>309.9</v>
      </c>
      <c r="I377" s="147">
        <v>0</v>
      </c>
      <c r="J377" s="147">
        <f>ROUND(I377*H377,2)</f>
        <v>0</v>
      </c>
      <c r="K377" s="148"/>
      <c r="L377" s="141"/>
      <c r="M377" s="301" t="s">
        <v>1</v>
      </c>
      <c r="N377" s="302" t="s">
        <v>38</v>
      </c>
      <c r="O377" s="303">
        <v>0.222</v>
      </c>
      <c r="P377" s="303">
        <f>O377*H377</f>
        <v>68.7978</v>
      </c>
      <c r="Q377" s="303">
        <v>0.0004</v>
      </c>
      <c r="R377" s="303">
        <f>Q377*H377</f>
        <v>0.12396</v>
      </c>
      <c r="S377" s="303">
        <v>0</v>
      </c>
      <c r="T377" s="304">
        <f>S377*H377</f>
        <v>0</v>
      </c>
      <c r="U377" s="218"/>
      <c r="V377" s="218"/>
      <c r="W377" s="218"/>
      <c r="X377" s="218"/>
      <c r="Y377" s="218"/>
      <c r="Z377" s="218"/>
      <c r="AA377" s="218"/>
      <c r="AB377" s="218"/>
      <c r="AC377" s="218"/>
      <c r="AD377" s="218"/>
      <c r="AE377" s="218"/>
      <c r="AR377" s="305" t="s">
        <v>240</v>
      </c>
      <c r="AT377" s="305" t="s">
        <v>154</v>
      </c>
      <c r="AU377" s="305" t="s">
        <v>83</v>
      </c>
      <c r="AY377" s="209" t="s">
        <v>152</v>
      </c>
      <c r="BE377" s="306">
        <f>IF(N377="základní",J377,0)</f>
        <v>0</v>
      </c>
      <c r="BF377" s="306">
        <f>IF(N377="snížená",J377,0)</f>
        <v>0</v>
      </c>
      <c r="BG377" s="306">
        <f>IF(N377="zákl. přenesená",J377,0)</f>
        <v>0</v>
      </c>
      <c r="BH377" s="306">
        <f>IF(N377="sníž. přenesená",J377,0)</f>
        <v>0</v>
      </c>
      <c r="BI377" s="306">
        <f>IF(N377="nulová",J377,0)</f>
        <v>0</v>
      </c>
      <c r="BJ377" s="209" t="s">
        <v>81</v>
      </c>
      <c r="BK377" s="306">
        <f>ROUND(I377*H377,2)</f>
        <v>0</v>
      </c>
      <c r="BL377" s="209" t="s">
        <v>240</v>
      </c>
      <c r="BM377" s="305" t="s">
        <v>614</v>
      </c>
    </row>
    <row r="378" spans="2:51" s="307" customFormat="1" ht="12">
      <c r="B378" s="308"/>
      <c r="D378" s="309" t="s">
        <v>160</v>
      </c>
      <c r="E378" s="310" t="s">
        <v>1</v>
      </c>
      <c r="F378" s="311" t="s">
        <v>615</v>
      </c>
      <c r="H378" s="310" t="s">
        <v>1</v>
      </c>
      <c r="L378" s="308"/>
      <c r="M378" s="312"/>
      <c r="N378" s="313"/>
      <c r="O378" s="313"/>
      <c r="P378" s="313"/>
      <c r="Q378" s="313"/>
      <c r="R378" s="313"/>
      <c r="S378" s="313"/>
      <c r="T378" s="314"/>
      <c r="AT378" s="310" t="s">
        <v>160</v>
      </c>
      <c r="AU378" s="310" t="s">
        <v>83</v>
      </c>
      <c r="AV378" s="307" t="s">
        <v>81</v>
      </c>
      <c r="AW378" s="307" t="s">
        <v>27</v>
      </c>
      <c r="AX378" s="307" t="s">
        <v>73</v>
      </c>
      <c r="AY378" s="310" t="s">
        <v>152</v>
      </c>
    </row>
    <row r="379" spans="2:51" s="315" customFormat="1" ht="12">
      <c r="B379" s="316"/>
      <c r="D379" s="309" t="s">
        <v>160</v>
      </c>
      <c r="E379" s="317" t="s">
        <v>1</v>
      </c>
      <c r="F379" s="318" t="s">
        <v>599</v>
      </c>
      <c r="H379" s="319">
        <v>309.9</v>
      </c>
      <c r="L379" s="316"/>
      <c r="M379" s="320"/>
      <c r="N379" s="321"/>
      <c r="O379" s="321"/>
      <c r="P379" s="321"/>
      <c r="Q379" s="321"/>
      <c r="R379" s="321"/>
      <c r="S379" s="321"/>
      <c r="T379" s="322"/>
      <c r="AT379" s="317" t="s">
        <v>160</v>
      </c>
      <c r="AU379" s="317" t="s">
        <v>83</v>
      </c>
      <c r="AV379" s="315" t="s">
        <v>83</v>
      </c>
      <c r="AW379" s="315" t="s">
        <v>27</v>
      </c>
      <c r="AX379" s="315" t="s">
        <v>73</v>
      </c>
      <c r="AY379" s="317" t="s">
        <v>152</v>
      </c>
    </row>
    <row r="380" spans="2:51" s="323" customFormat="1" ht="12">
      <c r="B380" s="324"/>
      <c r="D380" s="309" t="s">
        <v>160</v>
      </c>
      <c r="E380" s="325" t="s">
        <v>1</v>
      </c>
      <c r="F380" s="326" t="s">
        <v>163</v>
      </c>
      <c r="H380" s="327">
        <v>309.9</v>
      </c>
      <c r="L380" s="324"/>
      <c r="M380" s="328"/>
      <c r="N380" s="329"/>
      <c r="O380" s="329"/>
      <c r="P380" s="329"/>
      <c r="Q380" s="329"/>
      <c r="R380" s="329"/>
      <c r="S380" s="329"/>
      <c r="T380" s="330"/>
      <c r="AT380" s="325" t="s">
        <v>160</v>
      </c>
      <c r="AU380" s="325" t="s">
        <v>83</v>
      </c>
      <c r="AV380" s="323" t="s">
        <v>158</v>
      </c>
      <c r="AW380" s="323" t="s">
        <v>27</v>
      </c>
      <c r="AX380" s="323" t="s">
        <v>81</v>
      </c>
      <c r="AY380" s="325" t="s">
        <v>152</v>
      </c>
    </row>
    <row r="381" spans="1:65" s="220" customFormat="1" ht="44.25" customHeight="1">
      <c r="A381" s="218"/>
      <c r="B381" s="141"/>
      <c r="C381" s="155" t="s">
        <v>616</v>
      </c>
      <c r="D381" s="155" t="s">
        <v>348</v>
      </c>
      <c r="E381" s="156" t="s">
        <v>617</v>
      </c>
      <c r="F381" s="157" t="s">
        <v>618</v>
      </c>
      <c r="G381" s="158" t="s">
        <v>231</v>
      </c>
      <c r="H381" s="159">
        <v>356.385</v>
      </c>
      <c r="I381" s="160">
        <v>0</v>
      </c>
      <c r="J381" s="160">
        <f>ROUND(I381*H381,2)</f>
        <v>0</v>
      </c>
      <c r="K381" s="161"/>
      <c r="L381" s="331"/>
      <c r="M381" s="332" t="s">
        <v>1</v>
      </c>
      <c r="N381" s="333" t="s">
        <v>38</v>
      </c>
      <c r="O381" s="303">
        <v>0</v>
      </c>
      <c r="P381" s="303">
        <f>O381*H381</f>
        <v>0</v>
      </c>
      <c r="Q381" s="303">
        <v>0.0047</v>
      </c>
      <c r="R381" s="303">
        <f>Q381*H381</f>
        <v>1.6750095</v>
      </c>
      <c r="S381" s="303">
        <v>0</v>
      </c>
      <c r="T381" s="304">
        <f>S381*H381</f>
        <v>0</v>
      </c>
      <c r="U381" s="218"/>
      <c r="V381" s="218"/>
      <c r="W381" s="218"/>
      <c r="X381" s="218"/>
      <c r="Y381" s="218"/>
      <c r="Z381" s="218"/>
      <c r="AA381" s="218"/>
      <c r="AB381" s="218"/>
      <c r="AC381" s="218"/>
      <c r="AD381" s="218"/>
      <c r="AE381" s="218"/>
      <c r="AR381" s="305" t="s">
        <v>333</v>
      </c>
      <c r="AT381" s="305" t="s">
        <v>348</v>
      </c>
      <c r="AU381" s="305" t="s">
        <v>83</v>
      </c>
      <c r="AY381" s="209" t="s">
        <v>152</v>
      </c>
      <c r="BE381" s="306">
        <f>IF(N381="základní",J381,0)</f>
        <v>0</v>
      </c>
      <c r="BF381" s="306">
        <f>IF(N381="snížená",J381,0)</f>
        <v>0</v>
      </c>
      <c r="BG381" s="306">
        <f>IF(N381="zákl. přenesená",J381,0)</f>
        <v>0</v>
      </c>
      <c r="BH381" s="306">
        <f>IF(N381="sníž. přenesená",J381,0)</f>
        <v>0</v>
      </c>
      <c r="BI381" s="306">
        <f>IF(N381="nulová",J381,0)</f>
        <v>0</v>
      </c>
      <c r="BJ381" s="209" t="s">
        <v>81</v>
      </c>
      <c r="BK381" s="306">
        <f>ROUND(I381*H381,2)</f>
        <v>0</v>
      </c>
      <c r="BL381" s="209" t="s">
        <v>240</v>
      </c>
      <c r="BM381" s="305" t="s">
        <v>619</v>
      </c>
    </row>
    <row r="382" spans="2:51" s="315" customFormat="1" ht="12">
      <c r="B382" s="316"/>
      <c r="D382" s="309" t="s">
        <v>160</v>
      </c>
      <c r="F382" s="318" t="s">
        <v>620</v>
      </c>
      <c r="H382" s="319">
        <v>356.385</v>
      </c>
      <c r="L382" s="316"/>
      <c r="M382" s="320"/>
      <c r="N382" s="321"/>
      <c r="O382" s="321"/>
      <c r="P382" s="321"/>
      <c r="Q382" s="321"/>
      <c r="R382" s="321"/>
      <c r="S382" s="321"/>
      <c r="T382" s="322"/>
      <c r="AT382" s="317" t="s">
        <v>160</v>
      </c>
      <c r="AU382" s="317" t="s">
        <v>83</v>
      </c>
      <c r="AV382" s="315" t="s">
        <v>83</v>
      </c>
      <c r="AW382" s="315" t="s">
        <v>3</v>
      </c>
      <c r="AX382" s="315" t="s">
        <v>81</v>
      </c>
      <c r="AY382" s="317" t="s">
        <v>152</v>
      </c>
    </row>
    <row r="383" spans="1:65" s="220" customFormat="1" ht="21.75" customHeight="1">
      <c r="A383" s="218"/>
      <c r="B383" s="141"/>
      <c r="C383" s="142" t="s">
        <v>621</v>
      </c>
      <c r="D383" s="142" t="s">
        <v>154</v>
      </c>
      <c r="E383" s="143" t="s">
        <v>622</v>
      </c>
      <c r="F383" s="144" t="s">
        <v>623</v>
      </c>
      <c r="G383" s="145" t="s">
        <v>231</v>
      </c>
      <c r="H383" s="146">
        <v>57</v>
      </c>
      <c r="I383" s="147">
        <v>0</v>
      </c>
      <c r="J383" s="147">
        <f>ROUND(I383*H383,2)</f>
        <v>0</v>
      </c>
      <c r="K383" s="148"/>
      <c r="L383" s="141"/>
      <c r="M383" s="301" t="s">
        <v>1</v>
      </c>
      <c r="N383" s="302" t="s">
        <v>38</v>
      </c>
      <c r="O383" s="303">
        <v>0.097</v>
      </c>
      <c r="P383" s="303">
        <f>O383*H383</f>
        <v>5.529</v>
      </c>
      <c r="Q383" s="303">
        <v>4E-05</v>
      </c>
      <c r="R383" s="303">
        <f>Q383*H383</f>
        <v>0.0022800000000000003</v>
      </c>
      <c r="S383" s="303">
        <v>0</v>
      </c>
      <c r="T383" s="304">
        <f>S383*H383</f>
        <v>0</v>
      </c>
      <c r="U383" s="218"/>
      <c r="V383" s="218"/>
      <c r="W383" s="218"/>
      <c r="X383" s="218"/>
      <c r="Y383" s="218"/>
      <c r="Z383" s="218"/>
      <c r="AA383" s="218"/>
      <c r="AB383" s="218"/>
      <c r="AC383" s="218"/>
      <c r="AD383" s="218"/>
      <c r="AE383" s="218"/>
      <c r="AR383" s="305" t="s">
        <v>240</v>
      </c>
      <c r="AT383" s="305" t="s">
        <v>154</v>
      </c>
      <c r="AU383" s="305" t="s">
        <v>83</v>
      </c>
      <c r="AY383" s="209" t="s">
        <v>152</v>
      </c>
      <c r="BE383" s="306">
        <f>IF(N383="základní",J383,0)</f>
        <v>0</v>
      </c>
      <c r="BF383" s="306">
        <f>IF(N383="snížená",J383,0)</f>
        <v>0</v>
      </c>
      <c r="BG383" s="306">
        <f>IF(N383="zákl. přenesená",J383,0)</f>
        <v>0</v>
      </c>
      <c r="BH383" s="306">
        <f>IF(N383="sníž. přenesená",J383,0)</f>
        <v>0</v>
      </c>
      <c r="BI383" s="306">
        <f>IF(N383="nulová",J383,0)</f>
        <v>0</v>
      </c>
      <c r="BJ383" s="209" t="s">
        <v>81</v>
      </c>
      <c r="BK383" s="306">
        <f>ROUND(I383*H383,2)</f>
        <v>0</v>
      </c>
      <c r="BL383" s="209" t="s">
        <v>240</v>
      </c>
      <c r="BM383" s="305" t="s">
        <v>624</v>
      </c>
    </row>
    <row r="384" spans="2:51" s="307" customFormat="1" ht="12">
      <c r="B384" s="308"/>
      <c r="D384" s="309" t="s">
        <v>160</v>
      </c>
      <c r="E384" s="310" t="s">
        <v>1</v>
      </c>
      <c r="F384" s="311" t="s">
        <v>625</v>
      </c>
      <c r="H384" s="310" t="s">
        <v>1</v>
      </c>
      <c r="L384" s="308"/>
      <c r="M384" s="312"/>
      <c r="N384" s="313"/>
      <c r="O384" s="313"/>
      <c r="P384" s="313"/>
      <c r="Q384" s="313"/>
      <c r="R384" s="313"/>
      <c r="S384" s="313"/>
      <c r="T384" s="314"/>
      <c r="AT384" s="310" t="s">
        <v>160</v>
      </c>
      <c r="AU384" s="310" t="s">
        <v>83</v>
      </c>
      <c r="AV384" s="307" t="s">
        <v>81</v>
      </c>
      <c r="AW384" s="307" t="s">
        <v>27</v>
      </c>
      <c r="AX384" s="307" t="s">
        <v>73</v>
      </c>
      <c r="AY384" s="310" t="s">
        <v>152</v>
      </c>
    </row>
    <row r="385" spans="2:51" s="315" customFormat="1" ht="12">
      <c r="B385" s="316"/>
      <c r="D385" s="309" t="s">
        <v>160</v>
      </c>
      <c r="E385" s="317" t="s">
        <v>1</v>
      </c>
      <c r="F385" s="318" t="s">
        <v>626</v>
      </c>
      <c r="H385" s="319">
        <v>57</v>
      </c>
      <c r="L385" s="316"/>
      <c r="M385" s="320"/>
      <c r="N385" s="321"/>
      <c r="O385" s="321"/>
      <c r="P385" s="321"/>
      <c r="Q385" s="321"/>
      <c r="R385" s="321"/>
      <c r="S385" s="321"/>
      <c r="T385" s="322"/>
      <c r="AT385" s="317" t="s">
        <v>160</v>
      </c>
      <c r="AU385" s="317" t="s">
        <v>83</v>
      </c>
      <c r="AV385" s="315" t="s">
        <v>83</v>
      </c>
      <c r="AW385" s="315" t="s">
        <v>27</v>
      </c>
      <c r="AX385" s="315" t="s">
        <v>73</v>
      </c>
      <c r="AY385" s="317" t="s">
        <v>152</v>
      </c>
    </row>
    <row r="386" spans="2:51" s="323" customFormat="1" ht="12">
      <c r="B386" s="324"/>
      <c r="D386" s="309" t="s">
        <v>160</v>
      </c>
      <c r="E386" s="325" t="s">
        <v>1</v>
      </c>
      <c r="F386" s="326" t="s">
        <v>163</v>
      </c>
      <c r="H386" s="327">
        <v>57</v>
      </c>
      <c r="L386" s="324"/>
      <c r="M386" s="328"/>
      <c r="N386" s="329"/>
      <c r="O386" s="329"/>
      <c r="P386" s="329"/>
      <c r="Q386" s="329"/>
      <c r="R386" s="329"/>
      <c r="S386" s="329"/>
      <c r="T386" s="330"/>
      <c r="AT386" s="325" t="s">
        <v>160</v>
      </c>
      <c r="AU386" s="325" t="s">
        <v>83</v>
      </c>
      <c r="AV386" s="323" t="s">
        <v>158</v>
      </c>
      <c r="AW386" s="323" t="s">
        <v>27</v>
      </c>
      <c r="AX386" s="323" t="s">
        <v>81</v>
      </c>
      <c r="AY386" s="325" t="s">
        <v>152</v>
      </c>
    </row>
    <row r="387" spans="1:65" s="220" customFormat="1" ht="21.75" customHeight="1">
      <c r="A387" s="218"/>
      <c r="B387" s="141"/>
      <c r="C387" s="155" t="s">
        <v>627</v>
      </c>
      <c r="D387" s="155" t="s">
        <v>348</v>
      </c>
      <c r="E387" s="156" t="s">
        <v>628</v>
      </c>
      <c r="F387" s="157" t="s">
        <v>629</v>
      </c>
      <c r="G387" s="158" t="s">
        <v>231</v>
      </c>
      <c r="H387" s="159">
        <v>68.4</v>
      </c>
      <c r="I387" s="160">
        <v>0</v>
      </c>
      <c r="J387" s="160">
        <f>ROUND(I387*H387,2)</f>
        <v>0</v>
      </c>
      <c r="K387" s="161"/>
      <c r="L387" s="331"/>
      <c r="M387" s="332" t="s">
        <v>1</v>
      </c>
      <c r="N387" s="333" t="s">
        <v>38</v>
      </c>
      <c r="O387" s="303">
        <v>0</v>
      </c>
      <c r="P387" s="303">
        <f>O387*H387</f>
        <v>0</v>
      </c>
      <c r="Q387" s="303">
        <v>0.0003</v>
      </c>
      <c r="R387" s="303">
        <f>Q387*H387</f>
        <v>0.02052</v>
      </c>
      <c r="S387" s="303">
        <v>0</v>
      </c>
      <c r="T387" s="304">
        <f>S387*H387</f>
        <v>0</v>
      </c>
      <c r="U387" s="218"/>
      <c r="V387" s="218"/>
      <c r="W387" s="218"/>
      <c r="X387" s="218"/>
      <c r="Y387" s="218"/>
      <c r="Z387" s="218"/>
      <c r="AA387" s="218"/>
      <c r="AB387" s="218"/>
      <c r="AC387" s="218"/>
      <c r="AD387" s="218"/>
      <c r="AE387" s="218"/>
      <c r="AR387" s="305" t="s">
        <v>333</v>
      </c>
      <c r="AT387" s="305" t="s">
        <v>348</v>
      </c>
      <c r="AU387" s="305" t="s">
        <v>83</v>
      </c>
      <c r="AY387" s="209" t="s">
        <v>152</v>
      </c>
      <c r="BE387" s="306">
        <f>IF(N387="základní",J387,0)</f>
        <v>0</v>
      </c>
      <c r="BF387" s="306">
        <f>IF(N387="snížená",J387,0)</f>
        <v>0</v>
      </c>
      <c r="BG387" s="306">
        <f>IF(N387="zákl. přenesená",J387,0)</f>
        <v>0</v>
      </c>
      <c r="BH387" s="306">
        <f>IF(N387="sníž. přenesená",J387,0)</f>
        <v>0</v>
      </c>
      <c r="BI387" s="306">
        <f>IF(N387="nulová",J387,0)</f>
        <v>0</v>
      </c>
      <c r="BJ387" s="209" t="s">
        <v>81</v>
      </c>
      <c r="BK387" s="306">
        <f>ROUND(I387*H387,2)</f>
        <v>0</v>
      </c>
      <c r="BL387" s="209" t="s">
        <v>240</v>
      </c>
      <c r="BM387" s="305" t="s">
        <v>630</v>
      </c>
    </row>
    <row r="388" spans="2:51" s="315" customFormat="1" ht="12">
      <c r="B388" s="316"/>
      <c r="D388" s="309" t="s">
        <v>160</v>
      </c>
      <c r="F388" s="318" t="s">
        <v>631</v>
      </c>
      <c r="H388" s="319">
        <v>68.4</v>
      </c>
      <c r="L388" s="316"/>
      <c r="M388" s="320"/>
      <c r="N388" s="321"/>
      <c r="O388" s="321"/>
      <c r="P388" s="321"/>
      <c r="Q388" s="321"/>
      <c r="R388" s="321"/>
      <c r="S388" s="321"/>
      <c r="T388" s="322"/>
      <c r="AT388" s="317" t="s">
        <v>160</v>
      </c>
      <c r="AU388" s="317" t="s">
        <v>83</v>
      </c>
      <c r="AV388" s="315" t="s">
        <v>83</v>
      </c>
      <c r="AW388" s="315" t="s">
        <v>3</v>
      </c>
      <c r="AX388" s="315" t="s">
        <v>81</v>
      </c>
      <c r="AY388" s="317" t="s">
        <v>152</v>
      </c>
    </row>
    <row r="389" spans="1:65" s="220" customFormat="1" ht="21.75" customHeight="1">
      <c r="A389" s="218"/>
      <c r="B389" s="141"/>
      <c r="C389" s="142" t="s">
        <v>632</v>
      </c>
      <c r="D389" s="142" t="s">
        <v>154</v>
      </c>
      <c r="E389" s="143" t="s">
        <v>633</v>
      </c>
      <c r="F389" s="144" t="s">
        <v>634</v>
      </c>
      <c r="G389" s="145" t="s">
        <v>194</v>
      </c>
      <c r="H389" s="146">
        <v>1.915</v>
      </c>
      <c r="I389" s="147">
        <v>0</v>
      </c>
      <c r="J389" s="147">
        <f>ROUND(I389*H389,2)</f>
        <v>0</v>
      </c>
      <c r="K389" s="148"/>
      <c r="L389" s="141"/>
      <c r="M389" s="301" t="s">
        <v>1</v>
      </c>
      <c r="N389" s="302" t="s">
        <v>38</v>
      </c>
      <c r="O389" s="303">
        <v>1.598</v>
      </c>
      <c r="P389" s="303">
        <f>O389*H389</f>
        <v>3.0601700000000003</v>
      </c>
      <c r="Q389" s="303">
        <v>0</v>
      </c>
      <c r="R389" s="303">
        <f>Q389*H389</f>
        <v>0</v>
      </c>
      <c r="S389" s="303">
        <v>0</v>
      </c>
      <c r="T389" s="304">
        <f>S389*H389</f>
        <v>0</v>
      </c>
      <c r="U389" s="218"/>
      <c r="V389" s="218"/>
      <c r="W389" s="218"/>
      <c r="X389" s="218"/>
      <c r="Y389" s="218"/>
      <c r="Z389" s="218"/>
      <c r="AA389" s="218"/>
      <c r="AB389" s="218"/>
      <c r="AC389" s="218"/>
      <c r="AD389" s="218"/>
      <c r="AE389" s="218"/>
      <c r="AR389" s="305" t="s">
        <v>240</v>
      </c>
      <c r="AT389" s="305" t="s">
        <v>154</v>
      </c>
      <c r="AU389" s="305" t="s">
        <v>83</v>
      </c>
      <c r="AY389" s="209" t="s">
        <v>152</v>
      </c>
      <c r="BE389" s="306">
        <f>IF(N389="základní",J389,0)</f>
        <v>0</v>
      </c>
      <c r="BF389" s="306">
        <f>IF(N389="snížená",J389,0)</f>
        <v>0</v>
      </c>
      <c r="BG389" s="306">
        <f>IF(N389="zákl. přenesená",J389,0)</f>
        <v>0</v>
      </c>
      <c r="BH389" s="306">
        <f>IF(N389="sníž. přenesená",J389,0)</f>
        <v>0</v>
      </c>
      <c r="BI389" s="306">
        <f>IF(N389="nulová",J389,0)</f>
        <v>0</v>
      </c>
      <c r="BJ389" s="209" t="s">
        <v>81</v>
      </c>
      <c r="BK389" s="306">
        <f>ROUND(I389*H389,2)</f>
        <v>0</v>
      </c>
      <c r="BL389" s="209" t="s">
        <v>240</v>
      </c>
      <c r="BM389" s="305" t="s">
        <v>635</v>
      </c>
    </row>
    <row r="390" spans="1:65" s="220" customFormat="1" ht="21.75" customHeight="1">
      <c r="A390" s="218"/>
      <c r="B390" s="141"/>
      <c r="C390" s="142" t="s">
        <v>636</v>
      </c>
      <c r="D390" s="142" t="s">
        <v>154</v>
      </c>
      <c r="E390" s="143" t="s">
        <v>637</v>
      </c>
      <c r="F390" s="144" t="s">
        <v>638</v>
      </c>
      <c r="G390" s="145" t="s">
        <v>194</v>
      </c>
      <c r="H390" s="146">
        <v>1.915</v>
      </c>
      <c r="I390" s="147">
        <v>0</v>
      </c>
      <c r="J390" s="147">
        <f>ROUND(I390*H390,2)</f>
        <v>0</v>
      </c>
      <c r="K390" s="148"/>
      <c r="L390" s="141"/>
      <c r="M390" s="301" t="s">
        <v>1</v>
      </c>
      <c r="N390" s="302" t="s">
        <v>38</v>
      </c>
      <c r="O390" s="303">
        <v>1.36</v>
      </c>
      <c r="P390" s="303">
        <f>O390*H390</f>
        <v>2.6044</v>
      </c>
      <c r="Q390" s="303">
        <v>0</v>
      </c>
      <c r="R390" s="303">
        <f>Q390*H390</f>
        <v>0</v>
      </c>
      <c r="S390" s="303">
        <v>0</v>
      </c>
      <c r="T390" s="304">
        <f>S390*H390</f>
        <v>0</v>
      </c>
      <c r="U390" s="218"/>
      <c r="V390" s="218"/>
      <c r="W390" s="218"/>
      <c r="X390" s="218"/>
      <c r="Y390" s="218"/>
      <c r="Z390" s="218"/>
      <c r="AA390" s="218"/>
      <c r="AB390" s="218"/>
      <c r="AC390" s="218"/>
      <c r="AD390" s="218"/>
      <c r="AE390" s="218"/>
      <c r="AR390" s="305" t="s">
        <v>240</v>
      </c>
      <c r="AT390" s="305" t="s">
        <v>154</v>
      </c>
      <c r="AU390" s="305" t="s">
        <v>83</v>
      </c>
      <c r="AY390" s="209" t="s">
        <v>152</v>
      </c>
      <c r="BE390" s="306">
        <f>IF(N390="základní",J390,0)</f>
        <v>0</v>
      </c>
      <c r="BF390" s="306">
        <f>IF(N390="snížená",J390,0)</f>
        <v>0</v>
      </c>
      <c r="BG390" s="306">
        <f>IF(N390="zákl. přenesená",J390,0)</f>
        <v>0</v>
      </c>
      <c r="BH390" s="306">
        <f>IF(N390="sníž. přenesená",J390,0)</f>
        <v>0</v>
      </c>
      <c r="BI390" s="306">
        <f>IF(N390="nulová",J390,0)</f>
        <v>0</v>
      </c>
      <c r="BJ390" s="209" t="s">
        <v>81</v>
      </c>
      <c r="BK390" s="306">
        <f>ROUND(I390*H390,2)</f>
        <v>0</v>
      </c>
      <c r="BL390" s="209" t="s">
        <v>240</v>
      </c>
      <c r="BM390" s="305" t="s">
        <v>639</v>
      </c>
    </row>
    <row r="391" spans="2:63" s="288" customFormat="1" ht="22.9" customHeight="1">
      <c r="B391" s="289"/>
      <c r="D391" s="290" t="s">
        <v>72</v>
      </c>
      <c r="E391" s="299" t="s">
        <v>640</v>
      </c>
      <c r="F391" s="299" t="s">
        <v>641</v>
      </c>
      <c r="J391" s="300">
        <f>BK391</f>
        <v>0</v>
      </c>
      <c r="L391" s="289"/>
      <c r="M391" s="293"/>
      <c r="N391" s="294"/>
      <c r="O391" s="294"/>
      <c r="P391" s="295">
        <f>SUM(P392:P428)</f>
        <v>151.012536</v>
      </c>
      <c r="Q391" s="294"/>
      <c r="R391" s="295">
        <f>SUM(R392:R428)</f>
        <v>11.14437155</v>
      </c>
      <c r="S391" s="294"/>
      <c r="T391" s="296">
        <f>SUM(T392:T428)</f>
        <v>0</v>
      </c>
      <c r="AR391" s="290" t="s">
        <v>83</v>
      </c>
      <c r="AT391" s="297" t="s">
        <v>72</v>
      </c>
      <c r="AU391" s="297" t="s">
        <v>81</v>
      </c>
      <c r="AY391" s="290" t="s">
        <v>152</v>
      </c>
      <c r="BK391" s="298">
        <f>SUM(BK392:BK428)</f>
        <v>0</v>
      </c>
    </row>
    <row r="392" spans="1:65" s="220" customFormat="1" ht="21.75" customHeight="1">
      <c r="A392" s="218"/>
      <c r="B392" s="141"/>
      <c r="C392" s="142" t="s">
        <v>642</v>
      </c>
      <c r="D392" s="142" t="s">
        <v>154</v>
      </c>
      <c r="E392" s="143" t="s">
        <v>643</v>
      </c>
      <c r="F392" s="144" t="s">
        <v>644</v>
      </c>
      <c r="G392" s="145" t="s">
        <v>231</v>
      </c>
      <c r="H392" s="146">
        <v>279.7</v>
      </c>
      <c r="I392" s="147">
        <v>0</v>
      </c>
      <c r="J392" s="147">
        <f>ROUND(I392*H392,2)</f>
        <v>0</v>
      </c>
      <c r="K392" s="148"/>
      <c r="L392" s="141"/>
      <c r="M392" s="301" t="s">
        <v>1</v>
      </c>
      <c r="N392" s="302" t="s">
        <v>38</v>
      </c>
      <c r="O392" s="303">
        <v>0.06</v>
      </c>
      <c r="P392" s="303">
        <f>O392*H392</f>
        <v>16.782</v>
      </c>
      <c r="Q392" s="303">
        <v>0.00019</v>
      </c>
      <c r="R392" s="303">
        <f>Q392*H392</f>
        <v>0.053143</v>
      </c>
      <c r="S392" s="303">
        <v>0</v>
      </c>
      <c r="T392" s="304">
        <f>S392*H392</f>
        <v>0</v>
      </c>
      <c r="U392" s="218"/>
      <c r="V392" s="218"/>
      <c r="W392" s="218"/>
      <c r="X392" s="218"/>
      <c r="Y392" s="218"/>
      <c r="Z392" s="218"/>
      <c r="AA392" s="218"/>
      <c r="AB392" s="218"/>
      <c r="AC392" s="218"/>
      <c r="AD392" s="218"/>
      <c r="AE392" s="218"/>
      <c r="AR392" s="305" t="s">
        <v>240</v>
      </c>
      <c r="AT392" s="305" t="s">
        <v>154</v>
      </c>
      <c r="AU392" s="305" t="s">
        <v>83</v>
      </c>
      <c r="AY392" s="209" t="s">
        <v>152</v>
      </c>
      <c r="BE392" s="306">
        <f>IF(N392="základní",J392,0)</f>
        <v>0</v>
      </c>
      <c r="BF392" s="306">
        <f>IF(N392="snížená",J392,0)</f>
        <v>0</v>
      </c>
      <c r="BG392" s="306">
        <f>IF(N392="zákl. přenesená",J392,0)</f>
        <v>0</v>
      </c>
      <c r="BH392" s="306">
        <f>IF(N392="sníž. přenesená",J392,0)</f>
        <v>0</v>
      </c>
      <c r="BI392" s="306">
        <f>IF(N392="nulová",J392,0)</f>
        <v>0</v>
      </c>
      <c r="BJ392" s="209" t="s">
        <v>81</v>
      </c>
      <c r="BK392" s="306">
        <f>ROUND(I392*H392,2)</f>
        <v>0</v>
      </c>
      <c r="BL392" s="209" t="s">
        <v>240</v>
      </c>
      <c r="BM392" s="305" t="s">
        <v>645</v>
      </c>
    </row>
    <row r="393" spans="2:51" s="307" customFormat="1" ht="12">
      <c r="B393" s="308"/>
      <c r="D393" s="309" t="s">
        <v>160</v>
      </c>
      <c r="E393" s="310" t="s">
        <v>1</v>
      </c>
      <c r="F393" s="311" t="s">
        <v>646</v>
      </c>
      <c r="H393" s="310" t="s">
        <v>1</v>
      </c>
      <c r="L393" s="308"/>
      <c r="M393" s="312"/>
      <c r="N393" s="313"/>
      <c r="O393" s="313"/>
      <c r="P393" s="313"/>
      <c r="Q393" s="313"/>
      <c r="R393" s="313"/>
      <c r="S393" s="313"/>
      <c r="T393" s="314"/>
      <c r="AT393" s="310" t="s">
        <v>160</v>
      </c>
      <c r="AU393" s="310" t="s">
        <v>83</v>
      </c>
      <c r="AV393" s="307" t="s">
        <v>81</v>
      </c>
      <c r="AW393" s="307" t="s">
        <v>27</v>
      </c>
      <c r="AX393" s="307" t="s">
        <v>73</v>
      </c>
      <c r="AY393" s="310" t="s">
        <v>152</v>
      </c>
    </row>
    <row r="394" spans="2:51" s="307" customFormat="1" ht="12">
      <c r="B394" s="308"/>
      <c r="D394" s="309" t="s">
        <v>160</v>
      </c>
      <c r="E394" s="310" t="s">
        <v>1</v>
      </c>
      <c r="F394" s="311" t="s">
        <v>647</v>
      </c>
      <c r="H394" s="310" t="s">
        <v>1</v>
      </c>
      <c r="L394" s="308"/>
      <c r="M394" s="312"/>
      <c r="N394" s="313"/>
      <c r="O394" s="313"/>
      <c r="P394" s="313"/>
      <c r="Q394" s="313"/>
      <c r="R394" s="313"/>
      <c r="S394" s="313"/>
      <c r="T394" s="314"/>
      <c r="AT394" s="310" t="s">
        <v>160</v>
      </c>
      <c r="AU394" s="310" t="s">
        <v>83</v>
      </c>
      <c r="AV394" s="307" t="s">
        <v>81</v>
      </c>
      <c r="AW394" s="307" t="s">
        <v>27</v>
      </c>
      <c r="AX394" s="307" t="s">
        <v>73</v>
      </c>
      <c r="AY394" s="310" t="s">
        <v>152</v>
      </c>
    </row>
    <row r="395" spans="2:51" s="315" customFormat="1" ht="12">
      <c r="B395" s="316"/>
      <c r="D395" s="309" t="s">
        <v>160</v>
      </c>
      <c r="E395" s="317" t="s">
        <v>1</v>
      </c>
      <c r="F395" s="318" t="s">
        <v>234</v>
      </c>
      <c r="H395" s="319">
        <v>135</v>
      </c>
      <c r="L395" s="316"/>
      <c r="M395" s="320"/>
      <c r="N395" s="321"/>
      <c r="O395" s="321"/>
      <c r="P395" s="321"/>
      <c r="Q395" s="321"/>
      <c r="R395" s="321"/>
      <c r="S395" s="321"/>
      <c r="T395" s="322"/>
      <c r="AT395" s="317" t="s">
        <v>160</v>
      </c>
      <c r="AU395" s="317" t="s">
        <v>83</v>
      </c>
      <c r="AV395" s="315" t="s">
        <v>83</v>
      </c>
      <c r="AW395" s="315" t="s">
        <v>27</v>
      </c>
      <c r="AX395" s="315" t="s">
        <v>73</v>
      </c>
      <c r="AY395" s="317" t="s">
        <v>152</v>
      </c>
    </row>
    <row r="396" spans="2:51" s="307" customFormat="1" ht="12">
      <c r="B396" s="308"/>
      <c r="D396" s="309" t="s">
        <v>160</v>
      </c>
      <c r="E396" s="310" t="s">
        <v>1</v>
      </c>
      <c r="F396" s="311" t="s">
        <v>648</v>
      </c>
      <c r="H396" s="310" t="s">
        <v>1</v>
      </c>
      <c r="L396" s="308"/>
      <c r="M396" s="312"/>
      <c r="N396" s="313"/>
      <c r="O396" s="313"/>
      <c r="P396" s="313"/>
      <c r="Q396" s="313"/>
      <c r="R396" s="313"/>
      <c r="S396" s="313"/>
      <c r="T396" s="314"/>
      <c r="AT396" s="310" t="s">
        <v>160</v>
      </c>
      <c r="AU396" s="310" t="s">
        <v>83</v>
      </c>
      <c r="AV396" s="307" t="s">
        <v>81</v>
      </c>
      <c r="AW396" s="307" t="s">
        <v>27</v>
      </c>
      <c r="AX396" s="307" t="s">
        <v>73</v>
      </c>
      <c r="AY396" s="310" t="s">
        <v>152</v>
      </c>
    </row>
    <row r="397" spans="2:51" s="315" customFormat="1" ht="12">
      <c r="B397" s="316"/>
      <c r="D397" s="309" t="s">
        <v>160</v>
      </c>
      <c r="E397" s="317" t="s">
        <v>1</v>
      </c>
      <c r="F397" s="318" t="s">
        <v>649</v>
      </c>
      <c r="H397" s="319">
        <v>144.7</v>
      </c>
      <c r="L397" s="316"/>
      <c r="M397" s="320"/>
      <c r="N397" s="321"/>
      <c r="O397" s="321"/>
      <c r="P397" s="321"/>
      <c r="Q397" s="321"/>
      <c r="R397" s="321"/>
      <c r="S397" s="321"/>
      <c r="T397" s="322"/>
      <c r="AT397" s="317" t="s">
        <v>160</v>
      </c>
      <c r="AU397" s="317" t="s">
        <v>83</v>
      </c>
      <c r="AV397" s="315" t="s">
        <v>83</v>
      </c>
      <c r="AW397" s="315" t="s">
        <v>27</v>
      </c>
      <c r="AX397" s="315" t="s">
        <v>73</v>
      </c>
      <c r="AY397" s="317" t="s">
        <v>152</v>
      </c>
    </row>
    <row r="398" spans="2:51" s="323" customFormat="1" ht="12">
      <c r="B398" s="324"/>
      <c r="D398" s="309" t="s">
        <v>160</v>
      </c>
      <c r="E398" s="325" t="s">
        <v>1</v>
      </c>
      <c r="F398" s="326" t="s">
        <v>163</v>
      </c>
      <c r="H398" s="327">
        <v>279.7</v>
      </c>
      <c r="L398" s="324"/>
      <c r="M398" s="328"/>
      <c r="N398" s="329"/>
      <c r="O398" s="329"/>
      <c r="P398" s="329"/>
      <c r="Q398" s="329"/>
      <c r="R398" s="329"/>
      <c r="S398" s="329"/>
      <c r="T398" s="330"/>
      <c r="AT398" s="325" t="s">
        <v>160</v>
      </c>
      <c r="AU398" s="325" t="s">
        <v>83</v>
      </c>
      <c r="AV398" s="323" t="s">
        <v>158</v>
      </c>
      <c r="AW398" s="323" t="s">
        <v>27</v>
      </c>
      <c r="AX398" s="323" t="s">
        <v>81</v>
      </c>
      <c r="AY398" s="325" t="s">
        <v>152</v>
      </c>
    </row>
    <row r="399" spans="1:65" s="220" customFormat="1" ht="21.75" customHeight="1">
      <c r="A399" s="218"/>
      <c r="B399" s="141"/>
      <c r="C399" s="155" t="s">
        <v>650</v>
      </c>
      <c r="D399" s="155" t="s">
        <v>348</v>
      </c>
      <c r="E399" s="156" t="s">
        <v>651</v>
      </c>
      <c r="F399" s="157" t="s">
        <v>652</v>
      </c>
      <c r="G399" s="158" t="s">
        <v>231</v>
      </c>
      <c r="H399" s="159">
        <v>321.655</v>
      </c>
      <c r="I399" s="160">
        <v>0</v>
      </c>
      <c r="J399" s="160">
        <f>ROUND(I399*H399,2)</f>
        <v>0</v>
      </c>
      <c r="K399" s="161"/>
      <c r="L399" s="331"/>
      <c r="M399" s="332" t="s">
        <v>1</v>
      </c>
      <c r="N399" s="333" t="s">
        <v>38</v>
      </c>
      <c r="O399" s="303">
        <v>0</v>
      </c>
      <c r="P399" s="303">
        <f>O399*H399</f>
        <v>0</v>
      </c>
      <c r="Q399" s="303">
        <v>0.00223</v>
      </c>
      <c r="R399" s="303">
        <f>Q399*H399</f>
        <v>0.71729065</v>
      </c>
      <c r="S399" s="303">
        <v>0</v>
      </c>
      <c r="T399" s="304">
        <f>S399*H399</f>
        <v>0</v>
      </c>
      <c r="U399" s="218"/>
      <c r="V399" s="218"/>
      <c r="W399" s="218"/>
      <c r="X399" s="218"/>
      <c r="Y399" s="218"/>
      <c r="Z399" s="218"/>
      <c r="AA399" s="218"/>
      <c r="AB399" s="218"/>
      <c r="AC399" s="218"/>
      <c r="AD399" s="218"/>
      <c r="AE399" s="218"/>
      <c r="AR399" s="305" t="s">
        <v>333</v>
      </c>
      <c r="AT399" s="305" t="s">
        <v>348</v>
      </c>
      <c r="AU399" s="305" t="s">
        <v>83</v>
      </c>
      <c r="AY399" s="209" t="s">
        <v>152</v>
      </c>
      <c r="BE399" s="306">
        <f>IF(N399="základní",J399,0)</f>
        <v>0</v>
      </c>
      <c r="BF399" s="306">
        <f>IF(N399="snížená",J399,0)</f>
        <v>0</v>
      </c>
      <c r="BG399" s="306">
        <f>IF(N399="zákl. přenesená",J399,0)</f>
        <v>0</v>
      </c>
      <c r="BH399" s="306">
        <f>IF(N399="sníž. přenesená",J399,0)</f>
        <v>0</v>
      </c>
      <c r="BI399" s="306">
        <f>IF(N399="nulová",J399,0)</f>
        <v>0</v>
      </c>
      <c r="BJ399" s="209" t="s">
        <v>81</v>
      </c>
      <c r="BK399" s="306">
        <f>ROUND(I399*H399,2)</f>
        <v>0</v>
      </c>
      <c r="BL399" s="209" t="s">
        <v>240</v>
      </c>
      <c r="BM399" s="305" t="s">
        <v>653</v>
      </c>
    </row>
    <row r="400" spans="2:51" s="315" customFormat="1" ht="12">
      <c r="B400" s="316"/>
      <c r="D400" s="309" t="s">
        <v>160</v>
      </c>
      <c r="F400" s="318" t="s">
        <v>654</v>
      </c>
      <c r="H400" s="319">
        <v>321.655</v>
      </c>
      <c r="L400" s="316"/>
      <c r="M400" s="320"/>
      <c r="N400" s="321"/>
      <c r="O400" s="321"/>
      <c r="P400" s="321"/>
      <c r="Q400" s="321"/>
      <c r="R400" s="321"/>
      <c r="S400" s="321"/>
      <c r="T400" s="322"/>
      <c r="AT400" s="317" t="s">
        <v>160</v>
      </c>
      <c r="AU400" s="317" t="s">
        <v>83</v>
      </c>
      <c r="AV400" s="315" t="s">
        <v>83</v>
      </c>
      <c r="AW400" s="315" t="s">
        <v>3</v>
      </c>
      <c r="AX400" s="315" t="s">
        <v>81</v>
      </c>
      <c r="AY400" s="317" t="s">
        <v>152</v>
      </c>
    </row>
    <row r="401" spans="1:65" s="220" customFormat="1" ht="33" customHeight="1">
      <c r="A401" s="218"/>
      <c r="B401" s="141"/>
      <c r="C401" s="142" t="s">
        <v>655</v>
      </c>
      <c r="D401" s="142" t="s">
        <v>154</v>
      </c>
      <c r="E401" s="143" t="s">
        <v>656</v>
      </c>
      <c r="F401" s="144" t="s">
        <v>657</v>
      </c>
      <c r="G401" s="145" t="s">
        <v>295</v>
      </c>
      <c r="H401" s="146">
        <v>78</v>
      </c>
      <c r="I401" s="147">
        <v>0</v>
      </c>
      <c r="J401" s="147">
        <f>ROUND(I401*H401,2)</f>
        <v>0</v>
      </c>
      <c r="K401" s="148"/>
      <c r="L401" s="141"/>
      <c r="M401" s="301" t="s">
        <v>1</v>
      </c>
      <c r="N401" s="302" t="s">
        <v>38</v>
      </c>
      <c r="O401" s="303">
        <v>0.11</v>
      </c>
      <c r="P401" s="303">
        <f>O401*H401</f>
        <v>8.58</v>
      </c>
      <c r="Q401" s="303">
        <v>0.0006</v>
      </c>
      <c r="R401" s="303">
        <f>Q401*H401</f>
        <v>0.046799999999999994</v>
      </c>
      <c r="S401" s="303">
        <v>0</v>
      </c>
      <c r="T401" s="304">
        <f>S401*H401</f>
        <v>0</v>
      </c>
      <c r="U401" s="218"/>
      <c r="V401" s="218"/>
      <c r="W401" s="218"/>
      <c r="X401" s="218"/>
      <c r="Y401" s="218"/>
      <c r="Z401" s="218"/>
      <c r="AA401" s="218"/>
      <c r="AB401" s="218"/>
      <c r="AC401" s="218"/>
      <c r="AD401" s="218"/>
      <c r="AE401" s="218"/>
      <c r="AR401" s="305" t="s">
        <v>240</v>
      </c>
      <c r="AT401" s="305" t="s">
        <v>154</v>
      </c>
      <c r="AU401" s="305" t="s">
        <v>83</v>
      </c>
      <c r="AY401" s="209" t="s">
        <v>152</v>
      </c>
      <c r="BE401" s="306">
        <f>IF(N401="základní",J401,0)</f>
        <v>0</v>
      </c>
      <c r="BF401" s="306">
        <f>IF(N401="snížená",J401,0)</f>
        <v>0</v>
      </c>
      <c r="BG401" s="306">
        <f>IF(N401="zákl. přenesená",J401,0)</f>
        <v>0</v>
      </c>
      <c r="BH401" s="306">
        <f>IF(N401="sníž. přenesená",J401,0)</f>
        <v>0</v>
      </c>
      <c r="BI401" s="306">
        <f>IF(N401="nulová",J401,0)</f>
        <v>0</v>
      </c>
      <c r="BJ401" s="209" t="s">
        <v>81</v>
      </c>
      <c r="BK401" s="306">
        <f>ROUND(I401*H401,2)</f>
        <v>0</v>
      </c>
      <c r="BL401" s="209" t="s">
        <v>240</v>
      </c>
      <c r="BM401" s="305" t="s">
        <v>658</v>
      </c>
    </row>
    <row r="402" spans="1:65" s="220" customFormat="1" ht="33" customHeight="1">
      <c r="A402" s="218"/>
      <c r="B402" s="141"/>
      <c r="C402" s="142" t="s">
        <v>659</v>
      </c>
      <c r="D402" s="142" t="s">
        <v>154</v>
      </c>
      <c r="E402" s="143" t="s">
        <v>660</v>
      </c>
      <c r="F402" s="144" t="s">
        <v>661</v>
      </c>
      <c r="G402" s="145" t="s">
        <v>295</v>
      </c>
      <c r="H402" s="146">
        <v>78</v>
      </c>
      <c r="I402" s="147">
        <v>0</v>
      </c>
      <c r="J402" s="147">
        <f>ROUND(I402*H402,2)</f>
        <v>0</v>
      </c>
      <c r="K402" s="148"/>
      <c r="L402" s="141"/>
      <c r="M402" s="301" t="s">
        <v>1</v>
      </c>
      <c r="N402" s="302" t="s">
        <v>38</v>
      </c>
      <c r="O402" s="303">
        <v>0.11</v>
      </c>
      <c r="P402" s="303">
        <f>O402*H402</f>
        <v>8.58</v>
      </c>
      <c r="Q402" s="303">
        <v>0.00043</v>
      </c>
      <c r="R402" s="303">
        <f>Q402*H402</f>
        <v>0.03354</v>
      </c>
      <c r="S402" s="303">
        <v>0</v>
      </c>
      <c r="T402" s="304">
        <f>S402*H402</f>
        <v>0</v>
      </c>
      <c r="U402" s="218"/>
      <c r="V402" s="218"/>
      <c r="W402" s="218"/>
      <c r="X402" s="218"/>
      <c r="Y402" s="218"/>
      <c r="Z402" s="218"/>
      <c r="AA402" s="218"/>
      <c r="AB402" s="218"/>
      <c r="AC402" s="218"/>
      <c r="AD402" s="218"/>
      <c r="AE402" s="218"/>
      <c r="AR402" s="305" t="s">
        <v>240</v>
      </c>
      <c r="AT402" s="305" t="s">
        <v>154</v>
      </c>
      <c r="AU402" s="305" t="s">
        <v>83</v>
      </c>
      <c r="AY402" s="209" t="s">
        <v>152</v>
      </c>
      <c r="BE402" s="306">
        <f>IF(N402="základní",J402,0)</f>
        <v>0</v>
      </c>
      <c r="BF402" s="306">
        <f>IF(N402="snížená",J402,0)</f>
        <v>0</v>
      </c>
      <c r="BG402" s="306">
        <f>IF(N402="zákl. přenesená",J402,0)</f>
        <v>0</v>
      </c>
      <c r="BH402" s="306">
        <f>IF(N402="sníž. přenesená",J402,0)</f>
        <v>0</v>
      </c>
      <c r="BI402" s="306">
        <f>IF(N402="nulová",J402,0)</f>
        <v>0</v>
      </c>
      <c r="BJ402" s="209" t="s">
        <v>81</v>
      </c>
      <c r="BK402" s="306">
        <f>ROUND(I402*H402,2)</f>
        <v>0</v>
      </c>
      <c r="BL402" s="209" t="s">
        <v>240</v>
      </c>
      <c r="BM402" s="305" t="s">
        <v>662</v>
      </c>
    </row>
    <row r="403" spans="1:65" s="220" customFormat="1" ht="21.75" customHeight="1">
      <c r="A403" s="218"/>
      <c r="B403" s="141"/>
      <c r="C403" s="142" t="s">
        <v>663</v>
      </c>
      <c r="D403" s="142" t="s">
        <v>154</v>
      </c>
      <c r="E403" s="143" t="s">
        <v>664</v>
      </c>
      <c r="F403" s="144" t="s">
        <v>665</v>
      </c>
      <c r="G403" s="145" t="s">
        <v>231</v>
      </c>
      <c r="H403" s="146">
        <v>279.7</v>
      </c>
      <c r="I403" s="147">
        <v>0</v>
      </c>
      <c r="J403" s="147">
        <f>ROUND(I403*H403,2)</f>
        <v>0</v>
      </c>
      <c r="K403" s="148"/>
      <c r="L403" s="141"/>
      <c r="M403" s="301" t="s">
        <v>1</v>
      </c>
      <c r="N403" s="302" t="s">
        <v>38</v>
      </c>
      <c r="O403" s="303">
        <v>0.09</v>
      </c>
      <c r="P403" s="303">
        <f>O403*H403</f>
        <v>25.173</v>
      </c>
      <c r="Q403" s="303">
        <v>0</v>
      </c>
      <c r="R403" s="303">
        <f>Q403*H403</f>
        <v>0</v>
      </c>
      <c r="S403" s="303">
        <v>0</v>
      </c>
      <c r="T403" s="304">
        <f>S403*H403</f>
        <v>0</v>
      </c>
      <c r="U403" s="218"/>
      <c r="V403" s="218"/>
      <c r="W403" s="218"/>
      <c r="X403" s="218"/>
      <c r="Y403" s="218"/>
      <c r="Z403" s="218"/>
      <c r="AA403" s="218"/>
      <c r="AB403" s="218"/>
      <c r="AC403" s="218"/>
      <c r="AD403" s="218"/>
      <c r="AE403" s="218"/>
      <c r="AR403" s="305" t="s">
        <v>240</v>
      </c>
      <c r="AT403" s="305" t="s">
        <v>154</v>
      </c>
      <c r="AU403" s="305" t="s">
        <v>83</v>
      </c>
      <c r="AY403" s="209" t="s">
        <v>152</v>
      </c>
      <c r="BE403" s="306">
        <f>IF(N403="základní",J403,0)</f>
        <v>0</v>
      </c>
      <c r="BF403" s="306">
        <f>IF(N403="snížená",J403,0)</f>
        <v>0</v>
      </c>
      <c r="BG403" s="306">
        <f>IF(N403="zákl. přenesená",J403,0)</f>
        <v>0</v>
      </c>
      <c r="BH403" s="306">
        <f>IF(N403="sníž. přenesená",J403,0)</f>
        <v>0</v>
      </c>
      <c r="BI403" s="306">
        <f>IF(N403="nulová",J403,0)</f>
        <v>0</v>
      </c>
      <c r="BJ403" s="209" t="s">
        <v>81</v>
      </c>
      <c r="BK403" s="306">
        <f>ROUND(I403*H403,2)</f>
        <v>0</v>
      </c>
      <c r="BL403" s="209" t="s">
        <v>240</v>
      </c>
      <c r="BM403" s="305" t="s">
        <v>666</v>
      </c>
    </row>
    <row r="404" spans="2:51" s="307" customFormat="1" ht="12">
      <c r="B404" s="308"/>
      <c r="D404" s="309" t="s">
        <v>160</v>
      </c>
      <c r="E404" s="310" t="s">
        <v>1</v>
      </c>
      <c r="F404" s="311" t="s">
        <v>667</v>
      </c>
      <c r="H404" s="310" t="s">
        <v>1</v>
      </c>
      <c r="L404" s="308"/>
      <c r="M404" s="312"/>
      <c r="N404" s="313"/>
      <c r="O404" s="313"/>
      <c r="P404" s="313"/>
      <c r="Q404" s="313"/>
      <c r="R404" s="313"/>
      <c r="S404" s="313"/>
      <c r="T404" s="314"/>
      <c r="AT404" s="310" t="s">
        <v>160</v>
      </c>
      <c r="AU404" s="310" t="s">
        <v>83</v>
      </c>
      <c r="AV404" s="307" t="s">
        <v>81</v>
      </c>
      <c r="AW404" s="307" t="s">
        <v>27</v>
      </c>
      <c r="AX404" s="307" t="s">
        <v>73</v>
      </c>
      <c r="AY404" s="310" t="s">
        <v>152</v>
      </c>
    </row>
    <row r="405" spans="2:51" s="315" customFormat="1" ht="12">
      <c r="B405" s="316"/>
      <c r="D405" s="309" t="s">
        <v>160</v>
      </c>
      <c r="E405" s="317" t="s">
        <v>1</v>
      </c>
      <c r="F405" s="318" t="s">
        <v>234</v>
      </c>
      <c r="H405" s="319">
        <v>135</v>
      </c>
      <c r="L405" s="316"/>
      <c r="M405" s="320"/>
      <c r="N405" s="321"/>
      <c r="O405" s="321"/>
      <c r="P405" s="321"/>
      <c r="Q405" s="321"/>
      <c r="R405" s="321"/>
      <c r="S405" s="321"/>
      <c r="T405" s="322"/>
      <c r="AT405" s="317" t="s">
        <v>160</v>
      </c>
      <c r="AU405" s="317" t="s">
        <v>83</v>
      </c>
      <c r="AV405" s="315" t="s">
        <v>83</v>
      </c>
      <c r="AW405" s="315" t="s">
        <v>27</v>
      </c>
      <c r="AX405" s="315" t="s">
        <v>73</v>
      </c>
      <c r="AY405" s="317" t="s">
        <v>152</v>
      </c>
    </row>
    <row r="406" spans="2:51" s="307" customFormat="1" ht="12">
      <c r="B406" s="308"/>
      <c r="D406" s="309" t="s">
        <v>160</v>
      </c>
      <c r="E406" s="310" t="s">
        <v>1</v>
      </c>
      <c r="F406" s="311" t="s">
        <v>668</v>
      </c>
      <c r="H406" s="310" t="s">
        <v>1</v>
      </c>
      <c r="L406" s="308"/>
      <c r="M406" s="312"/>
      <c r="N406" s="313"/>
      <c r="O406" s="313"/>
      <c r="P406" s="313"/>
      <c r="Q406" s="313"/>
      <c r="R406" s="313"/>
      <c r="S406" s="313"/>
      <c r="T406" s="314"/>
      <c r="AT406" s="310" t="s">
        <v>160</v>
      </c>
      <c r="AU406" s="310" t="s">
        <v>83</v>
      </c>
      <c r="AV406" s="307" t="s">
        <v>81</v>
      </c>
      <c r="AW406" s="307" t="s">
        <v>27</v>
      </c>
      <c r="AX406" s="307" t="s">
        <v>73</v>
      </c>
      <c r="AY406" s="310" t="s">
        <v>152</v>
      </c>
    </row>
    <row r="407" spans="2:51" s="315" customFormat="1" ht="12">
      <c r="B407" s="316"/>
      <c r="D407" s="309" t="s">
        <v>160</v>
      </c>
      <c r="E407" s="317" t="s">
        <v>1</v>
      </c>
      <c r="F407" s="318" t="s">
        <v>649</v>
      </c>
      <c r="H407" s="319">
        <v>144.7</v>
      </c>
      <c r="L407" s="316"/>
      <c r="M407" s="320"/>
      <c r="N407" s="321"/>
      <c r="O407" s="321"/>
      <c r="P407" s="321"/>
      <c r="Q407" s="321"/>
      <c r="R407" s="321"/>
      <c r="S407" s="321"/>
      <c r="T407" s="322"/>
      <c r="AT407" s="317" t="s">
        <v>160</v>
      </c>
      <c r="AU407" s="317" t="s">
        <v>83</v>
      </c>
      <c r="AV407" s="315" t="s">
        <v>83</v>
      </c>
      <c r="AW407" s="315" t="s">
        <v>27</v>
      </c>
      <c r="AX407" s="315" t="s">
        <v>73</v>
      </c>
      <c r="AY407" s="317" t="s">
        <v>152</v>
      </c>
    </row>
    <row r="408" spans="2:51" s="323" customFormat="1" ht="12">
      <c r="B408" s="324"/>
      <c r="D408" s="309" t="s">
        <v>160</v>
      </c>
      <c r="E408" s="325" t="s">
        <v>1</v>
      </c>
      <c r="F408" s="326" t="s">
        <v>163</v>
      </c>
      <c r="H408" s="327">
        <v>279.7</v>
      </c>
      <c r="L408" s="324"/>
      <c r="M408" s="328"/>
      <c r="N408" s="329"/>
      <c r="O408" s="329"/>
      <c r="P408" s="329"/>
      <c r="Q408" s="329"/>
      <c r="R408" s="329"/>
      <c r="S408" s="329"/>
      <c r="T408" s="330"/>
      <c r="AT408" s="325" t="s">
        <v>160</v>
      </c>
      <c r="AU408" s="325" t="s">
        <v>83</v>
      </c>
      <c r="AV408" s="323" t="s">
        <v>158</v>
      </c>
      <c r="AW408" s="323" t="s">
        <v>27</v>
      </c>
      <c r="AX408" s="323" t="s">
        <v>81</v>
      </c>
      <c r="AY408" s="325" t="s">
        <v>152</v>
      </c>
    </row>
    <row r="409" spans="1:65" s="220" customFormat="1" ht="21.75" customHeight="1">
      <c r="A409" s="218"/>
      <c r="B409" s="141"/>
      <c r="C409" s="155" t="s">
        <v>669</v>
      </c>
      <c r="D409" s="155" t="s">
        <v>348</v>
      </c>
      <c r="E409" s="156" t="s">
        <v>670</v>
      </c>
      <c r="F409" s="157" t="s">
        <v>671</v>
      </c>
      <c r="G409" s="158" t="s">
        <v>231</v>
      </c>
      <c r="H409" s="159">
        <v>321.655</v>
      </c>
      <c r="I409" s="160">
        <v>0</v>
      </c>
      <c r="J409" s="160">
        <f>ROUND(I409*H409,2)</f>
        <v>0</v>
      </c>
      <c r="K409" s="161"/>
      <c r="L409" s="331"/>
      <c r="M409" s="332" t="s">
        <v>1</v>
      </c>
      <c r="N409" s="333" t="s">
        <v>38</v>
      </c>
      <c r="O409" s="303">
        <v>0</v>
      </c>
      <c r="P409" s="303">
        <f>O409*H409</f>
        <v>0</v>
      </c>
      <c r="Q409" s="303">
        <v>0.00018</v>
      </c>
      <c r="R409" s="303">
        <f>Q409*H409</f>
        <v>0.0578979</v>
      </c>
      <c r="S409" s="303">
        <v>0</v>
      </c>
      <c r="T409" s="304">
        <f>S409*H409</f>
        <v>0</v>
      </c>
      <c r="U409" s="218"/>
      <c r="V409" s="218"/>
      <c r="W409" s="218"/>
      <c r="X409" s="218"/>
      <c r="Y409" s="218"/>
      <c r="Z409" s="218"/>
      <c r="AA409" s="218"/>
      <c r="AB409" s="218"/>
      <c r="AC409" s="218"/>
      <c r="AD409" s="218"/>
      <c r="AE409" s="218"/>
      <c r="AR409" s="305" t="s">
        <v>333</v>
      </c>
      <c r="AT409" s="305" t="s">
        <v>348</v>
      </c>
      <c r="AU409" s="305" t="s">
        <v>83</v>
      </c>
      <c r="AY409" s="209" t="s">
        <v>152</v>
      </c>
      <c r="BE409" s="306">
        <f>IF(N409="základní",J409,0)</f>
        <v>0</v>
      </c>
      <c r="BF409" s="306">
        <f>IF(N409="snížená",J409,0)</f>
        <v>0</v>
      </c>
      <c r="BG409" s="306">
        <f>IF(N409="zákl. přenesená",J409,0)</f>
        <v>0</v>
      </c>
      <c r="BH409" s="306">
        <f>IF(N409="sníž. přenesená",J409,0)</f>
        <v>0</v>
      </c>
      <c r="BI409" s="306">
        <f>IF(N409="nulová",J409,0)</f>
        <v>0</v>
      </c>
      <c r="BJ409" s="209" t="s">
        <v>81</v>
      </c>
      <c r="BK409" s="306">
        <f>ROUND(I409*H409,2)</f>
        <v>0</v>
      </c>
      <c r="BL409" s="209" t="s">
        <v>240</v>
      </c>
      <c r="BM409" s="305" t="s">
        <v>672</v>
      </c>
    </row>
    <row r="410" spans="2:51" s="315" customFormat="1" ht="12">
      <c r="B410" s="316"/>
      <c r="D410" s="309" t="s">
        <v>160</v>
      </c>
      <c r="F410" s="318" t="s">
        <v>654</v>
      </c>
      <c r="H410" s="319">
        <v>321.655</v>
      </c>
      <c r="L410" s="316"/>
      <c r="M410" s="320"/>
      <c r="N410" s="321"/>
      <c r="O410" s="321"/>
      <c r="P410" s="321"/>
      <c r="Q410" s="321"/>
      <c r="R410" s="321"/>
      <c r="S410" s="321"/>
      <c r="T410" s="322"/>
      <c r="AT410" s="317" t="s">
        <v>160</v>
      </c>
      <c r="AU410" s="317" t="s">
        <v>83</v>
      </c>
      <c r="AV410" s="315" t="s">
        <v>83</v>
      </c>
      <c r="AW410" s="315" t="s">
        <v>3</v>
      </c>
      <c r="AX410" s="315" t="s">
        <v>81</v>
      </c>
      <c r="AY410" s="317" t="s">
        <v>152</v>
      </c>
    </row>
    <row r="411" spans="1:65" s="220" customFormat="1" ht="21.75" customHeight="1">
      <c r="A411" s="218"/>
      <c r="B411" s="141"/>
      <c r="C411" s="142" t="s">
        <v>673</v>
      </c>
      <c r="D411" s="142" t="s">
        <v>154</v>
      </c>
      <c r="E411" s="143" t="s">
        <v>674</v>
      </c>
      <c r="F411" s="144" t="s">
        <v>675</v>
      </c>
      <c r="G411" s="145" t="s">
        <v>231</v>
      </c>
      <c r="H411" s="146">
        <v>135</v>
      </c>
      <c r="I411" s="147">
        <v>0</v>
      </c>
      <c r="J411" s="147">
        <f>ROUND(I411*H411,2)</f>
        <v>0</v>
      </c>
      <c r="K411" s="148"/>
      <c r="L411" s="141"/>
      <c r="M411" s="301" t="s">
        <v>1</v>
      </c>
      <c r="N411" s="302" t="s">
        <v>38</v>
      </c>
      <c r="O411" s="303">
        <v>0.08</v>
      </c>
      <c r="P411" s="303">
        <f>O411*H411</f>
        <v>10.8</v>
      </c>
      <c r="Q411" s="303">
        <v>0</v>
      </c>
      <c r="R411" s="303">
        <f>Q411*H411</f>
        <v>0</v>
      </c>
      <c r="S411" s="303">
        <v>0</v>
      </c>
      <c r="T411" s="304">
        <f>S411*H411</f>
        <v>0</v>
      </c>
      <c r="U411" s="218"/>
      <c r="V411" s="218"/>
      <c r="W411" s="218"/>
      <c r="X411" s="218"/>
      <c r="Y411" s="218"/>
      <c r="Z411" s="218"/>
      <c r="AA411" s="218"/>
      <c r="AB411" s="218"/>
      <c r="AC411" s="218"/>
      <c r="AD411" s="218"/>
      <c r="AE411" s="218"/>
      <c r="AR411" s="305" t="s">
        <v>240</v>
      </c>
      <c r="AT411" s="305" t="s">
        <v>154</v>
      </c>
      <c r="AU411" s="305" t="s">
        <v>83</v>
      </c>
      <c r="AY411" s="209" t="s">
        <v>152</v>
      </c>
      <c r="BE411" s="306">
        <f>IF(N411="základní",J411,0)</f>
        <v>0</v>
      </c>
      <c r="BF411" s="306">
        <f>IF(N411="snížená",J411,0)</f>
        <v>0</v>
      </c>
      <c r="BG411" s="306">
        <f>IF(N411="zákl. přenesená",J411,0)</f>
        <v>0</v>
      </c>
      <c r="BH411" s="306">
        <f>IF(N411="sníž. přenesená",J411,0)</f>
        <v>0</v>
      </c>
      <c r="BI411" s="306">
        <f>IF(N411="nulová",J411,0)</f>
        <v>0</v>
      </c>
      <c r="BJ411" s="209" t="s">
        <v>81</v>
      </c>
      <c r="BK411" s="306">
        <f>ROUND(I411*H411,2)</f>
        <v>0</v>
      </c>
      <c r="BL411" s="209" t="s">
        <v>240</v>
      </c>
      <c r="BM411" s="305" t="s">
        <v>676</v>
      </c>
    </row>
    <row r="412" spans="2:51" s="307" customFormat="1" ht="12">
      <c r="B412" s="308"/>
      <c r="D412" s="309" t="s">
        <v>160</v>
      </c>
      <c r="E412" s="310" t="s">
        <v>1</v>
      </c>
      <c r="F412" s="311" t="s">
        <v>677</v>
      </c>
      <c r="H412" s="310" t="s">
        <v>1</v>
      </c>
      <c r="L412" s="308"/>
      <c r="M412" s="312"/>
      <c r="N412" s="313"/>
      <c r="O412" s="313"/>
      <c r="P412" s="313"/>
      <c r="Q412" s="313"/>
      <c r="R412" s="313"/>
      <c r="S412" s="313"/>
      <c r="T412" s="314"/>
      <c r="AT412" s="310" t="s">
        <v>160</v>
      </c>
      <c r="AU412" s="310" t="s">
        <v>83</v>
      </c>
      <c r="AV412" s="307" t="s">
        <v>81</v>
      </c>
      <c r="AW412" s="307" t="s">
        <v>27</v>
      </c>
      <c r="AX412" s="307" t="s">
        <v>73</v>
      </c>
      <c r="AY412" s="310" t="s">
        <v>152</v>
      </c>
    </row>
    <row r="413" spans="2:51" s="315" customFormat="1" ht="12">
      <c r="B413" s="316"/>
      <c r="D413" s="309" t="s">
        <v>160</v>
      </c>
      <c r="E413" s="317" t="s">
        <v>1</v>
      </c>
      <c r="F413" s="318" t="s">
        <v>234</v>
      </c>
      <c r="H413" s="319">
        <v>135</v>
      </c>
      <c r="L413" s="316"/>
      <c r="M413" s="320"/>
      <c r="N413" s="321"/>
      <c r="O413" s="321"/>
      <c r="P413" s="321"/>
      <c r="Q413" s="321"/>
      <c r="R413" s="321"/>
      <c r="S413" s="321"/>
      <c r="T413" s="322"/>
      <c r="AT413" s="317" t="s">
        <v>160</v>
      </c>
      <c r="AU413" s="317" t="s">
        <v>83</v>
      </c>
      <c r="AV413" s="315" t="s">
        <v>83</v>
      </c>
      <c r="AW413" s="315" t="s">
        <v>27</v>
      </c>
      <c r="AX413" s="315" t="s">
        <v>73</v>
      </c>
      <c r="AY413" s="317" t="s">
        <v>152</v>
      </c>
    </row>
    <row r="414" spans="2:51" s="323" customFormat="1" ht="12">
      <c r="B414" s="324"/>
      <c r="D414" s="309" t="s">
        <v>160</v>
      </c>
      <c r="E414" s="325" t="s">
        <v>1</v>
      </c>
      <c r="F414" s="326" t="s">
        <v>163</v>
      </c>
      <c r="H414" s="327">
        <v>135</v>
      </c>
      <c r="L414" s="324"/>
      <c r="M414" s="328"/>
      <c r="N414" s="329"/>
      <c r="O414" s="329"/>
      <c r="P414" s="329"/>
      <c r="Q414" s="329"/>
      <c r="R414" s="329"/>
      <c r="S414" s="329"/>
      <c r="T414" s="330"/>
      <c r="AT414" s="325" t="s">
        <v>160</v>
      </c>
      <c r="AU414" s="325" t="s">
        <v>83</v>
      </c>
      <c r="AV414" s="323" t="s">
        <v>158</v>
      </c>
      <c r="AW414" s="323" t="s">
        <v>27</v>
      </c>
      <c r="AX414" s="323" t="s">
        <v>81</v>
      </c>
      <c r="AY414" s="325" t="s">
        <v>152</v>
      </c>
    </row>
    <row r="415" spans="1:65" s="220" customFormat="1" ht="21.75" customHeight="1">
      <c r="A415" s="218"/>
      <c r="B415" s="141"/>
      <c r="C415" s="155" t="s">
        <v>610</v>
      </c>
      <c r="D415" s="155" t="s">
        <v>348</v>
      </c>
      <c r="E415" s="156" t="s">
        <v>678</v>
      </c>
      <c r="F415" s="157" t="s">
        <v>679</v>
      </c>
      <c r="G415" s="158" t="s">
        <v>231</v>
      </c>
      <c r="H415" s="159">
        <v>135</v>
      </c>
      <c r="I415" s="160">
        <v>0</v>
      </c>
      <c r="J415" s="160">
        <f>ROUND(I415*H415,2)</f>
        <v>0</v>
      </c>
      <c r="K415" s="161"/>
      <c r="L415" s="331"/>
      <c r="M415" s="332" t="s">
        <v>1</v>
      </c>
      <c r="N415" s="333" t="s">
        <v>38</v>
      </c>
      <c r="O415" s="303">
        <v>0</v>
      </c>
      <c r="P415" s="303">
        <f>O415*H415</f>
        <v>0</v>
      </c>
      <c r="Q415" s="303">
        <v>0.00082</v>
      </c>
      <c r="R415" s="303">
        <f>Q415*H415</f>
        <v>0.11069999999999999</v>
      </c>
      <c r="S415" s="303">
        <v>0</v>
      </c>
      <c r="T415" s="304">
        <f>S415*H415</f>
        <v>0</v>
      </c>
      <c r="U415" s="218"/>
      <c r="V415" s="218"/>
      <c r="W415" s="218"/>
      <c r="X415" s="218"/>
      <c r="Y415" s="218"/>
      <c r="Z415" s="218"/>
      <c r="AA415" s="218"/>
      <c r="AB415" s="218"/>
      <c r="AC415" s="218"/>
      <c r="AD415" s="218"/>
      <c r="AE415" s="218"/>
      <c r="AR415" s="305" t="s">
        <v>333</v>
      </c>
      <c r="AT415" s="305" t="s">
        <v>348</v>
      </c>
      <c r="AU415" s="305" t="s">
        <v>83</v>
      </c>
      <c r="AY415" s="209" t="s">
        <v>152</v>
      </c>
      <c r="BE415" s="306">
        <f>IF(N415="základní",J415,0)</f>
        <v>0</v>
      </c>
      <c r="BF415" s="306">
        <f>IF(N415="snížená",J415,0)</f>
        <v>0</v>
      </c>
      <c r="BG415" s="306">
        <f>IF(N415="zákl. přenesená",J415,0)</f>
        <v>0</v>
      </c>
      <c r="BH415" s="306">
        <f>IF(N415="sníž. přenesená",J415,0)</f>
        <v>0</v>
      </c>
      <c r="BI415" s="306">
        <f>IF(N415="nulová",J415,0)</f>
        <v>0</v>
      </c>
      <c r="BJ415" s="209" t="s">
        <v>81</v>
      </c>
      <c r="BK415" s="306">
        <f>ROUND(I415*H415,2)</f>
        <v>0</v>
      </c>
      <c r="BL415" s="209" t="s">
        <v>240</v>
      </c>
      <c r="BM415" s="305" t="s">
        <v>680</v>
      </c>
    </row>
    <row r="416" spans="2:51" s="315" customFormat="1" ht="12">
      <c r="B416" s="316"/>
      <c r="D416" s="309" t="s">
        <v>160</v>
      </c>
      <c r="F416" s="318" t="s">
        <v>681</v>
      </c>
      <c r="H416" s="319">
        <v>135</v>
      </c>
      <c r="L416" s="316"/>
      <c r="M416" s="320"/>
      <c r="N416" s="321"/>
      <c r="O416" s="321"/>
      <c r="P416" s="321"/>
      <c r="Q416" s="321"/>
      <c r="R416" s="321"/>
      <c r="S416" s="321"/>
      <c r="T416" s="322"/>
      <c r="AT416" s="317" t="s">
        <v>160</v>
      </c>
      <c r="AU416" s="317" t="s">
        <v>83</v>
      </c>
      <c r="AV416" s="315" t="s">
        <v>83</v>
      </c>
      <c r="AW416" s="315" t="s">
        <v>3</v>
      </c>
      <c r="AX416" s="315" t="s">
        <v>81</v>
      </c>
      <c r="AY416" s="317" t="s">
        <v>152</v>
      </c>
    </row>
    <row r="417" spans="1:65" s="220" customFormat="1" ht="21.75" customHeight="1">
      <c r="A417" s="218"/>
      <c r="B417" s="141"/>
      <c r="C417" s="142" t="s">
        <v>682</v>
      </c>
      <c r="D417" s="142" t="s">
        <v>154</v>
      </c>
      <c r="E417" s="143" t="s">
        <v>683</v>
      </c>
      <c r="F417" s="144" t="s">
        <v>684</v>
      </c>
      <c r="G417" s="145" t="s">
        <v>231</v>
      </c>
      <c r="H417" s="146">
        <v>135</v>
      </c>
      <c r="I417" s="147">
        <v>0</v>
      </c>
      <c r="J417" s="147">
        <f>ROUND(I417*H417,2)</f>
        <v>0</v>
      </c>
      <c r="K417" s="148"/>
      <c r="L417" s="141"/>
      <c r="M417" s="301" t="s">
        <v>1</v>
      </c>
      <c r="N417" s="302" t="s">
        <v>38</v>
      </c>
      <c r="O417" s="303">
        <v>0.153</v>
      </c>
      <c r="P417" s="303">
        <f>O417*H417</f>
        <v>20.655</v>
      </c>
      <c r="Q417" s="303">
        <v>0</v>
      </c>
      <c r="R417" s="303">
        <f>Q417*H417</f>
        <v>0</v>
      </c>
      <c r="S417" s="303">
        <v>0</v>
      </c>
      <c r="T417" s="304">
        <f>S417*H417</f>
        <v>0</v>
      </c>
      <c r="U417" s="218"/>
      <c r="V417" s="218"/>
      <c r="W417" s="218"/>
      <c r="X417" s="218"/>
      <c r="Y417" s="218"/>
      <c r="Z417" s="218"/>
      <c r="AA417" s="218"/>
      <c r="AB417" s="218"/>
      <c r="AC417" s="218"/>
      <c r="AD417" s="218"/>
      <c r="AE417" s="218"/>
      <c r="AR417" s="305" t="s">
        <v>240</v>
      </c>
      <c r="AT417" s="305" t="s">
        <v>154</v>
      </c>
      <c r="AU417" s="305" t="s">
        <v>83</v>
      </c>
      <c r="AY417" s="209" t="s">
        <v>152</v>
      </c>
      <c r="BE417" s="306">
        <f>IF(N417="základní",J417,0)</f>
        <v>0</v>
      </c>
      <c r="BF417" s="306">
        <f>IF(N417="snížená",J417,0)</f>
        <v>0</v>
      </c>
      <c r="BG417" s="306">
        <f>IF(N417="zákl. přenesená",J417,0)</f>
        <v>0</v>
      </c>
      <c r="BH417" s="306">
        <f>IF(N417="sníž. přenesená",J417,0)</f>
        <v>0</v>
      </c>
      <c r="BI417" s="306">
        <f>IF(N417="nulová",J417,0)</f>
        <v>0</v>
      </c>
      <c r="BJ417" s="209" t="s">
        <v>81</v>
      </c>
      <c r="BK417" s="306">
        <f>ROUND(I417*H417,2)</f>
        <v>0</v>
      </c>
      <c r="BL417" s="209" t="s">
        <v>240</v>
      </c>
      <c r="BM417" s="305" t="s">
        <v>685</v>
      </c>
    </row>
    <row r="418" spans="2:51" s="307" customFormat="1" ht="12">
      <c r="B418" s="308"/>
      <c r="D418" s="309" t="s">
        <v>160</v>
      </c>
      <c r="E418" s="310" t="s">
        <v>1</v>
      </c>
      <c r="F418" s="311" t="s">
        <v>686</v>
      </c>
      <c r="H418" s="310" t="s">
        <v>1</v>
      </c>
      <c r="L418" s="308"/>
      <c r="M418" s="312"/>
      <c r="N418" s="313"/>
      <c r="O418" s="313"/>
      <c r="P418" s="313"/>
      <c r="Q418" s="313"/>
      <c r="R418" s="313"/>
      <c r="S418" s="313"/>
      <c r="T418" s="314"/>
      <c r="AT418" s="310" t="s">
        <v>160</v>
      </c>
      <c r="AU418" s="310" t="s">
        <v>83</v>
      </c>
      <c r="AV418" s="307" t="s">
        <v>81</v>
      </c>
      <c r="AW418" s="307" t="s">
        <v>27</v>
      </c>
      <c r="AX418" s="307" t="s">
        <v>73</v>
      </c>
      <c r="AY418" s="310" t="s">
        <v>152</v>
      </c>
    </row>
    <row r="419" spans="2:51" s="315" customFormat="1" ht="12">
      <c r="B419" s="316"/>
      <c r="D419" s="309" t="s">
        <v>160</v>
      </c>
      <c r="E419" s="317" t="s">
        <v>1</v>
      </c>
      <c r="F419" s="318" t="s">
        <v>234</v>
      </c>
      <c r="H419" s="319">
        <v>135</v>
      </c>
      <c r="L419" s="316"/>
      <c r="M419" s="320"/>
      <c r="N419" s="321"/>
      <c r="O419" s="321"/>
      <c r="P419" s="321"/>
      <c r="Q419" s="321"/>
      <c r="R419" s="321"/>
      <c r="S419" s="321"/>
      <c r="T419" s="322"/>
      <c r="AT419" s="317" t="s">
        <v>160</v>
      </c>
      <c r="AU419" s="317" t="s">
        <v>83</v>
      </c>
      <c r="AV419" s="315" t="s">
        <v>83</v>
      </c>
      <c r="AW419" s="315" t="s">
        <v>27</v>
      </c>
      <c r="AX419" s="315" t="s">
        <v>73</v>
      </c>
      <c r="AY419" s="317" t="s">
        <v>152</v>
      </c>
    </row>
    <row r="420" spans="2:51" s="323" customFormat="1" ht="12">
      <c r="B420" s="324"/>
      <c r="D420" s="309" t="s">
        <v>160</v>
      </c>
      <c r="E420" s="325" t="s">
        <v>1</v>
      </c>
      <c r="F420" s="326" t="s">
        <v>163</v>
      </c>
      <c r="H420" s="327">
        <v>135</v>
      </c>
      <c r="L420" s="324"/>
      <c r="M420" s="328"/>
      <c r="N420" s="329"/>
      <c r="O420" s="329"/>
      <c r="P420" s="329"/>
      <c r="Q420" s="329"/>
      <c r="R420" s="329"/>
      <c r="S420" s="329"/>
      <c r="T420" s="330"/>
      <c r="AT420" s="325" t="s">
        <v>160</v>
      </c>
      <c r="AU420" s="325" t="s">
        <v>83</v>
      </c>
      <c r="AV420" s="323" t="s">
        <v>158</v>
      </c>
      <c r="AW420" s="323" t="s">
        <v>27</v>
      </c>
      <c r="AX420" s="323" t="s">
        <v>81</v>
      </c>
      <c r="AY420" s="325" t="s">
        <v>152</v>
      </c>
    </row>
    <row r="421" spans="1:65" s="220" customFormat="1" ht="16.5" customHeight="1">
      <c r="A421" s="218"/>
      <c r="B421" s="141"/>
      <c r="C421" s="155" t="s">
        <v>687</v>
      </c>
      <c r="D421" s="155" t="s">
        <v>348</v>
      </c>
      <c r="E421" s="156" t="s">
        <v>688</v>
      </c>
      <c r="F421" s="157" t="s">
        <v>689</v>
      </c>
      <c r="G421" s="158" t="s">
        <v>157</v>
      </c>
      <c r="H421" s="159">
        <v>27</v>
      </c>
      <c r="I421" s="160">
        <v>0</v>
      </c>
      <c r="J421" s="160">
        <f>ROUND(I421*H421,2)</f>
        <v>0</v>
      </c>
      <c r="K421" s="161"/>
      <c r="L421" s="331"/>
      <c r="M421" s="332" t="s">
        <v>1</v>
      </c>
      <c r="N421" s="333" t="s">
        <v>38</v>
      </c>
      <c r="O421" s="303">
        <v>0</v>
      </c>
      <c r="P421" s="303">
        <f>O421*H421</f>
        <v>0</v>
      </c>
      <c r="Q421" s="303">
        <v>0.3</v>
      </c>
      <c r="R421" s="303">
        <f>Q421*H421</f>
        <v>8.1</v>
      </c>
      <c r="S421" s="303">
        <v>0</v>
      </c>
      <c r="T421" s="304">
        <f>S421*H421</f>
        <v>0</v>
      </c>
      <c r="U421" s="218"/>
      <c r="V421" s="218"/>
      <c r="W421" s="218"/>
      <c r="X421" s="218"/>
      <c r="Y421" s="218"/>
      <c r="Z421" s="218"/>
      <c r="AA421" s="218"/>
      <c r="AB421" s="218"/>
      <c r="AC421" s="218"/>
      <c r="AD421" s="218"/>
      <c r="AE421" s="218"/>
      <c r="AR421" s="305" t="s">
        <v>333</v>
      </c>
      <c r="AT421" s="305" t="s">
        <v>348</v>
      </c>
      <c r="AU421" s="305" t="s">
        <v>83</v>
      </c>
      <c r="AY421" s="209" t="s">
        <v>152</v>
      </c>
      <c r="BE421" s="306">
        <f>IF(N421="základní",J421,0)</f>
        <v>0</v>
      </c>
      <c r="BF421" s="306">
        <f>IF(N421="snížená",J421,0)</f>
        <v>0</v>
      </c>
      <c r="BG421" s="306">
        <f>IF(N421="zákl. přenesená",J421,0)</f>
        <v>0</v>
      </c>
      <c r="BH421" s="306">
        <f>IF(N421="sníž. přenesená",J421,0)</f>
        <v>0</v>
      </c>
      <c r="BI421" s="306">
        <f>IF(N421="nulová",J421,0)</f>
        <v>0</v>
      </c>
      <c r="BJ421" s="209" t="s">
        <v>81</v>
      </c>
      <c r="BK421" s="306">
        <f>ROUND(I421*H421,2)</f>
        <v>0</v>
      </c>
      <c r="BL421" s="209" t="s">
        <v>240</v>
      </c>
      <c r="BM421" s="305" t="s">
        <v>690</v>
      </c>
    </row>
    <row r="422" spans="1:65" s="220" customFormat="1" ht="21.75" customHeight="1">
      <c r="A422" s="218"/>
      <c r="B422" s="141"/>
      <c r="C422" s="142" t="s">
        <v>691</v>
      </c>
      <c r="D422" s="142" t="s">
        <v>154</v>
      </c>
      <c r="E422" s="143" t="s">
        <v>692</v>
      </c>
      <c r="F422" s="144" t="s">
        <v>693</v>
      </c>
      <c r="G422" s="145" t="s">
        <v>231</v>
      </c>
      <c r="H422" s="146">
        <v>135</v>
      </c>
      <c r="I422" s="147">
        <v>0</v>
      </c>
      <c r="J422" s="147">
        <f>ROUND(I422*H422,2)</f>
        <v>0</v>
      </c>
      <c r="K422" s="148"/>
      <c r="L422" s="141"/>
      <c r="M422" s="301" t="s">
        <v>1</v>
      </c>
      <c r="N422" s="302" t="s">
        <v>38</v>
      </c>
      <c r="O422" s="303">
        <v>0.182</v>
      </c>
      <c r="P422" s="303">
        <f>O422*H422</f>
        <v>24.57</v>
      </c>
      <c r="Q422" s="303">
        <v>0</v>
      </c>
      <c r="R422" s="303">
        <f>Q422*H422</f>
        <v>0</v>
      </c>
      <c r="S422" s="303">
        <v>0</v>
      </c>
      <c r="T422" s="304">
        <f>S422*H422</f>
        <v>0</v>
      </c>
      <c r="U422" s="218"/>
      <c r="V422" s="218"/>
      <c r="W422" s="218"/>
      <c r="X422" s="218"/>
      <c r="Y422" s="218"/>
      <c r="Z422" s="218"/>
      <c r="AA422" s="218"/>
      <c r="AB422" s="218"/>
      <c r="AC422" s="218"/>
      <c r="AD422" s="218"/>
      <c r="AE422" s="218"/>
      <c r="AR422" s="305" t="s">
        <v>240</v>
      </c>
      <c r="AT422" s="305" t="s">
        <v>154</v>
      </c>
      <c r="AU422" s="305" t="s">
        <v>83</v>
      </c>
      <c r="AY422" s="209" t="s">
        <v>152</v>
      </c>
      <c r="BE422" s="306">
        <f>IF(N422="základní",J422,0)</f>
        <v>0</v>
      </c>
      <c r="BF422" s="306">
        <f>IF(N422="snížená",J422,0)</f>
        <v>0</v>
      </c>
      <c r="BG422" s="306">
        <f>IF(N422="zákl. přenesená",J422,0)</f>
        <v>0</v>
      </c>
      <c r="BH422" s="306">
        <f>IF(N422="sníž. přenesená",J422,0)</f>
        <v>0</v>
      </c>
      <c r="BI422" s="306">
        <f>IF(N422="nulová",J422,0)</f>
        <v>0</v>
      </c>
      <c r="BJ422" s="209" t="s">
        <v>81</v>
      </c>
      <c r="BK422" s="306">
        <f>ROUND(I422*H422,2)</f>
        <v>0</v>
      </c>
      <c r="BL422" s="209" t="s">
        <v>240</v>
      </c>
      <c r="BM422" s="305" t="s">
        <v>694</v>
      </c>
    </row>
    <row r="423" spans="2:51" s="307" customFormat="1" ht="12">
      <c r="B423" s="308"/>
      <c r="D423" s="309" t="s">
        <v>160</v>
      </c>
      <c r="E423" s="310" t="s">
        <v>1</v>
      </c>
      <c r="F423" s="311" t="s">
        <v>695</v>
      </c>
      <c r="H423" s="310" t="s">
        <v>1</v>
      </c>
      <c r="L423" s="308"/>
      <c r="M423" s="312"/>
      <c r="N423" s="313"/>
      <c r="O423" s="313"/>
      <c r="P423" s="313"/>
      <c r="Q423" s="313"/>
      <c r="R423" s="313"/>
      <c r="S423" s="313"/>
      <c r="T423" s="314"/>
      <c r="AT423" s="310" t="s">
        <v>160</v>
      </c>
      <c r="AU423" s="310" t="s">
        <v>83</v>
      </c>
      <c r="AV423" s="307" t="s">
        <v>81</v>
      </c>
      <c r="AW423" s="307" t="s">
        <v>27</v>
      </c>
      <c r="AX423" s="307" t="s">
        <v>73</v>
      </c>
      <c r="AY423" s="310" t="s">
        <v>152</v>
      </c>
    </row>
    <row r="424" spans="2:51" s="315" customFormat="1" ht="12">
      <c r="B424" s="316"/>
      <c r="D424" s="309" t="s">
        <v>160</v>
      </c>
      <c r="E424" s="317" t="s">
        <v>1</v>
      </c>
      <c r="F424" s="318" t="s">
        <v>234</v>
      </c>
      <c r="H424" s="319">
        <v>135</v>
      </c>
      <c r="L424" s="316"/>
      <c r="M424" s="320"/>
      <c r="N424" s="321"/>
      <c r="O424" s="321"/>
      <c r="P424" s="321"/>
      <c r="Q424" s="321"/>
      <c r="R424" s="321"/>
      <c r="S424" s="321"/>
      <c r="T424" s="322"/>
      <c r="AT424" s="317" t="s">
        <v>160</v>
      </c>
      <c r="AU424" s="317" t="s">
        <v>83</v>
      </c>
      <c r="AV424" s="315" t="s">
        <v>83</v>
      </c>
      <c r="AW424" s="315" t="s">
        <v>27</v>
      </c>
      <c r="AX424" s="315" t="s">
        <v>73</v>
      </c>
      <c r="AY424" s="317" t="s">
        <v>152</v>
      </c>
    </row>
    <row r="425" spans="2:51" s="323" customFormat="1" ht="12">
      <c r="B425" s="324"/>
      <c r="D425" s="309" t="s">
        <v>160</v>
      </c>
      <c r="E425" s="325" t="s">
        <v>1</v>
      </c>
      <c r="F425" s="326" t="s">
        <v>163</v>
      </c>
      <c r="H425" s="327">
        <v>135</v>
      </c>
      <c r="L425" s="324"/>
      <c r="M425" s="328"/>
      <c r="N425" s="329"/>
      <c r="O425" s="329"/>
      <c r="P425" s="329"/>
      <c r="Q425" s="329"/>
      <c r="R425" s="329"/>
      <c r="S425" s="329"/>
      <c r="T425" s="330"/>
      <c r="AT425" s="325" t="s">
        <v>160</v>
      </c>
      <c r="AU425" s="325" t="s">
        <v>83</v>
      </c>
      <c r="AV425" s="323" t="s">
        <v>158</v>
      </c>
      <c r="AW425" s="323" t="s">
        <v>27</v>
      </c>
      <c r="AX425" s="323" t="s">
        <v>81</v>
      </c>
      <c r="AY425" s="325" t="s">
        <v>152</v>
      </c>
    </row>
    <row r="426" spans="1:65" s="220" customFormat="1" ht="16.5" customHeight="1">
      <c r="A426" s="218"/>
      <c r="B426" s="141"/>
      <c r="C426" s="155" t="s">
        <v>696</v>
      </c>
      <c r="D426" s="155" t="s">
        <v>348</v>
      </c>
      <c r="E426" s="156" t="s">
        <v>697</v>
      </c>
      <c r="F426" s="157" t="s">
        <v>698</v>
      </c>
      <c r="G426" s="158" t="s">
        <v>231</v>
      </c>
      <c r="H426" s="159">
        <v>135</v>
      </c>
      <c r="I426" s="160">
        <v>0</v>
      </c>
      <c r="J426" s="160">
        <f>ROUND(I426*H426,2)</f>
        <v>0</v>
      </c>
      <c r="K426" s="161"/>
      <c r="L426" s="331"/>
      <c r="M426" s="332" t="s">
        <v>1</v>
      </c>
      <c r="N426" s="333" t="s">
        <v>38</v>
      </c>
      <c r="O426" s="303">
        <v>0</v>
      </c>
      <c r="P426" s="303">
        <f>O426*H426</f>
        <v>0</v>
      </c>
      <c r="Q426" s="303">
        <v>0.015</v>
      </c>
      <c r="R426" s="303">
        <f>Q426*H426</f>
        <v>2.025</v>
      </c>
      <c r="S426" s="303">
        <v>0</v>
      </c>
      <c r="T426" s="304">
        <f>S426*H426</f>
        <v>0</v>
      </c>
      <c r="U426" s="218"/>
      <c r="V426" s="218"/>
      <c r="W426" s="218"/>
      <c r="X426" s="218"/>
      <c r="Y426" s="218"/>
      <c r="Z426" s="218"/>
      <c r="AA426" s="218"/>
      <c r="AB426" s="218"/>
      <c r="AC426" s="218"/>
      <c r="AD426" s="218"/>
      <c r="AE426" s="218"/>
      <c r="AR426" s="305" t="s">
        <v>333</v>
      </c>
      <c r="AT426" s="305" t="s">
        <v>348</v>
      </c>
      <c r="AU426" s="305" t="s">
        <v>83</v>
      </c>
      <c r="AY426" s="209" t="s">
        <v>152</v>
      </c>
      <c r="BE426" s="306">
        <f>IF(N426="základní",J426,0)</f>
        <v>0</v>
      </c>
      <c r="BF426" s="306">
        <f>IF(N426="snížená",J426,0)</f>
        <v>0</v>
      </c>
      <c r="BG426" s="306">
        <f>IF(N426="zákl. přenesená",J426,0)</f>
        <v>0</v>
      </c>
      <c r="BH426" s="306">
        <f>IF(N426="sníž. přenesená",J426,0)</f>
        <v>0</v>
      </c>
      <c r="BI426" s="306">
        <f>IF(N426="nulová",J426,0)</f>
        <v>0</v>
      </c>
      <c r="BJ426" s="209" t="s">
        <v>81</v>
      </c>
      <c r="BK426" s="306">
        <f>ROUND(I426*H426,2)</f>
        <v>0</v>
      </c>
      <c r="BL426" s="209" t="s">
        <v>240</v>
      </c>
      <c r="BM426" s="305" t="s">
        <v>699</v>
      </c>
    </row>
    <row r="427" spans="1:65" s="220" customFormat="1" ht="21.75" customHeight="1">
      <c r="A427" s="218"/>
      <c r="B427" s="141"/>
      <c r="C427" s="142" t="s">
        <v>700</v>
      </c>
      <c r="D427" s="142" t="s">
        <v>154</v>
      </c>
      <c r="E427" s="143" t="s">
        <v>701</v>
      </c>
      <c r="F427" s="144" t="s">
        <v>702</v>
      </c>
      <c r="G427" s="145" t="s">
        <v>194</v>
      </c>
      <c r="H427" s="146">
        <v>11.144</v>
      </c>
      <c r="I427" s="147">
        <v>0</v>
      </c>
      <c r="J427" s="147">
        <f>ROUND(I427*H427,2)</f>
        <v>0</v>
      </c>
      <c r="K427" s="148"/>
      <c r="L427" s="141"/>
      <c r="M427" s="301" t="s">
        <v>1</v>
      </c>
      <c r="N427" s="302" t="s">
        <v>38</v>
      </c>
      <c r="O427" s="303">
        <v>1.609</v>
      </c>
      <c r="P427" s="303">
        <f>O427*H427</f>
        <v>17.930696</v>
      </c>
      <c r="Q427" s="303">
        <v>0</v>
      </c>
      <c r="R427" s="303">
        <f>Q427*H427</f>
        <v>0</v>
      </c>
      <c r="S427" s="303">
        <v>0</v>
      </c>
      <c r="T427" s="304">
        <f>S427*H427</f>
        <v>0</v>
      </c>
      <c r="U427" s="218"/>
      <c r="V427" s="218"/>
      <c r="W427" s="218"/>
      <c r="X427" s="218"/>
      <c r="Y427" s="218"/>
      <c r="Z427" s="218"/>
      <c r="AA427" s="218"/>
      <c r="AB427" s="218"/>
      <c r="AC427" s="218"/>
      <c r="AD427" s="218"/>
      <c r="AE427" s="218"/>
      <c r="AR427" s="305" t="s">
        <v>240</v>
      </c>
      <c r="AT427" s="305" t="s">
        <v>154</v>
      </c>
      <c r="AU427" s="305" t="s">
        <v>83</v>
      </c>
      <c r="AY427" s="209" t="s">
        <v>152</v>
      </c>
      <c r="BE427" s="306">
        <f>IF(N427="základní",J427,0)</f>
        <v>0</v>
      </c>
      <c r="BF427" s="306">
        <f>IF(N427="snížená",J427,0)</f>
        <v>0</v>
      </c>
      <c r="BG427" s="306">
        <f>IF(N427="zákl. přenesená",J427,0)</f>
        <v>0</v>
      </c>
      <c r="BH427" s="306">
        <f>IF(N427="sníž. přenesená",J427,0)</f>
        <v>0</v>
      </c>
      <c r="BI427" s="306">
        <f>IF(N427="nulová",J427,0)</f>
        <v>0</v>
      </c>
      <c r="BJ427" s="209" t="s">
        <v>81</v>
      </c>
      <c r="BK427" s="306">
        <f>ROUND(I427*H427,2)</f>
        <v>0</v>
      </c>
      <c r="BL427" s="209" t="s">
        <v>240</v>
      </c>
      <c r="BM427" s="305" t="s">
        <v>703</v>
      </c>
    </row>
    <row r="428" spans="1:65" s="220" customFormat="1" ht="21.75" customHeight="1">
      <c r="A428" s="218"/>
      <c r="B428" s="141"/>
      <c r="C428" s="142" t="s">
        <v>704</v>
      </c>
      <c r="D428" s="142" t="s">
        <v>154</v>
      </c>
      <c r="E428" s="143" t="s">
        <v>705</v>
      </c>
      <c r="F428" s="144" t="s">
        <v>706</v>
      </c>
      <c r="G428" s="145" t="s">
        <v>194</v>
      </c>
      <c r="H428" s="146">
        <v>11.144</v>
      </c>
      <c r="I428" s="147">
        <v>0</v>
      </c>
      <c r="J428" s="147">
        <f>ROUND(I428*H428,2)</f>
        <v>0</v>
      </c>
      <c r="K428" s="148"/>
      <c r="L428" s="141"/>
      <c r="M428" s="301" t="s">
        <v>1</v>
      </c>
      <c r="N428" s="302" t="s">
        <v>38</v>
      </c>
      <c r="O428" s="303">
        <v>1.61</v>
      </c>
      <c r="P428" s="303">
        <f>O428*H428</f>
        <v>17.941840000000003</v>
      </c>
      <c r="Q428" s="303">
        <v>0</v>
      </c>
      <c r="R428" s="303">
        <f>Q428*H428</f>
        <v>0</v>
      </c>
      <c r="S428" s="303">
        <v>0</v>
      </c>
      <c r="T428" s="304">
        <f>S428*H428</f>
        <v>0</v>
      </c>
      <c r="U428" s="218"/>
      <c r="V428" s="218"/>
      <c r="W428" s="218"/>
      <c r="X428" s="218"/>
      <c r="Y428" s="218"/>
      <c r="Z428" s="218"/>
      <c r="AA428" s="218"/>
      <c r="AB428" s="218"/>
      <c r="AC428" s="218"/>
      <c r="AD428" s="218"/>
      <c r="AE428" s="218"/>
      <c r="AR428" s="305" t="s">
        <v>240</v>
      </c>
      <c r="AT428" s="305" t="s">
        <v>154</v>
      </c>
      <c r="AU428" s="305" t="s">
        <v>83</v>
      </c>
      <c r="AY428" s="209" t="s">
        <v>152</v>
      </c>
      <c r="BE428" s="306">
        <f>IF(N428="základní",J428,0)</f>
        <v>0</v>
      </c>
      <c r="BF428" s="306">
        <f>IF(N428="snížená",J428,0)</f>
        <v>0</v>
      </c>
      <c r="BG428" s="306">
        <f>IF(N428="zákl. přenesená",J428,0)</f>
        <v>0</v>
      </c>
      <c r="BH428" s="306">
        <f>IF(N428="sníž. přenesená",J428,0)</f>
        <v>0</v>
      </c>
      <c r="BI428" s="306">
        <f>IF(N428="nulová",J428,0)</f>
        <v>0</v>
      </c>
      <c r="BJ428" s="209" t="s">
        <v>81</v>
      </c>
      <c r="BK428" s="306">
        <f>ROUND(I428*H428,2)</f>
        <v>0</v>
      </c>
      <c r="BL428" s="209" t="s">
        <v>240</v>
      </c>
      <c r="BM428" s="305" t="s">
        <v>707</v>
      </c>
    </row>
    <row r="429" spans="2:63" s="288" customFormat="1" ht="22.9" customHeight="1">
      <c r="B429" s="289"/>
      <c r="D429" s="290" t="s">
        <v>72</v>
      </c>
      <c r="E429" s="299" t="s">
        <v>708</v>
      </c>
      <c r="F429" s="299" t="s">
        <v>709</v>
      </c>
      <c r="J429" s="300">
        <f>BK429</f>
        <v>0</v>
      </c>
      <c r="L429" s="289"/>
      <c r="M429" s="293"/>
      <c r="N429" s="294"/>
      <c r="O429" s="294"/>
      <c r="P429" s="295">
        <f>SUM(P430:P461)</f>
        <v>262.455677</v>
      </c>
      <c r="Q429" s="294"/>
      <c r="R429" s="295">
        <f>SUM(R430:R461)</f>
        <v>5.91736296</v>
      </c>
      <c r="S429" s="294"/>
      <c r="T429" s="296">
        <f>SUM(T430:T461)</f>
        <v>0</v>
      </c>
      <c r="AR429" s="290" t="s">
        <v>83</v>
      </c>
      <c r="AT429" s="297" t="s">
        <v>72</v>
      </c>
      <c r="AU429" s="297" t="s">
        <v>81</v>
      </c>
      <c r="AY429" s="290" t="s">
        <v>152</v>
      </c>
      <c r="BK429" s="298">
        <f>SUM(BK430:BK461)</f>
        <v>0</v>
      </c>
    </row>
    <row r="430" spans="1:65" s="220" customFormat="1" ht="21.75" customHeight="1">
      <c r="A430" s="218"/>
      <c r="B430" s="141"/>
      <c r="C430" s="142" t="s">
        <v>710</v>
      </c>
      <c r="D430" s="142" t="s">
        <v>154</v>
      </c>
      <c r="E430" s="143" t="s">
        <v>711</v>
      </c>
      <c r="F430" s="144" t="s">
        <v>712</v>
      </c>
      <c r="G430" s="145" t="s">
        <v>231</v>
      </c>
      <c r="H430" s="146">
        <v>584</v>
      </c>
      <c r="I430" s="147">
        <v>0</v>
      </c>
      <c r="J430" s="147">
        <f>ROUND(I430*H430,2)</f>
        <v>0</v>
      </c>
      <c r="K430" s="148"/>
      <c r="L430" s="141"/>
      <c r="M430" s="301" t="s">
        <v>1</v>
      </c>
      <c r="N430" s="302" t="s">
        <v>38</v>
      </c>
      <c r="O430" s="303">
        <v>0.231</v>
      </c>
      <c r="P430" s="303">
        <f>O430*H430</f>
        <v>134.904</v>
      </c>
      <c r="Q430" s="303">
        <v>0.0003</v>
      </c>
      <c r="R430" s="303">
        <f>Q430*H430</f>
        <v>0.1752</v>
      </c>
      <c r="S430" s="303">
        <v>0</v>
      </c>
      <c r="T430" s="304">
        <f>S430*H430</f>
        <v>0</v>
      </c>
      <c r="U430" s="218"/>
      <c r="V430" s="218"/>
      <c r="W430" s="218"/>
      <c r="X430" s="218"/>
      <c r="Y430" s="218"/>
      <c r="Z430" s="218"/>
      <c r="AA430" s="218"/>
      <c r="AB430" s="218"/>
      <c r="AC430" s="218"/>
      <c r="AD430" s="218"/>
      <c r="AE430" s="218"/>
      <c r="AR430" s="305" t="s">
        <v>240</v>
      </c>
      <c r="AT430" s="305" t="s">
        <v>154</v>
      </c>
      <c r="AU430" s="305" t="s">
        <v>83</v>
      </c>
      <c r="AY430" s="209" t="s">
        <v>152</v>
      </c>
      <c r="BE430" s="306">
        <f>IF(N430="základní",J430,0)</f>
        <v>0</v>
      </c>
      <c r="BF430" s="306">
        <f>IF(N430="snížená",J430,0)</f>
        <v>0</v>
      </c>
      <c r="BG430" s="306">
        <f>IF(N430="zákl. přenesená",J430,0)</f>
        <v>0</v>
      </c>
      <c r="BH430" s="306">
        <f>IF(N430="sníž. přenesená",J430,0)</f>
        <v>0</v>
      </c>
      <c r="BI430" s="306">
        <f>IF(N430="nulová",J430,0)</f>
        <v>0</v>
      </c>
      <c r="BJ430" s="209" t="s">
        <v>81</v>
      </c>
      <c r="BK430" s="306">
        <f>ROUND(I430*H430,2)</f>
        <v>0</v>
      </c>
      <c r="BL430" s="209" t="s">
        <v>240</v>
      </c>
      <c r="BM430" s="305" t="s">
        <v>713</v>
      </c>
    </row>
    <row r="431" spans="2:51" s="307" customFormat="1" ht="12">
      <c r="B431" s="308"/>
      <c r="D431" s="309" t="s">
        <v>160</v>
      </c>
      <c r="E431" s="310" t="s">
        <v>1</v>
      </c>
      <c r="F431" s="311" t="s">
        <v>714</v>
      </c>
      <c r="H431" s="310" t="s">
        <v>1</v>
      </c>
      <c r="L431" s="308"/>
      <c r="M431" s="312"/>
      <c r="N431" s="313"/>
      <c r="O431" s="313"/>
      <c r="P431" s="313"/>
      <c r="Q431" s="313"/>
      <c r="R431" s="313"/>
      <c r="S431" s="313"/>
      <c r="T431" s="314"/>
      <c r="AT431" s="310" t="s">
        <v>160</v>
      </c>
      <c r="AU431" s="310" t="s">
        <v>83</v>
      </c>
      <c r="AV431" s="307" t="s">
        <v>81</v>
      </c>
      <c r="AW431" s="307" t="s">
        <v>27</v>
      </c>
      <c r="AX431" s="307" t="s">
        <v>73</v>
      </c>
      <c r="AY431" s="310" t="s">
        <v>152</v>
      </c>
    </row>
    <row r="432" spans="2:51" s="315" customFormat="1" ht="12">
      <c r="B432" s="316"/>
      <c r="D432" s="309" t="s">
        <v>160</v>
      </c>
      <c r="E432" s="317" t="s">
        <v>1</v>
      </c>
      <c r="F432" s="318" t="s">
        <v>715</v>
      </c>
      <c r="H432" s="319">
        <v>584</v>
      </c>
      <c r="L432" s="316"/>
      <c r="M432" s="320"/>
      <c r="N432" s="321"/>
      <c r="O432" s="321"/>
      <c r="P432" s="321"/>
      <c r="Q432" s="321"/>
      <c r="R432" s="321"/>
      <c r="S432" s="321"/>
      <c r="T432" s="322"/>
      <c r="AT432" s="317" t="s">
        <v>160</v>
      </c>
      <c r="AU432" s="317" t="s">
        <v>83</v>
      </c>
      <c r="AV432" s="315" t="s">
        <v>83</v>
      </c>
      <c r="AW432" s="315" t="s">
        <v>27</v>
      </c>
      <c r="AX432" s="315" t="s">
        <v>73</v>
      </c>
      <c r="AY432" s="317" t="s">
        <v>152</v>
      </c>
    </row>
    <row r="433" spans="2:51" s="323" customFormat="1" ht="12">
      <c r="B433" s="324"/>
      <c r="D433" s="309" t="s">
        <v>160</v>
      </c>
      <c r="E433" s="325" t="s">
        <v>1</v>
      </c>
      <c r="F433" s="326" t="s">
        <v>163</v>
      </c>
      <c r="H433" s="327">
        <v>584</v>
      </c>
      <c r="L433" s="324"/>
      <c r="M433" s="328"/>
      <c r="N433" s="329"/>
      <c r="O433" s="329"/>
      <c r="P433" s="329"/>
      <c r="Q433" s="329"/>
      <c r="R433" s="329"/>
      <c r="S433" s="329"/>
      <c r="T433" s="330"/>
      <c r="AT433" s="325" t="s">
        <v>160</v>
      </c>
      <c r="AU433" s="325" t="s">
        <v>83</v>
      </c>
      <c r="AV433" s="323" t="s">
        <v>158</v>
      </c>
      <c r="AW433" s="323" t="s">
        <v>27</v>
      </c>
      <c r="AX433" s="323" t="s">
        <v>81</v>
      </c>
      <c r="AY433" s="325" t="s">
        <v>152</v>
      </c>
    </row>
    <row r="434" spans="1:65" s="220" customFormat="1" ht="21.75" customHeight="1">
      <c r="A434" s="218"/>
      <c r="B434" s="141"/>
      <c r="C434" s="155" t="s">
        <v>401</v>
      </c>
      <c r="D434" s="155" t="s">
        <v>348</v>
      </c>
      <c r="E434" s="156" t="s">
        <v>716</v>
      </c>
      <c r="F434" s="157" t="s">
        <v>717</v>
      </c>
      <c r="G434" s="158" t="s">
        <v>231</v>
      </c>
      <c r="H434" s="159">
        <v>297.84</v>
      </c>
      <c r="I434" s="160">
        <v>0</v>
      </c>
      <c r="J434" s="160">
        <f>ROUND(I434*H434,2)</f>
        <v>0</v>
      </c>
      <c r="K434" s="161"/>
      <c r="L434" s="331"/>
      <c r="M434" s="332" t="s">
        <v>1</v>
      </c>
      <c r="N434" s="333" t="s">
        <v>38</v>
      </c>
      <c r="O434" s="303">
        <v>0</v>
      </c>
      <c r="P434" s="303">
        <f>O434*H434</f>
        <v>0</v>
      </c>
      <c r="Q434" s="303">
        <v>0.0049</v>
      </c>
      <c r="R434" s="303">
        <f>Q434*H434</f>
        <v>1.4594159999999998</v>
      </c>
      <c r="S434" s="303">
        <v>0</v>
      </c>
      <c r="T434" s="304">
        <f>S434*H434</f>
        <v>0</v>
      </c>
      <c r="U434" s="218"/>
      <c r="V434" s="218"/>
      <c r="W434" s="218"/>
      <c r="X434" s="218"/>
      <c r="Y434" s="218"/>
      <c r="Z434" s="218"/>
      <c r="AA434" s="218"/>
      <c r="AB434" s="218"/>
      <c r="AC434" s="218"/>
      <c r="AD434" s="218"/>
      <c r="AE434" s="218"/>
      <c r="AR434" s="305" t="s">
        <v>333</v>
      </c>
      <c r="AT434" s="305" t="s">
        <v>348</v>
      </c>
      <c r="AU434" s="305" t="s">
        <v>83</v>
      </c>
      <c r="AY434" s="209" t="s">
        <v>152</v>
      </c>
      <c r="BE434" s="306">
        <f>IF(N434="základní",J434,0)</f>
        <v>0</v>
      </c>
      <c r="BF434" s="306">
        <f>IF(N434="snížená",J434,0)</f>
        <v>0</v>
      </c>
      <c r="BG434" s="306">
        <f>IF(N434="zákl. přenesená",J434,0)</f>
        <v>0</v>
      </c>
      <c r="BH434" s="306">
        <f>IF(N434="sníž. přenesená",J434,0)</f>
        <v>0</v>
      </c>
      <c r="BI434" s="306">
        <f>IF(N434="nulová",J434,0)</f>
        <v>0</v>
      </c>
      <c r="BJ434" s="209" t="s">
        <v>81</v>
      </c>
      <c r="BK434" s="306">
        <f>ROUND(I434*H434,2)</f>
        <v>0</v>
      </c>
      <c r="BL434" s="209" t="s">
        <v>240</v>
      </c>
      <c r="BM434" s="305" t="s">
        <v>718</v>
      </c>
    </row>
    <row r="435" spans="2:51" s="315" customFormat="1" ht="12">
      <c r="B435" s="316"/>
      <c r="D435" s="309" t="s">
        <v>160</v>
      </c>
      <c r="F435" s="318" t="s">
        <v>719</v>
      </c>
      <c r="H435" s="319">
        <v>297.84</v>
      </c>
      <c r="L435" s="316"/>
      <c r="M435" s="320"/>
      <c r="N435" s="321"/>
      <c r="O435" s="321"/>
      <c r="P435" s="321"/>
      <c r="Q435" s="321"/>
      <c r="R435" s="321"/>
      <c r="S435" s="321"/>
      <c r="T435" s="322"/>
      <c r="AT435" s="317" t="s">
        <v>160</v>
      </c>
      <c r="AU435" s="317" t="s">
        <v>83</v>
      </c>
      <c r="AV435" s="315" t="s">
        <v>83</v>
      </c>
      <c r="AW435" s="315" t="s">
        <v>3</v>
      </c>
      <c r="AX435" s="315" t="s">
        <v>81</v>
      </c>
      <c r="AY435" s="317" t="s">
        <v>152</v>
      </c>
    </row>
    <row r="436" spans="1:65" s="220" customFormat="1" ht="21.75" customHeight="1">
      <c r="A436" s="218"/>
      <c r="B436" s="141"/>
      <c r="C436" s="155" t="s">
        <v>720</v>
      </c>
      <c r="D436" s="155" t="s">
        <v>348</v>
      </c>
      <c r="E436" s="156" t="s">
        <v>721</v>
      </c>
      <c r="F436" s="157" t="s">
        <v>722</v>
      </c>
      <c r="G436" s="158" t="s">
        <v>231</v>
      </c>
      <c r="H436" s="159">
        <v>297.84</v>
      </c>
      <c r="I436" s="160">
        <v>0</v>
      </c>
      <c r="J436" s="160">
        <f>ROUND(I436*H436,2)</f>
        <v>0</v>
      </c>
      <c r="K436" s="161"/>
      <c r="L436" s="331"/>
      <c r="M436" s="332" t="s">
        <v>1</v>
      </c>
      <c r="N436" s="333" t="s">
        <v>38</v>
      </c>
      <c r="O436" s="303">
        <v>0</v>
      </c>
      <c r="P436" s="303">
        <f>O436*H436</f>
        <v>0</v>
      </c>
      <c r="Q436" s="303">
        <v>0.0056</v>
      </c>
      <c r="R436" s="303">
        <f>Q436*H436</f>
        <v>1.6679039999999998</v>
      </c>
      <c r="S436" s="303">
        <v>0</v>
      </c>
      <c r="T436" s="304">
        <f>S436*H436</f>
        <v>0</v>
      </c>
      <c r="U436" s="218"/>
      <c r="V436" s="218"/>
      <c r="W436" s="218"/>
      <c r="X436" s="218"/>
      <c r="Y436" s="218"/>
      <c r="Z436" s="218"/>
      <c r="AA436" s="218"/>
      <c r="AB436" s="218"/>
      <c r="AC436" s="218"/>
      <c r="AD436" s="218"/>
      <c r="AE436" s="218"/>
      <c r="AR436" s="305" t="s">
        <v>333</v>
      </c>
      <c r="AT436" s="305" t="s">
        <v>348</v>
      </c>
      <c r="AU436" s="305" t="s">
        <v>83</v>
      </c>
      <c r="AY436" s="209" t="s">
        <v>152</v>
      </c>
      <c r="BE436" s="306">
        <f>IF(N436="základní",J436,0)</f>
        <v>0</v>
      </c>
      <c r="BF436" s="306">
        <f>IF(N436="snížená",J436,0)</f>
        <v>0</v>
      </c>
      <c r="BG436" s="306">
        <f>IF(N436="zákl. přenesená",J436,0)</f>
        <v>0</v>
      </c>
      <c r="BH436" s="306">
        <f>IF(N436="sníž. přenesená",J436,0)</f>
        <v>0</v>
      </c>
      <c r="BI436" s="306">
        <f>IF(N436="nulová",J436,0)</f>
        <v>0</v>
      </c>
      <c r="BJ436" s="209" t="s">
        <v>81</v>
      </c>
      <c r="BK436" s="306">
        <f>ROUND(I436*H436,2)</f>
        <v>0</v>
      </c>
      <c r="BL436" s="209" t="s">
        <v>240</v>
      </c>
      <c r="BM436" s="305" t="s">
        <v>723</v>
      </c>
    </row>
    <row r="437" spans="2:51" s="315" customFormat="1" ht="12">
      <c r="B437" s="316"/>
      <c r="D437" s="309" t="s">
        <v>160</v>
      </c>
      <c r="F437" s="318" t="s">
        <v>719</v>
      </c>
      <c r="H437" s="319">
        <v>297.84</v>
      </c>
      <c r="L437" s="316"/>
      <c r="M437" s="320"/>
      <c r="N437" s="321"/>
      <c r="O437" s="321"/>
      <c r="P437" s="321"/>
      <c r="Q437" s="321"/>
      <c r="R437" s="321"/>
      <c r="S437" s="321"/>
      <c r="T437" s="322"/>
      <c r="AT437" s="317" t="s">
        <v>160</v>
      </c>
      <c r="AU437" s="317" t="s">
        <v>83</v>
      </c>
      <c r="AV437" s="315" t="s">
        <v>83</v>
      </c>
      <c r="AW437" s="315" t="s">
        <v>3</v>
      </c>
      <c r="AX437" s="315" t="s">
        <v>81</v>
      </c>
      <c r="AY437" s="317" t="s">
        <v>152</v>
      </c>
    </row>
    <row r="438" spans="1:65" s="220" customFormat="1" ht="21.75" customHeight="1">
      <c r="A438" s="218"/>
      <c r="B438" s="141"/>
      <c r="C438" s="142" t="s">
        <v>724</v>
      </c>
      <c r="D438" s="142" t="s">
        <v>154</v>
      </c>
      <c r="E438" s="143" t="s">
        <v>725</v>
      </c>
      <c r="F438" s="144" t="s">
        <v>726</v>
      </c>
      <c r="G438" s="145" t="s">
        <v>231</v>
      </c>
      <c r="H438" s="146">
        <v>960.8</v>
      </c>
      <c r="I438" s="147">
        <v>0</v>
      </c>
      <c r="J438" s="147">
        <f>ROUND(I438*H438,2)</f>
        <v>0</v>
      </c>
      <c r="K438" s="148"/>
      <c r="L438" s="141"/>
      <c r="M438" s="301" t="s">
        <v>1</v>
      </c>
      <c r="N438" s="302" t="s">
        <v>38</v>
      </c>
      <c r="O438" s="303">
        <v>0.06</v>
      </c>
      <c r="P438" s="303">
        <f>O438*H438</f>
        <v>57.647999999999996</v>
      </c>
      <c r="Q438" s="303">
        <v>0</v>
      </c>
      <c r="R438" s="303">
        <f>Q438*H438</f>
        <v>0</v>
      </c>
      <c r="S438" s="303">
        <v>0</v>
      </c>
      <c r="T438" s="304">
        <f>S438*H438</f>
        <v>0</v>
      </c>
      <c r="U438" s="218"/>
      <c r="V438" s="218"/>
      <c r="W438" s="218"/>
      <c r="X438" s="218"/>
      <c r="Y438" s="218"/>
      <c r="Z438" s="218"/>
      <c r="AA438" s="218"/>
      <c r="AB438" s="218"/>
      <c r="AC438" s="218"/>
      <c r="AD438" s="218"/>
      <c r="AE438" s="218"/>
      <c r="AR438" s="305" t="s">
        <v>240</v>
      </c>
      <c r="AT438" s="305" t="s">
        <v>154</v>
      </c>
      <c r="AU438" s="305" t="s">
        <v>83</v>
      </c>
      <c r="AY438" s="209" t="s">
        <v>152</v>
      </c>
      <c r="BE438" s="306">
        <f>IF(N438="základní",J438,0)</f>
        <v>0</v>
      </c>
      <c r="BF438" s="306">
        <f>IF(N438="snížená",J438,0)</f>
        <v>0</v>
      </c>
      <c r="BG438" s="306">
        <f>IF(N438="zákl. přenesená",J438,0)</f>
        <v>0</v>
      </c>
      <c r="BH438" s="306">
        <f>IF(N438="sníž. přenesená",J438,0)</f>
        <v>0</v>
      </c>
      <c r="BI438" s="306">
        <f>IF(N438="nulová",J438,0)</f>
        <v>0</v>
      </c>
      <c r="BJ438" s="209" t="s">
        <v>81</v>
      </c>
      <c r="BK438" s="306">
        <f>ROUND(I438*H438,2)</f>
        <v>0</v>
      </c>
      <c r="BL438" s="209" t="s">
        <v>240</v>
      </c>
      <c r="BM438" s="305" t="s">
        <v>727</v>
      </c>
    </row>
    <row r="439" spans="2:51" s="307" customFormat="1" ht="12">
      <c r="B439" s="308"/>
      <c r="D439" s="309" t="s">
        <v>160</v>
      </c>
      <c r="E439" s="310" t="s">
        <v>1</v>
      </c>
      <c r="F439" s="311" t="s">
        <v>728</v>
      </c>
      <c r="H439" s="310" t="s">
        <v>1</v>
      </c>
      <c r="L439" s="308"/>
      <c r="M439" s="312"/>
      <c r="N439" s="313"/>
      <c r="O439" s="313"/>
      <c r="P439" s="313"/>
      <c r="Q439" s="313"/>
      <c r="R439" s="313"/>
      <c r="S439" s="313"/>
      <c r="T439" s="314"/>
      <c r="AT439" s="310" t="s">
        <v>160</v>
      </c>
      <c r="AU439" s="310" t="s">
        <v>83</v>
      </c>
      <c r="AV439" s="307" t="s">
        <v>81</v>
      </c>
      <c r="AW439" s="307" t="s">
        <v>27</v>
      </c>
      <c r="AX439" s="307" t="s">
        <v>73</v>
      </c>
      <c r="AY439" s="310" t="s">
        <v>152</v>
      </c>
    </row>
    <row r="440" spans="2:51" s="315" customFormat="1" ht="12">
      <c r="B440" s="316"/>
      <c r="D440" s="309" t="s">
        <v>160</v>
      </c>
      <c r="E440" s="317" t="s">
        <v>1</v>
      </c>
      <c r="F440" s="318" t="s">
        <v>421</v>
      </c>
      <c r="H440" s="319">
        <v>480.4</v>
      </c>
      <c r="L440" s="316"/>
      <c r="M440" s="320"/>
      <c r="N440" s="321"/>
      <c r="O440" s="321"/>
      <c r="P440" s="321"/>
      <c r="Q440" s="321"/>
      <c r="R440" s="321"/>
      <c r="S440" s="321"/>
      <c r="T440" s="322"/>
      <c r="AT440" s="317" t="s">
        <v>160</v>
      </c>
      <c r="AU440" s="317" t="s">
        <v>83</v>
      </c>
      <c r="AV440" s="315" t="s">
        <v>83</v>
      </c>
      <c r="AW440" s="315" t="s">
        <v>27</v>
      </c>
      <c r="AX440" s="315" t="s">
        <v>73</v>
      </c>
      <c r="AY440" s="317" t="s">
        <v>152</v>
      </c>
    </row>
    <row r="441" spans="2:51" s="307" customFormat="1" ht="12">
      <c r="B441" s="308"/>
      <c r="D441" s="309" t="s">
        <v>160</v>
      </c>
      <c r="E441" s="310" t="s">
        <v>1</v>
      </c>
      <c r="F441" s="311" t="s">
        <v>729</v>
      </c>
      <c r="H441" s="310" t="s">
        <v>1</v>
      </c>
      <c r="L441" s="308"/>
      <c r="M441" s="312"/>
      <c r="N441" s="313"/>
      <c r="O441" s="313"/>
      <c r="P441" s="313"/>
      <c r="Q441" s="313"/>
      <c r="R441" s="313"/>
      <c r="S441" s="313"/>
      <c r="T441" s="314"/>
      <c r="AT441" s="310" t="s">
        <v>160</v>
      </c>
      <c r="AU441" s="310" t="s">
        <v>83</v>
      </c>
      <c r="AV441" s="307" t="s">
        <v>81</v>
      </c>
      <c r="AW441" s="307" t="s">
        <v>27</v>
      </c>
      <c r="AX441" s="307" t="s">
        <v>73</v>
      </c>
      <c r="AY441" s="310" t="s">
        <v>152</v>
      </c>
    </row>
    <row r="442" spans="2:51" s="315" customFormat="1" ht="12">
      <c r="B442" s="316"/>
      <c r="D442" s="309" t="s">
        <v>160</v>
      </c>
      <c r="E442" s="317" t="s">
        <v>1</v>
      </c>
      <c r="F442" s="318" t="s">
        <v>421</v>
      </c>
      <c r="H442" s="319">
        <v>480.4</v>
      </c>
      <c r="L442" s="316"/>
      <c r="M442" s="320"/>
      <c r="N442" s="321"/>
      <c r="O442" s="321"/>
      <c r="P442" s="321"/>
      <c r="Q442" s="321"/>
      <c r="R442" s="321"/>
      <c r="S442" s="321"/>
      <c r="T442" s="322"/>
      <c r="AT442" s="317" t="s">
        <v>160</v>
      </c>
      <c r="AU442" s="317" t="s">
        <v>83</v>
      </c>
      <c r="AV442" s="315" t="s">
        <v>83</v>
      </c>
      <c r="AW442" s="315" t="s">
        <v>27</v>
      </c>
      <c r="AX442" s="315" t="s">
        <v>73</v>
      </c>
      <c r="AY442" s="317" t="s">
        <v>152</v>
      </c>
    </row>
    <row r="443" spans="2:51" s="323" customFormat="1" ht="12">
      <c r="B443" s="324"/>
      <c r="D443" s="309" t="s">
        <v>160</v>
      </c>
      <c r="E443" s="325" t="s">
        <v>1</v>
      </c>
      <c r="F443" s="326" t="s">
        <v>163</v>
      </c>
      <c r="H443" s="327">
        <v>960.8</v>
      </c>
      <c r="L443" s="324"/>
      <c r="M443" s="328"/>
      <c r="N443" s="329"/>
      <c r="O443" s="329"/>
      <c r="P443" s="329"/>
      <c r="Q443" s="329"/>
      <c r="R443" s="329"/>
      <c r="S443" s="329"/>
      <c r="T443" s="330"/>
      <c r="AT443" s="325" t="s">
        <v>160</v>
      </c>
      <c r="AU443" s="325" t="s">
        <v>83</v>
      </c>
      <c r="AV443" s="323" t="s">
        <v>158</v>
      </c>
      <c r="AW443" s="323" t="s">
        <v>27</v>
      </c>
      <c r="AX443" s="323" t="s">
        <v>81</v>
      </c>
      <c r="AY443" s="325" t="s">
        <v>152</v>
      </c>
    </row>
    <row r="444" spans="1:65" s="220" customFormat="1" ht="21.75" customHeight="1">
      <c r="A444" s="218"/>
      <c r="B444" s="141"/>
      <c r="C444" s="155" t="s">
        <v>730</v>
      </c>
      <c r="D444" s="155" t="s">
        <v>348</v>
      </c>
      <c r="E444" s="156" t="s">
        <v>731</v>
      </c>
      <c r="F444" s="157" t="s">
        <v>732</v>
      </c>
      <c r="G444" s="158" t="s">
        <v>231</v>
      </c>
      <c r="H444" s="159">
        <v>490.008</v>
      </c>
      <c r="I444" s="160">
        <v>0</v>
      </c>
      <c r="J444" s="160">
        <f>ROUND(I444*H444,2)</f>
        <v>0</v>
      </c>
      <c r="K444" s="161"/>
      <c r="L444" s="331"/>
      <c r="M444" s="332" t="s">
        <v>1</v>
      </c>
      <c r="N444" s="333" t="s">
        <v>38</v>
      </c>
      <c r="O444" s="303">
        <v>0</v>
      </c>
      <c r="P444" s="303">
        <f>O444*H444</f>
        <v>0</v>
      </c>
      <c r="Q444" s="303">
        <v>0.00175</v>
      </c>
      <c r="R444" s="303">
        <f>Q444*H444</f>
        <v>0.857514</v>
      </c>
      <c r="S444" s="303">
        <v>0</v>
      </c>
      <c r="T444" s="304">
        <f>S444*H444</f>
        <v>0</v>
      </c>
      <c r="U444" s="218"/>
      <c r="V444" s="218"/>
      <c r="W444" s="218"/>
      <c r="X444" s="218"/>
      <c r="Y444" s="218"/>
      <c r="Z444" s="218"/>
      <c r="AA444" s="218"/>
      <c r="AB444" s="218"/>
      <c r="AC444" s="218"/>
      <c r="AD444" s="218"/>
      <c r="AE444" s="218"/>
      <c r="AR444" s="305" t="s">
        <v>333</v>
      </c>
      <c r="AT444" s="305" t="s">
        <v>348</v>
      </c>
      <c r="AU444" s="305" t="s">
        <v>83</v>
      </c>
      <c r="AY444" s="209" t="s">
        <v>152</v>
      </c>
      <c r="BE444" s="306">
        <f>IF(N444="základní",J444,0)</f>
        <v>0</v>
      </c>
      <c r="BF444" s="306">
        <f>IF(N444="snížená",J444,0)</f>
        <v>0</v>
      </c>
      <c r="BG444" s="306">
        <f>IF(N444="zákl. přenesená",J444,0)</f>
        <v>0</v>
      </c>
      <c r="BH444" s="306">
        <f>IF(N444="sníž. přenesená",J444,0)</f>
        <v>0</v>
      </c>
      <c r="BI444" s="306">
        <f>IF(N444="nulová",J444,0)</f>
        <v>0</v>
      </c>
      <c r="BJ444" s="209" t="s">
        <v>81</v>
      </c>
      <c r="BK444" s="306">
        <f>ROUND(I444*H444,2)</f>
        <v>0</v>
      </c>
      <c r="BL444" s="209" t="s">
        <v>240</v>
      </c>
      <c r="BM444" s="305" t="s">
        <v>733</v>
      </c>
    </row>
    <row r="445" spans="2:51" s="315" customFormat="1" ht="12">
      <c r="B445" s="316"/>
      <c r="D445" s="309" t="s">
        <v>160</v>
      </c>
      <c r="F445" s="318" t="s">
        <v>734</v>
      </c>
      <c r="H445" s="319">
        <v>490.008</v>
      </c>
      <c r="L445" s="316"/>
      <c r="M445" s="320"/>
      <c r="N445" s="321"/>
      <c r="O445" s="321"/>
      <c r="P445" s="321"/>
      <c r="Q445" s="321"/>
      <c r="R445" s="321"/>
      <c r="S445" s="321"/>
      <c r="T445" s="322"/>
      <c r="AT445" s="317" t="s">
        <v>160</v>
      </c>
      <c r="AU445" s="317" t="s">
        <v>83</v>
      </c>
      <c r="AV445" s="315" t="s">
        <v>83</v>
      </c>
      <c r="AW445" s="315" t="s">
        <v>3</v>
      </c>
      <c r="AX445" s="315" t="s">
        <v>81</v>
      </c>
      <c r="AY445" s="317" t="s">
        <v>152</v>
      </c>
    </row>
    <row r="446" spans="1:65" s="220" customFormat="1" ht="21.75" customHeight="1">
      <c r="A446" s="218"/>
      <c r="B446" s="141"/>
      <c r="C446" s="155" t="s">
        <v>735</v>
      </c>
      <c r="D446" s="155" t="s">
        <v>348</v>
      </c>
      <c r="E446" s="156" t="s">
        <v>736</v>
      </c>
      <c r="F446" s="157" t="s">
        <v>737</v>
      </c>
      <c r="G446" s="158" t="s">
        <v>231</v>
      </c>
      <c r="H446" s="159">
        <v>490.008</v>
      </c>
      <c r="I446" s="160">
        <v>0</v>
      </c>
      <c r="J446" s="160">
        <f>ROUND(I446*H446,2)</f>
        <v>0</v>
      </c>
      <c r="K446" s="161"/>
      <c r="L446" s="331"/>
      <c r="M446" s="332" t="s">
        <v>1</v>
      </c>
      <c r="N446" s="333" t="s">
        <v>38</v>
      </c>
      <c r="O446" s="303">
        <v>0</v>
      </c>
      <c r="P446" s="303">
        <f>O446*H446</f>
        <v>0</v>
      </c>
      <c r="Q446" s="303">
        <v>0.00112</v>
      </c>
      <c r="R446" s="303">
        <f>Q446*H446</f>
        <v>0.5488089599999999</v>
      </c>
      <c r="S446" s="303">
        <v>0</v>
      </c>
      <c r="T446" s="304">
        <f>S446*H446</f>
        <v>0</v>
      </c>
      <c r="U446" s="218"/>
      <c r="V446" s="218"/>
      <c r="W446" s="218"/>
      <c r="X446" s="218"/>
      <c r="Y446" s="218"/>
      <c r="Z446" s="218"/>
      <c r="AA446" s="218"/>
      <c r="AB446" s="218"/>
      <c r="AC446" s="218"/>
      <c r="AD446" s="218"/>
      <c r="AE446" s="218"/>
      <c r="AR446" s="305" t="s">
        <v>333</v>
      </c>
      <c r="AT446" s="305" t="s">
        <v>348</v>
      </c>
      <c r="AU446" s="305" t="s">
        <v>83</v>
      </c>
      <c r="AY446" s="209" t="s">
        <v>152</v>
      </c>
      <c r="BE446" s="306">
        <f>IF(N446="základní",J446,0)</f>
        <v>0</v>
      </c>
      <c r="BF446" s="306">
        <f>IF(N446="snížená",J446,0)</f>
        <v>0</v>
      </c>
      <c r="BG446" s="306">
        <f>IF(N446="zákl. přenesená",J446,0)</f>
        <v>0</v>
      </c>
      <c r="BH446" s="306">
        <f>IF(N446="sníž. přenesená",J446,0)</f>
        <v>0</v>
      </c>
      <c r="BI446" s="306">
        <f>IF(N446="nulová",J446,0)</f>
        <v>0</v>
      </c>
      <c r="BJ446" s="209" t="s">
        <v>81</v>
      </c>
      <c r="BK446" s="306">
        <f>ROUND(I446*H446,2)</f>
        <v>0</v>
      </c>
      <c r="BL446" s="209" t="s">
        <v>240</v>
      </c>
      <c r="BM446" s="305" t="s">
        <v>738</v>
      </c>
    </row>
    <row r="447" spans="2:51" s="315" customFormat="1" ht="12">
      <c r="B447" s="316"/>
      <c r="D447" s="309" t="s">
        <v>160</v>
      </c>
      <c r="F447" s="318" t="s">
        <v>734</v>
      </c>
      <c r="H447" s="319">
        <v>490.008</v>
      </c>
      <c r="L447" s="316"/>
      <c r="M447" s="320"/>
      <c r="N447" s="321"/>
      <c r="O447" s="321"/>
      <c r="P447" s="321"/>
      <c r="Q447" s="321"/>
      <c r="R447" s="321"/>
      <c r="S447" s="321"/>
      <c r="T447" s="322"/>
      <c r="AT447" s="317" t="s">
        <v>160</v>
      </c>
      <c r="AU447" s="317" t="s">
        <v>83</v>
      </c>
      <c r="AV447" s="315" t="s">
        <v>83</v>
      </c>
      <c r="AW447" s="315" t="s">
        <v>3</v>
      </c>
      <c r="AX447" s="315" t="s">
        <v>81</v>
      </c>
      <c r="AY447" s="317" t="s">
        <v>152</v>
      </c>
    </row>
    <row r="448" spans="1:65" s="220" customFormat="1" ht="21.75" customHeight="1">
      <c r="A448" s="218"/>
      <c r="B448" s="141"/>
      <c r="C448" s="142" t="s">
        <v>739</v>
      </c>
      <c r="D448" s="142" t="s">
        <v>154</v>
      </c>
      <c r="E448" s="143" t="s">
        <v>740</v>
      </c>
      <c r="F448" s="144" t="s">
        <v>741</v>
      </c>
      <c r="G448" s="145" t="s">
        <v>231</v>
      </c>
      <c r="H448" s="146">
        <v>135</v>
      </c>
      <c r="I448" s="147">
        <v>0</v>
      </c>
      <c r="J448" s="147">
        <f>ROUND(I448*H448,2)</f>
        <v>0</v>
      </c>
      <c r="K448" s="148"/>
      <c r="L448" s="141"/>
      <c r="M448" s="301" t="s">
        <v>1</v>
      </c>
      <c r="N448" s="302" t="s">
        <v>38</v>
      </c>
      <c r="O448" s="303">
        <v>0.142</v>
      </c>
      <c r="P448" s="303">
        <f>O448*H448</f>
        <v>19.169999999999998</v>
      </c>
      <c r="Q448" s="303">
        <v>0.00012</v>
      </c>
      <c r="R448" s="303">
        <f>Q448*H448</f>
        <v>0.0162</v>
      </c>
      <c r="S448" s="303">
        <v>0</v>
      </c>
      <c r="T448" s="304">
        <f>S448*H448</f>
        <v>0</v>
      </c>
      <c r="U448" s="218"/>
      <c r="V448" s="218"/>
      <c r="W448" s="218"/>
      <c r="X448" s="218"/>
      <c r="Y448" s="218"/>
      <c r="Z448" s="218"/>
      <c r="AA448" s="218"/>
      <c r="AB448" s="218"/>
      <c r="AC448" s="218"/>
      <c r="AD448" s="218"/>
      <c r="AE448" s="218"/>
      <c r="AR448" s="305" t="s">
        <v>240</v>
      </c>
      <c r="AT448" s="305" t="s">
        <v>154</v>
      </c>
      <c r="AU448" s="305" t="s">
        <v>83</v>
      </c>
      <c r="AY448" s="209" t="s">
        <v>152</v>
      </c>
      <c r="BE448" s="306">
        <f>IF(N448="základní",J448,0)</f>
        <v>0</v>
      </c>
      <c r="BF448" s="306">
        <f>IF(N448="snížená",J448,0)</f>
        <v>0</v>
      </c>
      <c r="BG448" s="306">
        <f>IF(N448="zákl. přenesená",J448,0)</f>
        <v>0</v>
      </c>
      <c r="BH448" s="306">
        <f>IF(N448="sníž. přenesená",J448,0)</f>
        <v>0</v>
      </c>
      <c r="BI448" s="306">
        <f>IF(N448="nulová",J448,0)</f>
        <v>0</v>
      </c>
      <c r="BJ448" s="209" t="s">
        <v>81</v>
      </c>
      <c r="BK448" s="306">
        <f>ROUND(I448*H448,2)</f>
        <v>0</v>
      </c>
      <c r="BL448" s="209" t="s">
        <v>240</v>
      </c>
      <c r="BM448" s="305" t="s">
        <v>742</v>
      </c>
    </row>
    <row r="449" spans="2:51" s="307" customFormat="1" ht="12">
      <c r="B449" s="308"/>
      <c r="D449" s="309" t="s">
        <v>160</v>
      </c>
      <c r="E449" s="310" t="s">
        <v>1</v>
      </c>
      <c r="F449" s="311" t="s">
        <v>743</v>
      </c>
      <c r="H449" s="310" t="s">
        <v>1</v>
      </c>
      <c r="L449" s="308"/>
      <c r="M449" s="312"/>
      <c r="N449" s="313"/>
      <c r="O449" s="313"/>
      <c r="P449" s="313"/>
      <c r="Q449" s="313"/>
      <c r="R449" s="313"/>
      <c r="S449" s="313"/>
      <c r="T449" s="314"/>
      <c r="AT449" s="310" t="s">
        <v>160</v>
      </c>
      <c r="AU449" s="310" t="s">
        <v>83</v>
      </c>
      <c r="AV449" s="307" t="s">
        <v>81</v>
      </c>
      <c r="AW449" s="307" t="s">
        <v>27</v>
      </c>
      <c r="AX449" s="307" t="s">
        <v>73</v>
      </c>
      <c r="AY449" s="310" t="s">
        <v>152</v>
      </c>
    </row>
    <row r="450" spans="2:51" s="315" customFormat="1" ht="12">
      <c r="B450" s="316"/>
      <c r="D450" s="309" t="s">
        <v>160</v>
      </c>
      <c r="E450" s="317" t="s">
        <v>1</v>
      </c>
      <c r="F450" s="318" t="s">
        <v>234</v>
      </c>
      <c r="H450" s="319">
        <v>135</v>
      </c>
      <c r="L450" s="316"/>
      <c r="M450" s="320"/>
      <c r="N450" s="321"/>
      <c r="O450" s="321"/>
      <c r="P450" s="321"/>
      <c r="Q450" s="321"/>
      <c r="R450" s="321"/>
      <c r="S450" s="321"/>
      <c r="T450" s="322"/>
      <c r="AT450" s="317" t="s">
        <v>160</v>
      </c>
      <c r="AU450" s="317" t="s">
        <v>83</v>
      </c>
      <c r="AV450" s="315" t="s">
        <v>83</v>
      </c>
      <c r="AW450" s="315" t="s">
        <v>27</v>
      </c>
      <c r="AX450" s="315" t="s">
        <v>73</v>
      </c>
      <c r="AY450" s="317" t="s">
        <v>152</v>
      </c>
    </row>
    <row r="451" spans="2:51" s="323" customFormat="1" ht="12">
      <c r="B451" s="324"/>
      <c r="D451" s="309" t="s">
        <v>160</v>
      </c>
      <c r="E451" s="325" t="s">
        <v>1</v>
      </c>
      <c r="F451" s="326" t="s">
        <v>163</v>
      </c>
      <c r="H451" s="327">
        <v>135</v>
      </c>
      <c r="L451" s="324"/>
      <c r="M451" s="328"/>
      <c r="N451" s="329"/>
      <c r="O451" s="329"/>
      <c r="P451" s="329"/>
      <c r="Q451" s="329"/>
      <c r="R451" s="329"/>
      <c r="S451" s="329"/>
      <c r="T451" s="330"/>
      <c r="AT451" s="325" t="s">
        <v>160</v>
      </c>
      <c r="AU451" s="325" t="s">
        <v>83</v>
      </c>
      <c r="AV451" s="323" t="s">
        <v>158</v>
      </c>
      <c r="AW451" s="323" t="s">
        <v>27</v>
      </c>
      <c r="AX451" s="323" t="s">
        <v>81</v>
      </c>
      <c r="AY451" s="325" t="s">
        <v>152</v>
      </c>
    </row>
    <row r="452" spans="1:65" s="220" customFormat="1" ht="21.75" customHeight="1">
      <c r="A452" s="218"/>
      <c r="B452" s="141"/>
      <c r="C452" s="155" t="s">
        <v>744</v>
      </c>
      <c r="D452" s="155" t="s">
        <v>348</v>
      </c>
      <c r="E452" s="156" t="s">
        <v>745</v>
      </c>
      <c r="F452" s="157" t="s">
        <v>746</v>
      </c>
      <c r="G452" s="158" t="s">
        <v>231</v>
      </c>
      <c r="H452" s="159">
        <v>137.7</v>
      </c>
      <c r="I452" s="160">
        <v>0</v>
      </c>
      <c r="J452" s="160">
        <f>ROUND(I452*H452,2)</f>
        <v>0</v>
      </c>
      <c r="K452" s="161"/>
      <c r="L452" s="331"/>
      <c r="M452" s="332" t="s">
        <v>1</v>
      </c>
      <c r="N452" s="333" t="s">
        <v>38</v>
      </c>
      <c r="O452" s="303">
        <v>0</v>
      </c>
      <c r="P452" s="303">
        <f>O452*H452</f>
        <v>0</v>
      </c>
      <c r="Q452" s="303">
        <v>0.0056</v>
      </c>
      <c r="R452" s="303">
        <f>Q452*H452</f>
        <v>0.7711199999999999</v>
      </c>
      <c r="S452" s="303">
        <v>0</v>
      </c>
      <c r="T452" s="304">
        <f>S452*H452</f>
        <v>0</v>
      </c>
      <c r="U452" s="218"/>
      <c r="V452" s="218"/>
      <c r="W452" s="218"/>
      <c r="X452" s="218"/>
      <c r="Y452" s="218"/>
      <c r="Z452" s="218"/>
      <c r="AA452" s="218"/>
      <c r="AB452" s="218"/>
      <c r="AC452" s="218"/>
      <c r="AD452" s="218"/>
      <c r="AE452" s="218"/>
      <c r="AR452" s="305" t="s">
        <v>333</v>
      </c>
      <c r="AT452" s="305" t="s">
        <v>348</v>
      </c>
      <c r="AU452" s="305" t="s">
        <v>83</v>
      </c>
      <c r="AY452" s="209" t="s">
        <v>152</v>
      </c>
      <c r="BE452" s="306">
        <f>IF(N452="základní",J452,0)</f>
        <v>0</v>
      </c>
      <c r="BF452" s="306">
        <f>IF(N452="snížená",J452,0)</f>
        <v>0</v>
      </c>
      <c r="BG452" s="306">
        <f>IF(N452="zákl. přenesená",J452,0)</f>
        <v>0</v>
      </c>
      <c r="BH452" s="306">
        <f>IF(N452="sníž. přenesená",J452,0)</f>
        <v>0</v>
      </c>
      <c r="BI452" s="306">
        <f>IF(N452="nulová",J452,0)</f>
        <v>0</v>
      </c>
      <c r="BJ452" s="209" t="s">
        <v>81</v>
      </c>
      <c r="BK452" s="306">
        <f>ROUND(I452*H452,2)</f>
        <v>0</v>
      </c>
      <c r="BL452" s="209" t="s">
        <v>240</v>
      </c>
      <c r="BM452" s="305" t="s">
        <v>747</v>
      </c>
    </row>
    <row r="453" spans="2:51" s="315" customFormat="1" ht="12">
      <c r="B453" s="316"/>
      <c r="D453" s="309" t="s">
        <v>160</v>
      </c>
      <c r="F453" s="318" t="s">
        <v>748</v>
      </c>
      <c r="H453" s="319">
        <v>137.7</v>
      </c>
      <c r="L453" s="316"/>
      <c r="M453" s="320"/>
      <c r="N453" s="321"/>
      <c r="O453" s="321"/>
      <c r="P453" s="321"/>
      <c r="Q453" s="321"/>
      <c r="R453" s="321"/>
      <c r="S453" s="321"/>
      <c r="T453" s="322"/>
      <c r="AT453" s="317" t="s">
        <v>160</v>
      </c>
      <c r="AU453" s="317" t="s">
        <v>83</v>
      </c>
      <c r="AV453" s="315" t="s">
        <v>83</v>
      </c>
      <c r="AW453" s="315" t="s">
        <v>3</v>
      </c>
      <c r="AX453" s="315" t="s">
        <v>81</v>
      </c>
      <c r="AY453" s="317" t="s">
        <v>152</v>
      </c>
    </row>
    <row r="454" spans="1:65" s="220" customFormat="1" ht="21.75" customHeight="1">
      <c r="A454" s="218"/>
      <c r="B454" s="141"/>
      <c r="C454" s="142" t="s">
        <v>749</v>
      </c>
      <c r="D454" s="142" t="s">
        <v>154</v>
      </c>
      <c r="E454" s="143" t="s">
        <v>750</v>
      </c>
      <c r="F454" s="144" t="s">
        <v>751</v>
      </c>
      <c r="G454" s="145" t="s">
        <v>231</v>
      </c>
      <c r="H454" s="146">
        <v>135</v>
      </c>
      <c r="I454" s="147">
        <v>0</v>
      </c>
      <c r="J454" s="147">
        <f>ROUND(I454*H454,2)</f>
        <v>0</v>
      </c>
      <c r="K454" s="148"/>
      <c r="L454" s="141"/>
      <c r="M454" s="301" t="s">
        <v>1</v>
      </c>
      <c r="N454" s="302" t="s">
        <v>38</v>
      </c>
      <c r="O454" s="303">
        <v>0.232</v>
      </c>
      <c r="P454" s="303">
        <f>O454*H454</f>
        <v>31.32</v>
      </c>
      <c r="Q454" s="303">
        <v>0.00012</v>
      </c>
      <c r="R454" s="303">
        <f>Q454*H454</f>
        <v>0.0162</v>
      </c>
      <c r="S454" s="303">
        <v>0</v>
      </c>
      <c r="T454" s="304">
        <f>S454*H454</f>
        <v>0</v>
      </c>
      <c r="U454" s="218"/>
      <c r="V454" s="218"/>
      <c r="W454" s="218"/>
      <c r="X454" s="218"/>
      <c r="Y454" s="218"/>
      <c r="Z454" s="218"/>
      <c r="AA454" s="218"/>
      <c r="AB454" s="218"/>
      <c r="AC454" s="218"/>
      <c r="AD454" s="218"/>
      <c r="AE454" s="218"/>
      <c r="AR454" s="305" t="s">
        <v>240</v>
      </c>
      <c r="AT454" s="305" t="s">
        <v>154</v>
      </c>
      <c r="AU454" s="305" t="s">
        <v>83</v>
      </c>
      <c r="AY454" s="209" t="s">
        <v>152</v>
      </c>
      <c r="BE454" s="306">
        <f>IF(N454="základní",J454,0)</f>
        <v>0</v>
      </c>
      <c r="BF454" s="306">
        <f>IF(N454="snížená",J454,0)</f>
        <v>0</v>
      </c>
      <c r="BG454" s="306">
        <f>IF(N454="zákl. přenesená",J454,0)</f>
        <v>0</v>
      </c>
      <c r="BH454" s="306">
        <f>IF(N454="sníž. přenesená",J454,0)</f>
        <v>0</v>
      </c>
      <c r="BI454" s="306">
        <f>IF(N454="nulová",J454,0)</f>
        <v>0</v>
      </c>
      <c r="BJ454" s="209" t="s">
        <v>81</v>
      </c>
      <c r="BK454" s="306">
        <f>ROUND(I454*H454,2)</f>
        <v>0</v>
      </c>
      <c r="BL454" s="209" t="s">
        <v>240</v>
      </c>
      <c r="BM454" s="305" t="s">
        <v>752</v>
      </c>
    </row>
    <row r="455" spans="2:51" s="307" customFormat="1" ht="12">
      <c r="B455" s="308"/>
      <c r="D455" s="309" t="s">
        <v>160</v>
      </c>
      <c r="E455" s="310" t="s">
        <v>1</v>
      </c>
      <c r="F455" s="311" t="s">
        <v>753</v>
      </c>
      <c r="H455" s="310" t="s">
        <v>1</v>
      </c>
      <c r="L455" s="308"/>
      <c r="M455" s="312"/>
      <c r="N455" s="313"/>
      <c r="O455" s="313"/>
      <c r="P455" s="313"/>
      <c r="Q455" s="313"/>
      <c r="R455" s="313"/>
      <c r="S455" s="313"/>
      <c r="T455" s="314"/>
      <c r="AT455" s="310" t="s">
        <v>160</v>
      </c>
      <c r="AU455" s="310" t="s">
        <v>83</v>
      </c>
      <c r="AV455" s="307" t="s">
        <v>81</v>
      </c>
      <c r="AW455" s="307" t="s">
        <v>27</v>
      </c>
      <c r="AX455" s="307" t="s">
        <v>73</v>
      </c>
      <c r="AY455" s="310" t="s">
        <v>152</v>
      </c>
    </row>
    <row r="456" spans="2:51" s="315" customFormat="1" ht="12">
      <c r="B456" s="316"/>
      <c r="D456" s="309" t="s">
        <v>160</v>
      </c>
      <c r="E456" s="317" t="s">
        <v>1</v>
      </c>
      <c r="F456" s="318" t="s">
        <v>234</v>
      </c>
      <c r="H456" s="319">
        <v>135</v>
      </c>
      <c r="L456" s="316"/>
      <c r="M456" s="320"/>
      <c r="N456" s="321"/>
      <c r="O456" s="321"/>
      <c r="P456" s="321"/>
      <c r="Q456" s="321"/>
      <c r="R456" s="321"/>
      <c r="S456" s="321"/>
      <c r="T456" s="322"/>
      <c r="AT456" s="317" t="s">
        <v>160</v>
      </c>
      <c r="AU456" s="317" t="s">
        <v>83</v>
      </c>
      <c r="AV456" s="315" t="s">
        <v>83</v>
      </c>
      <c r="AW456" s="315" t="s">
        <v>27</v>
      </c>
      <c r="AX456" s="315" t="s">
        <v>73</v>
      </c>
      <c r="AY456" s="317" t="s">
        <v>152</v>
      </c>
    </row>
    <row r="457" spans="2:51" s="323" customFormat="1" ht="12">
      <c r="B457" s="324"/>
      <c r="D457" s="309" t="s">
        <v>160</v>
      </c>
      <c r="E457" s="325" t="s">
        <v>1</v>
      </c>
      <c r="F457" s="326" t="s">
        <v>163</v>
      </c>
      <c r="H457" s="327">
        <v>135</v>
      </c>
      <c r="L457" s="324"/>
      <c r="M457" s="328"/>
      <c r="N457" s="329"/>
      <c r="O457" s="329"/>
      <c r="P457" s="329"/>
      <c r="Q457" s="329"/>
      <c r="R457" s="329"/>
      <c r="S457" s="329"/>
      <c r="T457" s="330"/>
      <c r="AT457" s="325" t="s">
        <v>160</v>
      </c>
      <c r="AU457" s="325" t="s">
        <v>83</v>
      </c>
      <c r="AV457" s="323" t="s">
        <v>158</v>
      </c>
      <c r="AW457" s="323" t="s">
        <v>27</v>
      </c>
      <c r="AX457" s="323" t="s">
        <v>81</v>
      </c>
      <c r="AY457" s="325" t="s">
        <v>152</v>
      </c>
    </row>
    <row r="458" spans="1:65" s="220" customFormat="1" ht="16.5" customHeight="1">
      <c r="A458" s="218"/>
      <c r="B458" s="141"/>
      <c r="C458" s="155" t="s">
        <v>754</v>
      </c>
      <c r="D458" s="155" t="s">
        <v>348</v>
      </c>
      <c r="E458" s="156" t="s">
        <v>755</v>
      </c>
      <c r="F458" s="157" t="s">
        <v>756</v>
      </c>
      <c r="G458" s="158" t="s">
        <v>157</v>
      </c>
      <c r="H458" s="159">
        <v>13.5</v>
      </c>
      <c r="I458" s="160">
        <v>0</v>
      </c>
      <c r="J458" s="160">
        <f>ROUND(I458*H458,2)</f>
        <v>0</v>
      </c>
      <c r="K458" s="161"/>
      <c r="L458" s="331"/>
      <c r="M458" s="332" t="s">
        <v>1</v>
      </c>
      <c r="N458" s="333" t="s">
        <v>38</v>
      </c>
      <c r="O458" s="303">
        <v>0</v>
      </c>
      <c r="P458" s="303">
        <f>O458*H458</f>
        <v>0</v>
      </c>
      <c r="Q458" s="303">
        <v>0.03</v>
      </c>
      <c r="R458" s="303">
        <f>Q458*H458</f>
        <v>0.40499999999999997</v>
      </c>
      <c r="S458" s="303">
        <v>0</v>
      </c>
      <c r="T458" s="304">
        <f>S458*H458</f>
        <v>0</v>
      </c>
      <c r="U458" s="218"/>
      <c r="V458" s="218"/>
      <c r="W458" s="218"/>
      <c r="X458" s="218"/>
      <c r="Y458" s="218"/>
      <c r="Z458" s="218"/>
      <c r="AA458" s="218"/>
      <c r="AB458" s="218"/>
      <c r="AC458" s="218"/>
      <c r="AD458" s="218"/>
      <c r="AE458" s="218"/>
      <c r="AR458" s="305" t="s">
        <v>333</v>
      </c>
      <c r="AT458" s="305" t="s">
        <v>348</v>
      </c>
      <c r="AU458" s="305" t="s">
        <v>83</v>
      </c>
      <c r="AY458" s="209" t="s">
        <v>152</v>
      </c>
      <c r="BE458" s="306">
        <f>IF(N458="základní",J458,0)</f>
        <v>0</v>
      </c>
      <c r="BF458" s="306">
        <f>IF(N458="snížená",J458,0)</f>
        <v>0</v>
      </c>
      <c r="BG458" s="306">
        <f>IF(N458="zákl. přenesená",J458,0)</f>
        <v>0</v>
      </c>
      <c r="BH458" s="306">
        <f>IF(N458="sníž. přenesená",J458,0)</f>
        <v>0</v>
      </c>
      <c r="BI458" s="306">
        <f>IF(N458="nulová",J458,0)</f>
        <v>0</v>
      </c>
      <c r="BJ458" s="209" t="s">
        <v>81</v>
      </c>
      <c r="BK458" s="306">
        <f>ROUND(I458*H458,2)</f>
        <v>0</v>
      </c>
      <c r="BL458" s="209" t="s">
        <v>240</v>
      </c>
      <c r="BM458" s="305" t="s">
        <v>757</v>
      </c>
    </row>
    <row r="459" spans="2:51" s="315" customFormat="1" ht="12">
      <c r="B459" s="316"/>
      <c r="D459" s="309" t="s">
        <v>160</v>
      </c>
      <c r="E459" s="317" t="s">
        <v>1</v>
      </c>
      <c r="F459" s="318" t="s">
        <v>758</v>
      </c>
      <c r="H459" s="319">
        <v>13.5</v>
      </c>
      <c r="L459" s="316"/>
      <c r="M459" s="320"/>
      <c r="N459" s="321"/>
      <c r="O459" s="321"/>
      <c r="P459" s="321"/>
      <c r="Q459" s="321"/>
      <c r="R459" s="321"/>
      <c r="S459" s="321"/>
      <c r="T459" s="322"/>
      <c r="AT459" s="317" t="s">
        <v>160</v>
      </c>
      <c r="AU459" s="317" t="s">
        <v>83</v>
      </c>
      <c r="AV459" s="315" t="s">
        <v>83</v>
      </c>
      <c r="AW459" s="315" t="s">
        <v>27</v>
      </c>
      <c r="AX459" s="315" t="s">
        <v>81</v>
      </c>
      <c r="AY459" s="317" t="s">
        <v>152</v>
      </c>
    </row>
    <row r="460" spans="1:65" s="220" customFormat="1" ht="21.75" customHeight="1">
      <c r="A460" s="218"/>
      <c r="B460" s="141"/>
      <c r="C460" s="142" t="s">
        <v>759</v>
      </c>
      <c r="D460" s="142" t="s">
        <v>154</v>
      </c>
      <c r="E460" s="143" t="s">
        <v>760</v>
      </c>
      <c r="F460" s="144" t="s">
        <v>761</v>
      </c>
      <c r="G460" s="145" t="s">
        <v>194</v>
      </c>
      <c r="H460" s="146">
        <v>5.917</v>
      </c>
      <c r="I460" s="147">
        <v>0</v>
      </c>
      <c r="J460" s="147">
        <f>ROUND(I460*H460,2)</f>
        <v>0</v>
      </c>
      <c r="K460" s="148"/>
      <c r="L460" s="141"/>
      <c r="M460" s="301" t="s">
        <v>1</v>
      </c>
      <c r="N460" s="302" t="s">
        <v>38</v>
      </c>
      <c r="O460" s="303">
        <v>1.831</v>
      </c>
      <c r="P460" s="303">
        <f>O460*H460</f>
        <v>10.834026999999999</v>
      </c>
      <c r="Q460" s="303">
        <v>0</v>
      </c>
      <c r="R460" s="303">
        <f>Q460*H460</f>
        <v>0</v>
      </c>
      <c r="S460" s="303">
        <v>0</v>
      </c>
      <c r="T460" s="304">
        <f>S460*H460</f>
        <v>0</v>
      </c>
      <c r="U460" s="218"/>
      <c r="V460" s="218"/>
      <c r="W460" s="218"/>
      <c r="X460" s="218"/>
      <c r="Y460" s="218"/>
      <c r="Z460" s="218"/>
      <c r="AA460" s="218"/>
      <c r="AB460" s="218"/>
      <c r="AC460" s="218"/>
      <c r="AD460" s="218"/>
      <c r="AE460" s="218"/>
      <c r="AR460" s="305" t="s">
        <v>240</v>
      </c>
      <c r="AT460" s="305" t="s">
        <v>154</v>
      </c>
      <c r="AU460" s="305" t="s">
        <v>83</v>
      </c>
      <c r="AY460" s="209" t="s">
        <v>152</v>
      </c>
      <c r="BE460" s="306">
        <f>IF(N460="základní",J460,0)</f>
        <v>0</v>
      </c>
      <c r="BF460" s="306">
        <f>IF(N460="snížená",J460,0)</f>
        <v>0</v>
      </c>
      <c r="BG460" s="306">
        <f>IF(N460="zákl. přenesená",J460,0)</f>
        <v>0</v>
      </c>
      <c r="BH460" s="306">
        <f>IF(N460="sníž. přenesená",J460,0)</f>
        <v>0</v>
      </c>
      <c r="BI460" s="306">
        <f>IF(N460="nulová",J460,0)</f>
        <v>0</v>
      </c>
      <c r="BJ460" s="209" t="s">
        <v>81</v>
      </c>
      <c r="BK460" s="306">
        <f>ROUND(I460*H460,2)</f>
        <v>0</v>
      </c>
      <c r="BL460" s="209" t="s">
        <v>240</v>
      </c>
      <c r="BM460" s="305" t="s">
        <v>762</v>
      </c>
    </row>
    <row r="461" spans="1:65" s="220" customFormat="1" ht="21.75" customHeight="1">
      <c r="A461" s="218"/>
      <c r="B461" s="141"/>
      <c r="C461" s="142" t="s">
        <v>763</v>
      </c>
      <c r="D461" s="142" t="s">
        <v>154</v>
      </c>
      <c r="E461" s="143" t="s">
        <v>764</v>
      </c>
      <c r="F461" s="144" t="s">
        <v>765</v>
      </c>
      <c r="G461" s="145" t="s">
        <v>194</v>
      </c>
      <c r="H461" s="146">
        <v>5.917</v>
      </c>
      <c r="I461" s="147">
        <v>0</v>
      </c>
      <c r="J461" s="147">
        <f>ROUND(I461*H461,2)</f>
        <v>0</v>
      </c>
      <c r="K461" s="148"/>
      <c r="L461" s="141"/>
      <c r="M461" s="301" t="s">
        <v>1</v>
      </c>
      <c r="N461" s="302" t="s">
        <v>38</v>
      </c>
      <c r="O461" s="303">
        <v>1.45</v>
      </c>
      <c r="P461" s="303">
        <f>O461*H461</f>
        <v>8.579649999999999</v>
      </c>
      <c r="Q461" s="303">
        <v>0</v>
      </c>
      <c r="R461" s="303">
        <f>Q461*H461</f>
        <v>0</v>
      </c>
      <c r="S461" s="303">
        <v>0</v>
      </c>
      <c r="T461" s="304">
        <f>S461*H461</f>
        <v>0</v>
      </c>
      <c r="U461" s="218"/>
      <c r="V461" s="218"/>
      <c r="W461" s="218"/>
      <c r="X461" s="218"/>
      <c r="Y461" s="218"/>
      <c r="Z461" s="218"/>
      <c r="AA461" s="218"/>
      <c r="AB461" s="218"/>
      <c r="AC461" s="218"/>
      <c r="AD461" s="218"/>
      <c r="AE461" s="218"/>
      <c r="AR461" s="305" t="s">
        <v>240</v>
      </c>
      <c r="AT461" s="305" t="s">
        <v>154</v>
      </c>
      <c r="AU461" s="305" t="s">
        <v>83</v>
      </c>
      <c r="AY461" s="209" t="s">
        <v>152</v>
      </c>
      <c r="BE461" s="306">
        <f>IF(N461="základní",J461,0)</f>
        <v>0</v>
      </c>
      <c r="BF461" s="306">
        <f>IF(N461="snížená",J461,0)</f>
        <v>0</v>
      </c>
      <c r="BG461" s="306">
        <f>IF(N461="zákl. přenesená",J461,0)</f>
        <v>0</v>
      </c>
      <c r="BH461" s="306">
        <f>IF(N461="sníž. přenesená",J461,0)</f>
        <v>0</v>
      </c>
      <c r="BI461" s="306">
        <f>IF(N461="nulová",J461,0)</f>
        <v>0</v>
      </c>
      <c r="BJ461" s="209" t="s">
        <v>81</v>
      </c>
      <c r="BK461" s="306">
        <f>ROUND(I461*H461,2)</f>
        <v>0</v>
      </c>
      <c r="BL461" s="209" t="s">
        <v>240</v>
      </c>
      <c r="BM461" s="305" t="s">
        <v>766</v>
      </c>
    </row>
    <row r="462" spans="2:63" s="288" customFormat="1" ht="22.9" customHeight="1">
      <c r="B462" s="289"/>
      <c r="D462" s="290" t="s">
        <v>72</v>
      </c>
      <c r="E462" s="299" t="s">
        <v>767</v>
      </c>
      <c r="F462" s="299" t="s">
        <v>768</v>
      </c>
      <c r="J462" s="300">
        <f>BK462</f>
        <v>0</v>
      </c>
      <c r="L462" s="289"/>
      <c r="M462" s="293"/>
      <c r="N462" s="294"/>
      <c r="O462" s="294"/>
      <c r="P462" s="295">
        <f>SUM(P463:P464)</f>
        <v>27.125</v>
      </c>
      <c r="Q462" s="294"/>
      <c r="R462" s="295">
        <f>SUM(R463:R464)</f>
        <v>0.03393</v>
      </c>
      <c r="S462" s="294"/>
      <c r="T462" s="296">
        <f>SUM(T463:T464)</f>
        <v>0</v>
      </c>
      <c r="AR462" s="290" t="s">
        <v>83</v>
      </c>
      <c r="AT462" s="297" t="s">
        <v>72</v>
      </c>
      <c r="AU462" s="297" t="s">
        <v>81</v>
      </c>
      <c r="AY462" s="290" t="s">
        <v>152</v>
      </c>
      <c r="BK462" s="298">
        <f>SUM(BK463:BK464)</f>
        <v>0</v>
      </c>
    </row>
    <row r="463" spans="1:65" s="220" customFormat="1" ht="21.75" customHeight="1">
      <c r="A463" s="218"/>
      <c r="B463" s="141"/>
      <c r="C463" s="142" t="s">
        <v>769</v>
      </c>
      <c r="D463" s="142" t="s">
        <v>154</v>
      </c>
      <c r="E463" s="143" t="s">
        <v>770</v>
      </c>
      <c r="F463" s="144" t="s">
        <v>771</v>
      </c>
      <c r="G463" s="145" t="s">
        <v>269</v>
      </c>
      <c r="H463" s="146">
        <v>30</v>
      </c>
      <c r="I463" s="147">
        <v>0</v>
      </c>
      <c r="J463" s="147">
        <f>ROUND(I463*H463,2)</f>
        <v>0</v>
      </c>
      <c r="K463" s="148"/>
      <c r="L463" s="141"/>
      <c r="M463" s="301" t="s">
        <v>1</v>
      </c>
      <c r="N463" s="302" t="s">
        <v>38</v>
      </c>
      <c r="O463" s="303">
        <v>0.875</v>
      </c>
      <c r="P463" s="303">
        <f>O463*H463</f>
        <v>26.25</v>
      </c>
      <c r="Q463" s="303">
        <v>0.0011</v>
      </c>
      <c r="R463" s="303">
        <f>Q463*H463</f>
        <v>0.033</v>
      </c>
      <c r="S463" s="303">
        <v>0</v>
      </c>
      <c r="T463" s="304">
        <f>S463*H463</f>
        <v>0</v>
      </c>
      <c r="U463" s="218"/>
      <c r="V463" s="218"/>
      <c r="W463" s="218"/>
      <c r="X463" s="218"/>
      <c r="Y463" s="218"/>
      <c r="Z463" s="218"/>
      <c r="AA463" s="218"/>
      <c r="AB463" s="218"/>
      <c r="AC463" s="218"/>
      <c r="AD463" s="218"/>
      <c r="AE463" s="218"/>
      <c r="AR463" s="305" t="s">
        <v>240</v>
      </c>
      <c r="AT463" s="305" t="s">
        <v>154</v>
      </c>
      <c r="AU463" s="305" t="s">
        <v>83</v>
      </c>
      <c r="AY463" s="209" t="s">
        <v>152</v>
      </c>
      <c r="BE463" s="306">
        <f>IF(N463="základní",J463,0)</f>
        <v>0</v>
      </c>
      <c r="BF463" s="306">
        <f>IF(N463="snížená",J463,0)</f>
        <v>0</v>
      </c>
      <c r="BG463" s="306">
        <f>IF(N463="zákl. přenesená",J463,0)</f>
        <v>0</v>
      </c>
      <c r="BH463" s="306">
        <f>IF(N463="sníž. přenesená",J463,0)</f>
        <v>0</v>
      </c>
      <c r="BI463" s="306">
        <f>IF(N463="nulová",J463,0)</f>
        <v>0</v>
      </c>
      <c r="BJ463" s="209" t="s">
        <v>81</v>
      </c>
      <c r="BK463" s="306">
        <f>ROUND(I463*H463,2)</f>
        <v>0</v>
      </c>
      <c r="BL463" s="209" t="s">
        <v>240</v>
      </c>
      <c r="BM463" s="305" t="s">
        <v>772</v>
      </c>
    </row>
    <row r="464" spans="1:65" s="220" customFormat="1" ht="16.5" customHeight="1">
      <c r="A464" s="218"/>
      <c r="B464" s="141"/>
      <c r="C464" s="142" t="s">
        <v>773</v>
      </c>
      <c r="D464" s="142" t="s">
        <v>154</v>
      </c>
      <c r="E464" s="143" t="s">
        <v>774</v>
      </c>
      <c r="F464" s="144" t="s">
        <v>775</v>
      </c>
      <c r="G464" s="145" t="s">
        <v>269</v>
      </c>
      <c r="H464" s="146">
        <v>1</v>
      </c>
      <c r="I464" s="147">
        <v>0</v>
      </c>
      <c r="J464" s="147">
        <f>ROUND(I464*H464,2)</f>
        <v>0</v>
      </c>
      <c r="K464" s="148"/>
      <c r="L464" s="141"/>
      <c r="M464" s="301" t="s">
        <v>1</v>
      </c>
      <c r="N464" s="302" t="s">
        <v>38</v>
      </c>
      <c r="O464" s="303">
        <v>0.875</v>
      </c>
      <c r="P464" s="303">
        <f>O464*H464</f>
        <v>0.875</v>
      </c>
      <c r="Q464" s="303">
        <v>0.00093</v>
      </c>
      <c r="R464" s="303">
        <f>Q464*H464</f>
        <v>0.00093</v>
      </c>
      <c r="S464" s="303">
        <v>0</v>
      </c>
      <c r="T464" s="304">
        <f>S464*H464</f>
        <v>0</v>
      </c>
      <c r="U464" s="218"/>
      <c r="V464" s="218"/>
      <c r="W464" s="218"/>
      <c r="X464" s="218"/>
      <c r="Y464" s="218"/>
      <c r="Z464" s="218"/>
      <c r="AA464" s="218"/>
      <c r="AB464" s="218"/>
      <c r="AC464" s="218"/>
      <c r="AD464" s="218"/>
      <c r="AE464" s="218"/>
      <c r="AR464" s="305" t="s">
        <v>240</v>
      </c>
      <c r="AT464" s="305" t="s">
        <v>154</v>
      </c>
      <c r="AU464" s="305" t="s">
        <v>83</v>
      </c>
      <c r="AY464" s="209" t="s">
        <v>152</v>
      </c>
      <c r="BE464" s="306">
        <f>IF(N464="základní",J464,0)</f>
        <v>0</v>
      </c>
      <c r="BF464" s="306">
        <f>IF(N464="snížená",J464,0)</f>
        <v>0</v>
      </c>
      <c r="BG464" s="306">
        <f>IF(N464="zákl. přenesená",J464,0)</f>
        <v>0</v>
      </c>
      <c r="BH464" s="306">
        <f>IF(N464="sníž. přenesená",J464,0)</f>
        <v>0</v>
      </c>
      <c r="BI464" s="306">
        <f>IF(N464="nulová",J464,0)</f>
        <v>0</v>
      </c>
      <c r="BJ464" s="209" t="s">
        <v>81</v>
      </c>
      <c r="BK464" s="306">
        <f>ROUND(I464*H464,2)</f>
        <v>0</v>
      </c>
      <c r="BL464" s="209" t="s">
        <v>240</v>
      </c>
      <c r="BM464" s="305" t="s">
        <v>776</v>
      </c>
    </row>
    <row r="465" spans="2:63" s="288" customFormat="1" ht="22.9" customHeight="1">
      <c r="B465" s="289"/>
      <c r="D465" s="290" t="s">
        <v>72</v>
      </c>
      <c r="E465" s="299" t="s">
        <v>777</v>
      </c>
      <c r="F465" s="299" t="s">
        <v>778</v>
      </c>
      <c r="J465" s="300">
        <f>BK465</f>
        <v>0</v>
      </c>
      <c r="L465" s="289"/>
      <c r="M465" s="293"/>
      <c r="N465" s="294"/>
      <c r="O465" s="294"/>
      <c r="P465" s="295">
        <f>SUM(P466:P533)</f>
        <v>845.3325090000001</v>
      </c>
      <c r="Q465" s="294"/>
      <c r="R465" s="295">
        <f>SUM(R466:R533)</f>
        <v>20.5894039</v>
      </c>
      <c r="S465" s="294"/>
      <c r="T465" s="296">
        <f>SUM(T466:T533)</f>
        <v>11.705000000000002</v>
      </c>
      <c r="AR465" s="290" t="s">
        <v>83</v>
      </c>
      <c r="AT465" s="297" t="s">
        <v>72</v>
      </c>
      <c r="AU465" s="297" t="s">
        <v>81</v>
      </c>
      <c r="AY465" s="290" t="s">
        <v>152</v>
      </c>
      <c r="BK465" s="298">
        <f>SUM(BK466:BK533)</f>
        <v>0</v>
      </c>
    </row>
    <row r="466" spans="1:65" s="220" customFormat="1" ht="21.75" customHeight="1">
      <c r="A466" s="218"/>
      <c r="B466" s="141"/>
      <c r="C466" s="142" t="s">
        <v>779</v>
      </c>
      <c r="D466" s="142" t="s">
        <v>154</v>
      </c>
      <c r="E466" s="143" t="s">
        <v>780</v>
      </c>
      <c r="F466" s="144" t="s">
        <v>781</v>
      </c>
      <c r="G466" s="145" t="s">
        <v>295</v>
      </c>
      <c r="H466" s="146">
        <v>670</v>
      </c>
      <c r="I466" s="147">
        <v>0</v>
      </c>
      <c r="J466" s="147">
        <f>ROUND(I466*H466,2)</f>
        <v>0</v>
      </c>
      <c r="K466" s="148"/>
      <c r="L466" s="141"/>
      <c r="M466" s="301" t="s">
        <v>1</v>
      </c>
      <c r="N466" s="302" t="s">
        <v>38</v>
      </c>
      <c r="O466" s="303">
        <v>0.14</v>
      </c>
      <c r="P466" s="303">
        <f>O466*H466</f>
        <v>93.80000000000001</v>
      </c>
      <c r="Q466" s="303">
        <v>0</v>
      </c>
      <c r="R466" s="303">
        <f>Q466*H466</f>
        <v>0</v>
      </c>
      <c r="S466" s="303">
        <v>0.014</v>
      </c>
      <c r="T466" s="304">
        <f>S466*H466</f>
        <v>9.38</v>
      </c>
      <c r="U466" s="218"/>
      <c r="V466" s="218"/>
      <c r="W466" s="218"/>
      <c r="X466" s="218"/>
      <c r="Y466" s="218"/>
      <c r="Z466" s="218"/>
      <c r="AA466" s="218"/>
      <c r="AB466" s="218"/>
      <c r="AC466" s="218"/>
      <c r="AD466" s="218"/>
      <c r="AE466" s="218"/>
      <c r="AR466" s="305" t="s">
        <v>240</v>
      </c>
      <c r="AT466" s="305" t="s">
        <v>154</v>
      </c>
      <c r="AU466" s="305" t="s">
        <v>83</v>
      </c>
      <c r="AY466" s="209" t="s">
        <v>152</v>
      </c>
      <c r="BE466" s="306">
        <f>IF(N466="základní",J466,0)</f>
        <v>0</v>
      </c>
      <c r="BF466" s="306">
        <f>IF(N466="snížená",J466,0)</f>
        <v>0</v>
      </c>
      <c r="BG466" s="306">
        <f>IF(N466="zákl. přenesená",J466,0)</f>
        <v>0</v>
      </c>
      <c r="BH466" s="306">
        <f>IF(N466="sníž. přenesená",J466,0)</f>
        <v>0</v>
      </c>
      <c r="BI466" s="306">
        <f>IF(N466="nulová",J466,0)</f>
        <v>0</v>
      </c>
      <c r="BJ466" s="209" t="s">
        <v>81</v>
      </c>
      <c r="BK466" s="306">
        <f>ROUND(I466*H466,2)</f>
        <v>0</v>
      </c>
      <c r="BL466" s="209" t="s">
        <v>240</v>
      </c>
      <c r="BM466" s="305" t="s">
        <v>782</v>
      </c>
    </row>
    <row r="467" spans="2:51" s="307" customFormat="1" ht="12">
      <c r="B467" s="308"/>
      <c r="D467" s="309" t="s">
        <v>160</v>
      </c>
      <c r="E467" s="310" t="s">
        <v>1</v>
      </c>
      <c r="F467" s="311" t="s">
        <v>783</v>
      </c>
      <c r="H467" s="310" t="s">
        <v>1</v>
      </c>
      <c r="L467" s="308"/>
      <c r="M467" s="312"/>
      <c r="N467" s="313"/>
      <c r="O467" s="313"/>
      <c r="P467" s="313"/>
      <c r="Q467" s="313"/>
      <c r="R467" s="313"/>
      <c r="S467" s="313"/>
      <c r="T467" s="314"/>
      <c r="AT467" s="310" t="s">
        <v>160</v>
      </c>
      <c r="AU467" s="310" t="s">
        <v>83</v>
      </c>
      <c r="AV467" s="307" t="s">
        <v>81</v>
      </c>
      <c r="AW467" s="307" t="s">
        <v>27</v>
      </c>
      <c r="AX467" s="307" t="s">
        <v>73</v>
      </c>
      <c r="AY467" s="310" t="s">
        <v>152</v>
      </c>
    </row>
    <row r="468" spans="2:51" s="315" customFormat="1" ht="12">
      <c r="B468" s="316"/>
      <c r="D468" s="309" t="s">
        <v>160</v>
      </c>
      <c r="E468" s="317" t="s">
        <v>1</v>
      </c>
      <c r="F468" s="318" t="s">
        <v>784</v>
      </c>
      <c r="H468" s="319">
        <v>670</v>
      </c>
      <c r="L468" s="316"/>
      <c r="M468" s="320"/>
      <c r="N468" s="321"/>
      <c r="O468" s="321"/>
      <c r="P468" s="321"/>
      <c r="Q468" s="321"/>
      <c r="R468" s="321"/>
      <c r="S468" s="321"/>
      <c r="T468" s="322"/>
      <c r="AT468" s="317" t="s">
        <v>160</v>
      </c>
      <c r="AU468" s="317" t="s">
        <v>83</v>
      </c>
      <c r="AV468" s="315" t="s">
        <v>83</v>
      </c>
      <c r="AW468" s="315" t="s">
        <v>27</v>
      </c>
      <c r="AX468" s="315" t="s">
        <v>73</v>
      </c>
      <c r="AY468" s="317" t="s">
        <v>152</v>
      </c>
    </row>
    <row r="469" spans="2:51" s="323" customFormat="1" ht="12">
      <c r="B469" s="324"/>
      <c r="D469" s="309" t="s">
        <v>160</v>
      </c>
      <c r="E469" s="325" t="s">
        <v>1</v>
      </c>
      <c r="F469" s="326" t="s">
        <v>163</v>
      </c>
      <c r="H469" s="327">
        <v>670</v>
      </c>
      <c r="L469" s="324"/>
      <c r="M469" s="328"/>
      <c r="N469" s="329"/>
      <c r="O469" s="329"/>
      <c r="P469" s="329"/>
      <c r="Q469" s="329"/>
      <c r="R469" s="329"/>
      <c r="S469" s="329"/>
      <c r="T469" s="330"/>
      <c r="AT469" s="325" t="s">
        <v>160</v>
      </c>
      <c r="AU469" s="325" t="s">
        <v>83</v>
      </c>
      <c r="AV469" s="323" t="s">
        <v>158</v>
      </c>
      <c r="AW469" s="323" t="s">
        <v>27</v>
      </c>
      <c r="AX469" s="323" t="s">
        <v>81</v>
      </c>
      <c r="AY469" s="325" t="s">
        <v>152</v>
      </c>
    </row>
    <row r="470" spans="1:65" s="220" customFormat="1" ht="21.75" customHeight="1">
      <c r="A470" s="218"/>
      <c r="B470" s="141"/>
      <c r="C470" s="142" t="s">
        <v>785</v>
      </c>
      <c r="D470" s="142" t="s">
        <v>154</v>
      </c>
      <c r="E470" s="143" t="s">
        <v>786</v>
      </c>
      <c r="F470" s="144" t="s">
        <v>787</v>
      </c>
      <c r="G470" s="145" t="s">
        <v>295</v>
      </c>
      <c r="H470" s="146">
        <v>308.06</v>
      </c>
      <c r="I470" s="147">
        <v>0</v>
      </c>
      <c r="J470" s="147">
        <f>ROUND(I470*H470,2)</f>
        <v>0</v>
      </c>
      <c r="K470" s="148"/>
      <c r="L470" s="141"/>
      <c r="M470" s="301" t="s">
        <v>1</v>
      </c>
      <c r="N470" s="302" t="s">
        <v>38</v>
      </c>
      <c r="O470" s="303">
        <v>0.454</v>
      </c>
      <c r="P470" s="303">
        <f>O470*H470</f>
        <v>139.85924</v>
      </c>
      <c r="Q470" s="303">
        <v>0</v>
      </c>
      <c r="R470" s="303">
        <f>Q470*H470</f>
        <v>0</v>
      </c>
      <c r="S470" s="303">
        <v>0</v>
      </c>
      <c r="T470" s="304">
        <f>S470*H470</f>
        <v>0</v>
      </c>
      <c r="U470" s="218"/>
      <c r="V470" s="218"/>
      <c r="W470" s="218"/>
      <c r="X470" s="218"/>
      <c r="Y470" s="218"/>
      <c r="Z470" s="218"/>
      <c r="AA470" s="218"/>
      <c r="AB470" s="218"/>
      <c r="AC470" s="218"/>
      <c r="AD470" s="218"/>
      <c r="AE470" s="218"/>
      <c r="AR470" s="305" t="s">
        <v>240</v>
      </c>
      <c r="AT470" s="305" t="s">
        <v>154</v>
      </c>
      <c r="AU470" s="305" t="s">
        <v>83</v>
      </c>
      <c r="AY470" s="209" t="s">
        <v>152</v>
      </c>
      <c r="BE470" s="306">
        <f>IF(N470="základní",J470,0)</f>
        <v>0</v>
      </c>
      <c r="BF470" s="306">
        <f>IF(N470="snížená",J470,0)</f>
        <v>0</v>
      </c>
      <c r="BG470" s="306">
        <f>IF(N470="zákl. přenesená",J470,0)</f>
        <v>0</v>
      </c>
      <c r="BH470" s="306">
        <f>IF(N470="sníž. přenesená",J470,0)</f>
        <v>0</v>
      </c>
      <c r="BI470" s="306">
        <f>IF(N470="nulová",J470,0)</f>
        <v>0</v>
      </c>
      <c r="BJ470" s="209" t="s">
        <v>81</v>
      </c>
      <c r="BK470" s="306">
        <f>ROUND(I470*H470,2)</f>
        <v>0</v>
      </c>
      <c r="BL470" s="209" t="s">
        <v>240</v>
      </c>
      <c r="BM470" s="305" t="s">
        <v>788</v>
      </c>
    </row>
    <row r="471" spans="2:51" s="307" customFormat="1" ht="12">
      <c r="B471" s="308"/>
      <c r="D471" s="309" t="s">
        <v>160</v>
      </c>
      <c r="E471" s="310" t="s">
        <v>1</v>
      </c>
      <c r="F471" s="311" t="s">
        <v>789</v>
      </c>
      <c r="H471" s="310" t="s">
        <v>1</v>
      </c>
      <c r="L471" s="308"/>
      <c r="M471" s="312"/>
      <c r="N471" s="313"/>
      <c r="O471" s="313"/>
      <c r="P471" s="313"/>
      <c r="Q471" s="313"/>
      <c r="R471" s="313"/>
      <c r="S471" s="313"/>
      <c r="T471" s="314"/>
      <c r="AT471" s="310" t="s">
        <v>160</v>
      </c>
      <c r="AU471" s="310" t="s">
        <v>83</v>
      </c>
      <c r="AV471" s="307" t="s">
        <v>81</v>
      </c>
      <c r="AW471" s="307" t="s">
        <v>27</v>
      </c>
      <c r="AX471" s="307" t="s">
        <v>73</v>
      </c>
      <c r="AY471" s="310" t="s">
        <v>152</v>
      </c>
    </row>
    <row r="472" spans="2:51" s="315" customFormat="1" ht="12">
      <c r="B472" s="316"/>
      <c r="D472" s="309" t="s">
        <v>160</v>
      </c>
      <c r="E472" s="317" t="s">
        <v>1</v>
      </c>
      <c r="F472" s="318" t="s">
        <v>790</v>
      </c>
      <c r="H472" s="319">
        <v>22.06</v>
      </c>
      <c r="L472" s="316"/>
      <c r="M472" s="320"/>
      <c r="N472" s="321"/>
      <c r="O472" s="321"/>
      <c r="P472" s="321"/>
      <c r="Q472" s="321"/>
      <c r="R472" s="321"/>
      <c r="S472" s="321"/>
      <c r="T472" s="322"/>
      <c r="AT472" s="317" t="s">
        <v>160</v>
      </c>
      <c r="AU472" s="317" t="s">
        <v>83</v>
      </c>
      <c r="AV472" s="315" t="s">
        <v>83</v>
      </c>
      <c r="AW472" s="315" t="s">
        <v>27</v>
      </c>
      <c r="AX472" s="315" t="s">
        <v>73</v>
      </c>
      <c r="AY472" s="317" t="s">
        <v>152</v>
      </c>
    </row>
    <row r="473" spans="2:51" s="307" customFormat="1" ht="12">
      <c r="B473" s="308"/>
      <c r="D473" s="309" t="s">
        <v>160</v>
      </c>
      <c r="E473" s="310" t="s">
        <v>1</v>
      </c>
      <c r="F473" s="311" t="s">
        <v>791</v>
      </c>
      <c r="H473" s="310" t="s">
        <v>1</v>
      </c>
      <c r="L473" s="308"/>
      <c r="M473" s="312"/>
      <c r="N473" s="313"/>
      <c r="O473" s="313"/>
      <c r="P473" s="313"/>
      <c r="Q473" s="313"/>
      <c r="R473" s="313"/>
      <c r="S473" s="313"/>
      <c r="T473" s="314"/>
      <c r="AT473" s="310" t="s">
        <v>160</v>
      </c>
      <c r="AU473" s="310" t="s">
        <v>83</v>
      </c>
      <c r="AV473" s="307" t="s">
        <v>81</v>
      </c>
      <c r="AW473" s="307" t="s">
        <v>27</v>
      </c>
      <c r="AX473" s="307" t="s">
        <v>73</v>
      </c>
      <c r="AY473" s="310" t="s">
        <v>152</v>
      </c>
    </row>
    <row r="474" spans="2:51" s="315" customFormat="1" ht="12">
      <c r="B474" s="316"/>
      <c r="D474" s="309" t="s">
        <v>160</v>
      </c>
      <c r="E474" s="317" t="s">
        <v>1</v>
      </c>
      <c r="F474" s="318" t="s">
        <v>792</v>
      </c>
      <c r="H474" s="319">
        <v>153</v>
      </c>
      <c r="L474" s="316"/>
      <c r="M474" s="320"/>
      <c r="N474" s="321"/>
      <c r="O474" s="321"/>
      <c r="P474" s="321"/>
      <c r="Q474" s="321"/>
      <c r="R474" s="321"/>
      <c r="S474" s="321"/>
      <c r="T474" s="322"/>
      <c r="AT474" s="317" t="s">
        <v>160</v>
      </c>
      <c r="AU474" s="317" t="s">
        <v>83</v>
      </c>
      <c r="AV474" s="315" t="s">
        <v>83</v>
      </c>
      <c r="AW474" s="315" t="s">
        <v>27</v>
      </c>
      <c r="AX474" s="315" t="s">
        <v>73</v>
      </c>
      <c r="AY474" s="317" t="s">
        <v>152</v>
      </c>
    </row>
    <row r="475" spans="2:51" s="307" customFormat="1" ht="12">
      <c r="B475" s="308"/>
      <c r="D475" s="309" t="s">
        <v>160</v>
      </c>
      <c r="E475" s="310" t="s">
        <v>1</v>
      </c>
      <c r="F475" s="311" t="s">
        <v>793</v>
      </c>
      <c r="H475" s="310" t="s">
        <v>1</v>
      </c>
      <c r="L475" s="308"/>
      <c r="M475" s="312"/>
      <c r="N475" s="313"/>
      <c r="O475" s="313"/>
      <c r="P475" s="313"/>
      <c r="Q475" s="313"/>
      <c r="R475" s="313"/>
      <c r="S475" s="313"/>
      <c r="T475" s="314"/>
      <c r="AT475" s="310" t="s">
        <v>160</v>
      </c>
      <c r="AU475" s="310" t="s">
        <v>83</v>
      </c>
      <c r="AV475" s="307" t="s">
        <v>81</v>
      </c>
      <c r="AW475" s="307" t="s">
        <v>27</v>
      </c>
      <c r="AX475" s="307" t="s">
        <v>73</v>
      </c>
      <c r="AY475" s="310" t="s">
        <v>152</v>
      </c>
    </row>
    <row r="476" spans="2:51" s="315" customFormat="1" ht="12">
      <c r="B476" s="316"/>
      <c r="D476" s="309" t="s">
        <v>160</v>
      </c>
      <c r="E476" s="317" t="s">
        <v>1</v>
      </c>
      <c r="F476" s="318" t="s">
        <v>8</v>
      </c>
      <c r="H476" s="319">
        <v>15</v>
      </c>
      <c r="L476" s="316"/>
      <c r="M476" s="320"/>
      <c r="N476" s="321"/>
      <c r="O476" s="321"/>
      <c r="P476" s="321"/>
      <c r="Q476" s="321"/>
      <c r="R476" s="321"/>
      <c r="S476" s="321"/>
      <c r="T476" s="322"/>
      <c r="AT476" s="317" t="s">
        <v>160</v>
      </c>
      <c r="AU476" s="317" t="s">
        <v>83</v>
      </c>
      <c r="AV476" s="315" t="s">
        <v>83</v>
      </c>
      <c r="AW476" s="315" t="s">
        <v>27</v>
      </c>
      <c r="AX476" s="315" t="s">
        <v>73</v>
      </c>
      <c r="AY476" s="317" t="s">
        <v>152</v>
      </c>
    </row>
    <row r="477" spans="2:51" s="307" customFormat="1" ht="12">
      <c r="B477" s="308"/>
      <c r="D477" s="309" t="s">
        <v>160</v>
      </c>
      <c r="E477" s="310" t="s">
        <v>1</v>
      </c>
      <c r="F477" s="311" t="s">
        <v>794</v>
      </c>
      <c r="H477" s="310" t="s">
        <v>1</v>
      </c>
      <c r="L477" s="308"/>
      <c r="M477" s="312"/>
      <c r="N477" s="313"/>
      <c r="O477" s="313"/>
      <c r="P477" s="313"/>
      <c r="Q477" s="313"/>
      <c r="R477" s="313"/>
      <c r="S477" s="313"/>
      <c r="T477" s="314"/>
      <c r="AT477" s="310" t="s">
        <v>160</v>
      </c>
      <c r="AU477" s="310" t="s">
        <v>83</v>
      </c>
      <c r="AV477" s="307" t="s">
        <v>81</v>
      </c>
      <c r="AW477" s="307" t="s">
        <v>27</v>
      </c>
      <c r="AX477" s="307" t="s">
        <v>73</v>
      </c>
      <c r="AY477" s="310" t="s">
        <v>152</v>
      </c>
    </row>
    <row r="478" spans="2:51" s="315" customFormat="1" ht="12">
      <c r="B478" s="316"/>
      <c r="D478" s="309" t="s">
        <v>160</v>
      </c>
      <c r="E478" s="317" t="s">
        <v>1</v>
      </c>
      <c r="F478" s="318" t="s">
        <v>763</v>
      </c>
      <c r="H478" s="319">
        <v>118</v>
      </c>
      <c r="L478" s="316"/>
      <c r="M478" s="320"/>
      <c r="N478" s="321"/>
      <c r="O478" s="321"/>
      <c r="P478" s="321"/>
      <c r="Q478" s="321"/>
      <c r="R478" s="321"/>
      <c r="S478" s="321"/>
      <c r="T478" s="322"/>
      <c r="AT478" s="317" t="s">
        <v>160</v>
      </c>
      <c r="AU478" s="317" t="s">
        <v>83</v>
      </c>
      <c r="AV478" s="315" t="s">
        <v>83</v>
      </c>
      <c r="AW478" s="315" t="s">
        <v>27</v>
      </c>
      <c r="AX478" s="315" t="s">
        <v>73</v>
      </c>
      <c r="AY478" s="317" t="s">
        <v>152</v>
      </c>
    </row>
    <row r="479" spans="2:51" s="323" customFormat="1" ht="12">
      <c r="B479" s="324"/>
      <c r="D479" s="309" t="s">
        <v>160</v>
      </c>
      <c r="E479" s="325" t="s">
        <v>1</v>
      </c>
      <c r="F479" s="326" t="s">
        <v>163</v>
      </c>
      <c r="H479" s="327">
        <v>308.06</v>
      </c>
      <c r="L479" s="324"/>
      <c r="M479" s="328"/>
      <c r="N479" s="329"/>
      <c r="O479" s="329"/>
      <c r="P479" s="329"/>
      <c r="Q479" s="329"/>
      <c r="R479" s="329"/>
      <c r="S479" s="329"/>
      <c r="T479" s="330"/>
      <c r="AT479" s="325" t="s">
        <v>160</v>
      </c>
      <c r="AU479" s="325" t="s">
        <v>83</v>
      </c>
      <c r="AV479" s="323" t="s">
        <v>158</v>
      </c>
      <c r="AW479" s="323" t="s">
        <v>27</v>
      </c>
      <c r="AX479" s="323" t="s">
        <v>81</v>
      </c>
      <c r="AY479" s="325" t="s">
        <v>152</v>
      </c>
    </row>
    <row r="480" spans="1:65" s="220" customFormat="1" ht="16.5" customHeight="1">
      <c r="A480" s="218"/>
      <c r="B480" s="141"/>
      <c r="C480" s="155" t="s">
        <v>795</v>
      </c>
      <c r="D480" s="155" t="s">
        <v>348</v>
      </c>
      <c r="E480" s="156" t="s">
        <v>796</v>
      </c>
      <c r="F480" s="157" t="s">
        <v>797</v>
      </c>
      <c r="G480" s="158" t="s">
        <v>157</v>
      </c>
      <c r="H480" s="159">
        <v>5.177</v>
      </c>
      <c r="I480" s="160">
        <v>0</v>
      </c>
      <c r="J480" s="160">
        <f>ROUND(I480*H480,2)</f>
        <v>0</v>
      </c>
      <c r="K480" s="161"/>
      <c r="L480" s="331"/>
      <c r="M480" s="332" t="s">
        <v>1</v>
      </c>
      <c r="N480" s="333" t="s">
        <v>38</v>
      </c>
      <c r="O480" s="303">
        <v>0</v>
      </c>
      <c r="P480" s="303">
        <f>O480*H480</f>
        <v>0</v>
      </c>
      <c r="Q480" s="303">
        <v>0.55</v>
      </c>
      <c r="R480" s="303">
        <f>Q480*H480</f>
        <v>2.84735</v>
      </c>
      <c r="S480" s="303">
        <v>0</v>
      </c>
      <c r="T480" s="304">
        <f>S480*H480</f>
        <v>0</v>
      </c>
      <c r="U480" s="218"/>
      <c r="V480" s="218"/>
      <c r="W480" s="218"/>
      <c r="X480" s="218"/>
      <c r="Y480" s="218"/>
      <c r="Z480" s="218"/>
      <c r="AA480" s="218"/>
      <c r="AB480" s="218"/>
      <c r="AC480" s="218"/>
      <c r="AD480" s="218"/>
      <c r="AE480" s="218"/>
      <c r="AR480" s="305" t="s">
        <v>333</v>
      </c>
      <c r="AT480" s="305" t="s">
        <v>348</v>
      </c>
      <c r="AU480" s="305" t="s">
        <v>83</v>
      </c>
      <c r="AY480" s="209" t="s">
        <v>152</v>
      </c>
      <c r="BE480" s="306">
        <f>IF(N480="základní",J480,0)</f>
        <v>0</v>
      </c>
      <c r="BF480" s="306">
        <f>IF(N480="snížená",J480,0)</f>
        <v>0</v>
      </c>
      <c r="BG480" s="306">
        <f>IF(N480="zákl. přenesená",J480,0)</f>
        <v>0</v>
      </c>
      <c r="BH480" s="306">
        <f>IF(N480="sníž. přenesená",J480,0)</f>
        <v>0</v>
      </c>
      <c r="BI480" s="306">
        <f>IF(N480="nulová",J480,0)</f>
        <v>0</v>
      </c>
      <c r="BJ480" s="209" t="s">
        <v>81</v>
      </c>
      <c r="BK480" s="306">
        <f>ROUND(I480*H480,2)</f>
        <v>0</v>
      </c>
      <c r="BL480" s="209" t="s">
        <v>240</v>
      </c>
      <c r="BM480" s="305" t="s">
        <v>798</v>
      </c>
    </row>
    <row r="481" spans="2:51" s="307" customFormat="1" ht="12">
      <c r="B481" s="308"/>
      <c r="D481" s="309" t="s">
        <v>160</v>
      </c>
      <c r="E481" s="310" t="s">
        <v>1</v>
      </c>
      <c r="F481" s="311" t="s">
        <v>789</v>
      </c>
      <c r="H481" s="310" t="s">
        <v>1</v>
      </c>
      <c r="L481" s="308"/>
      <c r="M481" s="312"/>
      <c r="N481" s="313"/>
      <c r="O481" s="313"/>
      <c r="P481" s="313"/>
      <c r="Q481" s="313"/>
      <c r="R481" s="313"/>
      <c r="S481" s="313"/>
      <c r="T481" s="314"/>
      <c r="AT481" s="310" t="s">
        <v>160</v>
      </c>
      <c r="AU481" s="310" t="s">
        <v>83</v>
      </c>
      <c r="AV481" s="307" t="s">
        <v>81</v>
      </c>
      <c r="AW481" s="307" t="s">
        <v>27</v>
      </c>
      <c r="AX481" s="307" t="s">
        <v>73</v>
      </c>
      <c r="AY481" s="310" t="s">
        <v>152</v>
      </c>
    </row>
    <row r="482" spans="2:51" s="315" customFormat="1" ht="12">
      <c r="B482" s="316"/>
      <c r="D482" s="309" t="s">
        <v>160</v>
      </c>
      <c r="E482" s="317" t="s">
        <v>1</v>
      </c>
      <c r="F482" s="318" t="s">
        <v>799</v>
      </c>
      <c r="H482" s="319">
        <v>0.556</v>
      </c>
      <c r="L482" s="316"/>
      <c r="M482" s="320"/>
      <c r="N482" s="321"/>
      <c r="O482" s="321"/>
      <c r="P482" s="321"/>
      <c r="Q482" s="321"/>
      <c r="R482" s="321"/>
      <c r="S482" s="321"/>
      <c r="T482" s="322"/>
      <c r="AT482" s="317" t="s">
        <v>160</v>
      </c>
      <c r="AU482" s="317" t="s">
        <v>83</v>
      </c>
      <c r="AV482" s="315" t="s">
        <v>83</v>
      </c>
      <c r="AW482" s="315" t="s">
        <v>27</v>
      </c>
      <c r="AX482" s="315" t="s">
        <v>73</v>
      </c>
      <c r="AY482" s="317" t="s">
        <v>152</v>
      </c>
    </row>
    <row r="483" spans="2:51" s="307" customFormat="1" ht="12">
      <c r="B483" s="308"/>
      <c r="D483" s="309" t="s">
        <v>160</v>
      </c>
      <c r="E483" s="310" t="s">
        <v>1</v>
      </c>
      <c r="F483" s="311" t="s">
        <v>791</v>
      </c>
      <c r="H483" s="310" t="s">
        <v>1</v>
      </c>
      <c r="L483" s="308"/>
      <c r="M483" s="312"/>
      <c r="N483" s="313"/>
      <c r="O483" s="313"/>
      <c r="P483" s="313"/>
      <c r="Q483" s="313"/>
      <c r="R483" s="313"/>
      <c r="S483" s="313"/>
      <c r="T483" s="314"/>
      <c r="AT483" s="310" t="s">
        <v>160</v>
      </c>
      <c r="AU483" s="310" t="s">
        <v>83</v>
      </c>
      <c r="AV483" s="307" t="s">
        <v>81</v>
      </c>
      <c r="AW483" s="307" t="s">
        <v>27</v>
      </c>
      <c r="AX483" s="307" t="s">
        <v>73</v>
      </c>
      <c r="AY483" s="310" t="s">
        <v>152</v>
      </c>
    </row>
    <row r="484" spans="2:51" s="315" customFormat="1" ht="12">
      <c r="B484" s="316"/>
      <c r="D484" s="309" t="s">
        <v>160</v>
      </c>
      <c r="E484" s="317" t="s">
        <v>1</v>
      </c>
      <c r="F484" s="318" t="s">
        <v>800</v>
      </c>
      <c r="H484" s="319">
        <v>2.754</v>
      </c>
      <c r="L484" s="316"/>
      <c r="M484" s="320"/>
      <c r="N484" s="321"/>
      <c r="O484" s="321"/>
      <c r="P484" s="321"/>
      <c r="Q484" s="321"/>
      <c r="R484" s="321"/>
      <c r="S484" s="321"/>
      <c r="T484" s="322"/>
      <c r="AT484" s="317" t="s">
        <v>160</v>
      </c>
      <c r="AU484" s="317" t="s">
        <v>83</v>
      </c>
      <c r="AV484" s="315" t="s">
        <v>83</v>
      </c>
      <c r="AW484" s="315" t="s">
        <v>27</v>
      </c>
      <c r="AX484" s="315" t="s">
        <v>73</v>
      </c>
      <c r="AY484" s="317" t="s">
        <v>152</v>
      </c>
    </row>
    <row r="485" spans="2:51" s="307" customFormat="1" ht="12">
      <c r="B485" s="308"/>
      <c r="D485" s="309" t="s">
        <v>160</v>
      </c>
      <c r="E485" s="310" t="s">
        <v>1</v>
      </c>
      <c r="F485" s="311" t="s">
        <v>793</v>
      </c>
      <c r="H485" s="310" t="s">
        <v>1</v>
      </c>
      <c r="L485" s="308"/>
      <c r="M485" s="312"/>
      <c r="N485" s="313"/>
      <c r="O485" s="313"/>
      <c r="P485" s="313"/>
      <c r="Q485" s="313"/>
      <c r="R485" s="313"/>
      <c r="S485" s="313"/>
      <c r="T485" s="314"/>
      <c r="AT485" s="310" t="s">
        <v>160</v>
      </c>
      <c r="AU485" s="310" t="s">
        <v>83</v>
      </c>
      <c r="AV485" s="307" t="s">
        <v>81</v>
      </c>
      <c r="AW485" s="307" t="s">
        <v>27</v>
      </c>
      <c r="AX485" s="307" t="s">
        <v>73</v>
      </c>
      <c r="AY485" s="310" t="s">
        <v>152</v>
      </c>
    </row>
    <row r="486" spans="2:51" s="315" customFormat="1" ht="12">
      <c r="B486" s="316"/>
      <c r="D486" s="309" t="s">
        <v>160</v>
      </c>
      <c r="E486" s="317" t="s">
        <v>1</v>
      </c>
      <c r="F486" s="318" t="s">
        <v>801</v>
      </c>
      <c r="H486" s="319">
        <v>0.216</v>
      </c>
      <c r="L486" s="316"/>
      <c r="M486" s="320"/>
      <c r="N486" s="321"/>
      <c r="O486" s="321"/>
      <c r="P486" s="321"/>
      <c r="Q486" s="321"/>
      <c r="R486" s="321"/>
      <c r="S486" s="321"/>
      <c r="T486" s="322"/>
      <c r="AT486" s="317" t="s">
        <v>160</v>
      </c>
      <c r="AU486" s="317" t="s">
        <v>83</v>
      </c>
      <c r="AV486" s="315" t="s">
        <v>83</v>
      </c>
      <c r="AW486" s="315" t="s">
        <v>27</v>
      </c>
      <c r="AX486" s="315" t="s">
        <v>73</v>
      </c>
      <c r="AY486" s="317" t="s">
        <v>152</v>
      </c>
    </row>
    <row r="487" spans="2:51" s="307" customFormat="1" ht="12">
      <c r="B487" s="308"/>
      <c r="D487" s="309" t="s">
        <v>160</v>
      </c>
      <c r="E487" s="310" t="s">
        <v>1</v>
      </c>
      <c r="F487" s="311" t="s">
        <v>794</v>
      </c>
      <c r="H487" s="310" t="s">
        <v>1</v>
      </c>
      <c r="L487" s="308"/>
      <c r="M487" s="312"/>
      <c r="N487" s="313"/>
      <c r="O487" s="313"/>
      <c r="P487" s="313"/>
      <c r="Q487" s="313"/>
      <c r="R487" s="313"/>
      <c r="S487" s="313"/>
      <c r="T487" s="314"/>
      <c r="AT487" s="310" t="s">
        <v>160</v>
      </c>
      <c r="AU487" s="310" t="s">
        <v>83</v>
      </c>
      <c r="AV487" s="307" t="s">
        <v>81</v>
      </c>
      <c r="AW487" s="307" t="s">
        <v>27</v>
      </c>
      <c r="AX487" s="307" t="s">
        <v>73</v>
      </c>
      <c r="AY487" s="310" t="s">
        <v>152</v>
      </c>
    </row>
    <row r="488" spans="2:51" s="315" customFormat="1" ht="12">
      <c r="B488" s="316"/>
      <c r="D488" s="309" t="s">
        <v>160</v>
      </c>
      <c r="E488" s="317" t="s">
        <v>1</v>
      </c>
      <c r="F488" s="318" t="s">
        <v>802</v>
      </c>
      <c r="H488" s="319">
        <v>1.18</v>
      </c>
      <c r="L488" s="316"/>
      <c r="M488" s="320"/>
      <c r="N488" s="321"/>
      <c r="O488" s="321"/>
      <c r="P488" s="321"/>
      <c r="Q488" s="321"/>
      <c r="R488" s="321"/>
      <c r="S488" s="321"/>
      <c r="T488" s="322"/>
      <c r="AT488" s="317" t="s">
        <v>160</v>
      </c>
      <c r="AU488" s="317" t="s">
        <v>83</v>
      </c>
      <c r="AV488" s="315" t="s">
        <v>83</v>
      </c>
      <c r="AW488" s="315" t="s">
        <v>27</v>
      </c>
      <c r="AX488" s="315" t="s">
        <v>73</v>
      </c>
      <c r="AY488" s="317" t="s">
        <v>152</v>
      </c>
    </row>
    <row r="489" spans="2:51" s="323" customFormat="1" ht="12">
      <c r="B489" s="324"/>
      <c r="D489" s="309" t="s">
        <v>160</v>
      </c>
      <c r="E489" s="325" t="s">
        <v>1</v>
      </c>
      <c r="F489" s="326" t="s">
        <v>163</v>
      </c>
      <c r="H489" s="327">
        <v>4.706</v>
      </c>
      <c r="L489" s="324"/>
      <c r="M489" s="328"/>
      <c r="N489" s="329"/>
      <c r="O489" s="329"/>
      <c r="P489" s="329"/>
      <c r="Q489" s="329"/>
      <c r="R489" s="329"/>
      <c r="S489" s="329"/>
      <c r="T489" s="330"/>
      <c r="AT489" s="325" t="s">
        <v>160</v>
      </c>
      <c r="AU489" s="325" t="s">
        <v>83</v>
      </c>
      <c r="AV489" s="323" t="s">
        <v>158</v>
      </c>
      <c r="AW489" s="323" t="s">
        <v>27</v>
      </c>
      <c r="AX489" s="323" t="s">
        <v>81</v>
      </c>
      <c r="AY489" s="325" t="s">
        <v>152</v>
      </c>
    </row>
    <row r="490" spans="2:51" s="315" customFormat="1" ht="12">
      <c r="B490" s="316"/>
      <c r="D490" s="309" t="s">
        <v>160</v>
      </c>
      <c r="F490" s="318" t="s">
        <v>803</v>
      </c>
      <c r="H490" s="319">
        <v>5.177</v>
      </c>
      <c r="L490" s="316"/>
      <c r="M490" s="320"/>
      <c r="N490" s="321"/>
      <c r="O490" s="321"/>
      <c r="P490" s="321"/>
      <c r="Q490" s="321"/>
      <c r="R490" s="321"/>
      <c r="S490" s="321"/>
      <c r="T490" s="322"/>
      <c r="AT490" s="317" t="s">
        <v>160</v>
      </c>
      <c r="AU490" s="317" t="s">
        <v>83</v>
      </c>
      <c r="AV490" s="315" t="s">
        <v>83</v>
      </c>
      <c r="AW490" s="315" t="s">
        <v>3</v>
      </c>
      <c r="AX490" s="315" t="s">
        <v>81</v>
      </c>
      <c r="AY490" s="317" t="s">
        <v>152</v>
      </c>
    </row>
    <row r="491" spans="1:65" s="220" customFormat="1" ht="16.5" customHeight="1">
      <c r="A491" s="218"/>
      <c r="B491" s="141"/>
      <c r="C491" s="142" t="s">
        <v>804</v>
      </c>
      <c r="D491" s="142" t="s">
        <v>154</v>
      </c>
      <c r="E491" s="143" t="s">
        <v>805</v>
      </c>
      <c r="F491" s="144" t="s">
        <v>806</v>
      </c>
      <c r="G491" s="145" t="s">
        <v>231</v>
      </c>
      <c r="H491" s="146">
        <v>279.7</v>
      </c>
      <c r="I491" s="147">
        <v>0</v>
      </c>
      <c r="J491" s="147">
        <f>ROUND(I491*H491,2)</f>
        <v>0</v>
      </c>
      <c r="K491" s="148"/>
      <c r="L491" s="141"/>
      <c r="M491" s="301" t="s">
        <v>1</v>
      </c>
      <c r="N491" s="302" t="s">
        <v>38</v>
      </c>
      <c r="O491" s="303">
        <v>0.484</v>
      </c>
      <c r="P491" s="303">
        <f>O491*H491</f>
        <v>135.3748</v>
      </c>
      <c r="Q491" s="303">
        <v>0</v>
      </c>
      <c r="R491" s="303">
        <f>Q491*H491</f>
        <v>0</v>
      </c>
      <c r="S491" s="303">
        <v>0</v>
      </c>
      <c r="T491" s="304">
        <f>S491*H491</f>
        <v>0</v>
      </c>
      <c r="U491" s="218"/>
      <c r="V491" s="218"/>
      <c r="W491" s="218"/>
      <c r="X491" s="218"/>
      <c r="Y491" s="218"/>
      <c r="Z491" s="218"/>
      <c r="AA491" s="218"/>
      <c r="AB491" s="218"/>
      <c r="AC491" s="218"/>
      <c r="AD491" s="218"/>
      <c r="AE491" s="218"/>
      <c r="AR491" s="305" t="s">
        <v>240</v>
      </c>
      <c r="AT491" s="305" t="s">
        <v>154</v>
      </c>
      <c r="AU491" s="305" t="s">
        <v>83</v>
      </c>
      <c r="AY491" s="209" t="s">
        <v>152</v>
      </c>
      <c r="BE491" s="306">
        <f>IF(N491="základní",J491,0)</f>
        <v>0</v>
      </c>
      <c r="BF491" s="306">
        <f>IF(N491="snížená",J491,0)</f>
        <v>0</v>
      </c>
      <c r="BG491" s="306">
        <f>IF(N491="zákl. přenesená",J491,0)</f>
        <v>0</v>
      </c>
      <c r="BH491" s="306">
        <f>IF(N491="sníž. přenesená",J491,0)</f>
        <v>0</v>
      </c>
      <c r="BI491" s="306">
        <f>IF(N491="nulová",J491,0)</f>
        <v>0</v>
      </c>
      <c r="BJ491" s="209" t="s">
        <v>81</v>
      </c>
      <c r="BK491" s="306">
        <f>ROUND(I491*H491,2)</f>
        <v>0</v>
      </c>
      <c r="BL491" s="209" t="s">
        <v>240</v>
      </c>
      <c r="BM491" s="305" t="s">
        <v>807</v>
      </c>
    </row>
    <row r="492" spans="1:65" s="220" customFormat="1" ht="21.75" customHeight="1">
      <c r="A492" s="218"/>
      <c r="B492" s="141"/>
      <c r="C492" s="142" t="s">
        <v>808</v>
      </c>
      <c r="D492" s="142" t="s">
        <v>154</v>
      </c>
      <c r="E492" s="143" t="s">
        <v>809</v>
      </c>
      <c r="F492" s="144" t="s">
        <v>810</v>
      </c>
      <c r="G492" s="145" t="s">
        <v>231</v>
      </c>
      <c r="H492" s="146">
        <v>170</v>
      </c>
      <c r="I492" s="147">
        <v>0</v>
      </c>
      <c r="J492" s="147">
        <f>ROUND(I492*H492,2)</f>
        <v>0</v>
      </c>
      <c r="K492" s="148"/>
      <c r="L492" s="141"/>
      <c r="M492" s="301" t="s">
        <v>1</v>
      </c>
      <c r="N492" s="302" t="s">
        <v>38</v>
      </c>
      <c r="O492" s="303">
        <v>0.3</v>
      </c>
      <c r="P492" s="303">
        <f>O492*H492</f>
        <v>51</v>
      </c>
      <c r="Q492" s="303">
        <v>0.01423</v>
      </c>
      <c r="R492" s="303">
        <f>Q492*H492</f>
        <v>2.4191</v>
      </c>
      <c r="S492" s="303">
        <v>0</v>
      </c>
      <c r="T492" s="304">
        <f>S492*H492</f>
        <v>0</v>
      </c>
      <c r="U492" s="218"/>
      <c r="V492" s="218"/>
      <c r="W492" s="218"/>
      <c r="X492" s="218"/>
      <c r="Y492" s="218"/>
      <c r="Z492" s="218"/>
      <c r="AA492" s="218"/>
      <c r="AB492" s="218"/>
      <c r="AC492" s="218"/>
      <c r="AD492" s="218"/>
      <c r="AE492" s="218"/>
      <c r="AR492" s="305" t="s">
        <v>240</v>
      </c>
      <c r="AT492" s="305" t="s">
        <v>154</v>
      </c>
      <c r="AU492" s="305" t="s">
        <v>83</v>
      </c>
      <c r="AY492" s="209" t="s">
        <v>152</v>
      </c>
      <c r="BE492" s="306">
        <f>IF(N492="základní",J492,0)</f>
        <v>0</v>
      </c>
      <c r="BF492" s="306">
        <f>IF(N492="snížená",J492,0)</f>
        <v>0</v>
      </c>
      <c r="BG492" s="306">
        <f>IF(N492="zákl. přenesená",J492,0)</f>
        <v>0</v>
      </c>
      <c r="BH492" s="306">
        <f>IF(N492="sníž. přenesená",J492,0)</f>
        <v>0</v>
      </c>
      <c r="BI492" s="306">
        <f>IF(N492="nulová",J492,0)</f>
        <v>0</v>
      </c>
      <c r="BJ492" s="209" t="s">
        <v>81</v>
      </c>
      <c r="BK492" s="306">
        <f>ROUND(I492*H492,2)</f>
        <v>0</v>
      </c>
      <c r="BL492" s="209" t="s">
        <v>240</v>
      </c>
      <c r="BM492" s="305" t="s">
        <v>811</v>
      </c>
    </row>
    <row r="493" spans="2:51" s="307" customFormat="1" ht="12">
      <c r="B493" s="308"/>
      <c r="D493" s="309" t="s">
        <v>160</v>
      </c>
      <c r="E493" s="310" t="s">
        <v>1</v>
      </c>
      <c r="F493" s="311" t="s">
        <v>812</v>
      </c>
      <c r="H493" s="310" t="s">
        <v>1</v>
      </c>
      <c r="L493" s="308"/>
      <c r="M493" s="312"/>
      <c r="N493" s="313"/>
      <c r="O493" s="313"/>
      <c r="P493" s="313"/>
      <c r="Q493" s="313"/>
      <c r="R493" s="313"/>
      <c r="S493" s="313"/>
      <c r="T493" s="314"/>
      <c r="AT493" s="310" t="s">
        <v>160</v>
      </c>
      <c r="AU493" s="310" t="s">
        <v>83</v>
      </c>
      <c r="AV493" s="307" t="s">
        <v>81</v>
      </c>
      <c r="AW493" s="307" t="s">
        <v>27</v>
      </c>
      <c r="AX493" s="307" t="s">
        <v>73</v>
      </c>
      <c r="AY493" s="310" t="s">
        <v>152</v>
      </c>
    </row>
    <row r="494" spans="2:51" s="315" customFormat="1" ht="12">
      <c r="B494" s="316"/>
      <c r="D494" s="309" t="s">
        <v>160</v>
      </c>
      <c r="E494" s="317" t="s">
        <v>1</v>
      </c>
      <c r="F494" s="318" t="s">
        <v>813</v>
      </c>
      <c r="H494" s="319">
        <v>170</v>
      </c>
      <c r="L494" s="316"/>
      <c r="M494" s="320"/>
      <c r="N494" s="321"/>
      <c r="O494" s="321"/>
      <c r="P494" s="321"/>
      <c r="Q494" s="321"/>
      <c r="R494" s="321"/>
      <c r="S494" s="321"/>
      <c r="T494" s="322"/>
      <c r="AT494" s="317" t="s">
        <v>160</v>
      </c>
      <c r="AU494" s="317" t="s">
        <v>83</v>
      </c>
      <c r="AV494" s="315" t="s">
        <v>83</v>
      </c>
      <c r="AW494" s="315" t="s">
        <v>27</v>
      </c>
      <c r="AX494" s="315" t="s">
        <v>73</v>
      </c>
      <c r="AY494" s="317" t="s">
        <v>152</v>
      </c>
    </row>
    <row r="495" spans="2:51" s="323" customFormat="1" ht="12">
      <c r="B495" s="324"/>
      <c r="D495" s="309" t="s">
        <v>160</v>
      </c>
      <c r="E495" s="325" t="s">
        <v>1</v>
      </c>
      <c r="F495" s="326" t="s">
        <v>163</v>
      </c>
      <c r="H495" s="327">
        <v>170</v>
      </c>
      <c r="L495" s="324"/>
      <c r="M495" s="328"/>
      <c r="N495" s="329"/>
      <c r="O495" s="329"/>
      <c r="P495" s="329"/>
      <c r="Q495" s="329"/>
      <c r="R495" s="329"/>
      <c r="S495" s="329"/>
      <c r="T495" s="330"/>
      <c r="AT495" s="325" t="s">
        <v>160</v>
      </c>
      <c r="AU495" s="325" t="s">
        <v>83</v>
      </c>
      <c r="AV495" s="323" t="s">
        <v>158</v>
      </c>
      <c r="AW495" s="323" t="s">
        <v>27</v>
      </c>
      <c r="AX495" s="323" t="s">
        <v>81</v>
      </c>
      <c r="AY495" s="325" t="s">
        <v>152</v>
      </c>
    </row>
    <row r="496" spans="1:65" s="220" customFormat="1" ht="21.75" customHeight="1">
      <c r="A496" s="218"/>
      <c r="B496" s="141"/>
      <c r="C496" s="142" t="s">
        <v>814</v>
      </c>
      <c r="D496" s="142" t="s">
        <v>154</v>
      </c>
      <c r="E496" s="143" t="s">
        <v>815</v>
      </c>
      <c r="F496" s="144" t="s">
        <v>816</v>
      </c>
      <c r="G496" s="145" t="s">
        <v>231</v>
      </c>
      <c r="H496" s="146">
        <v>484</v>
      </c>
      <c r="I496" s="147">
        <v>0</v>
      </c>
      <c r="J496" s="147">
        <f>ROUND(I496*H496,2)</f>
        <v>0</v>
      </c>
      <c r="K496" s="148"/>
      <c r="L496" s="141"/>
      <c r="M496" s="301" t="s">
        <v>1</v>
      </c>
      <c r="N496" s="302" t="s">
        <v>38</v>
      </c>
      <c r="O496" s="303">
        <v>0.135</v>
      </c>
      <c r="P496" s="303">
        <f>O496*H496</f>
        <v>65.34</v>
      </c>
      <c r="Q496" s="303">
        <v>0</v>
      </c>
      <c r="R496" s="303">
        <f>Q496*H496</f>
        <v>0</v>
      </c>
      <c r="S496" s="303">
        <v>0</v>
      </c>
      <c r="T496" s="304">
        <f>S496*H496</f>
        <v>0</v>
      </c>
      <c r="U496" s="218"/>
      <c r="V496" s="218"/>
      <c r="W496" s="218"/>
      <c r="X496" s="218"/>
      <c r="Y496" s="218"/>
      <c r="Z496" s="218"/>
      <c r="AA496" s="218"/>
      <c r="AB496" s="218"/>
      <c r="AC496" s="218"/>
      <c r="AD496" s="218"/>
      <c r="AE496" s="218"/>
      <c r="AR496" s="305" t="s">
        <v>240</v>
      </c>
      <c r="AT496" s="305" t="s">
        <v>154</v>
      </c>
      <c r="AU496" s="305" t="s">
        <v>83</v>
      </c>
      <c r="AY496" s="209" t="s">
        <v>152</v>
      </c>
      <c r="BE496" s="306">
        <f>IF(N496="základní",J496,0)</f>
        <v>0</v>
      </c>
      <c r="BF496" s="306">
        <f>IF(N496="snížená",J496,0)</f>
        <v>0</v>
      </c>
      <c r="BG496" s="306">
        <f>IF(N496="zákl. přenesená",J496,0)</f>
        <v>0</v>
      </c>
      <c r="BH496" s="306">
        <f>IF(N496="sníž. přenesená",J496,0)</f>
        <v>0</v>
      </c>
      <c r="BI496" s="306">
        <f>IF(N496="nulová",J496,0)</f>
        <v>0</v>
      </c>
      <c r="BJ496" s="209" t="s">
        <v>81</v>
      </c>
      <c r="BK496" s="306">
        <f>ROUND(I496*H496,2)</f>
        <v>0</v>
      </c>
      <c r="BL496" s="209" t="s">
        <v>240</v>
      </c>
      <c r="BM496" s="305" t="s">
        <v>817</v>
      </c>
    </row>
    <row r="497" spans="2:51" s="307" customFormat="1" ht="12">
      <c r="B497" s="308"/>
      <c r="D497" s="309" t="s">
        <v>160</v>
      </c>
      <c r="E497" s="310" t="s">
        <v>1</v>
      </c>
      <c r="F497" s="311" t="s">
        <v>818</v>
      </c>
      <c r="H497" s="310" t="s">
        <v>1</v>
      </c>
      <c r="L497" s="308"/>
      <c r="M497" s="312"/>
      <c r="N497" s="313"/>
      <c r="O497" s="313"/>
      <c r="P497" s="313"/>
      <c r="Q497" s="313"/>
      <c r="R497" s="313"/>
      <c r="S497" s="313"/>
      <c r="T497" s="314"/>
      <c r="AT497" s="310" t="s">
        <v>160</v>
      </c>
      <c r="AU497" s="310" t="s">
        <v>83</v>
      </c>
      <c r="AV497" s="307" t="s">
        <v>81</v>
      </c>
      <c r="AW497" s="307" t="s">
        <v>27</v>
      </c>
      <c r="AX497" s="307" t="s">
        <v>73</v>
      </c>
      <c r="AY497" s="310" t="s">
        <v>152</v>
      </c>
    </row>
    <row r="498" spans="2:51" s="315" customFormat="1" ht="12">
      <c r="B498" s="316"/>
      <c r="D498" s="309" t="s">
        <v>160</v>
      </c>
      <c r="E498" s="317" t="s">
        <v>1</v>
      </c>
      <c r="F498" s="318" t="s">
        <v>819</v>
      </c>
      <c r="H498" s="319">
        <v>484</v>
      </c>
      <c r="L498" s="316"/>
      <c r="M498" s="320"/>
      <c r="N498" s="321"/>
      <c r="O498" s="321"/>
      <c r="P498" s="321"/>
      <c r="Q498" s="321"/>
      <c r="R498" s="321"/>
      <c r="S498" s="321"/>
      <c r="T498" s="322"/>
      <c r="AT498" s="317" t="s">
        <v>160</v>
      </c>
      <c r="AU498" s="317" t="s">
        <v>83</v>
      </c>
      <c r="AV498" s="315" t="s">
        <v>83</v>
      </c>
      <c r="AW498" s="315" t="s">
        <v>27</v>
      </c>
      <c r="AX498" s="315" t="s">
        <v>73</v>
      </c>
      <c r="AY498" s="317" t="s">
        <v>152</v>
      </c>
    </row>
    <row r="499" spans="2:51" s="323" customFormat="1" ht="12">
      <c r="B499" s="324"/>
      <c r="D499" s="309" t="s">
        <v>160</v>
      </c>
      <c r="E499" s="325" t="s">
        <v>1</v>
      </c>
      <c r="F499" s="326" t="s">
        <v>163</v>
      </c>
      <c r="H499" s="327">
        <v>484</v>
      </c>
      <c r="L499" s="324"/>
      <c r="M499" s="328"/>
      <c r="N499" s="329"/>
      <c r="O499" s="329"/>
      <c r="P499" s="329"/>
      <c r="Q499" s="329"/>
      <c r="R499" s="329"/>
      <c r="S499" s="329"/>
      <c r="T499" s="330"/>
      <c r="AT499" s="325" t="s">
        <v>160</v>
      </c>
      <c r="AU499" s="325" t="s">
        <v>83</v>
      </c>
      <c r="AV499" s="323" t="s">
        <v>158</v>
      </c>
      <c r="AW499" s="323" t="s">
        <v>27</v>
      </c>
      <c r="AX499" s="323" t="s">
        <v>81</v>
      </c>
      <c r="AY499" s="325" t="s">
        <v>152</v>
      </c>
    </row>
    <row r="500" spans="1:65" s="220" customFormat="1" ht="16.5" customHeight="1">
      <c r="A500" s="218"/>
      <c r="B500" s="141"/>
      <c r="C500" s="155" t="s">
        <v>820</v>
      </c>
      <c r="D500" s="155" t="s">
        <v>348</v>
      </c>
      <c r="E500" s="156" t="s">
        <v>821</v>
      </c>
      <c r="F500" s="157" t="s">
        <v>822</v>
      </c>
      <c r="G500" s="158" t="s">
        <v>157</v>
      </c>
      <c r="H500" s="159">
        <v>5.808</v>
      </c>
      <c r="I500" s="160">
        <v>0</v>
      </c>
      <c r="J500" s="160">
        <f>ROUND(I500*H500,2)</f>
        <v>0</v>
      </c>
      <c r="K500" s="161"/>
      <c r="L500" s="331"/>
      <c r="M500" s="332" t="s">
        <v>1</v>
      </c>
      <c r="N500" s="333" t="s">
        <v>38</v>
      </c>
      <c r="O500" s="303">
        <v>0</v>
      </c>
      <c r="P500" s="303">
        <f>O500*H500</f>
        <v>0</v>
      </c>
      <c r="Q500" s="303">
        <v>0.55</v>
      </c>
      <c r="R500" s="303">
        <f>Q500*H500</f>
        <v>3.1944000000000004</v>
      </c>
      <c r="S500" s="303">
        <v>0</v>
      </c>
      <c r="T500" s="304">
        <f>S500*H500</f>
        <v>0</v>
      </c>
      <c r="U500" s="218"/>
      <c r="V500" s="218"/>
      <c r="W500" s="218"/>
      <c r="X500" s="218"/>
      <c r="Y500" s="218"/>
      <c r="Z500" s="218"/>
      <c r="AA500" s="218"/>
      <c r="AB500" s="218"/>
      <c r="AC500" s="218"/>
      <c r="AD500" s="218"/>
      <c r="AE500" s="218"/>
      <c r="AR500" s="305" t="s">
        <v>333</v>
      </c>
      <c r="AT500" s="305" t="s">
        <v>348</v>
      </c>
      <c r="AU500" s="305" t="s">
        <v>83</v>
      </c>
      <c r="AY500" s="209" t="s">
        <v>152</v>
      </c>
      <c r="BE500" s="306">
        <f>IF(N500="základní",J500,0)</f>
        <v>0</v>
      </c>
      <c r="BF500" s="306">
        <f>IF(N500="snížená",J500,0)</f>
        <v>0</v>
      </c>
      <c r="BG500" s="306">
        <f>IF(N500="zákl. přenesená",J500,0)</f>
        <v>0</v>
      </c>
      <c r="BH500" s="306">
        <f>IF(N500="sníž. přenesená",J500,0)</f>
        <v>0</v>
      </c>
      <c r="BI500" s="306">
        <f>IF(N500="nulová",J500,0)</f>
        <v>0</v>
      </c>
      <c r="BJ500" s="209" t="s">
        <v>81</v>
      </c>
      <c r="BK500" s="306">
        <f>ROUND(I500*H500,2)</f>
        <v>0</v>
      </c>
      <c r="BL500" s="209" t="s">
        <v>240</v>
      </c>
      <c r="BM500" s="305" t="s">
        <v>823</v>
      </c>
    </row>
    <row r="501" spans="2:51" s="315" customFormat="1" ht="12">
      <c r="B501" s="316"/>
      <c r="D501" s="309" t="s">
        <v>160</v>
      </c>
      <c r="E501" s="317" t="s">
        <v>1</v>
      </c>
      <c r="F501" s="318" t="s">
        <v>824</v>
      </c>
      <c r="H501" s="319">
        <v>5.808</v>
      </c>
      <c r="L501" s="316"/>
      <c r="M501" s="320"/>
      <c r="N501" s="321"/>
      <c r="O501" s="321"/>
      <c r="P501" s="321"/>
      <c r="Q501" s="321"/>
      <c r="R501" s="321"/>
      <c r="S501" s="321"/>
      <c r="T501" s="322"/>
      <c r="AT501" s="317" t="s">
        <v>160</v>
      </c>
      <c r="AU501" s="317" t="s">
        <v>83</v>
      </c>
      <c r="AV501" s="315" t="s">
        <v>83</v>
      </c>
      <c r="AW501" s="315" t="s">
        <v>27</v>
      </c>
      <c r="AX501" s="315" t="s">
        <v>81</v>
      </c>
      <c r="AY501" s="317" t="s">
        <v>152</v>
      </c>
    </row>
    <row r="502" spans="1:65" s="220" customFormat="1" ht="21.75" customHeight="1">
      <c r="A502" s="218"/>
      <c r="B502" s="141"/>
      <c r="C502" s="142" t="s">
        <v>825</v>
      </c>
      <c r="D502" s="142" t="s">
        <v>154</v>
      </c>
      <c r="E502" s="143" t="s">
        <v>826</v>
      </c>
      <c r="F502" s="144" t="s">
        <v>827</v>
      </c>
      <c r="G502" s="145" t="s">
        <v>231</v>
      </c>
      <c r="H502" s="146">
        <v>465</v>
      </c>
      <c r="I502" s="147">
        <v>0</v>
      </c>
      <c r="J502" s="147">
        <f>ROUND(I502*H502,2)</f>
        <v>0</v>
      </c>
      <c r="K502" s="148"/>
      <c r="L502" s="141"/>
      <c r="M502" s="301" t="s">
        <v>1</v>
      </c>
      <c r="N502" s="302" t="s">
        <v>38</v>
      </c>
      <c r="O502" s="303">
        <v>0.05</v>
      </c>
      <c r="P502" s="303">
        <f>O502*H502</f>
        <v>23.25</v>
      </c>
      <c r="Q502" s="303">
        <v>0</v>
      </c>
      <c r="R502" s="303">
        <f>Q502*H502</f>
        <v>0</v>
      </c>
      <c r="S502" s="303">
        <v>0.005</v>
      </c>
      <c r="T502" s="304">
        <f>S502*H502</f>
        <v>2.325</v>
      </c>
      <c r="U502" s="218"/>
      <c r="V502" s="218"/>
      <c r="W502" s="218"/>
      <c r="X502" s="218"/>
      <c r="Y502" s="218"/>
      <c r="Z502" s="218"/>
      <c r="AA502" s="218"/>
      <c r="AB502" s="218"/>
      <c r="AC502" s="218"/>
      <c r="AD502" s="218"/>
      <c r="AE502" s="218"/>
      <c r="AR502" s="305" t="s">
        <v>240</v>
      </c>
      <c r="AT502" s="305" t="s">
        <v>154</v>
      </c>
      <c r="AU502" s="305" t="s">
        <v>83</v>
      </c>
      <c r="AY502" s="209" t="s">
        <v>152</v>
      </c>
      <c r="BE502" s="306">
        <f>IF(N502="základní",J502,0)</f>
        <v>0</v>
      </c>
      <c r="BF502" s="306">
        <f>IF(N502="snížená",J502,0)</f>
        <v>0</v>
      </c>
      <c r="BG502" s="306">
        <f>IF(N502="zákl. přenesená",J502,0)</f>
        <v>0</v>
      </c>
      <c r="BH502" s="306">
        <f>IF(N502="sníž. přenesená",J502,0)</f>
        <v>0</v>
      </c>
      <c r="BI502" s="306">
        <f>IF(N502="nulová",J502,0)</f>
        <v>0</v>
      </c>
      <c r="BJ502" s="209" t="s">
        <v>81</v>
      </c>
      <c r="BK502" s="306">
        <f>ROUND(I502*H502,2)</f>
        <v>0</v>
      </c>
      <c r="BL502" s="209" t="s">
        <v>240</v>
      </c>
      <c r="BM502" s="305" t="s">
        <v>828</v>
      </c>
    </row>
    <row r="503" spans="2:51" s="307" customFormat="1" ht="12">
      <c r="B503" s="308"/>
      <c r="D503" s="309" t="s">
        <v>160</v>
      </c>
      <c r="E503" s="310" t="s">
        <v>1</v>
      </c>
      <c r="F503" s="311" t="s">
        <v>829</v>
      </c>
      <c r="H503" s="310" t="s">
        <v>1</v>
      </c>
      <c r="L503" s="308"/>
      <c r="M503" s="312"/>
      <c r="N503" s="313"/>
      <c r="O503" s="313"/>
      <c r="P503" s="313"/>
      <c r="Q503" s="313"/>
      <c r="R503" s="313"/>
      <c r="S503" s="313"/>
      <c r="T503" s="314"/>
      <c r="AT503" s="310" t="s">
        <v>160</v>
      </c>
      <c r="AU503" s="310" t="s">
        <v>83</v>
      </c>
      <c r="AV503" s="307" t="s">
        <v>81</v>
      </c>
      <c r="AW503" s="307" t="s">
        <v>27</v>
      </c>
      <c r="AX503" s="307" t="s">
        <v>73</v>
      </c>
      <c r="AY503" s="310" t="s">
        <v>152</v>
      </c>
    </row>
    <row r="504" spans="2:51" s="315" customFormat="1" ht="12">
      <c r="B504" s="316"/>
      <c r="D504" s="309" t="s">
        <v>160</v>
      </c>
      <c r="E504" s="317" t="s">
        <v>1</v>
      </c>
      <c r="F504" s="318" t="s">
        <v>830</v>
      </c>
      <c r="H504" s="319">
        <v>465</v>
      </c>
      <c r="L504" s="316"/>
      <c r="M504" s="320"/>
      <c r="N504" s="321"/>
      <c r="O504" s="321"/>
      <c r="P504" s="321"/>
      <c r="Q504" s="321"/>
      <c r="R504" s="321"/>
      <c r="S504" s="321"/>
      <c r="T504" s="322"/>
      <c r="AT504" s="317" t="s">
        <v>160</v>
      </c>
      <c r="AU504" s="317" t="s">
        <v>83</v>
      </c>
      <c r="AV504" s="315" t="s">
        <v>83</v>
      </c>
      <c r="AW504" s="315" t="s">
        <v>27</v>
      </c>
      <c r="AX504" s="315" t="s">
        <v>73</v>
      </c>
      <c r="AY504" s="317" t="s">
        <v>152</v>
      </c>
    </row>
    <row r="505" spans="2:51" s="323" customFormat="1" ht="12">
      <c r="B505" s="324"/>
      <c r="D505" s="309" t="s">
        <v>160</v>
      </c>
      <c r="E505" s="325" t="s">
        <v>1</v>
      </c>
      <c r="F505" s="326" t="s">
        <v>163</v>
      </c>
      <c r="H505" s="327">
        <v>465</v>
      </c>
      <c r="L505" s="324"/>
      <c r="M505" s="328"/>
      <c r="N505" s="329"/>
      <c r="O505" s="329"/>
      <c r="P505" s="329"/>
      <c r="Q505" s="329"/>
      <c r="R505" s="329"/>
      <c r="S505" s="329"/>
      <c r="T505" s="330"/>
      <c r="AT505" s="325" t="s">
        <v>160</v>
      </c>
      <c r="AU505" s="325" t="s">
        <v>83</v>
      </c>
      <c r="AV505" s="323" t="s">
        <v>158</v>
      </c>
      <c r="AW505" s="323" t="s">
        <v>27</v>
      </c>
      <c r="AX505" s="323" t="s">
        <v>81</v>
      </c>
      <c r="AY505" s="325" t="s">
        <v>152</v>
      </c>
    </row>
    <row r="506" spans="1:65" s="220" customFormat="1" ht="21.75" customHeight="1">
      <c r="A506" s="218"/>
      <c r="B506" s="141"/>
      <c r="C506" s="142" t="s">
        <v>831</v>
      </c>
      <c r="D506" s="142" t="s">
        <v>154</v>
      </c>
      <c r="E506" s="143" t="s">
        <v>832</v>
      </c>
      <c r="F506" s="144" t="s">
        <v>833</v>
      </c>
      <c r="G506" s="145" t="s">
        <v>231</v>
      </c>
      <c r="H506" s="146">
        <v>18.4</v>
      </c>
      <c r="I506" s="147">
        <v>0</v>
      </c>
      <c r="J506" s="147">
        <f>ROUND(I506*H506,2)</f>
        <v>0</v>
      </c>
      <c r="K506" s="148"/>
      <c r="L506" s="141"/>
      <c r="M506" s="301" t="s">
        <v>1</v>
      </c>
      <c r="N506" s="302" t="s">
        <v>38</v>
      </c>
      <c r="O506" s="303">
        <v>0.71</v>
      </c>
      <c r="P506" s="303">
        <f>O506*H506</f>
        <v>13.063999999999998</v>
      </c>
      <c r="Q506" s="303">
        <v>0.01396</v>
      </c>
      <c r="R506" s="303">
        <f>Q506*H506</f>
        <v>0.256864</v>
      </c>
      <c r="S506" s="303">
        <v>0</v>
      </c>
      <c r="T506" s="304">
        <f>S506*H506</f>
        <v>0</v>
      </c>
      <c r="U506" s="218"/>
      <c r="V506" s="218"/>
      <c r="W506" s="218"/>
      <c r="X506" s="218"/>
      <c r="Y506" s="218"/>
      <c r="Z506" s="218"/>
      <c r="AA506" s="218"/>
      <c r="AB506" s="218"/>
      <c r="AC506" s="218"/>
      <c r="AD506" s="218"/>
      <c r="AE506" s="218"/>
      <c r="AR506" s="305" t="s">
        <v>240</v>
      </c>
      <c r="AT506" s="305" t="s">
        <v>154</v>
      </c>
      <c r="AU506" s="305" t="s">
        <v>83</v>
      </c>
      <c r="AY506" s="209" t="s">
        <v>152</v>
      </c>
      <c r="BE506" s="306">
        <f>IF(N506="základní",J506,0)</f>
        <v>0</v>
      </c>
      <c r="BF506" s="306">
        <f>IF(N506="snížená",J506,0)</f>
        <v>0</v>
      </c>
      <c r="BG506" s="306">
        <f>IF(N506="zákl. přenesená",J506,0)</f>
        <v>0</v>
      </c>
      <c r="BH506" s="306">
        <f>IF(N506="sníž. přenesená",J506,0)</f>
        <v>0</v>
      </c>
      <c r="BI506" s="306">
        <f>IF(N506="nulová",J506,0)</f>
        <v>0</v>
      </c>
      <c r="BJ506" s="209" t="s">
        <v>81</v>
      </c>
      <c r="BK506" s="306">
        <f>ROUND(I506*H506,2)</f>
        <v>0</v>
      </c>
      <c r="BL506" s="209" t="s">
        <v>240</v>
      </c>
      <c r="BM506" s="305" t="s">
        <v>834</v>
      </c>
    </row>
    <row r="507" spans="2:51" s="315" customFormat="1" ht="12">
      <c r="B507" s="316"/>
      <c r="D507" s="309" t="s">
        <v>160</v>
      </c>
      <c r="E507" s="317" t="s">
        <v>1</v>
      </c>
      <c r="F507" s="318" t="s">
        <v>835</v>
      </c>
      <c r="H507" s="319">
        <v>18.4</v>
      </c>
      <c r="L507" s="316"/>
      <c r="M507" s="320"/>
      <c r="N507" s="321"/>
      <c r="O507" s="321"/>
      <c r="P507" s="321"/>
      <c r="Q507" s="321"/>
      <c r="R507" s="321"/>
      <c r="S507" s="321"/>
      <c r="T507" s="322"/>
      <c r="AT507" s="317" t="s">
        <v>160</v>
      </c>
      <c r="AU507" s="317" t="s">
        <v>83</v>
      </c>
      <c r="AV507" s="315" t="s">
        <v>83</v>
      </c>
      <c r="AW507" s="315" t="s">
        <v>27</v>
      </c>
      <c r="AX507" s="315" t="s">
        <v>73</v>
      </c>
      <c r="AY507" s="317" t="s">
        <v>152</v>
      </c>
    </row>
    <row r="508" spans="2:51" s="323" customFormat="1" ht="12">
      <c r="B508" s="324"/>
      <c r="D508" s="309" t="s">
        <v>160</v>
      </c>
      <c r="E508" s="325" t="s">
        <v>1</v>
      </c>
      <c r="F508" s="326" t="s">
        <v>163</v>
      </c>
      <c r="H508" s="327">
        <v>18.4</v>
      </c>
      <c r="L508" s="324"/>
      <c r="M508" s="328"/>
      <c r="N508" s="329"/>
      <c r="O508" s="329"/>
      <c r="P508" s="329"/>
      <c r="Q508" s="329"/>
      <c r="R508" s="329"/>
      <c r="S508" s="329"/>
      <c r="T508" s="330"/>
      <c r="AT508" s="325" t="s">
        <v>160</v>
      </c>
      <c r="AU508" s="325" t="s">
        <v>83</v>
      </c>
      <c r="AV508" s="323" t="s">
        <v>158</v>
      </c>
      <c r="AW508" s="323" t="s">
        <v>27</v>
      </c>
      <c r="AX508" s="323" t="s">
        <v>81</v>
      </c>
      <c r="AY508" s="325" t="s">
        <v>152</v>
      </c>
    </row>
    <row r="509" spans="1:65" s="220" customFormat="1" ht="21.75" customHeight="1">
      <c r="A509" s="218"/>
      <c r="B509" s="141"/>
      <c r="C509" s="142" t="s">
        <v>836</v>
      </c>
      <c r="D509" s="142" t="s">
        <v>154</v>
      </c>
      <c r="E509" s="143" t="s">
        <v>837</v>
      </c>
      <c r="F509" s="144" t="s">
        <v>838</v>
      </c>
      <c r="G509" s="145" t="s">
        <v>157</v>
      </c>
      <c r="H509" s="146">
        <v>5.17</v>
      </c>
      <c r="I509" s="147">
        <v>0</v>
      </c>
      <c r="J509" s="147">
        <f>ROUND(I509*H509,2)</f>
        <v>0</v>
      </c>
      <c r="K509" s="148"/>
      <c r="L509" s="141"/>
      <c r="M509" s="301" t="s">
        <v>1</v>
      </c>
      <c r="N509" s="302" t="s">
        <v>38</v>
      </c>
      <c r="O509" s="303">
        <v>0</v>
      </c>
      <c r="P509" s="303">
        <f>O509*H509</f>
        <v>0</v>
      </c>
      <c r="Q509" s="303">
        <v>0.02337</v>
      </c>
      <c r="R509" s="303">
        <f>Q509*H509</f>
        <v>0.1208229</v>
      </c>
      <c r="S509" s="303">
        <v>0</v>
      </c>
      <c r="T509" s="304">
        <f>S509*H509</f>
        <v>0</v>
      </c>
      <c r="U509" s="218"/>
      <c r="V509" s="218"/>
      <c r="W509" s="218"/>
      <c r="X509" s="218"/>
      <c r="Y509" s="218"/>
      <c r="Z509" s="218"/>
      <c r="AA509" s="218"/>
      <c r="AB509" s="218"/>
      <c r="AC509" s="218"/>
      <c r="AD509" s="218"/>
      <c r="AE509" s="218"/>
      <c r="AR509" s="305" t="s">
        <v>240</v>
      </c>
      <c r="AT509" s="305" t="s">
        <v>154</v>
      </c>
      <c r="AU509" s="305" t="s">
        <v>83</v>
      </c>
      <c r="AY509" s="209" t="s">
        <v>152</v>
      </c>
      <c r="BE509" s="306">
        <f>IF(N509="základní",J509,0)</f>
        <v>0</v>
      </c>
      <c r="BF509" s="306">
        <f>IF(N509="snížená",J509,0)</f>
        <v>0</v>
      </c>
      <c r="BG509" s="306">
        <f>IF(N509="zákl. přenesená",J509,0)</f>
        <v>0</v>
      </c>
      <c r="BH509" s="306">
        <f>IF(N509="sníž. přenesená",J509,0)</f>
        <v>0</v>
      </c>
      <c r="BI509" s="306">
        <f>IF(N509="nulová",J509,0)</f>
        <v>0</v>
      </c>
      <c r="BJ509" s="209" t="s">
        <v>81</v>
      </c>
      <c r="BK509" s="306">
        <f>ROUND(I509*H509,2)</f>
        <v>0</v>
      </c>
      <c r="BL509" s="209" t="s">
        <v>240</v>
      </c>
      <c r="BM509" s="305" t="s">
        <v>839</v>
      </c>
    </row>
    <row r="510" spans="1:65" s="220" customFormat="1" ht="21.75" customHeight="1">
      <c r="A510" s="218"/>
      <c r="B510" s="141"/>
      <c r="C510" s="142" t="s">
        <v>840</v>
      </c>
      <c r="D510" s="142" t="s">
        <v>154</v>
      </c>
      <c r="E510" s="143" t="s">
        <v>841</v>
      </c>
      <c r="F510" s="144" t="s">
        <v>842</v>
      </c>
      <c r="G510" s="145" t="s">
        <v>231</v>
      </c>
      <c r="H510" s="146">
        <v>279.7</v>
      </c>
      <c r="I510" s="147">
        <v>0</v>
      </c>
      <c r="J510" s="147">
        <f>ROUND(I510*H510,2)</f>
        <v>0</v>
      </c>
      <c r="K510" s="148"/>
      <c r="L510" s="141"/>
      <c r="M510" s="301" t="s">
        <v>1</v>
      </c>
      <c r="N510" s="302" t="s">
        <v>38</v>
      </c>
      <c r="O510" s="303">
        <v>0.476</v>
      </c>
      <c r="P510" s="303">
        <f>O510*H510</f>
        <v>133.13719999999998</v>
      </c>
      <c r="Q510" s="303">
        <v>0.02258</v>
      </c>
      <c r="R510" s="303">
        <f>Q510*H510</f>
        <v>6.315626</v>
      </c>
      <c r="S510" s="303">
        <v>0</v>
      </c>
      <c r="T510" s="304">
        <f>S510*H510</f>
        <v>0</v>
      </c>
      <c r="U510" s="218"/>
      <c r="V510" s="218"/>
      <c r="W510" s="218"/>
      <c r="X510" s="218"/>
      <c r="Y510" s="218"/>
      <c r="Z510" s="218"/>
      <c r="AA510" s="218"/>
      <c r="AB510" s="218"/>
      <c r="AC510" s="218"/>
      <c r="AD510" s="218"/>
      <c r="AE510" s="218"/>
      <c r="AR510" s="305" t="s">
        <v>240</v>
      </c>
      <c r="AT510" s="305" t="s">
        <v>154</v>
      </c>
      <c r="AU510" s="305" t="s">
        <v>83</v>
      </c>
      <c r="AY510" s="209" t="s">
        <v>152</v>
      </c>
      <c r="BE510" s="306">
        <f>IF(N510="základní",J510,0)</f>
        <v>0</v>
      </c>
      <c r="BF510" s="306">
        <f>IF(N510="snížená",J510,0)</f>
        <v>0</v>
      </c>
      <c r="BG510" s="306">
        <f>IF(N510="zákl. přenesená",J510,0)</f>
        <v>0</v>
      </c>
      <c r="BH510" s="306">
        <f>IF(N510="sníž. přenesená",J510,0)</f>
        <v>0</v>
      </c>
      <c r="BI510" s="306">
        <f>IF(N510="nulová",J510,0)</f>
        <v>0</v>
      </c>
      <c r="BJ510" s="209" t="s">
        <v>81</v>
      </c>
      <c r="BK510" s="306">
        <f>ROUND(I510*H510,2)</f>
        <v>0</v>
      </c>
      <c r="BL510" s="209" t="s">
        <v>240</v>
      </c>
      <c r="BM510" s="305" t="s">
        <v>843</v>
      </c>
    </row>
    <row r="511" spans="2:51" s="307" customFormat="1" ht="12">
      <c r="B511" s="308"/>
      <c r="D511" s="309" t="s">
        <v>160</v>
      </c>
      <c r="E511" s="310" t="s">
        <v>1</v>
      </c>
      <c r="F511" s="311" t="s">
        <v>844</v>
      </c>
      <c r="H511" s="310" t="s">
        <v>1</v>
      </c>
      <c r="L511" s="308"/>
      <c r="M511" s="312"/>
      <c r="N511" s="313"/>
      <c r="O511" s="313"/>
      <c r="P511" s="313"/>
      <c r="Q511" s="313"/>
      <c r="R511" s="313"/>
      <c r="S511" s="313"/>
      <c r="T511" s="314"/>
      <c r="AT511" s="310" t="s">
        <v>160</v>
      </c>
      <c r="AU511" s="310" t="s">
        <v>83</v>
      </c>
      <c r="AV511" s="307" t="s">
        <v>81</v>
      </c>
      <c r="AW511" s="307" t="s">
        <v>27</v>
      </c>
      <c r="AX511" s="307" t="s">
        <v>73</v>
      </c>
      <c r="AY511" s="310" t="s">
        <v>152</v>
      </c>
    </row>
    <row r="512" spans="2:51" s="315" customFormat="1" ht="12">
      <c r="B512" s="316"/>
      <c r="D512" s="309" t="s">
        <v>160</v>
      </c>
      <c r="E512" s="317" t="s">
        <v>1</v>
      </c>
      <c r="F512" s="318" t="s">
        <v>845</v>
      </c>
      <c r="H512" s="319">
        <v>279.7</v>
      </c>
      <c r="L512" s="316"/>
      <c r="M512" s="320"/>
      <c r="N512" s="321"/>
      <c r="O512" s="321"/>
      <c r="P512" s="321"/>
      <c r="Q512" s="321"/>
      <c r="R512" s="321"/>
      <c r="S512" s="321"/>
      <c r="T512" s="322"/>
      <c r="AT512" s="317" t="s">
        <v>160</v>
      </c>
      <c r="AU512" s="317" t="s">
        <v>83</v>
      </c>
      <c r="AV512" s="315" t="s">
        <v>83</v>
      </c>
      <c r="AW512" s="315" t="s">
        <v>27</v>
      </c>
      <c r="AX512" s="315" t="s">
        <v>73</v>
      </c>
      <c r="AY512" s="317" t="s">
        <v>152</v>
      </c>
    </row>
    <row r="513" spans="2:51" s="323" customFormat="1" ht="12">
      <c r="B513" s="324"/>
      <c r="D513" s="309" t="s">
        <v>160</v>
      </c>
      <c r="E513" s="325" t="s">
        <v>1</v>
      </c>
      <c r="F513" s="326" t="s">
        <v>163</v>
      </c>
      <c r="H513" s="327">
        <v>279.7</v>
      </c>
      <c r="L513" s="324"/>
      <c r="M513" s="328"/>
      <c r="N513" s="329"/>
      <c r="O513" s="329"/>
      <c r="P513" s="329"/>
      <c r="Q513" s="329"/>
      <c r="R513" s="329"/>
      <c r="S513" s="329"/>
      <c r="T513" s="330"/>
      <c r="AT513" s="325" t="s">
        <v>160</v>
      </c>
      <c r="AU513" s="325" t="s">
        <v>83</v>
      </c>
      <c r="AV513" s="323" t="s">
        <v>158</v>
      </c>
      <c r="AW513" s="323" t="s">
        <v>27</v>
      </c>
      <c r="AX513" s="323" t="s">
        <v>81</v>
      </c>
      <c r="AY513" s="325" t="s">
        <v>152</v>
      </c>
    </row>
    <row r="514" spans="1:65" s="220" customFormat="1" ht="21.75" customHeight="1">
      <c r="A514" s="218"/>
      <c r="B514" s="141"/>
      <c r="C514" s="142" t="s">
        <v>846</v>
      </c>
      <c r="D514" s="142" t="s">
        <v>154</v>
      </c>
      <c r="E514" s="143" t="s">
        <v>847</v>
      </c>
      <c r="F514" s="144" t="s">
        <v>848</v>
      </c>
      <c r="G514" s="145" t="s">
        <v>231</v>
      </c>
      <c r="H514" s="146">
        <v>144.7</v>
      </c>
      <c r="I514" s="147">
        <v>0</v>
      </c>
      <c r="J514" s="147">
        <f>ROUND(I514*H514,2)</f>
        <v>0</v>
      </c>
      <c r="K514" s="148"/>
      <c r="L514" s="141"/>
      <c r="M514" s="301" t="s">
        <v>1</v>
      </c>
      <c r="N514" s="302" t="s">
        <v>38</v>
      </c>
      <c r="O514" s="303">
        <v>0.348</v>
      </c>
      <c r="P514" s="303">
        <f>O514*H514</f>
        <v>50.355599999999995</v>
      </c>
      <c r="Q514" s="303">
        <v>0</v>
      </c>
      <c r="R514" s="303">
        <f>Q514*H514</f>
        <v>0</v>
      </c>
      <c r="S514" s="303">
        <v>0</v>
      </c>
      <c r="T514" s="304">
        <f>S514*H514</f>
        <v>0</v>
      </c>
      <c r="U514" s="218"/>
      <c r="V514" s="218"/>
      <c r="W514" s="218"/>
      <c r="X514" s="218"/>
      <c r="Y514" s="218"/>
      <c r="Z514" s="218"/>
      <c r="AA514" s="218"/>
      <c r="AB514" s="218"/>
      <c r="AC514" s="218"/>
      <c r="AD514" s="218"/>
      <c r="AE514" s="218"/>
      <c r="AR514" s="305" t="s">
        <v>240</v>
      </c>
      <c r="AT514" s="305" t="s">
        <v>154</v>
      </c>
      <c r="AU514" s="305" t="s">
        <v>83</v>
      </c>
      <c r="AY514" s="209" t="s">
        <v>152</v>
      </c>
      <c r="BE514" s="306">
        <f>IF(N514="základní",J514,0)</f>
        <v>0</v>
      </c>
      <c r="BF514" s="306">
        <f>IF(N514="snížená",J514,0)</f>
        <v>0</v>
      </c>
      <c r="BG514" s="306">
        <f>IF(N514="zákl. přenesená",J514,0)</f>
        <v>0</v>
      </c>
      <c r="BH514" s="306">
        <f>IF(N514="sníž. přenesená",J514,0)</f>
        <v>0</v>
      </c>
      <c r="BI514" s="306">
        <f>IF(N514="nulová",J514,0)</f>
        <v>0</v>
      </c>
      <c r="BJ514" s="209" t="s">
        <v>81</v>
      </c>
      <c r="BK514" s="306">
        <f>ROUND(I514*H514,2)</f>
        <v>0</v>
      </c>
      <c r="BL514" s="209" t="s">
        <v>240</v>
      </c>
      <c r="BM514" s="305" t="s">
        <v>849</v>
      </c>
    </row>
    <row r="515" spans="2:51" s="307" customFormat="1" ht="12">
      <c r="B515" s="308"/>
      <c r="D515" s="309" t="s">
        <v>160</v>
      </c>
      <c r="E515" s="310" t="s">
        <v>1</v>
      </c>
      <c r="F515" s="311" t="s">
        <v>850</v>
      </c>
      <c r="H515" s="310" t="s">
        <v>1</v>
      </c>
      <c r="L515" s="308"/>
      <c r="M515" s="312"/>
      <c r="N515" s="313"/>
      <c r="O515" s="313"/>
      <c r="P515" s="313"/>
      <c r="Q515" s="313"/>
      <c r="R515" s="313"/>
      <c r="S515" s="313"/>
      <c r="T515" s="314"/>
      <c r="AT515" s="310" t="s">
        <v>160</v>
      </c>
      <c r="AU515" s="310" t="s">
        <v>83</v>
      </c>
      <c r="AV515" s="307" t="s">
        <v>81</v>
      </c>
      <c r="AW515" s="307" t="s">
        <v>27</v>
      </c>
      <c r="AX515" s="307" t="s">
        <v>73</v>
      </c>
      <c r="AY515" s="310" t="s">
        <v>152</v>
      </c>
    </row>
    <row r="516" spans="2:51" s="315" customFormat="1" ht="12">
      <c r="B516" s="316"/>
      <c r="D516" s="309" t="s">
        <v>160</v>
      </c>
      <c r="E516" s="317" t="s">
        <v>1</v>
      </c>
      <c r="F516" s="318" t="s">
        <v>649</v>
      </c>
      <c r="H516" s="319">
        <v>144.7</v>
      </c>
      <c r="L516" s="316"/>
      <c r="M516" s="320"/>
      <c r="N516" s="321"/>
      <c r="O516" s="321"/>
      <c r="P516" s="321"/>
      <c r="Q516" s="321"/>
      <c r="R516" s="321"/>
      <c r="S516" s="321"/>
      <c r="T516" s="322"/>
      <c r="AT516" s="317" t="s">
        <v>160</v>
      </c>
      <c r="AU516" s="317" t="s">
        <v>83</v>
      </c>
      <c r="AV516" s="315" t="s">
        <v>83</v>
      </c>
      <c r="AW516" s="315" t="s">
        <v>27</v>
      </c>
      <c r="AX516" s="315" t="s">
        <v>73</v>
      </c>
      <c r="AY516" s="317" t="s">
        <v>152</v>
      </c>
    </row>
    <row r="517" spans="2:51" s="323" customFormat="1" ht="12">
      <c r="B517" s="324"/>
      <c r="D517" s="309" t="s">
        <v>160</v>
      </c>
      <c r="E517" s="325" t="s">
        <v>1</v>
      </c>
      <c r="F517" s="326" t="s">
        <v>163</v>
      </c>
      <c r="H517" s="327">
        <v>144.7</v>
      </c>
      <c r="L517" s="324"/>
      <c r="M517" s="328"/>
      <c r="N517" s="329"/>
      <c r="O517" s="329"/>
      <c r="P517" s="329"/>
      <c r="Q517" s="329"/>
      <c r="R517" s="329"/>
      <c r="S517" s="329"/>
      <c r="T517" s="330"/>
      <c r="AT517" s="325" t="s">
        <v>160</v>
      </c>
      <c r="AU517" s="325" t="s">
        <v>83</v>
      </c>
      <c r="AV517" s="323" t="s">
        <v>158</v>
      </c>
      <c r="AW517" s="323" t="s">
        <v>27</v>
      </c>
      <c r="AX517" s="323" t="s">
        <v>81</v>
      </c>
      <c r="AY517" s="325" t="s">
        <v>152</v>
      </c>
    </row>
    <row r="518" spans="1:65" s="220" customFormat="1" ht="16.5" customHeight="1">
      <c r="A518" s="218"/>
      <c r="B518" s="141"/>
      <c r="C518" s="155" t="s">
        <v>851</v>
      </c>
      <c r="D518" s="155" t="s">
        <v>348</v>
      </c>
      <c r="E518" s="156" t="s">
        <v>852</v>
      </c>
      <c r="F518" s="157" t="s">
        <v>853</v>
      </c>
      <c r="G518" s="158" t="s">
        <v>295</v>
      </c>
      <c r="H518" s="159">
        <v>434.1</v>
      </c>
      <c r="I518" s="160">
        <v>0</v>
      </c>
      <c r="J518" s="160">
        <f>ROUND(I518*H518,2)</f>
        <v>0</v>
      </c>
      <c r="K518" s="161"/>
      <c r="L518" s="331"/>
      <c r="M518" s="332" t="s">
        <v>1</v>
      </c>
      <c r="N518" s="333" t="s">
        <v>38</v>
      </c>
      <c r="O518" s="303">
        <v>0</v>
      </c>
      <c r="P518" s="303">
        <f>O518*H518</f>
        <v>0</v>
      </c>
      <c r="Q518" s="303">
        <v>0.00315</v>
      </c>
      <c r="R518" s="303">
        <f>Q518*H518</f>
        <v>1.367415</v>
      </c>
      <c r="S518" s="303">
        <v>0</v>
      </c>
      <c r="T518" s="304">
        <f>S518*H518</f>
        <v>0</v>
      </c>
      <c r="U518" s="218"/>
      <c r="V518" s="218"/>
      <c r="W518" s="218"/>
      <c r="X518" s="218"/>
      <c r="Y518" s="218"/>
      <c r="Z518" s="218"/>
      <c r="AA518" s="218"/>
      <c r="AB518" s="218"/>
      <c r="AC518" s="218"/>
      <c r="AD518" s="218"/>
      <c r="AE518" s="218"/>
      <c r="AR518" s="305" t="s">
        <v>333</v>
      </c>
      <c r="AT518" s="305" t="s">
        <v>348</v>
      </c>
      <c r="AU518" s="305" t="s">
        <v>83</v>
      </c>
      <c r="AY518" s="209" t="s">
        <v>152</v>
      </c>
      <c r="BE518" s="306">
        <f>IF(N518="základní",J518,0)</f>
        <v>0</v>
      </c>
      <c r="BF518" s="306">
        <f>IF(N518="snížená",J518,0)</f>
        <v>0</v>
      </c>
      <c r="BG518" s="306">
        <f>IF(N518="zákl. přenesená",J518,0)</f>
        <v>0</v>
      </c>
      <c r="BH518" s="306">
        <f>IF(N518="sníž. přenesená",J518,0)</f>
        <v>0</v>
      </c>
      <c r="BI518" s="306">
        <f>IF(N518="nulová",J518,0)</f>
        <v>0</v>
      </c>
      <c r="BJ518" s="209" t="s">
        <v>81</v>
      </c>
      <c r="BK518" s="306">
        <f>ROUND(I518*H518,2)</f>
        <v>0</v>
      </c>
      <c r="BL518" s="209" t="s">
        <v>240</v>
      </c>
      <c r="BM518" s="305" t="s">
        <v>854</v>
      </c>
    </row>
    <row r="519" spans="2:51" s="315" customFormat="1" ht="12">
      <c r="B519" s="316"/>
      <c r="D519" s="309" t="s">
        <v>160</v>
      </c>
      <c r="E519" s="317" t="s">
        <v>1</v>
      </c>
      <c r="F519" s="318" t="s">
        <v>855</v>
      </c>
      <c r="H519" s="319">
        <v>434.1</v>
      </c>
      <c r="L519" s="316"/>
      <c r="M519" s="320"/>
      <c r="N519" s="321"/>
      <c r="O519" s="321"/>
      <c r="P519" s="321"/>
      <c r="Q519" s="321"/>
      <c r="R519" s="321"/>
      <c r="S519" s="321"/>
      <c r="T519" s="322"/>
      <c r="AT519" s="317" t="s">
        <v>160</v>
      </c>
      <c r="AU519" s="317" t="s">
        <v>83</v>
      </c>
      <c r="AV519" s="315" t="s">
        <v>83</v>
      </c>
      <c r="AW519" s="315" t="s">
        <v>27</v>
      </c>
      <c r="AX519" s="315" t="s">
        <v>81</v>
      </c>
      <c r="AY519" s="317" t="s">
        <v>152</v>
      </c>
    </row>
    <row r="520" spans="1:65" s="220" customFormat="1" ht="21.75" customHeight="1">
      <c r="A520" s="218"/>
      <c r="B520" s="141"/>
      <c r="C520" s="142" t="s">
        <v>856</v>
      </c>
      <c r="D520" s="142" t="s">
        <v>154</v>
      </c>
      <c r="E520" s="143" t="s">
        <v>857</v>
      </c>
      <c r="F520" s="144" t="s">
        <v>858</v>
      </c>
      <c r="G520" s="145" t="s">
        <v>231</v>
      </c>
      <c r="H520" s="146">
        <v>144.7</v>
      </c>
      <c r="I520" s="147">
        <v>0</v>
      </c>
      <c r="J520" s="147">
        <f>ROUND(I520*H520,2)</f>
        <v>0</v>
      </c>
      <c r="K520" s="148"/>
      <c r="L520" s="141"/>
      <c r="M520" s="301" t="s">
        <v>1</v>
      </c>
      <c r="N520" s="302" t="s">
        <v>38</v>
      </c>
      <c r="O520" s="303">
        <v>0.428</v>
      </c>
      <c r="P520" s="303">
        <f>O520*H520</f>
        <v>61.931599999999996</v>
      </c>
      <c r="Q520" s="303">
        <v>0.00038</v>
      </c>
      <c r="R520" s="303">
        <f>Q520*H520</f>
        <v>0.054986</v>
      </c>
      <c r="S520" s="303">
        <v>0</v>
      </c>
      <c r="T520" s="304">
        <f>S520*H520</f>
        <v>0</v>
      </c>
      <c r="U520" s="218"/>
      <c r="V520" s="218"/>
      <c r="W520" s="218"/>
      <c r="X520" s="218"/>
      <c r="Y520" s="218"/>
      <c r="Z520" s="218"/>
      <c r="AA520" s="218"/>
      <c r="AB520" s="218"/>
      <c r="AC520" s="218"/>
      <c r="AD520" s="218"/>
      <c r="AE520" s="218"/>
      <c r="AR520" s="305" t="s">
        <v>240</v>
      </c>
      <c r="AT520" s="305" t="s">
        <v>154</v>
      </c>
      <c r="AU520" s="305" t="s">
        <v>83</v>
      </c>
      <c r="AY520" s="209" t="s">
        <v>152</v>
      </c>
      <c r="BE520" s="306">
        <f>IF(N520="základní",J520,0)</f>
        <v>0</v>
      </c>
      <c r="BF520" s="306">
        <f>IF(N520="snížená",J520,0)</f>
        <v>0</v>
      </c>
      <c r="BG520" s="306">
        <f>IF(N520="zákl. přenesená",J520,0)</f>
        <v>0</v>
      </c>
      <c r="BH520" s="306">
        <f>IF(N520="sníž. přenesená",J520,0)</f>
        <v>0</v>
      </c>
      <c r="BI520" s="306">
        <f>IF(N520="nulová",J520,0)</f>
        <v>0</v>
      </c>
      <c r="BJ520" s="209" t="s">
        <v>81</v>
      </c>
      <c r="BK520" s="306">
        <f>ROUND(I520*H520,2)</f>
        <v>0</v>
      </c>
      <c r="BL520" s="209" t="s">
        <v>240</v>
      </c>
      <c r="BM520" s="305" t="s">
        <v>859</v>
      </c>
    </row>
    <row r="521" spans="2:51" s="307" customFormat="1" ht="12">
      <c r="B521" s="308"/>
      <c r="D521" s="309" t="s">
        <v>160</v>
      </c>
      <c r="E521" s="310" t="s">
        <v>1</v>
      </c>
      <c r="F521" s="311" t="s">
        <v>860</v>
      </c>
      <c r="H521" s="310" t="s">
        <v>1</v>
      </c>
      <c r="L521" s="308"/>
      <c r="M521" s="312"/>
      <c r="N521" s="313"/>
      <c r="O521" s="313"/>
      <c r="P521" s="313"/>
      <c r="Q521" s="313"/>
      <c r="R521" s="313"/>
      <c r="S521" s="313"/>
      <c r="T521" s="314"/>
      <c r="AT521" s="310" t="s">
        <v>160</v>
      </c>
      <c r="AU521" s="310" t="s">
        <v>83</v>
      </c>
      <c r="AV521" s="307" t="s">
        <v>81</v>
      </c>
      <c r="AW521" s="307" t="s">
        <v>27</v>
      </c>
      <c r="AX521" s="307" t="s">
        <v>73</v>
      </c>
      <c r="AY521" s="310" t="s">
        <v>152</v>
      </c>
    </row>
    <row r="522" spans="2:51" s="315" customFormat="1" ht="12">
      <c r="B522" s="316"/>
      <c r="D522" s="309" t="s">
        <v>160</v>
      </c>
      <c r="E522" s="317" t="s">
        <v>1</v>
      </c>
      <c r="F522" s="318" t="s">
        <v>649</v>
      </c>
      <c r="H522" s="319">
        <v>144.7</v>
      </c>
      <c r="L522" s="316"/>
      <c r="M522" s="320"/>
      <c r="N522" s="321"/>
      <c r="O522" s="321"/>
      <c r="P522" s="321"/>
      <c r="Q522" s="321"/>
      <c r="R522" s="321"/>
      <c r="S522" s="321"/>
      <c r="T522" s="322"/>
      <c r="AT522" s="317" t="s">
        <v>160</v>
      </c>
      <c r="AU522" s="317" t="s">
        <v>83</v>
      </c>
      <c r="AV522" s="315" t="s">
        <v>83</v>
      </c>
      <c r="AW522" s="315" t="s">
        <v>27</v>
      </c>
      <c r="AX522" s="315" t="s">
        <v>73</v>
      </c>
      <c r="AY522" s="317" t="s">
        <v>152</v>
      </c>
    </row>
    <row r="523" spans="2:51" s="323" customFormat="1" ht="12">
      <c r="B523" s="324"/>
      <c r="D523" s="309" t="s">
        <v>160</v>
      </c>
      <c r="E523" s="325" t="s">
        <v>1</v>
      </c>
      <c r="F523" s="326" t="s">
        <v>163</v>
      </c>
      <c r="H523" s="327">
        <v>144.7</v>
      </c>
      <c r="L523" s="324"/>
      <c r="M523" s="328"/>
      <c r="N523" s="329"/>
      <c r="O523" s="329"/>
      <c r="P523" s="329"/>
      <c r="Q523" s="329"/>
      <c r="R523" s="329"/>
      <c r="S523" s="329"/>
      <c r="T523" s="330"/>
      <c r="AT523" s="325" t="s">
        <v>160</v>
      </c>
      <c r="AU523" s="325" t="s">
        <v>83</v>
      </c>
      <c r="AV523" s="323" t="s">
        <v>158</v>
      </c>
      <c r="AW523" s="323" t="s">
        <v>27</v>
      </c>
      <c r="AX523" s="323" t="s">
        <v>81</v>
      </c>
      <c r="AY523" s="325" t="s">
        <v>152</v>
      </c>
    </row>
    <row r="524" spans="1:65" s="220" customFormat="1" ht="16.5" customHeight="1">
      <c r="A524" s="218"/>
      <c r="B524" s="141"/>
      <c r="C524" s="155" t="s">
        <v>234</v>
      </c>
      <c r="D524" s="155" t="s">
        <v>348</v>
      </c>
      <c r="E524" s="156" t="s">
        <v>861</v>
      </c>
      <c r="F524" s="157" t="s">
        <v>862</v>
      </c>
      <c r="G524" s="158" t="s">
        <v>231</v>
      </c>
      <c r="H524" s="159">
        <v>156.276</v>
      </c>
      <c r="I524" s="160">
        <v>0</v>
      </c>
      <c r="J524" s="160">
        <f>ROUND(I524*H524,2)</f>
        <v>0</v>
      </c>
      <c r="K524" s="161"/>
      <c r="L524" s="331"/>
      <c r="M524" s="332" t="s">
        <v>1</v>
      </c>
      <c r="N524" s="333" t="s">
        <v>38</v>
      </c>
      <c r="O524" s="303">
        <v>0</v>
      </c>
      <c r="P524" s="303">
        <f>O524*H524</f>
        <v>0</v>
      </c>
      <c r="Q524" s="303">
        <v>0.025</v>
      </c>
      <c r="R524" s="303">
        <f>Q524*H524</f>
        <v>3.9069000000000003</v>
      </c>
      <c r="S524" s="303">
        <v>0</v>
      </c>
      <c r="T524" s="304">
        <f>S524*H524</f>
        <v>0</v>
      </c>
      <c r="U524" s="218"/>
      <c r="V524" s="218"/>
      <c r="W524" s="218"/>
      <c r="X524" s="218"/>
      <c r="Y524" s="218"/>
      <c r="Z524" s="218"/>
      <c r="AA524" s="218"/>
      <c r="AB524" s="218"/>
      <c r="AC524" s="218"/>
      <c r="AD524" s="218"/>
      <c r="AE524" s="218"/>
      <c r="AR524" s="305" t="s">
        <v>333</v>
      </c>
      <c r="AT524" s="305" t="s">
        <v>348</v>
      </c>
      <c r="AU524" s="305" t="s">
        <v>83</v>
      </c>
      <c r="AY524" s="209" t="s">
        <v>152</v>
      </c>
      <c r="BE524" s="306">
        <f>IF(N524="základní",J524,0)</f>
        <v>0</v>
      </c>
      <c r="BF524" s="306">
        <f>IF(N524="snížená",J524,0)</f>
        <v>0</v>
      </c>
      <c r="BG524" s="306">
        <f>IF(N524="zákl. přenesená",J524,0)</f>
        <v>0</v>
      </c>
      <c r="BH524" s="306">
        <f>IF(N524="sníž. přenesená",J524,0)</f>
        <v>0</v>
      </c>
      <c r="BI524" s="306">
        <f>IF(N524="nulová",J524,0)</f>
        <v>0</v>
      </c>
      <c r="BJ524" s="209" t="s">
        <v>81</v>
      </c>
      <c r="BK524" s="306">
        <f>ROUND(I524*H524,2)</f>
        <v>0</v>
      </c>
      <c r="BL524" s="209" t="s">
        <v>240</v>
      </c>
      <c r="BM524" s="305" t="s">
        <v>863</v>
      </c>
    </row>
    <row r="525" spans="2:51" s="315" customFormat="1" ht="12">
      <c r="B525" s="316"/>
      <c r="D525" s="309" t="s">
        <v>160</v>
      </c>
      <c r="F525" s="318" t="s">
        <v>864</v>
      </c>
      <c r="H525" s="319">
        <v>156.276</v>
      </c>
      <c r="L525" s="316"/>
      <c r="M525" s="320"/>
      <c r="N525" s="321"/>
      <c r="O525" s="321"/>
      <c r="P525" s="321"/>
      <c r="Q525" s="321"/>
      <c r="R525" s="321"/>
      <c r="S525" s="321"/>
      <c r="T525" s="322"/>
      <c r="AT525" s="317" t="s">
        <v>160</v>
      </c>
      <c r="AU525" s="317" t="s">
        <v>83</v>
      </c>
      <c r="AV525" s="315" t="s">
        <v>83</v>
      </c>
      <c r="AW525" s="315" t="s">
        <v>3</v>
      </c>
      <c r="AX525" s="315" t="s">
        <v>81</v>
      </c>
      <c r="AY525" s="317" t="s">
        <v>152</v>
      </c>
    </row>
    <row r="526" spans="1:65" s="220" customFormat="1" ht="16.5" customHeight="1">
      <c r="A526" s="218"/>
      <c r="B526" s="141"/>
      <c r="C526" s="155" t="s">
        <v>865</v>
      </c>
      <c r="D526" s="155" t="s">
        <v>348</v>
      </c>
      <c r="E526" s="156" t="s">
        <v>866</v>
      </c>
      <c r="F526" s="157" t="s">
        <v>867</v>
      </c>
      <c r="G526" s="158" t="s">
        <v>269</v>
      </c>
      <c r="H526" s="159">
        <v>324</v>
      </c>
      <c r="I526" s="160">
        <v>0</v>
      </c>
      <c r="J526" s="160">
        <f>ROUND(I526*H526,2)</f>
        <v>0</v>
      </c>
      <c r="K526" s="161"/>
      <c r="L526" s="331"/>
      <c r="M526" s="332" t="s">
        <v>1</v>
      </c>
      <c r="N526" s="333" t="s">
        <v>38</v>
      </c>
      <c r="O526" s="303">
        <v>0</v>
      </c>
      <c r="P526" s="303">
        <f>O526*H526</f>
        <v>0</v>
      </c>
      <c r="Q526" s="303">
        <v>0.0003</v>
      </c>
      <c r="R526" s="303">
        <f>Q526*H526</f>
        <v>0.0972</v>
      </c>
      <c r="S526" s="303">
        <v>0</v>
      </c>
      <c r="T526" s="304">
        <f>S526*H526</f>
        <v>0</v>
      </c>
      <c r="U526" s="218"/>
      <c r="V526" s="218"/>
      <c r="W526" s="218"/>
      <c r="X526" s="218"/>
      <c r="Y526" s="218"/>
      <c r="Z526" s="218"/>
      <c r="AA526" s="218"/>
      <c r="AB526" s="218"/>
      <c r="AC526" s="218"/>
      <c r="AD526" s="218"/>
      <c r="AE526" s="218"/>
      <c r="AR526" s="305" t="s">
        <v>333</v>
      </c>
      <c r="AT526" s="305" t="s">
        <v>348</v>
      </c>
      <c r="AU526" s="305" t="s">
        <v>83</v>
      </c>
      <c r="AY526" s="209" t="s">
        <v>152</v>
      </c>
      <c r="BE526" s="306">
        <f>IF(N526="základní",J526,0)</f>
        <v>0</v>
      </c>
      <c r="BF526" s="306">
        <f>IF(N526="snížená",J526,0)</f>
        <v>0</v>
      </c>
      <c r="BG526" s="306">
        <f>IF(N526="zákl. přenesená",J526,0)</f>
        <v>0</v>
      </c>
      <c r="BH526" s="306">
        <f>IF(N526="sníž. přenesená",J526,0)</f>
        <v>0</v>
      </c>
      <c r="BI526" s="306">
        <f>IF(N526="nulová",J526,0)</f>
        <v>0</v>
      </c>
      <c r="BJ526" s="209" t="s">
        <v>81</v>
      </c>
      <c r="BK526" s="306">
        <f>ROUND(I526*H526,2)</f>
        <v>0</v>
      </c>
      <c r="BL526" s="209" t="s">
        <v>240</v>
      </c>
      <c r="BM526" s="305" t="s">
        <v>868</v>
      </c>
    </row>
    <row r="527" spans="2:51" s="315" customFormat="1" ht="12">
      <c r="B527" s="316"/>
      <c r="D527" s="309" t="s">
        <v>160</v>
      </c>
      <c r="F527" s="318" t="s">
        <v>869</v>
      </c>
      <c r="H527" s="319">
        <v>324</v>
      </c>
      <c r="L527" s="316"/>
      <c r="M527" s="320"/>
      <c r="N527" s="321"/>
      <c r="O527" s="321"/>
      <c r="P527" s="321"/>
      <c r="Q527" s="321"/>
      <c r="R527" s="321"/>
      <c r="S527" s="321"/>
      <c r="T527" s="322"/>
      <c r="AT527" s="317" t="s">
        <v>160</v>
      </c>
      <c r="AU527" s="317" t="s">
        <v>83</v>
      </c>
      <c r="AV527" s="315" t="s">
        <v>83</v>
      </c>
      <c r="AW527" s="315" t="s">
        <v>3</v>
      </c>
      <c r="AX527" s="315" t="s">
        <v>81</v>
      </c>
      <c r="AY527" s="317" t="s">
        <v>152</v>
      </c>
    </row>
    <row r="528" spans="1:65" s="220" customFormat="1" ht="16.5" customHeight="1">
      <c r="A528" s="218"/>
      <c r="B528" s="141"/>
      <c r="C528" s="142" t="s">
        <v>870</v>
      </c>
      <c r="D528" s="142" t="s">
        <v>154</v>
      </c>
      <c r="E528" s="143" t="s">
        <v>871</v>
      </c>
      <c r="F528" s="144" t="s">
        <v>872</v>
      </c>
      <c r="G528" s="145" t="s">
        <v>295</v>
      </c>
      <c r="H528" s="146">
        <v>23</v>
      </c>
      <c r="I528" s="147">
        <v>0</v>
      </c>
      <c r="J528" s="147">
        <f>ROUND(I528*H528,2)</f>
        <v>0</v>
      </c>
      <c r="K528" s="148"/>
      <c r="L528" s="141"/>
      <c r="M528" s="301" t="s">
        <v>1</v>
      </c>
      <c r="N528" s="302" t="s">
        <v>38</v>
      </c>
      <c r="O528" s="303">
        <v>0.428</v>
      </c>
      <c r="P528" s="303">
        <f>O528*H528</f>
        <v>9.844</v>
      </c>
      <c r="Q528" s="303">
        <v>0.00038</v>
      </c>
      <c r="R528" s="303">
        <f>Q528*H528</f>
        <v>0.008740000000000001</v>
      </c>
      <c r="S528" s="303">
        <v>0</v>
      </c>
      <c r="T528" s="304">
        <f>S528*H528</f>
        <v>0</v>
      </c>
      <c r="U528" s="218"/>
      <c r="V528" s="218"/>
      <c r="W528" s="218"/>
      <c r="X528" s="218"/>
      <c r="Y528" s="218"/>
      <c r="Z528" s="218"/>
      <c r="AA528" s="218"/>
      <c r="AB528" s="218"/>
      <c r="AC528" s="218"/>
      <c r="AD528" s="218"/>
      <c r="AE528" s="218"/>
      <c r="AR528" s="305" t="s">
        <v>240</v>
      </c>
      <c r="AT528" s="305" t="s">
        <v>154</v>
      </c>
      <c r="AU528" s="305" t="s">
        <v>83</v>
      </c>
      <c r="AY528" s="209" t="s">
        <v>152</v>
      </c>
      <c r="BE528" s="306">
        <f>IF(N528="základní",J528,0)</f>
        <v>0</v>
      </c>
      <c r="BF528" s="306">
        <f>IF(N528="snížená",J528,0)</f>
        <v>0</v>
      </c>
      <c r="BG528" s="306">
        <f>IF(N528="zákl. přenesená",J528,0)</f>
        <v>0</v>
      </c>
      <c r="BH528" s="306">
        <f>IF(N528="sníž. přenesená",J528,0)</f>
        <v>0</v>
      </c>
      <c r="BI528" s="306">
        <f>IF(N528="nulová",J528,0)</f>
        <v>0</v>
      </c>
      <c r="BJ528" s="209" t="s">
        <v>81</v>
      </c>
      <c r="BK528" s="306">
        <f>ROUND(I528*H528,2)</f>
        <v>0</v>
      </c>
      <c r="BL528" s="209" t="s">
        <v>240</v>
      </c>
      <c r="BM528" s="305" t="s">
        <v>873</v>
      </c>
    </row>
    <row r="529" spans="2:51" s="307" customFormat="1" ht="12">
      <c r="B529" s="308"/>
      <c r="D529" s="309" t="s">
        <v>160</v>
      </c>
      <c r="E529" s="310" t="s">
        <v>1</v>
      </c>
      <c r="F529" s="311" t="s">
        <v>874</v>
      </c>
      <c r="H529" s="310" t="s">
        <v>1</v>
      </c>
      <c r="L529" s="308"/>
      <c r="M529" s="312"/>
      <c r="N529" s="313"/>
      <c r="O529" s="313"/>
      <c r="P529" s="313"/>
      <c r="Q529" s="313"/>
      <c r="R529" s="313"/>
      <c r="S529" s="313"/>
      <c r="T529" s="314"/>
      <c r="AT529" s="310" t="s">
        <v>160</v>
      </c>
      <c r="AU529" s="310" t="s">
        <v>83</v>
      </c>
      <c r="AV529" s="307" t="s">
        <v>81</v>
      </c>
      <c r="AW529" s="307" t="s">
        <v>27</v>
      </c>
      <c r="AX529" s="307" t="s">
        <v>73</v>
      </c>
      <c r="AY529" s="310" t="s">
        <v>152</v>
      </c>
    </row>
    <row r="530" spans="2:51" s="315" customFormat="1" ht="12">
      <c r="B530" s="316"/>
      <c r="D530" s="309" t="s">
        <v>160</v>
      </c>
      <c r="E530" s="317" t="s">
        <v>1</v>
      </c>
      <c r="F530" s="318" t="s">
        <v>277</v>
      </c>
      <c r="H530" s="319">
        <v>23</v>
      </c>
      <c r="L530" s="316"/>
      <c r="M530" s="320"/>
      <c r="N530" s="321"/>
      <c r="O530" s="321"/>
      <c r="P530" s="321"/>
      <c r="Q530" s="321"/>
      <c r="R530" s="321"/>
      <c r="S530" s="321"/>
      <c r="T530" s="322"/>
      <c r="AT530" s="317" t="s">
        <v>160</v>
      </c>
      <c r="AU530" s="317" t="s">
        <v>83</v>
      </c>
      <c r="AV530" s="315" t="s">
        <v>83</v>
      </c>
      <c r="AW530" s="315" t="s">
        <v>27</v>
      </c>
      <c r="AX530" s="315" t="s">
        <v>73</v>
      </c>
      <c r="AY530" s="317" t="s">
        <v>152</v>
      </c>
    </row>
    <row r="531" spans="2:51" s="323" customFormat="1" ht="12">
      <c r="B531" s="324"/>
      <c r="D531" s="309" t="s">
        <v>160</v>
      </c>
      <c r="E531" s="325" t="s">
        <v>1</v>
      </c>
      <c r="F531" s="326" t="s">
        <v>163</v>
      </c>
      <c r="H531" s="327">
        <v>23</v>
      </c>
      <c r="L531" s="324"/>
      <c r="M531" s="328"/>
      <c r="N531" s="329"/>
      <c r="O531" s="329"/>
      <c r="P531" s="329"/>
      <c r="Q531" s="329"/>
      <c r="R531" s="329"/>
      <c r="S531" s="329"/>
      <c r="T531" s="330"/>
      <c r="AT531" s="325" t="s">
        <v>160</v>
      </c>
      <c r="AU531" s="325" t="s">
        <v>83</v>
      </c>
      <c r="AV531" s="323" t="s">
        <v>158</v>
      </c>
      <c r="AW531" s="323" t="s">
        <v>27</v>
      </c>
      <c r="AX531" s="323" t="s">
        <v>81</v>
      </c>
      <c r="AY531" s="325" t="s">
        <v>152</v>
      </c>
    </row>
    <row r="532" spans="1:65" s="220" customFormat="1" ht="21.75" customHeight="1">
      <c r="A532" s="218"/>
      <c r="B532" s="141"/>
      <c r="C532" s="142" t="s">
        <v>875</v>
      </c>
      <c r="D532" s="142" t="s">
        <v>154</v>
      </c>
      <c r="E532" s="143" t="s">
        <v>876</v>
      </c>
      <c r="F532" s="144" t="s">
        <v>877</v>
      </c>
      <c r="G532" s="145" t="s">
        <v>194</v>
      </c>
      <c r="H532" s="146">
        <v>20.589</v>
      </c>
      <c r="I532" s="147">
        <v>0</v>
      </c>
      <c r="J532" s="147">
        <f>ROUND(I532*H532,2)</f>
        <v>0</v>
      </c>
      <c r="K532" s="148"/>
      <c r="L532" s="141"/>
      <c r="M532" s="301" t="s">
        <v>1</v>
      </c>
      <c r="N532" s="302" t="s">
        <v>38</v>
      </c>
      <c r="O532" s="303">
        <v>1.751</v>
      </c>
      <c r="P532" s="303">
        <f>O532*H532</f>
        <v>36.051339</v>
      </c>
      <c r="Q532" s="303">
        <v>0</v>
      </c>
      <c r="R532" s="303">
        <f>Q532*H532</f>
        <v>0</v>
      </c>
      <c r="S532" s="303">
        <v>0</v>
      </c>
      <c r="T532" s="304">
        <f>S532*H532</f>
        <v>0</v>
      </c>
      <c r="U532" s="218"/>
      <c r="V532" s="218"/>
      <c r="W532" s="218"/>
      <c r="X532" s="218"/>
      <c r="Y532" s="218"/>
      <c r="Z532" s="218"/>
      <c r="AA532" s="218"/>
      <c r="AB532" s="218"/>
      <c r="AC532" s="218"/>
      <c r="AD532" s="218"/>
      <c r="AE532" s="218"/>
      <c r="AR532" s="305" t="s">
        <v>240</v>
      </c>
      <c r="AT532" s="305" t="s">
        <v>154</v>
      </c>
      <c r="AU532" s="305" t="s">
        <v>83</v>
      </c>
      <c r="AY532" s="209" t="s">
        <v>152</v>
      </c>
      <c r="BE532" s="306">
        <f>IF(N532="základní",J532,0)</f>
        <v>0</v>
      </c>
      <c r="BF532" s="306">
        <f>IF(N532="snížená",J532,0)</f>
        <v>0</v>
      </c>
      <c r="BG532" s="306">
        <f>IF(N532="zákl. přenesená",J532,0)</f>
        <v>0</v>
      </c>
      <c r="BH532" s="306">
        <f>IF(N532="sníž. přenesená",J532,0)</f>
        <v>0</v>
      </c>
      <c r="BI532" s="306">
        <f>IF(N532="nulová",J532,0)</f>
        <v>0</v>
      </c>
      <c r="BJ532" s="209" t="s">
        <v>81</v>
      </c>
      <c r="BK532" s="306">
        <f>ROUND(I532*H532,2)</f>
        <v>0</v>
      </c>
      <c r="BL532" s="209" t="s">
        <v>240</v>
      </c>
      <c r="BM532" s="305" t="s">
        <v>878</v>
      </c>
    </row>
    <row r="533" spans="1:65" s="220" customFormat="1" ht="21.75" customHeight="1">
      <c r="A533" s="218"/>
      <c r="B533" s="141"/>
      <c r="C533" s="142" t="s">
        <v>879</v>
      </c>
      <c r="D533" s="142" t="s">
        <v>154</v>
      </c>
      <c r="E533" s="143" t="s">
        <v>880</v>
      </c>
      <c r="F533" s="144" t="s">
        <v>881</v>
      </c>
      <c r="G533" s="145" t="s">
        <v>194</v>
      </c>
      <c r="H533" s="146">
        <v>20.589</v>
      </c>
      <c r="I533" s="147">
        <v>0</v>
      </c>
      <c r="J533" s="147">
        <f>ROUND(I533*H533,2)</f>
        <v>0</v>
      </c>
      <c r="K533" s="148"/>
      <c r="L533" s="141"/>
      <c r="M533" s="301" t="s">
        <v>1</v>
      </c>
      <c r="N533" s="302" t="s">
        <v>38</v>
      </c>
      <c r="O533" s="303">
        <v>1.57</v>
      </c>
      <c r="P533" s="303">
        <f>O533*H533</f>
        <v>32.32473</v>
      </c>
      <c r="Q533" s="303">
        <v>0</v>
      </c>
      <c r="R533" s="303">
        <f>Q533*H533</f>
        <v>0</v>
      </c>
      <c r="S533" s="303">
        <v>0</v>
      </c>
      <c r="T533" s="304">
        <f>S533*H533</f>
        <v>0</v>
      </c>
      <c r="U533" s="218"/>
      <c r="V533" s="218"/>
      <c r="W533" s="218"/>
      <c r="X533" s="218"/>
      <c r="Y533" s="218"/>
      <c r="Z533" s="218"/>
      <c r="AA533" s="218"/>
      <c r="AB533" s="218"/>
      <c r="AC533" s="218"/>
      <c r="AD533" s="218"/>
      <c r="AE533" s="218"/>
      <c r="AR533" s="305" t="s">
        <v>240</v>
      </c>
      <c r="AT533" s="305" t="s">
        <v>154</v>
      </c>
      <c r="AU533" s="305" t="s">
        <v>83</v>
      </c>
      <c r="AY533" s="209" t="s">
        <v>152</v>
      </c>
      <c r="BE533" s="306">
        <f>IF(N533="základní",J533,0)</f>
        <v>0</v>
      </c>
      <c r="BF533" s="306">
        <f>IF(N533="snížená",J533,0)</f>
        <v>0</v>
      </c>
      <c r="BG533" s="306">
        <f>IF(N533="zákl. přenesená",J533,0)</f>
        <v>0</v>
      </c>
      <c r="BH533" s="306">
        <f>IF(N533="sníž. přenesená",J533,0)</f>
        <v>0</v>
      </c>
      <c r="BI533" s="306">
        <f>IF(N533="nulová",J533,0)</f>
        <v>0</v>
      </c>
      <c r="BJ533" s="209" t="s">
        <v>81</v>
      </c>
      <c r="BK533" s="306">
        <f>ROUND(I533*H533,2)</f>
        <v>0</v>
      </c>
      <c r="BL533" s="209" t="s">
        <v>240</v>
      </c>
      <c r="BM533" s="305" t="s">
        <v>882</v>
      </c>
    </row>
    <row r="534" spans="2:63" s="288" customFormat="1" ht="22.9" customHeight="1">
      <c r="B534" s="289"/>
      <c r="D534" s="290" t="s">
        <v>72</v>
      </c>
      <c r="E534" s="299" t="s">
        <v>883</v>
      </c>
      <c r="F534" s="299" t="s">
        <v>884</v>
      </c>
      <c r="J534" s="300">
        <f>BK534</f>
        <v>0</v>
      </c>
      <c r="L534" s="289"/>
      <c r="M534" s="293"/>
      <c r="N534" s="294"/>
      <c r="O534" s="294"/>
      <c r="P534" s="295">
        <f>SUM(P535:P544)</f>
        <v>527.1965299999999</v>
      </c>
      <c r="Q534" s="294"/>
      <c r="R534" s="295">
        <f>SUM(R535:R544)</f>
        <v>6.3425688000000005</v>
      </c>
      <c r="S534" s="294"/>
      <c r="T534" s="296">
        <f>SUM(T535:T544)</f>
        <v>0</v>
      </c>
      <c r="AR534" s="290" t="s">
        <v>83</v>
      </c>
      <c r="AT534" s="297" t="s">
        <v>72</v>
      </c>
      <c r="AU534" s="297" t="s">
        <v>81</v>
      </c>
      <c r="AY534" s="290" t="s">
        <v>152</v>
      </c>
      <c r="BK534" s="298">
        <f>SUM(BK535:BK544)</f>
        <v>0</v>
      </c>
    </row>
    <row r="535" spans="1:65" s="220" customFormat="1" ht="21.75" customHeight="1">
      <c r="A535" s="218"/>
      <c r="B535" s="141"/>
      <c r="C535" s="142" t="s">
        <v>885</v>
      </c>
      <c r="D535" s="142" t="s">
        <v>154</v>
      </c>
      <c r="E535" s="143" t="s">
        <v>886</v>
      </c>
      <c r="F535" s="144" t="s">
        <v>887</v>
      </c>
      <c r="G535" s="145" t="s">
        <v>231</v>
      </c>
      <c r="H535" s="146">
        <v>449.7</v>
      </c>
      <c r="I535" s="147">
        <v>0</v>
      </c>
      <c r="J535" s="147">
        <f>ROUND(I535*H535,2)</f>
        <v>0</v>
      </c>
      <c r="K535" s="148"/>
      <c r="L535" s="141"/>
      <c r="M535" s="301" t="s">
        <v>1</v>
      </c>
      <c r="N535" s="302" t="s">
        <v>38</v>
      </c>
      <c r="O535" s="303">
        <v>0.99</v>
      </c>
      <c r="P535" s="303">
        <f>O535*H535</f>
        <v>445.203</v>
      </c>
      <c r="Q535" s="303">
        <v>0.01385</v>
      </c>
      <c r="R535" s="303">
        <f>Q535*H535</f>
        <v>6.228345</v>
      </c>
      <c r="S535" s="303">
        <v>0</v>
      </c>
      <c r="T535" s="304">
        <f>S535*H535</f>
        <v>0</v>
      </c>
      <c r="U535" s="218"/>
      <c r="V535" s="218"/>
      <c r="W535" s="218"/>
      <c r="X535" s="218"/>
      <c r="Y535" s="218"/>
      <c r="Z535" s="218"/>
      <c r="AA535" s="218"/>
      <c r="AB535" s="218"/>
      <c r="AC535" s="218"/>
      <c r="AD535" s="218"/>
      <c r="AE535" s="218"/>
      <c r="AR535" s="305" t="s">
        <v>240</v>
      </c>
      <c r="AT535" s="305" t="s">
        <v>154</v>
      </c>
      <c r="AU535" s="305" t="s">
        <v>83</v>
      </c>
      <c r="AY535" s="209" t="s">
        <v>152</v>
      </c>
      <c r="BE535" s="306">
        <f>IF(N535="základní",J535,0)</f>
        <v>0</v>
      </c>
      <c r="BF535" s="306">
        <f>IF(N535="snížená",J535,0)</f>
        <v>0</v>
      </c>
      <c r="BG535" s="306">
        <f>IF(N535="zákl. přenesená",J535,0)</f>
        <v>0</v>
      </c>
      <c r="BH535" s="306">
        <f>IF(N535="sníž. přenesená",J535,0)</f>
        <v>0</v>
      </c>
      <c r="BI535" s="306">
        <f>IF(N535="nulová",J535,0)</f>
        <v>0</v>
      </c>
      <c r="BJ535" s="209" t="s">
        <v>81</v>
      </c>
      <c r="BK535" s="306">
        <f>ROUND(I535*H535,2)</f>
        <v>0</v>
      </c>
      <c r="BL535" s="209" t="s">
        <v>240</v>
      </c>
      <c r="BM535" s="305" t="s">
        <v>888</v>
      </c>
    </row>
    <row r="536" spans="2:51" s="307" customFormat="1" ht="12">
      <c r="B536" s="308"/>
      <c r="D536" s="309" t="s">
        <v>160</v>
      </c>
      <c r="E536" s="310" t="s">
        <v>1</v>
      </c>
      <c r="F536" s="311" t="s">
        <v>889</v>
      </c>
      <c r="H536" s="310" t="s">
        <v>1</v>
      </c>
      <c r="L536" s="308"/>
      <c r="M536" s="312"/>
      <c r="N536" s="313"/>
      <c r="O536" s="313"/>
      <c r="P536" s="313"/>
      <c r="Q536" s="313"/>
      <c r="R536" s="313"/>
      <c r="S536" s="313"/>
      <c r="T536" s="314"/>
      <c r="AT536" s="310" t="s">
        <v>160</v>
      </c>
      <c r="AU536" s="310" t="s">
        <v>83</v>
      </c>
      <c r="AV536" s="307" t="s">
        <v>81</v>
      </c>
      <c r="AW536" s="307" t="s">
        <v>27</v>
      </c>
      <c r="AX536" s="307" t="s">
        <v>73</v>
      </c>
      <c r="AY536" s="310" t="s">
        <v>152</v>
      </c>
    </row>
    <row r="537" spans="2:51" s="315" customFormat="1" ht="12">
      <c r="B537" s="316"/>
      <c r="D537" s="309" t="s">
        <v>160</v>
      </c>
      <c r="E537" s="317" t="s">
        <v>1</v>
      </c>
      <c r="F537" s="318" t="s">
        <v>890</v>
      </c>
      <c r="H537" s="319">
        <v>449.7</v>
      </c>
      <c r="L537" s="316"/>
      <c r="M537" s="320"/>
      <c r="N537" s="321"/>
      <c r="O537" s="321"/>
      <c r="P537" s="321"/>
      <c r="Q537" s="321"/>
      <c r="R537" s="321"/>
      <c r="S537" s="321"/>
      <c r="T537" s="322"/>
      <c r="AT537" s="317" t="s">
        <v>160</v>
      </c>
      <c r="AU537" s="317" t="s">
        <v>83</v>
      </c>
      <c r="AV537" s="315" t="s">
        <v>83</v>
      </c>
      <c r="AW537" s="315" t="s">
        <v>27</v>
      </c>
      <c r="AX537" s="315" t="s">
        <v>73</v>
      </c>
      <c r="AY537" s="317" t="s">
        <v>152</v>
      </c>
    </row>
    <row r="538" spans="2:51" s="323" customFormat="1" ht="12">
      <c r="B538" s="324"/>
      <c r="D538" s="309" t="s">
        <v>160</v>
      </c>
      <c r="E538" s="325" t="s">
        <v>1</v>
      </c>
      <c r="F538" s="326" t="s">
        <v>163</v>
      </c>
      <c r="H538" s="327">
        <v>449.7</v>
      </c>
      <c r="L538" s="324"/>
      <c r="M538" s="328"/>
      <c r="N538" s="329"/>
      <c r="O538" s="329"/>
      <c r="P538" s="329"/>
      <c r="Q538" s="329"/>
      <c r="R538" s="329"/>
      <c r="S538" s="329"/>
      <c r="T538" s="330"/>
      <c r="AT538" s="325" t="s">
        <v>160</v>
      </c>
      <c r="AU538" s="325" t="s">
        <v>83</v>
      </c>
      <c r="AV538" s="323" t="s">
        <v>158</v>
      </c>
      <c r="AW538" s="323" t="s">
        <v>27</v>
      </c>
      <c r="AX538" s="323" t="s">
        <v>81</v>
      </c>
      <c r="AY538" s="325" t="s">
        <v>152</v>
      </c>
    </row>
    <row r="539" spans="1:65" s="220" customFormat="1" ht="16.5" customHeight="1">
      <c r="A539" s="218"/>
      <c r="B539" s="141"/>
      <c r="C539" s="142" t="s">
        <v>891</v>
      </c>
      <c r="D539" s="142" t="s">
        <v>154</v>
      </c>
      <c r="E539" s="143" t="s">
        <v>892</v>
      </c>
      <c r="F539" s="144" t="s">
        <v>893</v>
      </c>
      <c r="G539" s="145" t="s">
        <v>231</v>
      </c>
      <c r="H539" s="146">
        <v>449.7</v>
      </c>
      <c r="I539" s="147">
        <v>0</v>
      </c>
      <c r="J539" s="147">
        <f>ROUND(I539*H539,2)</f>
        <v>0</v>
      </c>
      <c r="K539" s="148"/>
      <c r="L539" s="141"/>
      <c r="M539" s="301" t="s">
        <v>1</v>
      </c>
      <c r="N539" s="302" t="s">
        <v>38</v>
      </c>
      <c r="O539" s="303">
        <v>0.04</v>
      </c>
      <c r="P539" s="303">
        <f>O539*H539</f>
        <v>17.988</v>
      </c>
      <c r="Q539" s="303">
        <v>0.0001</v>
      </c>
      <c r="R539" s="303">
        <f>Q539*H539</f>
        <v>0.04497</v>
      </c>
      <c r="S539" s="303">
        <v>0</v>
      </c>
      <c r="T539" s="304">
        <f>S539*H539</f>
        <v>0</v>
      </c>
      <c r="U539" s="218"/>
      <c r="V539" s="218"/>
      <c r="W539" s="218"/>
      <c r="X539" s="218"/>
      <c r="Y539" s="218"/>
      <c r="Z539" s="218"/>
      <c r="AA539" s="218"/>
      <c r="AB539" s="218"/>
      <c r="AC539" s="218"/>
      <c r="AD539" s="218"/>
      <c r="AE539" s="218"/>
      <c r="AR539" s="305" t="s">
        <v>240</v>
      </c>
      <c r="AT539" s="305" t="s">
        <v>154</v>
      </c>
      <c r="AU539" s="305" t="s">
        <v>83</v>
      </c>
      <c r="AY539" s="209" t="s">
        <v>152</v>
      </c>
      <c r="BE539" s="306">
        <f>IF(N539="základní",J539,0)</f>
        <v>0</v>
      </c>
      <c r="BF539" s="306">
        <f>IF(N539="snížená",J539,0)</f>
        <v>0</v>
      </c>
      <c r="BG539" s="306">
        <f>IF(N539="zákl. přenesená",J539,0)</f>
        <v>0</v>
      </c>
      <c r="BH539" s="306">
        <f>IF(N539="sníž. přenesená",J539,0)</f>
        <v>0</v>
      </c>
      <c r="BI539" s="306">
        <f>IF(N539="nulová",J539,0)</f>
        <v>0</v>
      </c>
      <c r="BJ539" s="209" t="s">
        <v>81</v>
      </c>
      <c r="BK539" s="306">
        <f>ROUND(I539*H539,2)</f>
        <v>0</v>
      </c>
      <c r="BL539" s="209" t="s">
        <v>240</v>
      </c>
      <c r="BM539" s="305" t="s">
        <v>894</v>
      </c>
    </row>
    <row r="540" spans="1:65" s="220" customFormat="1" ht="16.5" customHeight="1">
      <c r="A540" s="218"/>
      <c r="B540" s="141"/>
      <c r="C540" s="142" t="s">
        <v>895</v>
      </c>
      <c r="D540" s="142" t="s">
        <v>154</v>
      </c>
      <c r="E540" s="143" t="s">
        <v>896</v>
      </c>
      <c r="F540" s="144" t="s">
        <v>897</v>
      </c>
      <c r="G540" s="145" t="s">
        <v>231</v>
      </c>
      <c r="H540" s="146">
        <v>449.7</v>
      </c>
      <c r="I540" s="147">
        <v>0</v>
      </c>
      <c r="J540" s="147">
        <f>ROUND(I540*H540,2)</f>
        <v>0</v>
      </c>
      <c r="K540" s="148"/>
      <c r="L540" s="141"/>
      <c r="M540" s="301" t="s">
        <v>1</v>
      </c>
      <c r="N540" s="302" t="s">
        <v>38</v>
      </c>
      <c r="O540" s="303">
        <v>0.09</v>
      </c>
      <c r="P540" s="303">
        <f>O540*H540</f>
        <v>40.473</v>
      </c>
      <c r="Q540" s="303">
        <v>0</v>
      </c>
      <c r="R540" s="303">
        <f>Q540*H540</f>
        <v>0</v>
      </c>
      <c r="S540" s="303">
        <v>0</v>
      </c>
      <c r="T540" s="304">
        <f>S540*H540</f>
        <v>0</v>
      </c>
      <c r="U540" s="218"/>
      <c r="V540" s="218"/>
      <c r="W540" s="218"/>
      <c r="X540" s="218"/>
      <c r="Y540" s="218"/>
      <c r="Z540" s="218"/>
      <c r="AA540" s="218"/>
      <c r="AB540" s="218"/>
      <c r="AC540" s="218"/>
      <c r="AD540" s="218"/>
      <c r="AE540" s="218"/>
      <c r="AR540" s="305" t="s">
        <v>240</v>
      </c>
      <c r="AT540" s="305" t="s">
        <v>154</v>
      </c>
      <c r="AU540" s="305" t="s">
        <v>83</v>
      </c>
      <c r="AY540" s="209" t="s">
        <v>152</v>
      </c>
      <c r="BE540" s="306">
        <f>IF(N540="základní",J540,0)</f>
        <v>0</v>
      </c>
      <c r="BF540" s="306">
        <f>IF(N540="snížená",J540,0)</f>
        <v>0</v>
      </c>
      <c r="BG540" s="306">
        <f>IF(N540="zákl. přenesená",J540,0)</f>
        <v>0</v>
      </c>
      <c r="BH540" s="306">
        <f>IF(N540="sníž. přenesená",J540,0)</f>
        <v>0</v>
      </c>
      <c r="BI540" s="306">
        <f>IF(N540="nulová",J540,0)</f>
        <v>0</v>
      </c>
      <c r="BJ540" s="209" t="s">
        <v>81</v>
      </c>
      <c r="BK540" s="306">
        <f>ROUND(I540*H540,2)</f>
        <v>0</v>
      </c>
      <c r="BL540" s="209" t="s">
        <v>240</v>
      </c>
      <c r="BM540" s="305" t="s">
        <v>898</v>
      </c>
    </row>
    <row r="541" spans="1:65" s="220" customFormat="1" ht="21.75" customHeight="1">
      <c r="A541" s="218"/>
      <c r="B541" s="141"/>
      <c r="C541" s="155" t="s">
        <v>899</v>
      </c>
      <c r="D541" s="155" t="s">
        <v>348</v>
      </c>
      <c r="E541" s="156" t="s">
        <v>900</v>
      </c>
      <c r="F541" s="157" t="s">
        <v>901</v>
      </c>
      <c r="G541" s="158" t="s">
        <v>231</v>
      </c>
      <c r="H541" s="159">
        <v>494.67</v>
      </c>
      <c r="I541" s="160">
        <v>0</v>
      </c>
      <c r="J541" s="160">
        <f>ROUND(I541*H541,2)</f>
        <v>0</v>
      </c>
      <c r="K541" s="161"/>
      <c r="L541" s="331"/>
      <c r="M541" s="332" t="s">
        <v>1</v>
      </c>
      <c r="N541" s="333" t="s">
        <v>38</v>
      </c>
      <c r="O541" s="303">
        <v>0</v>
      </c>
      <c r="P541" s="303">
        <f>O541*H541</f>
        <v>0</v>
      </c>
      <c r="Q541" s="303">
        <v>0.00014</v>
      </c>
      <c r="R541" s="303">
        <f>Q541*H541</f>
        <v>0.06925379999999999</v>
      </c>
      <c r="S541" s="303">
        <v>0</v>
      </c>
      <c r="T541" s="304">
        <f>S541*H541</f>
        <v>0</v>
      </c>
      <c r="U541" s="218"/>
      <c r="V541" s="218"/>
      <c r="W541" s="218"/>
      <c r="X541" s="218"/>
      <c r="Y541" s="218"/>
      <c r="Z541" s="218"/>
      <c r="AA541" s="218"/>
      <c r="AB541" s="218"/>
      <c r="AC541" s="218"/>
      <c r="AD541" s="218"/>
      <c r="AE541" s="218"/>
      <c r="AR541" s="305" t="s">
        <v>333</v>
      </c>
      <c r="AT541" s="305" t="s">
        <v>348</v>
      </c>
      <c r="AU541" s="305" t="s">
        <v>83</v>
      </c>
      <c r="AY541" s="209" t="s">
        <v>152</v>
      </c>
      <c r="BE541" s="306">
        <f>IF(N541="základní",J541,0)</f>
        <v>0</v>
      </c>
      <c r="BF541" s="306">
        <f>IF(N541="snížená",J541,0)</f>
        <v>0</v>
      </c>
      <c r="BG541" s="306">
        <f>IF(N541="zákl. přenesená",J541,0)</f>
        <v>0</v>
      </c>
      <c r="BH541" s="306">
        <f>IF(N541="sníž. přenesená",J541,0)</f>
        <v>0</v>
      </c>
      <c r="BI541" s="306">
        <f>IF(N541="nulová",J541,0)</f>
        <v>0</v>
      </c>
      <c r="BJ541" s="209" t="s">
        <v>81</v>
      </c>
      <c r="BK541" s="306">
        <f>ROUND(I541*H541,2)</f>
        <v>0</v>
      </c>
      <c r="BL541" s="209" t="s">
        <v>240</v>
      </c>
      <c r="BM541" s="305" t="s">
        <v>902</v>
      </c>
    </row>
    <row r="542" spans="2:51" s="315" customFormat="1" ht="12">
      <c r="B542" s="316"/>
      <c r="D542" s="309" t="s">
        <v>160</v>
      </c>
      <c r="F542" s="318" t="s">
        <v>903</v>
      </c>
      <c r="H542" s="319">
        <v>494.67</v>
      </c>
      <c r="L542" s="316"/>
      <c r="M542" s="320"/>
      <c r="N542" s="321"/>
      <c r="O542" s="321"/>
      <c r="P542" s="321"/>
      <c r="Q542" s="321"/>
      <c r="R542" s="321"/>
      <c r="S542" s="321"/>
      <c r="T542" s="322"/>
      <c r="AT542" s="317" t="s">
        <v>160</v>
      </c>
      <c r="AU542" s="317" t="s">
        <v>83</v>
      </c>
      <c r="AV542" s="315" t="s">
        <v>83</v>
      </c>
      <c r="AW542" s="315" t="s">
        <v>3</v>
      </c>
      <c r="AX542" s="315" t="s">
        <v>81</v>
      </c>
      <c r="AY542" s="317" t="s">
        <v>152</v>
      </c>
    </row>
    <row r="543" spans="1:65" s="220" customFormat="1" ht="21.75" customHeight="1">
      <c r="A543" s="218"/>
      <c r="B543" s="141"/>
      <c r="C543" s="142" t="s">
        <v>904</v>
      </c>
      <c r="D543" s="142" t="s">
        <v>154</v>
      </c>
      <c r="E543" s="143" t="s">
        <v>905</v>
      </c>
      <c r="F543" s="144" t="s">
        <v>906</v>
      </c>
      <c r="G543" s="145" t="s">
        <v>194</v>
      </c>
      <c r="H543" s="146">
        <v>6.343</v>
      </c>
      <c r="I543" s="147">
        <v>0</v>
      </c>
      <c r="J543" s="147">
        <f>ROUND(I543*H543,2)</f>
        <v>0</v>
      </c>
      <c r="K543" s="148"/>
      <c r="L543" s="141"/>
      <c r="M543" s="301" t="s">
        <v>1</v>
      </c>
      <c r="N543" s="302" t="s">
        <v>38</v>
      </c>
      <c r="O543" s="303">
        <v>2.39</v>
      </c>
      <c r="P543" s="303">
        <f>O543*H543</f>
        <v>15.15977</v>
      </c>
      <c r="Q543" s="303">
        <v>0</v>
      </c>
      <c r="R543" s="303">
        <f>Q543*H543</f>
        <v>0</v>
      </c>
      <c r="S543" s="303">
        <v>0</v>
      </c>
      <c r="T543" s="304">
        <f>S543*H543</f>
        <v>0</v>
      </c>
      <c r="U543" s="218"/>
      <c r="V543" s="218"/>
      <c r="W543" s="218"/>
      <c r="X543" s="218"/>
      <c r="Y543" s="218"/>
      <c r="Z543" s="218"/>
      <c r="AA543" s="218"/>
      <c r="AB543" s="218"/>
      <c r="AC543" s="218"/>
      <c r="AD543" s="218"/>
      <c r="AE543" s="218"/>
      <c r="AR543" s="305" t="s">
        <v>240</v>
      </c>
      <c r="AT543" s="305" t="s">
        <v>154</v>
      </c>
      <c r="AU543" s="305" t="s">
        <v>83</v>
      </c>
      <c r="AY543" s="209" t="s">
        <v>152</v>
      </c>
      <c r="BE543" s="306">
        <f>IF(N543="základní",J543,0)</f>
        <v>0</v>
      </c>
      <c r="BF543" s="306">
        <f>IF(N543="snížená",J543,0)</f>
        <v>0</v>
      </c>
      <c r="BG543" s="306">
        <f>IF(N543="zákl. přenesená",J543,0)</f>
        <v>0</v>
      </c>
      <c r="BH543" s="306">
        <f>IF(N543="sníž. přenesená",J543,0)</f>
        <v>0</v>
      </c>
      <c r="BI543" s="306">
        <f>IF(N543="nulová",J543,0)</f>
        <v>0</v>
      </c>
      <c r="BJ543" s="209" t="s">
        <v>81</v>
      </c>
      <c r="BK543" s="306">
        <f>ROUND(I543*H543,2)</f>
        <v>0</v>
      </c>
      <c r="BL543" s="209" t="s">
        <v>240</v>
      </c>
      <c r="BM543" s="305" t="s">
        <v>907</v>
      </c>
    </row>
    <row r="544" spans="1:65" s="220" customFormat="1" ht="21.75" customHeight="1">
      <c r="A544" s="218"/>
      <c r="B544" s="141"/>
      <c r="C544" s="142" t="s">
        <v>908</v>
      </c>
      <c r="D544" s="142" t="s">
        <v>154</v>
      </c>
      <c r="E544" s="143" t="s">
        <v>909</v>
      </c>
      <c r="F544" s="144" t="s">
        <v>910</v>
      </c>
      <c r="G544" s="145" t="s">
        <v>194</v>
      </c>
      <c r="H544" s="146">
        <v>6.343</v>
      </c>
      <c r="I544" s="147">
        <v>0</v>
      </c>
      <c r="J544" s="147">
        <f>ROUND(I544*H544,2)</f>
        <v>0</v>
      </c>
      <c r="K544" s="148"/>
      <c r="L544" s="141"/>
      <c r="M544" s="301" t="s">
        <v>1</v>
      </c>
      <c r="N544" s="302" t="s">
        <v>38</v>
      </c>
      <c r="O544" s="303">
        <v>1.32</v>
      </c>
      <c r="P544" s="303">
        <f>O544*H544</f>
        <v>8.37276</v>
      </c>
      <c r="Q544" s="303">
        <v>0</v>
      </c>
      <c r="R544" s="303">
        <f>Q544*H544</f>
        <v>0</v>
      </c>
      <c r="S544" s="303">
        <v>0</v>
      </c>
      <c r="T544" s="304">
        <f>S544*H544</f>
        <v>0</v>
      </c>
      <c r="U544" s="218"/>
      <c r="V544" s="218"/>
      <c r="W544" s="218"/>
      <c r="X544" s="218"/>
      <c r="Y544" s="218"/>
      <c r="Z544" s="218"/>
      <c r="AA544" s="218"/>
      <c r="AB544" s="218"/>
      <c r="AC544" s="218"/>
      <c r="AD544" s="218"/>
      <c r="AE544" s="218"/>
      <c r="AR544" s="305" t="s">
        <v>240</v>
      </c>
      <c r="AT544" s="305" t="s">
        <v>154</v>
      </c>
      <c r="AU544" s="305" t="s">
        <v>83</v>
      </c>
      <c r="AY544" s="209" t="s">
        <v>152</v>
      </c>
      <c r="BE544" s="306">
        <f>IF(N544="základní",J544,0)</f>
        <v>0</v>
      </c>
      <c r="BF544" s="306">
        <f>IF(N544="snížená",J544,0)</f>
        <v>0</v>
      </c>
      <c r="BG544" s="306">
        <f>IF(N544="zákl. přenesená",J544,0)</f>
        <v>0</v>
      </c>
      <c r="BH544" s="306">
        <f>IF(N544="sníž. přenesená",J544,0)</f>
        <v>0</v>
      </c>
      <c r="BI544" s="306">
        <f>IF(N544="nulová",J544,0)</f>
        <v>0</v>
      </c>
      <c r="BJ544" s="209" t="s">
        <v>81</v>
      </c>
      <c r="BK544" s="306">
        <f>ROUND(I544*H544,2)</f>
        <v>0</v>
      </c>
      <c r="BL544" s="209" t="s">
        <v>240</v>
      </c>
      <c r="BM544" s="305" t="s">
        <v>911</v>
      </c>
    </row>
    <row r="545" spans="2:63" s="288" customFormat="1" ht="22.9" customHeight="1">
      <c r="B545" s="289"/>
      <c r="D545" s="290" t="s">
        <v>72</v>
      </c>
      <c r="E545" s="299" t="s">
        <v>912</v>
      </c>
      <c r="F545" s="299" t="s">
        <v>913</v>
      </c>
      <c r="J545" s="300">
        <f>BK545</f>
        <v>0</v>
      </c>
      <c r="L545" s="289"/>
      <c r="M545" s="293"/>
      <c r="N545" s="294"/>
      <c r="O545" s="294"/>
      <c r="P545" s="295">
        <f>SUM(P546:P560)</f>
        <v>99.7836</v>
      </c>
      <c r="Q545" s="294"/>
      <c r="R545" s="295">
        <f>SUM(R546:R560)</f>
        <v>0.32972999999999997</v>
      </c>
      <c r="S545" s="294"/>
      <c r="T545" s="296">
        <f>SUM(T546:T560)</f>
        <v>0.6853799999999999</v>
      </c>
      <c r="AR545" s="290" t="s">
        <v>83</v>
      </c>
      <c r="AT545" s="297" t="s">
        <v>72</v>
      </c>
      <c r="AU545" s="297" t="s">
        <v>81</v>
      </c>
      <c r="AY545" s="290" t="s">
        <v>152</v>
      </c>
      <c r="BK545" s="298">
        <f>SUM(BK546:BK560)</f>
        <v>0</v>
      </c>
    </row>
    <row r="546" spans="1:65" s="220" customFormat="1" ht="16.5" customHeight="1">
      <c r="A546" s="218"/>
      <c r="B546" s="141"/>
      <c r="C546" s="142" t="s">
        <v>914</v>
      </c>
      <c r="D546" s="142" t="s">
        <v>154</v>
      </c>
      <c r="E546" s="143" t="s">
        <v>915</v>
      </c>
      <c r="F546" s="144" t="s">
        <v>916</v>
      </c>
      <c r="G546" s="145" t="s">
        <v>231</v>
      </c>
      <c r="H546" s="146">
        <v>82</v>
      </c>
      <c r="I546" s="147">
        <v>0</v>
      </c>
      <c r="J546" s="147">
        <f>ROUND(I546*H546,2)</f>
        <v>0</v>
      </c>
      <c r="K546" s="148"/>
      <c r="L546" s="141"/>
      <c r="M546" s="301" t="s">
        <v>1</v>
      </c>
      <c r="N546" s="302" t="s">
        <v>38</v>
      </c>
      <c r="O546" s="303">
        <v>0.36</v>
      </c>
      <c r="P546" s="303">
        <f>O546*H546</f>
        <v>29.52</v>
      </c>
      <c r="Q546" s="303">
        <v>0</v>
      </c>
      <c r="R546" s="303">
        <f>Q546*H546</f>
        <v>0</v>
      </c>
      <c r="S546" s="303">
        <v>0.00594</v>
      </c>
      <c r="T546" s="304">
        <f>S546*H546</f>
        <v>0.48708</v>
      </c>
      <c r="U546" s="218"/>
      <c r="V546" s="218"/>
      <c r="W546" s="218"/>
      <c r="X546" s="218"/>
      <c r="Y546" s="218"/>
      <c r="Z546" s="218"/>
      <c r="AA546" s="218"/>
      <c r="AB546" s="218"/>
      <c r="AC546" s="218"/>
      <c r="AD546" s="218"/>
      <c r="AE546" s="218"/>
      <c r="AR546" s="305" t="s">
        <v>240</v>
      </c>
      <c r="AT546" s="305" t="s">
        <v>154</v>
      </c>
      <c r="AU546" s="305" t="s">
        <v>83</v>
      </c>
      <c r="AY546" s="209" t="s">
        <v>152</v>
      </c>
      <c r="BE546" s="306">
        <f>IF(N546="základní",J546,0)</f>
        <v>0</v>
      </c>
      <c r="BF546" s="306">
        <f>IF(N546="snížená",J546,0)</f>
        <v>0</v>
      </c>
      <c r="BG546" s="306">
        <f>IF(N546="zákl. přenesená",J546,0)</f>
        <v>0</v>
      </c>
      <c r="BH546" s="306">
        <f>IF(N546="sníž. přenesená",J546,0)</f>
        <v>0</v>
      </c>
      <c r="BI546" s="306">
        <f>IF(N546="nulová",J546,0)</f>
        <v>0</v>
      </c>
      <c r="BJ546" s="209" t="s">
        <v>81</v>
      </c>
      <c r="BK546" s="306">
        <f>ROUND(I546*H546,2)</f>
        <v>0</v>
      </c>
      <c r="BL546" s="209" t="s">
        <v>240</v>
      </c>
      <c r="BM546" s="305" t="s">
        <v>917</v>
      </c>
    </row>
    <row r="547" spans="2:51" s="307" customFormat="1" ht="12">
      <c r="B547" s="308"/>
      <c r="D547" s="309" t="s">
        <v>160</v>
      </c>
      <c r="E547" s="310" t="s">
        <v>1</v>
      </c>
      <c r="F547" s="311" t="s">
        <v>918</v>
      </c>
      <c r="H547" s="310" t="s">
        <v>1</v>
      </c>
      <c r="L547" s="308"/>
      <c r="M547" s="312"/>
      <c r="N547" s="313"/>
      <c r="O547" s="313"/>
      <c r="P547" s="313"/>
      <c r="Q547" s="313"/>
      <c r="R547" s="313"/>
      <c r="S547" s="313"/>
      <c r="T547" s="314"/>
      <c r="AT547" s="310" t="s">
        <v>160</v>
      </c>
      <c r="AU547" s="310" t="s">
        <v>83</v>
      </c>
      <c r="AV547" s="307" t="s">
        <v>81</v>
      </c>
      <c r="AW547" s="307" t="s">
        <v>27</v>
      </c>
      <c r="AX547" s="307" t="s">
        <v>73</v>
      </c>
      <c r="AY547" s="310" t="s">
        <v>152</v>
      </c>
    </row>
    <row r="548" spans="2:51" s="307" customFormat="1" ht="12">
      <c r="B548" s="308"/>
      <c r="D548" s="309" t="s">
        <v>160</v>
      </c>
      <c r="E548" s="310" t="s">
        <v>1</v>
      </c>
      <c r="F548" s="311" t="s">
        <v>919</v>
      </c>
      <c r="H548" s="310" t="s">
        <v>1</v>
      </c>
      <c r="L548" s="308"/>
      <c r="M548" s="312"/>
      <c r="N548" s="313"/>
      <c r="O548" s="313"/>
      <c r="P548" s="313"/>
      <c r="Q548" s="313"/>
      <c r="R548" s="313"/>
      <c r="S548" s="313"/>
      <c r="T548" s="314"/>
      <c r="AT548" s="310" t="s">
        <v>160</v>
      </c>
      <c r="AU548" s="310" t="s">
        <v>83</v>
      </c>
      <c r="AV548" s="307" t="s">
        <v>81</v>
      </c>
      <c r="AW548" s="307" t="s">
        <v>27</v>
      </c>
      <c r="AX548" s="307" t="s">
        <v>73</v>
      </c>
      <c r="AY548" s="310" t="s">
        <v>152</v>
      </c>
    </row>
    <row r="549" spans="2:51" s="315" customFormat="1" ht="12">
      <c r="B549" s="316"/>
      <c r="D549" s="309" t="s">
        <v>160</v>
      </c>
      <c r="E549" s="317" t="s">
        <v>1</v>
      </c>
      <c r="F549" s="318" t="s">
        <v>579</v>
      </c>
      <c r="H549" s="319">
        <v>82</v>
      </c>
      <c r="L549" s="316"/>
      <c r="M549" s="320"/>
      <c r="N549" s="321"/>
      <c r="O549" s="321"/>
      <c r="P549" s="321"/>
      <c r="Q549" s="321"/>
      <c r="R549" s="321"/>
      <c r="S549" s="321"/>
      <c r="T549" s="322"/>
      <c r="AT549" s="317" t="s">
        <v>160</v>
      </c>
      <c r="AU549" s="317" t="s">
        <v>83</v>
      </c>
      <c r="AV549" s="315" t="s">
        <v>83</v>
      </c>
      <c r="AW549" s="315" t="s">
        <v>27</v>
      </c>
      <c r="AX549" s="315" t="s">
        <v>73</v>
      </c>
      <c r="AY549" s="317" t="s">
        <v>152</v>
      </c>
    </row>
    <row r="550" spans="2:51" s="323" customFormat="1" ht="12">
      <c r="B550" s="324"/>
      <c r="D550" s="309" t="s">
        <v>160</v>
      </c>
      <c r="E550" s="325" t="s">
        <v>1</v>
      </c>
      <c r="F550" s="326" t="s">
        <v>163</v>
      </c>
      <c r="H550" s="327">
        <v>82</v>
      </c>
      <c r="L550" s="324"/>
      <c r="M550" s="328"/>
      <c r="N550" s="329"/>
      <c r="O550" s="329"/>
      <c r="P550" s="329"/>
      <c r="Q550" s="329"/>
      <c r="R550" s="329"/>
      <c r="S550" s="329"/>
      <c r="T550" s="330"/>
      <c r="AT550" s="325" t="s">
        <v>160</v>
      </c>
      <c r="AU550" s="325" t="s">
        <v>83</v>
      </c>
      <c r="AV550" s="323" t="s">
        <v>158</v>
      </c>
      <c r="AW550" s="323" t="s">
        <v>27</v>
      </c>
      <c r="AX550" s="323" t="s">
        <v>81</v>
      </c>
      <c r="AY550" s="325" t="s">
        <v>152</v>
      </c>
    </row>
    <row r="551" spans="1:65" s="220" customFormat="1" ht="21.75" customHeight="1">
      <c r="A551" s="218"/>
      <c r="B551" s="141"/>
      <c r="C551" s="142" t="s">
        <v>920</v>
      </c>
      <c r="D551" s="142" t="s">
        <v>154</v>
      </c>
      <c r="E551" s="143" t="s">
        <v>921</v>
      </c>
      <c r="F551" s="144" t="s">
        <v>922</v>
      </c>
      <c r="G551" s="145" t="s">
        <v>295</v>
      </c>
      <c r="H551" s="146">
        <v>12</v>
      </c>
      <c r="I551" s="147">
        <v>0</v>
      </c>
      <c r="J551" s="147">
        <f aca="true" t="shared" si="0" ref="J551:J560">ROUND(I551*H551,2)</f>
        <v>0</v>
      </c>
      <c r="K551" s="148"/>
      <c r="L551" s="141"/>
      <c r="M551" s="301" t="s">
        <v>1</v>
      </c>
      <c r="N551" s="302" t="s">
        <v>38</v>
      </c>
      <c r="O551" s="303">
        <v>0.078</v>
      </c>
      <c r="P551" s="303">
        <f aca="true" t="shared" si="1" ref="P551:P560">O551*H551</f>
        <v>0.9359999999999999</v>
      </c>
      <c r="Q551" s="303">
        <v>0</v>
      </c>
      <c r="R551" s="303">
        <f aca="true" t="shared" si="2" ref="R551:R560">Q551*H551</f>
        <v>0</v>
      </c>
      <c r="S551" s="303">
        <v>0.00177</v>
      </c>
      <c r="T551" s="304">
        <f aca="true" t="shared" si="3" ref="T551:T560">S551*H551</f>
        <v>0.021240000000000002</v>
      </c>
      <c r="U551" s="218"/>
      <c r="V551" s="218"/>
      <c r="W551" s="218"/>
      <c r="X551" s="218"/>
      <c r="Y551" s="218"/>
      <c r="Z551" s="218"/>
      <c r="AA551" s="218"/>
      <c r="AB551" s="218"/>
      <c r="AC551" s="218"/>
      <c r="AD551" s="218"/>
      <c r="AE551" s="218"/>
      <c r="AR551" s="305" t="s">
        <v>240</v>
      </c>
      <c r="AT551" s="305" t="s">
        <v>154</v>
      </c>
      <c r="AU551" s="305" t="s">
        <v>83</v>
      </c>
      <c r="AY551" s="209" t="s">
        <v>152</v>
      </c>
      <c r="BE551" s="306">
        <f aca="true" t="shared" si="4" ref="BE551:BE560">IF(N551="základní",J551,0)</f>
        <v>0</v>
      </c>
      <c r="BF551" s="306">
        <f aca="true" t="shared" si="5" ref="BF551:BF560">IF(N551="snížená",J551,0)</f>
        <v>0</v>
      </c>
      <c r="BG551" s="306">
        <f aca="true" t="shared" si="6" ref="BG551:BG560">IF(N551="zákl. přenesená",J551,0)</f>
        <v>0</v>
      </c>
      <c r="BH551" s="306">
        <f aca="true" t="shared" si="7" ref="BH551:BH560">IF(N551="sníž. přenesená",J551,0)</f>
        <v>0</v>
      </c>
      <c r="BI551" s="306">
        <f aca="true" t="shared" si="8" ref="BI551:BI560">IF(N551="nulová",J551,0)</f>
        <v>0</v>
      </c>
      <c r="BJ551" s="209" t="s">
        <v>81</v>
      </c>
      <c r="BK551" s="306">
        <f aca="true" t="shared" si="9" ref="BK551:BK560">ROUND(I551*H551,2)</f>
        <v>0</v>
      </c>
      <c r="BL551" s="209" t="s">
        <v>240</v>
      </c>
      <c r="BM551" s="305" t="s">
        <v>923</v>
      </c>
    </row>
    <row r="552" spans="1:65" s="220" customFormat="1" ht="16.5" customHeight="1">
      <c r="A552" s="218"/>
      <c r="B552" s="141"/>
      <c r="C552" s="142" t="s">
        <v>924</v>
      </c>
      <c r="D552" s="142" t="s">
        <v>154</v>
      </c>
      <c r="E552" s="143" t="s">
        <v>925</v>
      </c>
      <c r="F552" s="144" t="s">
        <v>926</v>
      </c>
      <c r="G552" s="145" t="s">
        <v>295</v>
      </c>
      <c r="H552" s="146">
        <v>10</v>
      </c>
      <c r="I552" s="147">
        <v>0</v>
      </c>
      <c r="J552" s="147">
        <f t="shared" si="0"/>
        <v>0</v>
      </c>
      <c r="K552" s="148"/>
      <c r="L552" s="141"/>
      <c r="M552" s="301" t="s">
        <v>1</v>
      </c>
      <c r="N552" s="302" t="s">
        <v>38</v>
      </c>
      <c r="O552" s="303">
        <v>0.179</v>
      </c>
      <c r="P552" s="303">
        <f t="shared" si="1"/>
        <v>1.79</v>
      </c>
      <c r="Q552" s="303">
        <v>0</v>
      </c>
      <c r="R552" s="303">
        <f t="shared" si="2"/>
        <v>0</v>
      </c>
      <c r="S552" s="303">
        <v>0.00175</v>
      </c>
      <c r="T552" s="304">
        <f t="shared" si="3"/>
        <v>0.0175</v>
      </c>
      <c r="U552" s="218"/>
      <c r="V552" s="218"/>
      <c r="W552" s="218"/>
      <c r="X552" s="218"/>
      <c r="Y552" s="218"/>
      <c r="Z552" s="218"/>
      <c r="AA552" s="218"/>
      <c r="AB552" s="218"/>
      <c r="AC552" s="218"/>
      <c r="AD552" s="218"/>
      <c r="AE552" s="218"/>
      <c r="AR552" s="305" t="s">
        <v>240</v>
      </c>
      <c r="AT552" s="305" t="s">
        <v>154</v>
      </c>
      <c r="AU552" s="305" t="s">
        <v>83</v>
      </c>
      <c r="AY552" s="209" t="s">
        <v>152</v>
      </c>
      <c r="BE552" s="306">
        <f t="shared" si="4"/>
        <v>0</v>
      </c>
      <c r="BF552" s="306">
        <f t="shared" si="5"/>
        <v>0</v>
      </c>
      <c r="BG552" s="306">
        <f t="shared" si="6"/>
        <v>0</v>
      </c>
      <c r="BH552" s="306">
        <f t="shared" si="7"/>
        <v>0</v>
      </c>
      <c r="BI552" s="306">
        <f t="shared" si="8"/>
        <v>0</v>
      </c>
      <c r="BJ552" s="209" t="s">
        <v>81</v>
      </c>
      <c r="BK552" s="306">
        <f t="shared" si="9"/>
        <v>0</v>
      </c>
      <c r="BL552" s="209" t="s">
        <v>240</v>
      </c>
      <c r="BM552" s="305" t="s">
        <v>927</v>
      </c>
    </row>
    <row r="553" spans="1:65" s="220" customFormat="1" ht="16.5" customHeight="1">
      <c r="A553" s="218"/>
      <c r="B553" s="141"/>
      <c r="C553" s="142" t="s">
        <v>928</v>
      </c>
      <c r="D553" s="142" t="s">
        <v>154</v>
      </c>
      <c r="E553" s="143" t="s">
        <v>929</v>
      </c>
      <c r="F553" s="144" t="s">
        <v>930</v>
      </c>
      <c r="G553" s="145" t="s">
        <v>295</v>
      </c>
      <c r="H553" s="146">
        <v>25</v>
      </c>
      <c r="I553" s="147">
        <v>0</v>
      </c>
      <c r="J553" s="147">
        <f t="shared" si="0"/>
        <v>0</v>
      </c>
      <c r="K553" s="148"/>
      <c r="L553" s="141"/>
      <c r="M553" s="301" t="s">
        <v>1</v>
      </c>
      <c r="N553" s="302" t="s">
        <v>38</v>
      </c>
      <c r="O553" s="303">
        <v>0.189</v>
      </c>
      <c r="P553" s="303">
        <f t="shared" si="1"/>
        <v>4.725</v>
      </c>
      <c r="Q553" s="303">
        <v>0</v>
      </c>
      <c r="R553" s="303">
        <f t="shared" si="2"/>
        <v>0</v>
      </c>
      <c r="S553" s="303">
        <v>0.0026</v>
      </c>
      <c r="T553" s="304">
        <f t="shared" si="3"/>
        <v>0.065</v>
      </c>
      <c r="U553" s="218"/>
      <c r="V553" s="218"/>
      <c r="W553" s="218"/>
      <c r="X553" s="218"/>
      <c r="Y553" s="218"/>
      <c r="Z553" s="218"/>
      <c r="AA553" s="218"/>
      <c r="AB553" s="218"/>
      <c r="AC553" s="218"/>
      <c r="AD553" s="218"/>
      <c r="AE553" s="218"/>
      <c r="AR553" s="305" t="s">
        <v>240</v>
      </c>
      <c r="AT553" s="305" t="s">
        <v>154</v>
      </c>
      <c r="AU553" s="305" t="s">
        <v>83</v>
      </c>
      <c r="AY553" s="209" t="s">
        <v>152</v>
      </c>
      <c r="BE553" s="306">
        <f t="shared" si="4"/>
        <v>0</v>
      </c>
      <c r="BF553" s="306">
        <f t="shared" si="5"/>
        <v>0</v>
      </c>
      <c r="BG553" s="306">
        <f t="shared" si="6"/>
        <v>0</v>
      </c>
      <c r="BH553" s="306">
        <f t="shared" si="7"/>
        <v>0</v>
      </c>
      <c r="BI553" s="306">
        <f t="shared" si="8"/>
        <v>0</v>
      </c>
      <c r="BJ553" s="209" t="s">
        <v>81</v>
      </c>
      <c r="BK553" s="306">
        <f t="shared" si="9"/>
        <v>0</v>
      </c>
      <c r="BL553" s="209" t="s">
        <v>240</v>
      </c>
      <c r="BM553" s="305" t="s">
        <v>931</v>
      </c>
    </row>
    <row r="554" spans="1:65" s="220" customFormat="1" ht="16.5" customHeight="1">
      <c r="A554" s="218"/>
      <c r="B554" s="141"/>
      <c r="C554" s="142" t="s">
        <v>932</v>
      </c>
      <c r="D554" s="142" t="s">
        <v>154</v>
      </c>
      <c r="E554" s="143" t="s">
        <v>933</v>
      </c>
      <c r="F554" s="144" t="s">
        <v>934</v>
      </c>
      <c r="G554" s="145" t="s">
        <v>295</v>
      </c>
      <c r="H554" s="146">
        <v>24</v>
      </c>
      <c r="I554" s="147">
        <v>0</v>
      </c>
      <c r="J554" s="147">
        <f t="shared" si="0"/>
        <v>0</v>
      </c>
      <c r="K554" s="148"/>
      <c r="L554" s="141"/>
      <c r="M554" s="301" t="s">
        <v>1</v>
      </c>
      <c r="N554" s="302" t="s">
        <v>38</v>
      </c>
      <c r="O554" s="303">
        <v>0.147</v>
      </c>
      <c r="P554" s="303">
        <f t="shared" si="1"/>
        <v>3.5279999999999996</v>
      </c>
      <c r="Q554" s="303">
        <v>0</v>
      </c>
      <c r="R554" s="303">
        <f t="shared" si="2"/>
        <v>0</v>
      </c>
      <c r="S554" s="303">
        <v>0.00394</v>
      </c>
      <c r="T554" s="304">
        <f t="shared" si="3"/>
        <v>0.09456</v>
      </c>
      <c r="U554" s="218"/>
      <c r="V554" s="218"/>
      <c r="W554" s="218"/>
      <c r="X554" s="218"/>
      <c r="Y554" s="218"/>
      <c r="Z554" s="218"/>
      <c r="AA554" s="218"/>
      <c r="AB554" s="218"/>
      <c r="AC554" s="218"/>
      <c r="AD554" s="218"/>
      <c r="AE554" s="218"/>
      <c r="AR554" s="305" t="s">
        <v>240</v>
      </c>
      <c r="AT554" s="305" t="s">
        <v>154</v>
      </c>
      <c r="AU554" s="305" t="s">
        <v>83</v>
      </c>
      <c r="AY554" s="209" t="s">
        <v>152</v>
      </c>
      <c r="BE554" s="306">
        <f t="shared" si="4"/>
        <v>0</v>
      </c>
      <c r="BF554" s="306">
        <f t="shared" si="5"/>
        <v>0</v>
      </c>
      <c r="BG554" s="306">
        <f t="shared" si="6"/>
        <v>0</v>
      </c>
      <c r="BH554" s="306">
        <f t="shared" si="7"/>
        <v>0</v>
      </c>
      <c r="BI554" s="306">
        <f t="shared" si="8"/>
        <v>0</v>
      </c>
      <c r="BJ554" s="209" t="s">
        <v>81</v>
      </c>
      <c r="BK554" s="306">
        <f t="shared" si="9"/>
        <v>0</v>
      </c>
      <c r="BL554" s="209" t="s">
        <v>240</v>
      </c>
      <c r="BM554" s="305" t="s">
        <v>935</v>
      </c>
    </row>
    <row r="555" spans="1:65" s="220" customFormat="1" ht="21.75" customHeight="1">
      <c r="A555" s="218"/>
      <c r="B555" s="141"/>
      <c r="C555" s="142" t="s">
        <v>936</v>
      </c>
      <c r="D555" s="142" t="s">
        <v>154</v>
      </c>
      <c r="E555" s="143" t="s">
        <v>937</v>
      </c>
      <c r="F555" s="144" t="s">
        <v>938</v>
      </c>
      <c r="G555" s="145" t="s">
        <v>295</v>
      </c>
      <c r="H555" s="146">
        <v>46</v>
      </c>
      <c r="I555" s="147">
        <v>0</v>
      </c>
      <c r="J555" s="147">
        <f t="shared" si="0"/>
        <v>0</v>
      </c>
      <c r="K555" s="148"/>
      <c r="L555" s="141"/>
      <c r="M555" s="301" t="s">
        <v>1</v>
      </c>
      <c r="N555" s="302" t="s">
        <v>38</v>
      </c>
      <c r="O555" s="303">
        <v>0.695</v>
      </c>
      <c r="P555" s="303">
        <f t="shared" si="1"/>
        <v>31.97</v>
      </c>
      <c r="Q555" s="303">
        <v>0.00242</v>
      </c>
      <c r="R555" s="303">
        <f t="shared" si="2"/>
        <v>0.11131999999999999</v>
      </c>
      <c r="S555" s="303">
        <v>0</v>
      </c>
      <c r="T555" s="304">
        <f t="shared" si="3"/>
        <v>0</v>
      </c>
      <c r="U555" s="218"/>
      <c r="V555" s="218"/>
      <c r="W555" s="218"/>
      <c r="X555" s="218"/>
      <c r="Y555" s="218"/>
      <c r="Z555" s="218"/>
      <c r="AA555" s="218"/>
      <c r="AB555" s="218"/>
      <c r="AC555" s="218"/>
      <c r="AD555" s="218"/>
      <c r="AE555" s="218"/>
      <c r="AR555" s="305" t="s">
        <v>240</v>
      </c>
      <c r="AT555" s="305" t="s">
        <v>154</v>
      </c>
      <c r="AU555" s="305" t="s">
        <v>83</v>
      </c>
      <c r="AY555" s="209" t="s">
        <v>152</v>
      </c>
      <c r="BE555" s="306">
        <f t="shared" si="4"/>
        <v>0</v>
      </c>
      <c r="BF555" s="306">
        <f t="shared" si="5"/>
        <v>0</v>
      </c>
      <c r="BG555" s="306">
        <f t="shared" si="6"/>
        <v>0</v>
      </c>
      <c r="BH555" s="306">
        <f t="shared" si="7"/>
        <v>0</v>
      </c>
      <c r="BI555" s="306">
        <f t="shared" si="8"/>
        <v>0</v>
      </c>
      <c r="BJ555" s="209" t="s">
        <v>81</v>
      </c>
      <c r="BK555" s="306">
        <f t="shared" si="9"/>
        <v>0</v>
      </c>
      <c r="BL555" s="209" t="s">
        <v>240</v>
      </c>
      <c r="BM555" s="305" t="s">
        <v>939</v>
      </c>
    </row>
    <row r="556" spans="1:65" s="220" customFormat="1" ht="21.75" customHeight="1">
      <c r="A556" s="218"/>
      <c r="B556" s="141"/>
      <c r="C556" s="142" t="s">
        <v>940</v>
      </c>
      <c r="D556" s="142" t="s">
        <v>154</v>
      </c>
      <c r="E556" s="143" t="s">
        <v>941</v>
      </c>
      <c r="F556" s="144" t="s">
        <v>942</v>
      </c>
      <c r="G556" s="145" t="s">
        <v>295</v>
      </c>
      <c r="H556" s="146">
        <v>17.5</v>
      </c>
      <c r="I556" s="147">
        <v>0</v>
      </c>
      <c r="J556" s="147">
        <f t="shared" si="0"/>
        <v>0</v>
      </c>
      <c r="K556" s="148"/>
      <c r="L556" s="141"/>
      <c r="M556" s="301" t="s">
        <v>1</v>
      </c>
      <c r="N556" s="302" t="s">
        <v>38</v>
      </c>
      <c r="O556" s="303">
        <v>0.331</v>
      </c>
      <c r="P556" s="303">
        <f t="shared" si="1"/>
        <v>5.7925</v>
      </c>
      <c r="Q556" s="303">
        <v>0.00198</v>
      </c>
      <c r="R556" s="303">
        <f t="shared" si="2"/>
        <v>0.03465</v>
      </c>
      <c r="S556" s="303">
        <v>0</v>
      </c>
      <c r="T556" s="304">
        <f t="shared" si="3"/>
        <v>0</v>
      </c>
      <c r="U556" s="218"/>
      <c r="V556" s="218"/>
      <c r="W556" s="218"/>
      <c r="X556" s="218"/>
      <c r="Y556" s="218"/>
      <c r="Z556" s="218"/>
      <c r="AA556" s="218"/>
      <c r="AB556" s="218"/>
      <c r="AC556" s="218"/>
      <c r="AD556" s="218"/>
      <c r="AE556" s="218"/>
      <c r="AR556" s="305" t="s">
        <v>240</v>
      </c>
      <c r="AT556" s="305" t="s">
        <v>154</v>
      </c>
      <c r="AU556" s="305" t="s">
        <v>83</v>
      </c>
      <c r="AY556" s="209" t="s">
        <v>152</v>
      </c>
      <c r="BE556" s="306">
        <f t="shared" si="4"/>
        <v>0</v>
      </c>
      <c r="BF556" s="306">
        <f t="shared" si="5"/>
        <v>0</v>
      </c>
      <c r="BG556" s="306">
        <f t="shared" si="6"/>
        <v>0</v>
      </c>
      <c r="BH556" s="306">
        <f t="shared" si="7"/>
        <v>0</v>
      </c>
      <c r="BI556" s="306">
        <f t="shared" si="8"/>
        <v>0</v>
      </c>
      <c r="BJ556" s="209" t="s">
        <v>81</v>
      </c>
      <c r="BK556" s="306">
        <f t="shared" si="9"/>
        <v>0</v>
      </c>
      <c r="BL556" s="209" t="s">
        <v>240</v>
      </c>
      <c r="BM556" s="305" t="s">
        <v>943</v>
      </c>
    </row>
    <row r="557" spans="1:65" s="220" customFormat="1" ht="21.75" customHeight="1">
      <c r="A557" s="218"/>
      <c r="B557" s="141"/>
      <c r="C557" s="142" t="s">
        <v>792</v>
      </c>
      <c r="D557" s="142" t="s">
        <v>154</v>
      </c>
      <c r="E557" s="143" t="s">
        <v>944</v>
      </c>
      <c r="F557" s="144" t="s">
        <v>945</v>
      </c>
      <c r="G557" s="145" t="s">
        <v>295</v>
      </c>
      <c r="H557" s="146">
        <v>40</v>
      </c>
      <c r="I557" s="147">
        <v>0</v>
      </c>
      <c r="J557" s="147">
        <f t="shared" si="0"/>
        <v>0</v>
      </c>
      <c r="K557" s="148"/>
      <c r="L557" s="141"/>
      <c r="M557" s="301" t="s">
        <v>1</v>
      </c>
      <c r="N557" s="302" t="s">
        <v>38</v>
      </c>
      <c r="O557" s="303">
        <v>0.265</v>
      </c>
      <c r="P557" s="303">
        <f t="shared" si="1"/>
        <v>10.600000000000001</v>
      </c>
      <c r="Q557" s="303">
        <v>0.00286</v>
      </c>
      <c r="R557" s="303">
        <f t="shared" si="2"/>
        <v>0.1144</v>
      </c>
      <c r="S557" s="303">
        <v>0</v>
      </c>
      <c r="T557" s="304">
        <f t="shared" si="3"/>
        <v>0</v>
      </c>
      <c r="U557" s="218"/>
      <c r="V557" s="218"/>
      <c r="W557" s="218"/>
      <c r="X557" s="218"/>
      <c r="Y557" s="218"/>
      <c r="Z557" s="218"/>
      <c r="AA557" s="218"/>
      <c r="AB557" s="218"/>
      <c r="AC557" s="218"/>
      <c r="AD557" s="218"/>
      <c r="AE557" s="218"/>
      <c r="AR557" s="305" t="s">
        <v>240</v>
      </c>
      <c r="AT557" s="305" t="s">
        <v>154</v>
      </c>
      <c r="AU557" s="305" t="s">
        <v>83</v>
      </c>
      <c r="AY557" s="209" t="s">
        <v>152</v>
      </c>
      <c r="BE557" s="306">
        <f t="shared" si="4"/>
        <v>0</v>
      </c>
      <c r="BF557" s="306">
        <f t="shared" si="5"/>
        <v>0</v>
      </c>
      <c r="BG557" s="306">
        <f t="shared" si="6"/>
        <v>0</v>
      </c>
      <c r="BH557" s="306">
        <f t="shared" si="7"/>
        <v>0</v>
      </c>
      <c r="BI557" s="306">
        <f t="shared" si="8"/>
        <v>0</v>
      </c>
      <c r="BJ557" s="209" t="s">
        <v>81</v>
      </c>
      <c r="BK557" s="306">
        <f t="shared" si="9"/>
        <v>0</v>
      </c>
      <c r="BL557" s="209" t="s">
        <v>240</v>
      </c>
      <c r="BM557" s="305" t="s">
        <v>946</v>
      </c>
    </row>
    <row r="558" spans="1:65" s="220" customFormat="1" ht="21.75" customHeight="1">
      <c r="A558" s="218"/>
      <c r="B558" s="141"/>
      <c r="C558" s="142" t="s">
        <v>947</v>
      </c>
      <c r="D558" s="142" t="s">
        <v>154</v>
      </c>
      <c r="E558" s="143" t="s">
        <v>948</v>
      </c>
      <c r="F558" s="144" t="s">
        <v>949</v>
      </c>
      <c r="G558" s="145" t="s">
        <v>295</v>
      </c>
      <c r="H558" s="146">
        <v>24</v>
      </c>
      <c r="I558" s="147">
        <v>0</v>
      </c>
      <c r="J558" s="147">
        <f t="shared" si="0"/>
        <v>0</v>
      </c>
      <c r="K558" s="148"/>
      <c r="L558" s="141"/>
      <c r="M558" s="301" t="s">
        <v>1</v>
      </c>
      <c r="N558" s="302" t="s">
        <v>38</v>
      </c>
      <c r="O558" s="303">
        <v>0.351</v>
      </c>
      <c r="P558" s="303">
        <f t="shared" si="1"/>
        <v>8.424</v>
      </c>
      <c r="Q558" s="303">
        <v>0.00289</v>
      </c>
      <c r="R558" s="303">
        <f t="shared" si="2"/>
        <v>0.06936</v>
      </c>
      <c r="S558" s="303">
        <v>0</v>
      </c>
      <c r="T558" s="304">
        <f t="shared" si="3"/>
        <v>0</v>
      </c>
      <c r="U558" s="218"/>
      <c r="V558" s="218"/>
      <c r="W558" s="218"/>
      <c r="X558" s="218"/>
      <c r="Y558" s="218"/>
      <c r="Z558" s="218"/>
      <c r="AA558" s="218"/>
      <c r="AB558" s="218"/>
      <c r="AC558" s="218"/>
      <c r="AD558" s="218"/>
      <c r="AE558" s="218"/>
      <c r="AR558" s="305" t="s">
        <v>240</v>
      </c>
      <c r="AT558" s="305" t="s">
        <v>154</v>
      </c>
      <c r="AU558" s="305" t="s">
        <v>83</v>
      </c>
      <c r="AY558" s="209" t="s">
        <v>152</v>
      </c>
      <c r="BE558" s="306">
        <f t="shared" si="4"/>
        <v>0</v>
      </c>
      <c r="BF558" s="306">
        <f t="shared" si="5"/>
        <v>0</v>
      </c>
      <c r="BG558" s="306">
        <f t="shared" si="6"/>
        <v>0</v>
      </c>
      <c r="BH558" s="306">
        <f t="shared" si="7"/>
        <v>0</v>
      </c>
      <c r="BI558" s="306">
        <f t="shared" si="8"/>
        <v>0</v>
      </c>
      <c r="BJ558" s="209" t="s">
        <v>81</v>
      </c>
      <c r="BK558" s="306">
        <f t="shared" si="9"/>
        <v>0</v>
      </c>
      <c r="BL558" s="209" t="s">
        <v>240</v>
      </c>
      <c r="BM558" s="305" t="s">
        <v>950</v>
      </c>
    </row>
    <row r="559" spans="1:65" s="220" customFormat="1" ht="21.75" customHeight="1">
      <c r="A559" s="218"/>
      <c r="B559" s="141"/>
      <c r="C559" s="142" t="s">
        <v>951</v>
      </c>
      <c r="D559" s="142" t="s">
        <v>154</v>
      </c>
      <c r="E559" s="143" t="s">
        <v>952</v>
      </c>
      <c r="F559" s="144" t="s">
        <v>953</v>
      </c>
      <c r="G559" s="145" t="s">
        <v>194</v>
      </c>
      <c r="H559" s="146">
        <v>0.33</v>
      </c>
      <c r="I559" s="147">
        <v>0</v>
      </c>
      <c r="J559" s="147">
        <f t="shared" si="0"/>
        <v>0</v>
      </c>
      <c r="K559" s="148"/>
      <c r="L559" s="141"/>
      <c r="M559" s="301" t="s">
        <v>1</v>
      </c>
      <c r="N559" s="302" t="s">
        <v>38</v>
      </c>
      <c r="O559" s="303">
        <v>4.82</v>
      </c>
      <c r="P559" s="303">
        <f t="shared" si="1"/>
        <v>1.5906000000000002</v>
      </c>
      <c r="Q559" s="303">
        <v>0</v>
      </c>
      <c r="R559" s="303">
        <f t="shared" si="2"/>
        <v>0</v>
      </c>
      <c r="S559" s="303">
        <v>0</v>
      </c>
      <c r="T559" s="304">
        <f t="shared" si="3"/>
        <v>0</v>
      </c>
      <c r="U559" s="218"/>
      <c r="V559" s="218"/>
      <c r="W559" s="218"/>
      <c r="X559" s="218"/>
      <c r="Y559" s="218"/>
      <c r="Z559" s="218"/>
      <c r="AA559" s="218"/>
      <c r="AB559" s="218"/>
      <c r="AC559" s="218"/>
      <c r="AD559" s="218"/>
      <c r="AE559" s="218"/>
      <c r="AR559" s="305" t="s">
        <v>240</v>
      </c>
      <c r="AT559" s="305" t="s">
        <v>154</v>
      </c>
      <c r="AU559" s="305" t="s">
        <v>83</v>
      </c>
      <c r="AY559" s="209" t="s">
        <v>152</v>
      </c>
      <c r="BE559" s="306">
        <f t="shared" si="4"/>
        <v>0</v>
      </c>
      <c r="BF559" s="306">
        <f t="shared" si="5"/>
        <v>0</v>
      </c>
      <c r="BG559" s="306">
        <f t="shared" si="6"/>
        <v>0</v>
      </c>
      <c r="BH559" s="306">
        <f t="shared" si="7"/>
        <v>0</v>
      </c>
      <c r="BI559" s="306">
        <f t="shared" si="8"/>
        <v>0</v>
      </c>
      <c r="BJ559" s="209" t="s">
        <v>81</v>
      </c>
      <c r="BK559" s="306">
        <f t="shared" si="9"/>
        <v>0</v>
      </c>
      <c r="BL559" s="209" t="s">
        <v>240</v>
      </c>
      <c r="BM559" s="305" t="s">
        <v>954</v>
      </c>
    </row>
    <row r="560" spans="1:65" s="220" customFormat="1" ht="21.75" customHeight="1">
      <c r="A560" s="218"/>
      <c r="B560" s="141"/>
      <c r="C560" s="142" t="s">
        <v>955</v>
      </c>
      <c r="D560" s="142" t="s">
        <v>154</v>
      </c>
      <c r="E560" s="143" t="s">
        <v>956</v>
      </c>
      <c r="F560" s="144" t="s">
        <v>957</v>
      </c>
      <c r="G560" s="145" t="s">
        <v>194</v>
      </c>
      <c r="H560" s="146">
        <v>0.33</v>
      </c>
      <c r="I560" s="147">
        <v>0</v>
      </c>
      <c r="J560" s="147">
        <f t="shared" si="0"/>
        <v>0</v>
      </c>
      <c r="K560" s="148"/>
      <c r="L560" s="141"/>
      <c r="M560" s="301" t="s">
        <v>1</v>
      </c>
      <c r="N560" s="302" t="s">
        <v>38</v>
      </c>
      <c r="O560" s="303">
        <v>2.75</v>
      </c>
      <c r="P560" s="303">
        <f t="shared" si="1"/>
        <v>0.9075000000000001</v>
      </c>
      <c r="Q560" s="303">
        <v>0</v>
      </c>
      <c r="R560" s="303">
        <f t="shared" si="2"/>
        <v>0</v>
      </c>
      <c r="S560" s="303">
        <v>0</v>
      </c>
      <c r="T560" s="304">
        <f t="shared" si="3"/>
        <v>0</v>
      </c>
      <c r="U560" s="218"/>
      <c r="V560" s="218"/>
      <c r="W560" s="218"/>
      <c r="X560" s="218"/>
      <c r="Y560" s="218"/>
      <c r="Z560" s="218"/>
      <c r="AA560" s="218"/>
      <c r="AB560" s="218"/>
      <c r="AC560" s="218"/>
      <c r="AD560" s="218"/>
      <c r="AE560" s="218"/>
      <c r="AR560" s="305" t="s">
        <v>240</v>
      </c>
      <c r="AT560" s="305" t="s">
        <v>154</v>
      </c>
      <c r="AU560" s="305" t="s">
        <v>83</v>
      </c>
      <c r="AY560" s="209" t="s">
        <v>152</v>
      </c>
      <c r="BE560" s="306">
        <f t="shared" si="4"/>
        <v>0</v>
      </c>
      <c r="BF560" s="306">
        <f t="shared" si="5"/>
        <v>0</v>
      </c>
      <c r="BG560" s="306">
        <f t="shared" si="6"/>
        <v>0</v>
      </c>
      <c r="BH560" s="306">
        <f t="shared" si="7"/>
        <v>0</v>
      </c>
      <c r="BI560" s="306">
        <f t="shared" si="8"/>
        <v>0</v>
      </c>
      <c r="BJ560" s="209" t="s">
        <v>81</v>
      </c>
      <c r="BK560" s="306">
        <f t="shared" si="9"/>
        <v>0</v>
      </c>
      <c r="BL560" s="209" t="s">
        <v>240</v>
      </c>
      <c r="BM560" s="305" t="s">
        <v>958</v>
      </c>
    </row>
    <row r="561" spans="2:63" s="288" customFormat="1" ht="22.9" customHeight="1">
      <c r="B561" s="289"/>
      <c r="D561" s="290" t="s">
        <v>72</v>
      </c>
      <c r="E561" s="299" t="s">
        <v>959</v>
      </c>
      <c r="F561" s="299" t="s">
        <v>960</v>
      </c>
      <c r="J561" s="300">
        <f>BK561</f>
        <v>0</v>
      </c>
      <c r="L561" s="289"/>
      <c r="M561" s="293"/>
      <c r="N561" s="294"/>
      <c r="O561" s="294"/>
      <c r="P561" s="295">
        <f>SUM(P562:P574)</f>
        <v>461.523322</v>
      </c>
      <c r="Q561" s="294"/>
      <c r="R561" s="295">
        <f>SUM(R562:R574)</f>
        <v>18.618429999999996</v>
      </c>
      <c r="S561" s="294"/>
      <c r="T561" s="296">
        <f>SUM(T562:T574)</f>
        <v>20.6925</v>
      </c>
      <c r="AR561" s="290" t="s">
        <v>83</v>
      </c>
      <c r="AT561" s="297" t="s">
        <v>72</v>
      </c>
      <c r="AU561" s="297" t="s">
        <v>81</v>
      </c>
      <c r="AY561" s="290" t="s">
        <v>152</v>
      </c>
      <c r="BK561" s="298">
        <f>SUM(BK562:BK574)</f>
        <v>0</v>
      </c>
    </row>
    <row r="562" spans="1:65" s="220" customFormat="1" ht="21.75" customHeight="1">
      <c r="A562" s="218"/>
      <c r="B562" s="141"/>
      <c r="C562" s="142" t="s">
        <v>961</v>
      </c>
      <c r="D562" s="142" t="s">
        <v>154</v>
      </c>
      <c r="E562" s="143" t="s">
        <v>962</v>
      </c>
      <c r="F562" s="144" t="s">
        <v>963</v>
      </c>
      <c r="G562" s="145" t="s">
        <v>231</v>
      </c>
      <c r="H562" s="146">
        <v>465</v>
      </c>
      <c r="I562" s="147">
        <v>0</v>
      </c>
      <c r="J562" s="147">
        <f>ROUND(I562*H562,2)</f>
        <v>0</v>
      </c>
      <c r="K562" s="148"/>
      <c r="L562" s="141"/>
      <c r="M562" s="301" t="s">
        <v>1</v>
      </c>
      <c r="N562" s="302" t="s">
        <v>38</v>
      </c>
      <c r="O562" s="303">
        <v>0.248</v>
      </c>
      <c r="P562" s="303">
        <f>O562*H562</f>
        <v>115.32</v>
      </c>
      <c r="Q562" s="303">
        <v>0</v>
      </c>
      <c r="R562" s="303">
        <f>Q562*H562</f>
        <v>0</v>
      </c>
      <c r="S562" s="303">
        <v>0.0445</v>
      </c>
      <c r="T562" s="304">
        <f>S562*H562</f>
        <v>20.6925</v>
      </c>
      <c r="U562" s="218"/>
      <c r="V562" s="218"/>
      <c r="W562" s="218"/>
      <c r="X562" s="218"/>
      <c r="Y562" s="218"/>
      <c r="Z562" s="218"/>
      <c r="AA562" s="218"/>
      <c r="AB562" s="218"/>
      <c r="AC562" s="218"/>
      <c r="AD562" s="218"/>
      <c r="AE562" s="218"/>
      <c r="AR562" s="305" t="s">
        <v>240</v>
      </c>
      <c r="AT562" s="305" t="s">
        <v>154</v>
      </c>
      <c r="AU562" s="305" t="s">
        <v>83</v>
      </c>
      <c r="AY562" s="209" t="s">
        <v>152</v>
      </c>
      <c r="BE562" s="306">
        <f>IF(N562="základní",J562,0)</f>
        <v>0</v>
      </c>
      <c r="BF562" s="306">
        <f>IF(N562="snížená",J562,0)</f>
        <v>0</v>
      </c>
      <c r="BG562" s="306">
        <f>IF(N562="zákl. přenesená",J562,0)</f>
        <v>0</v>
      </c>
      <c r="BH562" s="306">
        <f>IF(N562="sníž. přenesená",J562,0)</f>
        <v>0</v>
      </c>
      <c r="BI562" s="306">
        <f>IF(N562="nulová",J562,0)</f>
        <v>0</v>
      </c>
      <c r="BJ562" s="209" t="s">
        <v>81</v>
      </c>
      <c r="BK562" s="306">
        <f>ROUND(I562*H562,2)</f>
        <v>0</v>
      </c>
      <c r="BL562" s="209" t="s">
        <v>240</v>
      </c>
      <c r="BM562" s="305" t="s">
        <v>964</v>
      </c>
    </row>
    <row r="563" spans="2:51" s="307" customFormat="1" ht="12">
      <c r="B563" s="308"/>
      <c r="D563" s="309" t="s">
        <v>160</v>
      </c>
      <c r="E563" s="310" t="s">
        <v>1</v>
      </c>
      <c r="F563" s="311" t="s">
        <v>965</v>
      </c>
      <c r="H563" s="310" t="s">
        <v>1</v>
      </c>
      <c r="L563" s="308"/>
      <c r="M563" s="312"/>
      <c r="N563" s="313"/>
      <c r="O563" s="313"/>
      <c r="P563" s="313"/>
      <c r="Q563" s="313"/>
      <c r="R563" s="313"/>
      <c r="S563" s="313"/>
      <c r="T563" s="314"/>
      <c r="AT563" s="310" t="s">
        <v>160</v>
      </c>
      <c r="AU563" s="310" t="s">
        <v>83</v>
      </c>
      <c r="AV563" s="307" t="s">
        <v>81</v>
      </c>
      <c r="AW563" s="307" t="s">
        <v>27</v>
      </c>
      <c r="AX563" s="307" t="s">
        <v>73</v>
      </c>
      <c r="AY563" s="310" t="s">
        <v>152</v>
      </c>
    </row>
    <row r="564" spans="2:51" s="315" customFormat="1" ht="12">
      <c r="B564" s="316"/>
      <c r="D564" s="309" t="s">
        <v>160</v>
      </c>
      <c r="E564" s="317" t="s">
        <v>1</v>
      </c>
      <c r="F564" s="318" t="s">
        <v>830</v>
      </c>
      <c r="H564" s="319">
        <v>465</v>
      </c>
      <c r="L564" s="316"/>
      <c r="M564" s="320"/>
      <c r="N564" s="321"/>
      <c r="O564" s="321"/>
      <c r="P564" s="321"/>
      <c r="Q564" s="321"/>
      <c r="R564" s="321"/>
      <c r="S564" s="321"/>
      <c r="T564" s="322"/>
      <c r="AT564" s="317" t="s">
        <v>160</v>
      </c>
      <c r="AU564" s="317" t="s">
        <v>83</v>
      </c>
      <c r="AV564" s="315" t="s">
        <v>83</v>
      </c>
      <c r="AW564" s="315" t="s">
        <v>27</v>
      </c>
      <c r="AX564" s="315" t="s">
        <v>73</v>
      </c>
      <c r="AY564" s="317" t="s">
        <v>152</v>
      </c>
    </row>
    <row r="565" spans="2:51" s="323" customFormat="1" ht="12">
      <c r="B565" s="324"/>
      <c r="D565" s="309" t="s">
        <v>160</v>
      </c>
      <c r="E565" s="325" t="s">
        <v>1</v>
      </c>
      <c r="F565" s="326" t="s">
        <v>163</v>
      </c>
      <c r="H565" s="327">
        <v>465</v>
      </c>
      <c r="L565" s="324"/>
      <c r="M565" s="328"/>
      <c r="N565" s="329"/>
      <c r="O565" s="329"/>
      <c r="P565" s="329"/>
      <c r="Q565" s="329"/>
      <c r="R565" s="329"/>
      <c r="S565" s="329"/>
      <c r="T565" s="330"/>
      <c r="AT565" s="325" t="s">
        <v>160</v>
      </c>
      <c r="AU565" s="325" t="s">
        <v>83</v>
      </c>
      <c r="AV565" s="323" t="s">
        <v>158</v>
      </c>
      <c r="AW565" s="323" t="s">
        <v>27</v>
      </c>
      <c r="AX565" s="323" t="s">
        <v>81</v>
      </c>
      <c r="AY565" s="325" t="s">
        <v>152</v>
      </c>
    </row>
    <row r="566" spans="1:65" s="220" customFormat="1" ht="21.75" customHeight="1">
      <c r="A566" s="218"/>
      <c r="B566" s="141"/>
      <c r="C566" s="142" t="s">
        <v>966</v>
      </c>
      <c r="D566" s="142" t="s">
        <v>154</v>
      </c>
      <c r="E566" s="143" t="s">
        <v>967</v>
      </c>
      <c r="F566" s="144" t="s">
        <v>968</v>
      </c>
      <c r="G566" s="145" t="s">
        <v>231</v>
      </c>
      <c r="H566" s="146">
        <v>400</v>
      </c>
      <c r="I566" s="147">
        <v>0</v>
      </c>
      <c r="J566" s="147">
        <f aca="true" t="shared" si="10" ref="J566:J571">ROUND(I566*H566,2)</f>
        <v>0</v>
      </c>
      <c r="K566" s="148"/>
      <c r="L566" s="141"/>
      <c r="M566" s="301" t="s">
        <v>1</v>
      </c>
      <c r="N566" s="302" t="s">
        <v>38</v>
      </c>
      <c r="O566" s="303">
        <v>0.454</v>
      </c>
      <c r="P566" s="303">
        <f aca="true" t="shared" si="11" ref="P566:P571">O566*H566</f>
        <v>181.6</v>
      </c>
      <c r="Q566" s="303">
        <v>0.0445</v>
      </c>
      <c r="R566" s="303">
        <f aca="true" t="shared" si="12" ref="R566:R571">Q566*H566</f>
        <v>17.8</v>
      </c>
      <c r="S566" s="303">
        <v>0</v>
      </c>
      <c r="T566" s="304">
        <f aca="true" t="shared" si="13" ref="T566:T571">S566*H566</f>
        <v>0</v>
      </c>
      <c r="U566" s="218"/>
      <c r="V566" s="218"/>
      <c r="W566" s="218"/>
      <c r="X566" s="218"/>
      <c r="Y566" s="218"/>
      <c r="Z566" s="218"/>
      <c r="AA566" s="218"/>
      <c r="AB566" s="218"/>
      <c r="AC566" s="218"/>
      <c r="AD566" s="218"/>
      <c r="AE566" s="218"/>
      <c r="AR566" s="305" t="s">
        <v>240</v>
      </c>
      <c r="AT566" s="305" t="s">
        <v>154</v>
      </c>
      <c r="AU566" s="305" t="s">
        <v>83</v>
      </c>
      <c r="AY566" s="209" t="s">
        <v>152</v>
      </c>
      <c r="BE566" s="306">
        <f aca="true" t="shared" si="14" ref="BE566:BE571">IF(N566="základní",J566,0)</f>
        <v>0</v>
      </c>
      <c r="BF566" s="306">
        <f aca="true" t="shared" si="15" ref="BF566:BF571">IF(N566="snížená",J566,0)</f>
        <v>0</v>
      </c>
      <c r="BG566" s="306">
        <f aca="true" t="shared" si="16" ref="BG566:BG571">IF(N566="zákl. přenesená",J566,0)</f>
        <v>0</v>
      </c>
      <c r="BH566" s="306">
        <f aca="true" t="shared" si="17" ref="BH566:BH571">IF(N566="sníž. přenesená",J566,0)</f>
        <v>0</v>
      </c>
      <c r="BI566" s="306">
        <f aca="true" t="shared" si="18" ref="BI566:BI571">IF(N566="nulová",J566,0)</f>
        <v>0</v>
      </c>
      <c r="BJ566" s="209" t="s">
        <v>81</v>
      </c>
      <c r="BK566" s="306">
        <f aca="true" t="shared" si="19" ref="BK566:BK571">ROUND(I566*H566,2)</f>
        <v>0</v>
      </c>
      <c r="BL566" s="209" t="s">
        <v>240</v>
      </c>
      <c r="BM566" s="305" t="s">
        <v>969</v>
      </c>
    </row>
    <row r="567" spans="1:65" s="220" customFormat="1" ht="21.75" customHeight="1">
      <c r="A567" s="218"/>
      <c r="B567" s="141"/>
      <c r="C567" s="142" t="s">
        <v>970</v>
      </c>
      <c r="D567" s="142" t="s">
        <v>154</v>
      </c>
      <c r="E567" s="143" t="s">
        <v>971</v>
      </c>
      <c r="F567" s="144" t="s">
        <v>972</v>
      </c>
      <c r="G567" s="145" t="s">
        <v>295</v>
      </c>
      <c r="H567" s="146">
        <v>24</v>
      </c>
      <c r="I567" s="147">
        <v>0</v>
      </c>
      <c r="J567" s="147">
        <f t="shared" si="10"/>
        <v>0</v>
      </c>
      <c r="K567" s="148"/>
      <c r="L567" s="141"/>
      <c r="M567" s="301" t="s">
        <v>1</v>
      </c>
      <c r="N567" s="302" t="s">
        <v>38</v>
      </c>
      <c r="O567" s="303">
        <v>0.09</v>
      </c>
      <c r="P567" s="303">
        <f t="shared" si="11"/>
        <v>2.16</v>
      </c>
      <c r="Q567" s="303">
        <v>0.00011</v>
      </c>
      <c r="R567" s="303">
        <f t="shared" si="12"/>
        <v>0.00264</v>
      </c>
      <c r="S567" s="303">
        <v>0</v>
      </c>
      <c r="T567" s="304">
        <f t="shared" si="13"/>
        <v>0</v>
      </c>
      <c r="U567" s="218"/>
      <c r="V567" s="218"/>
      <c r="W567" s="218"/>
      <c r="X567" s="218"/>
      <c r="Y567" s="218"/>
      <c r="Z567" s="218"/>
      <c r="AA567" s="218"/>
      <c r="AB567" s="218"/>
      <c r="AC567" s="218"/>
      <c r="AD567" s="218"/>
      <c r="AE567" s="218"/>
      <c r="AR567" s="305" t="s">
        <v>240</v>
      </c>
      <c r="AT567" s="305" t="s">
        <v>154</v>
      </c>
      <c r="AU567" s="305" t="s">
        <v>83</v>
      </c>
      <c r="AY567" s="209" t="s">
        <v>152</v>
      </c>
      <c r="BE567" s="306">
        <f t="shared" si="14"/>
        <v>0</v>
      </c>
      <c r="BF567" s="306">
        <f t="shared" si="15"/>
        <v>0</v>
      </c>
      <c r="BG567" s="306">
        <f t="shared" si="16"/>
        <v>0</v>
      </c>
      <c r="BH567" s="306">
        <f t="shared" si="17"/>
        <v>0</v>
      </c>
      <c r="BI567" s="306">
        <f t="shared" si="18"/>
        <v>0</v>
      </c>
      <c r="BJ567" s="209" t="s">
        <v>81</v>
      </c>
      <c r="BK567" s="306">
        <f t="shared" si="19"/>
        <v>0</v>
      </c>
      <c r="BL567" s="209" t="s">
        <v>240</v>
      </c>
      <c r="BM567" s="305" t="s">
        <v>973</v>
      </c>
    </row>
    <row r="568" spans="1:65" s="220" customFormat="1" ht="21.75" customHeight="1">
      <c r="A568" s="218"/>
      <c r="B568" s="141"/>
      <c r="C568" s="142" t="s">
        <v>974</v>
      </c>
      <c r="D568" s="142" t="s">
        <v>154</v>
      </c>
      <c r="E568" s="143" t="s">
        <v>975</v>
      </c>
      <c r="F568" s="144" t="s">
        <v>976</v>
      </c>
      <c r="G568" s="145" t="s">
        <v>295</v>
      </c>
      <c r="H568" s="146">
        <v>18</v>
      </c>
      <c r="I568" s="147">
        <v>0</v>
      </c>
      <c r="J568" s="147">
        <f t="shared" si="10"/>
        <v>0</v>
      </c>
      <c r="K568" s="148"/>
      <c r="L568" s="141"/>
      <c r="M568" s="301" t="s">
        <v>1</v>
      </c>
      <c r="N568" s="302" t="s">
        <v>38</v>
      </c>
      <c r="O568" s="303">
        <v>1.35</v>
      </c>
      <c r="P568" s="303">
        <f t="shared" si="11"/>
        <v>24.3</v>
      </c>
      <c r="Q568" s="303">
        <v>0.01253</v>
      </c>
      <c r="R568" s="303">
        <f t="shared" si="12"/>
        <v>0.22554</v>
      </c>
      <c r="S568" s="303">
        <v>0</v>
      </c>
      <c r="T568" s="304">
        <f t="shared" si="13"/>
        <v>0</v>
      </c>
      <c r="U568" s="218"/>
      <c r="V568" s="218"/>
      <c r="W568" s="218"/>
      <c r="X568" s="218"/>
      <c r="Y568" s="218"/>
      <c r="Z568" s="218"/>
      <c r="AA568" s="218"/>
      <c r="AB568" s="218"/>
      <c r="AC568" s="218"/>
      <c r="AD568" s="218"/>
      <c r="AE568" s="218"/>
      <c r="AR568" s="305" t="s">
        <v>240</v>
      </c>
      <c r="AT568" s="305" t="s">
        <v>154</v>
      </c>
      <c r="AU568" s="305" t="s">
        <v>83</v>
      </c>
      <c r="AY568" s="209" t="s">
        <v>152</v>
      </c>
      <c r="BE568" s="306">
        <f t="shared" si="14"/>
        <v>0</v>
      </c>
      <c r="BF568" s="306">
        <f t="shared" si="15"/>
        <v>0</v>
      </c>
      <c r="BG568" s="306">
        <f t="shared" si="16"/>
        <v>0</v>
      </c>
      <c r="BH568" s="306">
        <f t="shared" si="17"/>
        <v>0</v>
      </c>
      <c r="BI568" s="306">
        <f t="shared" si="18"/>
        <v>0</v>
      </c>
      <c r="BJ568" s="209" t="s">
        <v>81</v>
      </c>
      <c r="BK568" s="306">
        <f t="shared" si="19"/>
        <v>0</v>
      </c>
      <c r="BL568" s="209" t="s">
        <v>240</v>
      </c>
      <c r="BM568" s="305" t="s">
        <v>977</v>
      </c>
    </row>
    <row r="569" spans="1:65" s="220" customFormat="1" ht="21.75" customHeight="1">
      <c r="A569" s="218"/>
      <c r="B569" s="141"/>
      <c r="C569" s="142" t="s">
        <v>978</v>
      </c>
      <c r="D569" s="142" t="s">
        <v>154</v>
      </c>
      <c r="E569" s="143" t="s">
        <v>979</v>
      </c>
      <c r="F569" s="144" t="s">
        <v>980</v>
      </c>
      <c r="G569" s="145" t="s">
        <v>295</v>
      </c>
      <c r="H569" s="146">
        <v>45</v>
      </c>
      <c r="I569" s="147">
        <v>0</v>
      </c>
      <c r="J569" s="147">
        <f t="shared" si="10"/>
        <v>0</v>
      </c>
      <c r="K569" s="148"/>
      <c r="L569" s="141"/>
      <c r="M569" s="301" t="s">
        <v>1</v>
      </c>
      <c r="N569" s="302" t="s">
        <v>38</v>
      </c>
      <c r="O569" s="303">
        <v>0.819</v>
      </c>
      <c r="P569" s="303">
        <f t="shared" si="11"/>
        <v>36.855</v>
      </c>
      <c r="Q569" s="303">
        <v>0.01253</v>
      </c>
      <c r="R569" s="303">
        <f t="shared" si="12"/>
        <v>0.56385</v>
      </c>
      <c r="S569" s="303">
        <v>0</v>
      </c>
      <c r="T569" s="304">
        <f t="shared" si="13"/>
        <v>0</v>
      </c>
      <c r="U569" s="218"/>
      <c r="V569" s="218"/>
      <c r="W569" s="218"/>
      <c r="X569" s="218"/>
      <c r="Y569" s="218"/>
      <c r="Z569" s="218"/>
      <c r="AA569" s="218"/>
      <c r="AB569" s="218"/>
      <c r="AC569" s="218"/>
      <c r="AD569" s="218"/>
      <c r="AE569" s="218"/>
      <c r="AR569" s="305" t="s">
        <v>240</v>
      </c>
      <c r="AT569" s="305" t="s">
        <v>154</v>
      </c>
      <c r="AU569" s="305" t="s">
        <v>83</v>
      </c>
      <c r="AY569" s="209" t="s">
        <v>152</v>
      </c>
      <c r="BE569" s="306">
        <f t="shared" si="14"/>
        <v>0</v>
      </c>
      <c r="BF569" s="306">
        <f t="shared" si="15"/>
        <v>0</v>
      </c>
      <c r="BG569" s="306">
        <f t="shared" si="16"/>
        <v>0</v>
      </c>
      <c r="BH569" s="306">
        <f t="shared" si="17"/>
        <v>0</v>
      </c>
      <c r="BI569" s="306">
        <f t="shared" si="18"/>
        <v>0</v>
      </c>
      <c r="BJ569" s="209" t="s">
        <v>81</v>
      </c>
      <c r="BK569" s="306">
        <f t="shared" si="19"/>
        <v>0</v>
      </c>
      <c r="BL569" s="209" t="s">
        <v>240</v>
      </c>
      <c r="BM569" s="305" t="s">
        <v>981</v>
      </c>
    </row>
    <row r="570" spans="1:65" s="220" customFormat="1" ht="21.75" customHeight="1">
      <c r="A570" s="218"/>
      <c r="B570" s="141"/>
      <c r="C570" s="142" t="s">
        <v>982</v>
      </c>
      <c r="D570" s="142" t="s">
        <v>154</v>
      </c>
      <c r="E570" s="143" t="s">
        <v>983</v>
      </c>
      <c r="F570" s="144" t="s">
        <v>984</v>
      </c>
      <c r="G570" s="145" t="s">
        <v>231</v>
      </c>
      <c r="H570" s="146">
        <v>400</v>
      </c>
      <c r="I570" s="147">
        <v>0</v>
      </c>
      <c r="J570" s="147">
        <f t="shared" si="10"/>
        <v>0</v>
      </c>
      <c r="K570" s="148"/>
      <c r="L570" s="141"/>
      <c r="M570" s="301" t="s">
        <v>1</v>
      </c>
      <c r="N570" s="302" t="s">
        <v>38</v>
      </c>
      <c r="O570" s="303">
        <v>0.075</v>
      </c>
      <c r="P570" s="303">
        <f t="shared" si="11"/>
        <v>30</v>
      </c>
      <c r="Q570" s="303">
        <v>0</v>
      </c>
      <c r="R570" s="303">
        <f t="shared" si="12"/>
        <v>0</v>
      </c>
      <c r="S570" s="303">
        <v>0</v>
      </c>
      <c r="T570" s="304">
        <f t="shared" si="13"/>
        <v>0</v>
      </c>
      <c r="U570" s="218"/>
      <c r="V570" s="218"/>
      <c r="W570" s="218"/>
      <c r="X570" s="218"/>
      <c r="Y570" s="218"/>
      <c r="Z570" s="218"/>
      <c r="AA570" s="218"/>
      <c r="AB570" s="218"/>
      <c r="AC570" s="218"/>
      <c r="AD570" s="218"/>
      <c r="AE570" s="218"/>
      <c r="AR570" s="305" t="s">
        <v>240</v>
      </c>
      <c r="AT570" s="305" t="s">
        <v>154</v>
      </c>
      <c r="AU570" s="305" t="s">
        <v>83</v>
      </c>
      <c r="AY570" s="209" t="s">
        <v>152</v>
      </c>
      <c r="BE570" s="306">
        <f t="shared" si="14"/>
        <v>0</v>
      </c>
      <c r="BF570" s="306">
        <f t="shared" si="15"/>
        <v>0</v>
      </c>
      <c r="BG570" s="306">
        <f t="shared" si="16"/>
        <v>0</v>
      </c>
      <c r="BH570" s="306">
        <f t="shared" si="17"/>
        <v>0</v>
      </c>
      <c r="BI570" s="306">
        <f t="shared" si="18"/>
        <v>0</v>
      </c>
      <c r="BJ570" s="209" t="s">
        <v>81</v>
      </c>
      <c r="BK570" s="306">
        <f t="shared" si="19"/>
        <v>0</v>
      </c>
      <c r="BL570" s="209" t="s">
        <v>240</v>
      </c>
      <c r="BM570" s="305" t="s">
        <v>985</v>
      </c>
    </row>
    <row r="571" spans="1:65" s="220" customFormat="1" ht="33" customHeight="1">
      <c r="A571" s="218"/>
      <c r="B571" s="141"/>
      <c r="C571" s="155" t="s">
        <v>986</v>
      </c>
      <c r="D571" s="155" t="s">
        <v>348</v>
      </c>
      <c r="E571" s="156" t="s">
        <v>987</v>
      </c>
      <c r="F571" s="157" t="s">
        <v>988</v>
      </c>
      <c r="G571" s="158" t="s">
        <v>231</v>
      </c>
      <c r="H571" s="159">
        <v>440</v>
      </c>
      <c r="I571" s="160">
        <v>0</v>
      </c>
      <c r="J571" s="160">
        <f t="shared" si="10"/>
        <v>0</v>
      </c>
      <c r="K571" s="161"/>
      <c r="L571" s="331"/>
      <c r="M571" s="332" t="s">
        <v>1</v>
      </c>
      <c r="N571" s="333" t="s">
        <v>38</v>
      </c>
      <c r="O571" s="303">
        <v>0</v>
      </c>
      <c r="P571" s="303">
        <f t="shared" si="11"/>
        <v>0</v>
      </c>
      <c r="Q571" s="303">
        <v>6E-05</v>
      </c>
      <c r="R571" s="303">
        <f t="shared" si="12"/>
        <v>0.0264</v>
      </c>
      <c r="S571" s="303">
        <v>0</v>
      </c>
      <c r="T571" s="304">
        <f t="shared" si="13"/>
        <v>0</v>
      </c>
      <c r="U571" s="218"/>
      <c r="V571" s="218"/>
      <c r="W571" s="218"/>
      <c r="X571" s="218"/>
      <c r="Y571" s="218"/>
      <c r="Z571" s="218"/>
      <c r="AA571" s="218"/>
      <c r="AB571" s="218"/>
      <c r="AC571" s="218"/>
      <c r="AD571" s="218"/>
      <c r="AE571" s="218"/>
      <c r="AR571" s="305" t="s">
        <v>333</v>
      </c>
      <c r="AT571" s="305" t="s">
        <v>348</v>
      </c>
      <c r="AU571" s="305" t="s">
        <v>83</v>
      </c>
      <c r="AY571" s="209" t="s">
        <v>152</v>
      </c>
      <c r="BE571" s="306">
        <f t="shared" si="14"/>
        <v>0</v>
      </c>
      <c r="BF571" s="306">
        <f t="shared" si="15"/>
        <v>0</v>
      </c>
      <c r="BG571" s="306">
        <f t="shared" si="16"/>
        <v>0</v>
      </c>
      <c r="BH571" s="306">
        <f t="shared" si="17"/>
        <v>0</v>
      </c>
      <c r="BI571" s="306">
        <f t="shared" si="18"/>
        <v>0</v>
      </c>
      <c r="BJ571" s="209" t="s">
        <v>81</v>
      </c>
      <c r="BK571" s="306">
        <f t="shared" si="19"/>
        <v>0</v>
      </c>
      <c r="BL571" s="209" t="s">
        <v>240</v>
      </c>
      <c r="BM571" s="305" t="s">
        <v>989</v>
      </c>
    </row>
    <row r="572" spans="2:51" s="315" customFormat="1" ht="12">
      <c r="B572" s="316"/>
      <c r="D572" s="309" t="s">
        <v>160</v>
      </c>
      <c r="F572" s="318" t="s">
        <v>990</v>
      </c>
      <c r="H572" s="319">
        <v>440</v>
      </c>
      <c r="L572" s="316"/>
      <c r="M572" s="320"/>
      <c r="N572" s="321"/>
      <c r="O572" s="321"/>
      <c r="P572" s="321"/>
      <c r="Q572" s="321"/>
      <c r="R572" s="321"/>
      <c r="S572" s="321"/>
      <c r="T572" s="322"/>
      <c r="AT572" s="317" t="s">
        <v>160</v>
      </c>
      <c r="AU572" s="317" t="s">
        <v>83</v>
      </c>
      <c r="AV572" s="315" t="s">
        <v>83</v>
      </c>
      <c r="AW572" s="315" t="s">
        <v>3</v>
      </c>
      <c r="AX572" s="315" t="s">
        <v>81</v>
      </c>
      <c r="AY572" s="317" t="s">
        <v>152</v>
      </c>
    </row>
    <row r="573" spans="1:65" s="220" customFormat="1" ht="21.75" customHeight="1">
      <c r="A573" s="218"/>
      <c r="B573" s="141"/>
      <c r="C573" s="142" t="s">
        <v>991</v>
      </c>
      <c r="D573" s="142" t="s">
        <v>154</v>
      </c>
      <c r="E573" s="143" t="s">
        <v>992</v>
      </c>
      <c r="F573" s="144" t="s">
        <v>993</v>
      </c>
      <c r="G573" s="145" t="s">
        <v>194</v>
      </c>
      <c r="H573" s="146">
        <v>18.618</v>
      </c>
      <c r="I573" s="147">
        <v>0</v>
      </c>
      <c r="J573" s="147">
        <f>ROUND(I573*H573,2)</f>
        <v>0</v>
      </c>
      <c r="K573" s="148"/>
      <c r="L573" s="141"/>
      <c r="M573" s="301" t="s">
        <v>1</v>
      </c>
      <c r="N573" s="302" t="s">
        <v>38</v>
      </c>
      <c r="O573" s="303">
        <v>2.329</v>
      </c>
      <c r="P573" s="303">
        <f>O573*H573</f>
        <v>43.361322</v>
      </c>
      <c r="Q573" s="303">
        <v>0</v>
      </c>
      <c r="R573" s="303">
        <f>Q573*H573</f>
        <v>0</v>
      </c>
      <c r="S573" s="303">
        <v>0</v>
      </c>
      <c r="T573" s="304">
        <f>S573*H573</f>
        <v>0</v>
      </c>
      <c r="U573" s="218"/>
      <c r="V573" s="218"/>
      <c r="W573" s="218"/>
      <c r="X573" s="218"/>
      <c r="Y573" s="218"/>
      <c r="Z573" s="218"/>
      <c r="AA573" s="218"/>
      <c r="AB573" s="218"/>
      <c r="AC573" s="218"/>
      <c r="AD573" s="218"/>
      <c r="AE573" s="218"/>
      <c r="AR573" s="305" t="s">
        <v>240</v>
      </c>
      <c r="AT573" s="305" t="s">
        <v>154</v>
      </c>
      <c r="AU573" s="305" t="s">
        <v>83</v>
      </c>
      <c r="AY573" s="209" t="s">
        <v>152</v>
      </c>
      <c r="BE573" s="306">
        <f>IF(N573="základní",J573,0)</f>
        <v>0</v>
      </c>
      <c r="BF573" s="306">
        <f>IF(N573="snížená",J573,0)</f>
        <v>0</v>
      </c>
      <c r="BG573" s="306">
        <f>IF(N573="zákl. přenesená",J573,0)</f>
        <v>0</v>
      </c>
      <c r="BH573" s="306">
        <f>IF(N573="sníž. přenesená",J573,0)</f>
        <v>0</v>
      </c>
      <c r="BI573" s="306">
        <f>IF(N573="nulová",J573,0)</f>
        <v>0</v>
      </c>
      <c r="BJ573" s="209" t="s">
        <v>81</v>
      </c>
      <c r="BK573" s="306">
        <f>ROUND(I573*H573,2)</f>
        <v>0</v>
      </c>
      <c r="BL573" s="209" t="s">
        <v>240</v>
      </c>
      <c r="BM573" s="305" t="s">
        <v>994</v>
      </c>
    </row>
    <row r="574" spans="1:65" s="220" customFormat="1" ht="21.75" customHeight="1">
      <c r="A574" s="218"/>
      <c r="B574" s="141"/>
      <c r="C574" s="142" t="s">
        <v>995</v>
      </c>
      <c r="D574" s="142" t="s">
        <v>154</v>
      </c>
      <c r="E574" s="143" t="s">
        <v>996</v>
      </c>
      <c r="F574" s="144" t="s">
        <v>997</v>
      </c>
      <c r="G574" s="145" t="s">
        <v>194</v>
      </c>
      <c r="H574" s="146">
        <v>18.618</v>
      </c>
      <c r="I574" s="147">
        <v>0</v>
      </c>
      <c r="J574" s="147">
        <f>ROUND(I574*H574,2)</f>
        <v>0</v>
      </c>
      <c r="K574" s="148"/>
      <c r="L574" s="141"/>
      <c r="M574" s="301" t="s">
        <v>1</v>
      </c>
      <c r="N574" s="302" t="s">
        <v>38</v>
      </c>
      <c r="O574" s="303">
        <v>1.5</v>
      </c>
      <c r="P574" s="303">
        <f>O574*H574</f>
        <v>27.927</v>
      </c>
      <c r="Q574" s="303">
        <v>0</v>
      </c>
      <c r="R574" s="303">
        <f>Q574*H574</f>
        <v>0</v>
      </c>
      <c r="S574" s="303">
        <v>0</v>
      </c>
      <c r="T574" s="304">
        <f>S574*H574</f>
        <v>0</v>
      </c>
      <c r="U574" s="218"/>
      <c r="V574" s="218"/>
      <c r="W574" s="218"/>
      <c r="X574" s="218"/>
      <c r="Y574" s="218"/>
      <c r="Z574" s="218"/>
      <c r="AA574" s="218"/>
      <c r="AB574" s="218"/>
      <c r="AC574" s="218"/>
      <c r="AD574" s="218"/>
      <c r="AE574" s="218"/>
      <c r="AR574" s="305" t="s">
        <v>240</v>
      </c>
      <c r="AT574" s="305" t="s">
        <v>154</v>
      </c>
      <c r="AU574" s="305" t="s">
        <v>83</v>
      </c>
      <c r="AY574" s="209" t="s">
        <v>152</v>
      </c>
      <c r="BE574" s="306">
        <f>IF(N574="základní",J574,0)</f>
        <v>0</v>
      </c>
      <c r="BF574" s="306">
        <f>IF(N574="snížená",J574,0)</f>
        <v>0</v>
      </c>
      <c r="BG574" s="306">
        <f>IF(N574="zákl. přenesená",J574,0)</f>
        <v>0</v>
      </c>
      <c r="BH574" s="306">
        <f>IF(N574="sníž. přenesená",J574,0)</f>
        <v>0</v>
      </c>
      <c r="BI574" s="306">
        <f>IF(N574="nulová",J574,0)</f>
        <v>0</v>
      </c>
      <c r="BJ574" s="209" t="s">
        <v>81</v>
      </c>
      <c r="BK574" s="306">
        <f>ROUND(I574*H574,2)</f>
        <v>0</v>
      </c>
      <c r="BL574" s="209" t="s">
        <v>240</v>
      </c>
      <c r="BM574" s="305" t="s">
        <v>998</v>
      </c>
    </row>
    <row r="575" spans="2:63" s="288" customFormat="1" ht="22.9" customHeight="1">
      <c r="B575" s="289"/>
      <c r="D575" s="290" t="s">
        <v>72</v>
      </c>
      <c r="E575" s="299" t="s">
        <v>999</v>
      </c>
      <c r="F575" s="299" t="s">
        <v>1000</v>
      </c>
      <c r="J575" s="300">
        <f>BK575</f>
        <v>0</v>
      </c>
      <c r="L575" s="289"/>
      <c r="M575" s="293"/>
      <c r="N575" s="294"/>
      <c r="O575" s="294"/>
      <c r="P575" s="295">
        <f>SUM(P576:P610)</f>
        <v>252.692399</v>
      </c>
      <c r="Q575" s="294"/>
      <c r="R575" s="295">
        <f>SUM(R576:R610)</f>
        <v>2.58446237</v>
      </c>
      <c r="S575" s="294"/>
      <c r="T575" s="296">
        <f>SUM(T576:T610)</f>
        <v>0</v>
      </c>
      <c r="AR575" s="290" t="s">
        <v>83</v>
      </c>
      <c r="AT575" s="297" t="s">
        <v>72</v>
      </c>
      <c r="AU575" s="297" t="s">
        <v>81</v>
      </c>
      <c r="AY575" s="290" t="s">
        <v>152</v>
      </c>
      <c r="BK575" s="298">
        <f>SUM(BK576:BK610)</f>
        <v>0</v>
      </c>
    </row>
    <row r="576" spans="1:65" s="220" customFormat="1" ht="21.75" customHeight="1">
      <c r="A576" s="218"/>
      <c r="B576" s="141"/>
      <c r="C576" s="142" t="s">
        <v>1001</v>
      </c>
      <c r="D576" s="142" t="s">
        <v>154</v>
      </c>
      <c r="E576" s="143" t="s">
        <v>1002</v>
      </c>
      <c r="F576" s="144" t="s">
        <v>1003</v>
      </c>
      <c r="G576" s="145" t="s">
        <v>231</v>
      </c>
      <c r="H576" s="146">
        <v>34.791</v>
      </c>
      <c r="I576" s="147">
        <v>0</v>
      </c>
      <c r="J576" s="147">
        <f>ROUND(I576*H576,2)</f>
        <v>0</v>
      </c>
      <c r="K576" s="148"/>
      <c r="L576" s="141"/>
      <c r="M576" s="301" t="s">
        <v>1</v>
      </c>
      <c r="N576" s="302" t="s">
        <v>38</v>
      </c>
      <c r="O576" s="303">
        <v>1.585</v>
      </c>
      <c r="P576" s="303">
        <f>O576*H576</f>
        <v>55.14373499999999</v>
      </c>
      <c r="Q576" s="303">
        <v>0.00026</v>
      </c>
      <c r="R576" s="303">
        <f>Q576*H576</f>
        <v>0.009045659999999999</v>
      </c>
      <c r="S576" s="303">
        <v>0</v>
      </c>
      <c r="T576" s="304">
        <f>S576*H576</f>
        <v>0</v>
      </c>
      <c r="U576" s="218"/>
      <c r="V576" s="218"/>
      <c r="W576" s="218"/>
      <c r="X576" s="218"/>
      <c r="Y576" s="218"/>
      <c r="Z576" s="218"/>
      <c r="AA576" s="218"/>
      <c r="AB576" s="218"/>
      <c r="AC576" s="218"/>
      <c r="AD576" s="218"/>
      <c r="AE576" s="218"/>
      <c r="AR576" s="305" t="s">
        <v>240</v>
      </c>
      <c r="AT576" s="305" t="s">
        <v>154</v>
      </c>
      <c r="AU576" s="305" t="s">
        <v>83</v>
      </c>
      <c r="AY576" s="209" t="s">
        <v>152</v>
      </c>
      <c r="BE576" s="306">
        <f>IF(N576="základní",J576,0)</f>
        <v>0</v>
      </c>
      <c r="BF576" s="306">
        <f>IF(N576="snížená",J576,0)</f>
        <v>0</v>
      </c>
      <c r="BG576" s="306">
        <f>IF(N576="zákl. přenesená",J576,0)</f>
        <v>0</v>
      </c>
      <c r="BH576" s="306">
        <f>IF(N576="sníž. přenesená",J576,0)</f>
        <v>0</v>
      </c>
      <c r="BI576" s="306">
        <f>IF(N576="nulová",J576,0)</f>
        <v>0</v>
      </c>
      <c r="BJ576" s="209" t="s">
        <v>81</v>
      </c>
      <c r="BK576" s="306">
        <f>ROUND(I576*H576,2)</f>
        <v>0</v>
      </c>
      <c r="BL576" s="209" t="s">
        <v>240</v>
      </c>
      <c r="BM576" s="305" t="s">
        <v>1004</v>
      </c>
    </row>
    <row r="577" spans="2:51" s="307" customFormat="1" ht="12">
      <c r="B577" s="308"/>
      <c r="D577" s="309" t="s">
        <v>160</v>
      </c>
      <c r="E577" s="310" t="s">
        <v>1</v>
      </c>
      <c r="F577" s="311" t="s">
        <v>1005</v>
      </c>
      <c r="H577" s="310" t="s">
        <v>1</v>
      </c>
      <c r="L577" s="308"/>
      <c r="M577" s="312"/>
      <c r="N577" s="313"/>
      <c r="O577" s="313"/>
      <c r="P577" s="313"/>
      <c r="Q577" s="313"/>
      <c r="R577" s="313"/>
      <c r="S577" s="313"/>
      <c r="T577" s="314"/>
      <c r="AT577" s="310" t="s">
        <v>160</v>
      </c>
      <c r="AU577" s="310" t="s">
        <v>83</v>
      </c>
      <c r="AV577" s="307" t="s">
        <v>81</v>
      </c>
      <c r="AW577" s="307" t="s">
        <v>27</v>
      </c>
      <c r="AX577" s="307" t="s">
        <v>73</v>
      </c>
      <c r="AY577" s="310" t="s">
        <v>152</v>
      </c>
    </row>
    <row r="578" spans="2:51" s="315" customFormat="1" ht="12">
      <c r="B578" s="316"/>
      <c r="D578" s="309" t="s">
        <v>160</v>
      </c>
      <c r="E578" s="317" t="s">
        <v>1</v>
      </c>
      <c r="F578" s="318" t="s">
        <v>1006</v>
      </c>
      <c r="H578" s="319">
        <v>34.791</v>
      </c>
      <c r="L578" s="316"/>
      <c r="M578" s="320"/>
      <c r="N578" s="321"/>
      <c r="O578" s="321"/>
      <c r="P578" s="321"/>
      <c r="Q578" s="321"/>
      <c r="R578" s="321"/>
      <c r="S578" s="321"/>
      <c r="T578" s="322"/>
      <c r="AT578" s="317" t="s">
        <v>160</v>
      </c>
      <c r="AU578" s="317" t="s">
        <v>83</v>
      </c>
      <c r="AV578" s="315" t="s">
        <v>83</v>
      </c>
      <c r="AW578" s="315" t="s">
        <v>27</v>
      </c>
      <c r="AX578" s="315" t="s">
        <v>73</v>
      </c>
      <c r="AY578" s="317" t="s">
        <v>152</v>
      </c>
    </row>
    <row r="579" spans="2:51" s="323" customFormat="1" ht="12">
      <c r="B579" s="324"/>
      <c r="D579" s="309" t="s">
        <v>160</v>
      </c>
      <c r="E579" s="325" t="s">
        <v>1</v>
      </c>
      <c r="F579" s="326" t="s">
        <v>163</v>
      </c>
      <c r="H579" s="327">
        <v>34.791</v>
      </c>
      <c r="L579" s="324"/>
      <c r="M579" s="328"/>
      <c r="N579" s="329"/>
      <c r="O579" s="329"/>
      <c r="P579" s="329"/>
      <c r="Q579" s="329"/>
      <c r="R579" s="329"/>
      <c r="S579" s="329"/>
      <c r="T579" s="330"/>
      <c r="AT579" s="325" t="s">
        <v>160</v>
      </c>
      <c r="AU579" s="325" t="s">
        <v>83</v>
      </c>
      <c r="AV579" s="323" t="s">
        <v>158</v>
      </c>
      <c r="AW579" s="323" t="s">
        <v>27</v>
      </c>
      <c r="AX579" s="323" t="s">
        <v>81</v>
      </c>
      <c r="AY579" s="325" t="s">
        <v>152</v>
      </c>
    </row>
    <row r="580" spans="1:65" s="220" customFormat="1" ht="21.75" customHeight="1">
      <c r="A580" s="218"/>
      <c r="B580" s="141"/>
      <c r="C580" s="155" t="s">
        <v>1007</v>
      </c>
      <c r="D580" s="155" t="s">
        <v>348</v>
      </c>
      <c r="E580" s="156" t="s">
        <v>1008</v>
      </c>
      <c r="F580" s="157" t="s">
        <v>1009</v>
      </c>
      <c r="G580" s="158" t="s">
        <v>231</v>
      </c>
      <c r="H580" s="159">
        <v>34.791</v>
      </c>
      <c r="I580" s="160">
        <v>0</v>
      </c>
      <c r="J580" s="160">
        <f aca="true" t="shared" si="20" ref="J580:J595">ROUND(I580*H580,2)</f>
        <v>0</v>
      </c>
      <c r="K580" s="161"/>
      <c r="L580" s="331"/>
      <c r="M580" s="332" t="s">
        <v>1</v>
      </c>
      <c r="N580" s="333" t="s">
        <v>38</v>
      </c>
      <c r="O580" s="303">
        <v>0</v>
      </c>
      <c r="P580" s="303">
        <f aca="true" t="shared" si="21" ref="P580:P595">O580*H580</f>
        <v>0</v>
      </c>
      <c r="Q580" s="303">
        <v>0.03681</v>
      </c>
      <c r="R580" s="303">
        <f aca="true" t="shared" si="22" ref="R580:R595">Q580*H580</f>
        <v>1.28065671</v>
      </c>
      <c r="S580" s="303">
        <v>0</v>
      </c>
      <c r="T580" s="304">
        <f aca="true" t="shared" si="23" ref="T580:T595">S580*H580</f>
        <v>0</v>
      </c>
      <c r="U580" s="218"/>
      <c r="V580" s="218"/>
      <c r="W580" s="218"/>
      <c r="X580" s="218"/>
      <c r="Y580" s="218"/>
      <c r="Z580" s="218"/>
      <c r="AA580" s="218"/>
      <c r="AB580" s="218"/>
      <c r="AC580" s="218"/>
      <c r="AD580" s="218"/>
      <c r="AE580" s="218"/>
      <c r="AR580" s="305" t="s">
        <v>333</v>
      </c>
      <c r="AT580" s="305" t="s">
        <v>348</v>
      </c>
      <c r="AU580" s="305" t="s">
        <v>83</v>
      </c>
      <c r="AY580" s="209" t="s">
        <v>152</v>
      </c>
      <c r="BE580" s="306">
        <f aca="true" t="shared" si="24" ref="BE580:BE595">IF(N580="základní",J580,0)</f>
        <v>0</v>
      </c>
      <c r="BF580" s="306">
        <f aca="true" t="shared" si="25" ref="BF580:BF595">IF(N580="snížená",J580,0)</f>
        <v>0</v>
      </c>
      <c r="BG580" s="306">
        <f aca="true" t="shared" si="26" ref="BG580:BG595">IF(N580="zákl. přenesená",J580,0)</f>
        <v>0</v>
      </c>
      <c r="BH580" s="306">
        <f aca="true" t="shared" si="27" ref="BH580:BH595">IF(N580="sníž. přenesená",J580,0)</f>
        <v>0</v>
      </c>
      <c r="BI580" s="306">
        <f aca="true" t="shared" si="28" ref="BI580:BI595">IF(N580="nulová",J580,0)</f>
        <v>0</v>
      </c>
      <c r="BJ580" s="209" t="s">
        <v>81</v>
      </c>
      <c r="BK580" s="306">
        <f aca="true" t="shared" si="29" ref="BK580:BK595">ROUND(I580*H580,2)</f>
        <v>0</v>
      </c>
      <c r="BL580" s="209" t="s">
        <v>240</v>
      </c>
      <c r="BM580" s="305" t="s">
        <v>1010</v>
      </c>
    </row>
    <row r="581" spans="1:65" s="220" customFormat="1" ht="21.75" customHeight="1">
      <c r="A581" s="218"/>
      <c r="B581" s="141"/>
      <c r="C581" s="142" t="s">
        <v>1011</v>
      </c>
      <c r="D581" s="142" t="s">
        <v>154</v>
      </c>
      <c r="E581" s="143" t="s">
        <v>1012</v>
      </c>
      <c r="F581" s="144" t="s">
        <v>1013</v>
      </c>
      <c r="G581" s="145" t="s">
        <v>269</v>
      </c>
      <c r="H581" s="146">
        <v>22</v>
      </c>
      <c r="I581" s="147">
        <v>0</v>
      </c>
      <c r="J581" s="147">
        <f t="shared" si="20"/>
        <v>0</v>
      </c>
      <c r="K581" s="148"/>
      <c r="L581" s="141"/>
      <c r="M581" s="301" t="s">
        <v>1</v>
      </c>
      <c r="N581" s="302" t="s">
        <v>38</v>
      </c>
      <c r="O581" s="303">
        <v>1.956</v>
      </c>
      <c r="P581" s="303">
        <f t="shared" si="21"/>
        <v>43.032</v>
      </c>
      <c r="Q581" s="303">
        <v>0</v>
      </c>
      <c r="R581" s="303">
        <f t="shared" si="22"/>
        <v>0</v>
      </c>
      <c r="S581" s="303">
        <v>0</v>
      </c>
      <c r="T581" s="304">
        <f t="shared" si="23"/>
        <v>0</v>
      </c>
      <c r="U581" s="218"/>
      <c r="V581" s="218"/>
      <c r="W581" s="218"/>
      <c r="X581" s="218"/>
      <c r="Y581" s="218"/>
      <c r="Z581" s="218"/>
      <c r="AA581" s="218"/>
      <c r="AB581" s="218"/>
      <c r="AC581" s="218"/>
      <c r="AD581" s="218"/>
      <c r="AE581" s="218"/>
      <c r="AR581" s="305" t="s">
        <v>240</v>
      </c>
      <c r="AT581" s="305" t="s">
        <v>154</v>
      </c>
      <c r="AU581" s="305" t="s">
        <v>83</v>
      </c>
      <c r="AY581" s="209" t="s">
        <v>152</v>
      </c>
      <c r="BE581" s="306">
        <f t="shared" si="24"/>
        <v>0</v>
      </c>
      <c r="BF581" s="306">
        <f t="shared" si="25"/>
        <v>0</v>
      </c>
      <c r="BG581" s="306">
        <f t="shared" si="26"/>
        <v>0</v>
      </c>
      <c r="BH581" s="306">
        <f t="shared" si="27"/>
        <v>0</v>
      </c>
      <c r="BI581" s="306">
        <f t="shared" si="28"/>
        <v>0</v>
      </c>
      <c r="BJ581" s="209" t="s">
        <v>81</v>
      </c>
      <c r="BK581" s="306">
        <f t="shared" si="29"/>
        <v>0</v>
      </c>
      <c r="BL581" s="209" t="s">
        <v>240</v>
      </c>
      <c r="BM581" s="305" t="s">
        <v>1014</v>
      </c>
    </row>
    <row r="582" spans="1:65" s="220" customFormat="1" ht="21.75" customHeight="1">
      <c r="A582" s="218"/>
      <c r="B582" s="141"/>
      <c r="C582" s="155" t="s">
        <v>1015</v>
      </c>
      <c r="D582" s="155" t="s">
        <v>348</v>
      </c>
      <c r="E582" s="156" t="s">
        <v>1016</v>
      </c>
      <c r="F582" s="157" t="s">
        <v>1017</v>
      </c>
      <c r="G582" s="158" t="s">
        <v>269</v>
      </c>
      <c r="H582" s="159">
        <v>22</v>
      </c>
      <c r="I582" s="160">
        <v>0</v>
      </c>
      <c r="J582" s="160">
        <f t="shared" si="20"/>
        <v>0</v>
      </c>
      <c r="K582" s="161"/>
      <c r="L582" s="331"/>
      <c r="M582" s="332" t="s">
        <v>1</v>
      </c>
      <c r="N582" s="333" t="s">
        <v>38</v>
      </c>
      <c r="O582" s="303">
        <v>0</v>
      </c>
      <c r="P582" s="303">
        <f t="shared" si="21"/>
        <v>0</v>
      </c>
      <c r="Q582" s="303">
        <v>0.0205</v>
      </c>
      <c r="R582" s="303">
        <f t="shared" si="22"/>
        <v>0.451</v>
      </c>
      <c r="S582" s="303">
        <v>0</v>
      </c>
      <c r="T582" s="304">
        <f t="shared" si="23"/>
        <v>0</v>
      </c>
      <c r="U582" s="218"/>
      <c r="V582" s="218"/>
      <c r="W582" s="218"/>
      <c r="X582" s="218"/>
      <c r="Y582" s="218"/>
      <c r="Z582" s="218"/>
      <c r="AA582" s="218"/>
      <c r="AB582" s="218"/>
      <c r="AC582" s="218"/>
      <c r="AD582" s="218"/>
      <c r="AE582" s="218"/>
      <c r="AR582" s="305" t="s">
        <v>333</v>
      </c>
      <c r="AT582" s="305" t="s">
        <v>348</v>
      </c>
      <c r="AU582" s="305" t="s">
        <v>83</v>
      </c>
      <c r="AY582" s="209" t="s">
        <v>152</v>
      </c>
      <c r="BE582" s="306">
        <f t="shared" si="24"/>
        <v>0</v>
      </c>
      <c r="BF582" s="306">
        <f t="shared" si="25"/>
        <v>0</v>
      </c>
      <c r="BG582" s="306">
        <f t="shared" si="26"/>
        <v>0</v>
      </c>
      <c r="BH582" s="306">
        <f t="shared" si="27"/>
        <v>0</v>
      </c>
      <c r="BI582" s="306">
        <f t="shared" si="28"/>
        <v>0</v>
      </c>
      <c r="BJ582" s="209" t="s">
        <v>81</v>
      </c>
      <c r="BK582" s="306">
        <f t="shared" si="29"/>
        <v>0</v>
      </c>
      <c r="BL582" s="209" t="s">
        <v>240</v>
      </c>
      <c r="BM582" s="305" t="s">
        <v>1018</v>
      </c>
    </row>
    <row r="583" spans="1:65" s="220" customFormat="1" ht="21.75" customHeight="1">
      <c r="A583" s="218"/>
      <c r="B583" s="141"/>
      <c r="C583" s="142" t="s">
        <v>813</v>
      </c>
      <c r="D583" s="142" t="s">
        <v>154</v>
      </c>
      <c r="E583" s="143" t="s">
        <v>1019</v>
      </c>
      <c r="F583" s="144" t="s">
        <v>1020</v>
      </c>
      <c r="G583" s="145" t="s">
        <v>269</v>
      </c>
      <c r="H583" s="146">
        <v>7</v>
      </c>
      <c r="I583" s="147">
        <v>0</v>
      </c>
      <c r="J583" s="147">
        <f t="shared" si="20"/>
        <v>0</v>
      </c>
      <c r="K583" s="148"/>
      <c r="L583" s="141"/>
      <c r="M583" s="301" t="s">
        <v>1</v>
      </c>
      <c r="N583" s="302" t="s">
        <v>38</v>
      </c>
      <c r="O583" s="303">
        <v>3.514</v>
      </c>
      <c r="P583" s="303">
        <f t="shared" si="21"/>
        <v>24.598</v>
      </c>
      <c r="Q583" s="303">
        <v>0</v>
      </c>
      <c r="R583" s="303">
        <f t="shared" si="22"/>
        <v>0</v>
      </c>
      <c r="S583" s="303">
        <v>0</v>
      </c>
      <c r="T583" s="304">
        <f t="shared" si="23"/>
        <v>0</v>
      </c>
      <c r="U583" s="218"/>
      <c r="V583" s="218"/>
      <c r="W583" s="218"/>
      <c r="X583" s="218"/>
      <c r="Y583" s="218"/>
      <c r="Z583" s="218"/>
      <c r="AA583" s="218"/>
      <c r="AB583" s="218"/>
      <c r="AC583" s="218"/>
      <c r="AD583" s="218"/>
      <c r="AE583" s="218"/>
      <c r="AR583" s="305" t="s">
        <v>240</v>
      </c>
      <c r="AT583" s="305" t="s">
        <v>154</v>
      </c>
      <c r="AU583" s="305" t="s">
        <v>83</v>
      </c>
      <c r="AY583" s="209" t="s">
        <v>152</v>
      </c>
      <c r="BE583" s="306">
        <f t="shared" si="24"/>
        <v>0</v>
      </c>
      <c r="BF583" s="306">
        <f t="shared" si="25"/>
        <v>0</v>
      </c>
      <c r="BG583" s="306">
        <f t="shared" si="26"/>
        <v>0</v>
      </c>
      <c r="BH583" s="306">
        <f t="shared" si="27"/>
        <v>0</v>
      </c>
      <c r="BI583" s="306">
        <f t="shared" si="28"/>
        <v>0</v>
      </c>
      <c r="BJ583" s="209" t="s">
        <v>81</v>
      </c>
      <c r="BK583" s="306">
        <f t="shared" si="29"/>
        <v>0</v>
      </c>
      <c r="BL583" s="209" t="s">
        <v>240</v>
      </c>
      <c r="BM583" s="305" t="s">
        <v>1021</v>
      </c>
    </row>
    <row r="584" spans="1:65" s="220" customFormat="1" ht="21.75" customHeight="1">
      <c r="A584" s="218"/>
      <c r="B584" s="141"/>
      <c r="C584" s="155" t="s">
        <v>1022</v>
      </c>
      <c r="D584" s="155" t="s">
        <v>348</v>
      </c>
      <c r="E584" s="156" t="s">
        <v>1023</v>
      </c>
      <c r="F584" s="157" t="s">
        <v>1024</v>
      </c>
      <c r="G584" s="158" t="s">
        <v>269</v>
      </c>
      <c r="H584" s="159">
        <v>7</v>
      </c>
      <c r="I584" s="160">
        <v>0</v>
      </c>
      <c r="J584" s="160">
        <f t="shared" si="20"/>
        <v>0</v>
      </c>
      <c r="K584" s="161"/>
      <c r="L584" s="331"/>
      <c r="M584" s="332" t="s">
        <v>1</v>
      </c>
      <c r="N584" s="333" t="s">
        <v>38</v>
      </c>
      <c r="O584" s="303">
        <v>0</v>
      </c>
      <c r="P584" s="303">
        <f t="shared" si="21"/>
        <v>0</v>
      </c>
      <c r="Q584" s="303">
        <v>0.043</v>
      </c>
      <c r="R584" s="303">
        <f t="shared" si="22"/>
        <v>0.301</v>
      </c>
      <c r="S584" s="303">
        <v>0</v>
      </c>
      <c r="T584" s="304">
        <f t="shared" si="23"/>
        <v>0</v>
      </c>
      <c r="U584" s="218"/>
      <c r="V584" s="218"/>
      <c r="W584" s="218"/>
      <c r="X584" s="218"/>
      <c r="Y584" s="218"/>
      <c r="Z584" s="218"/>
      <c r="AA584" s="218"/>
      <c r="AB584" s="218"/>
      <c r="AC584" s="218"/>
      <c r="AD584" s="218"/>
      <c r="AE584" s="218"/>
      <c r="AR584" s="305" t="s">
        <v>333</v>
      </c>
      <c r="AT584" s="305" t="s">
        <v>348</v>
      </c>
      <c r="AU584" s="305" t="s">
        <v>83</v>
      </c>
      <c r="AY584" s="209" t="s">
        <v>152</v>
      </c>
      <c r="BE584" s="306">
        <f t="shared" si="24"/>
        <v>0</v>
      </c>
      <c r="BF584" s="306">
        <f t="shared" si="25"/>
        <v>0</v>
      </c>
      <c r="BG584" s="306">
        <f t="shared" si="26"/>
        <v>0</v>
      </c>
      <c r="BH584" s="306">
        <f t="shared" si="27"/>
        <v>0</v>
      </c>
      <c r="BI584" s="306">
        <f t="shared" si="28"/>
        <v>0</v>
      </c>
      <c r="BJ584" s="209" t="s">
        <v>81</v>
      </c>
      <c r="BK584" s="306">
        <f t="shared" si="29"/>
        <v>0</v>
      </c>
      <c r="BL584" s="209" t="s">
        <v>240</v>
      </c>
      <c r="BM584" s="305" t="s">
        <v>1025</v>
      </c>
    </row>
    <row r="585" spans="1:65" s="220" customFormat="1" ht="21.75" customHeight="1">
      <c r="A585" s="218"/>
      <c r="B585" s="141"/>
      <c r="C585" s="142" t="s">
        <v>1026</v>
      </c>
      <c r="D585" s="142" t="s">
        <v>154</v>
      </c>
      <c r="E585" s="143" t="s">
        <v>1027</v>
      </c>
      <c r="F585" s="144" t="s">
        <v>1028</v>
      </c>
      <c r="G585" s="145" t="s">
        <v>269</v>
      </c>
      <c r="H585" s="146">
        <v>7</v>
      </c>
      <c r="I585" s="147">
        <v>0</v>
      </c>
      <c r="J585" s="147">
        <f t="shared" si="20"/>
        <v>0</v>
      </c>
      <c r="K585" s="148"/>
      <c r="L585" s="141"/>
      <c r="M585" s="301" t="s">
        <v>1</v>
      </c>
      <c r="N585" s="302" t="s">
        <v>38</v>
      </c>
      <c r="O585" s="303">
        <v>4.144</v>
      </c>
      <c r="P585" s="303">
        <f t="shared" si="21"/>
        <v>29.008000000000003</v>
      </c>
      <c r="Q585" s="303">
        <v>0.00027</v>
      </c>
      <c r="R585" s="303">
        <f t="shared" si="22"/>
        <v>0.00189</v>
      </c>
      <c r="S585" s="303">
        <v>0</v>
      </c>
      <c r="T585" s="304">
        <f t="shared" si="23"/>
        <v>0</v>
      </c>
      <c r="U585" s="218"/>
      <c r="V585" s="218"/>
      <c r="W585" s="218"/>
      <c r="X585" s="218"/>
      <c r="Y585" s="218"/>
      <c r="Z585" s="218"/>
      <c r="AA585" s="218"/>
      <c r="AB585" s="218"/>
      <c r="AC585" s="218"/>
      <c r="AD585" s="218"/>
      <c r="AE585" s="218"/>
      <c r="AR585" s="305" t="s">
        <v>240</v>
      </c>
      <c r="AT585" s="305" t="s">
        <v>154</v>
      </c>
      <c r="AU585" s="305" t="s">
        <v>83</v>
      </c>
      <c r="AY585" s="209" t="s">
        <v>152</v>
      </c>
      <c r="BE585" s="306">
        <f t="shared" si="24"/>
        <v>0</v>
      </c>
      <c r="BF585" s="306">
        <f t="shared" si="25"/>
        <v>0</v>
      </c>
      <c r="BG585" s="306">
        <f t="shared" si="26"/>
        <v>0</v>
      </c>
      <c r="BH585" s="306">
        <f t="shared" si="27"/>
        <v>0</v>
      </c>
      <c r="BI585" s="306">
        <f t="shared" si="28"/>
        <v>0</v>
      </c>
      <c r="BJ585" s="209" t="s">
        <v>81</v>
      </c>
      <c r="BK585" s="306">
        <f t="shared" si="29"/>
        <v>0</v>
      </c>
      <c r="BL585" s="209" t="s">
        <v>240</v>
      </c>
      <c r="BM585" s="305" t="s">
        <v>1029</v>
      </c>
    </row>
    <row r="586" spans="1:65" s="220" customFormat="1" ht="21.75" customHeight="1">
      <c r="A586" s="218"/>
      <c r="B586" s="141"/>
      <c r="C586" s="155" t="s">
        <v>1030</v>
      </c>
      <c r="D586" s="155" t="s">
        <v>348</v>
      </c>
      <c r="E586" s="156" t="s">
        <v>1031</v>
      </c>
      <c r="F586" s="157" t="s">
        <v>1032</v>
      </c>
      <c r="G586" s="158" t="s">
        <v>269</v>
      </c>
      <c r="H586" s="159">
        <v>7</v>
      </c>
      <c r="I586" s="160">
        <v>0</v>
      </c>
      <c r="J586" s="160">
        <f t="shared" si="20"/>
        <v>0</v>
      </c>
      <c r="K586" s="161"/>
      <c r="L586" s="331"/>
      <c r="M586" s="332" t="s">
        <v>1</v>
      </c>
      <c r="N586" s="333" t="s">
        <v>38</v>
      </c>
      <c r="O586" s="303">
        <v>0</v>
      </c>
      <c r="P586" s="303">
        <f t="shared" si="21"/>
        <v>0</v>
      </c>
      <c r="Q586" s="303">
        <v>0</v>
      </c>
      <c r="R586" s="303">
        <f t="shared" si="22"/>
        <v>0</v>
      </c>
      <c r="S586" s="303">
        <v>0</v>
      </c>
      <c r="T586" s="304">
        <f t="shared" si="23"/>
        <v>0</v>
      </c>
      <c r="U586" s="218"/>
      <c r="V586" s="218"/>
      <c r="W586" s="218"/>
      <c r="X586" s="218"/>
      <c r="Y586" s="218"/>
      <c r="Z586" s="218"/>
      <c r="AA586" s="218"/>
      <c r="AB586" s="218"/>
      <c r="AC586" s="218"/>
      <c r="AD586" s="218"/>
      <c r="AE586" s="218"/>
      <c r="AR586" s="305" t="s">
        <v>333</v>
      </c>
      <c r="AT586" s="305" t="s">
        <v>348</v>
      </c>
      <c r="AU586" s="305" t="s">
        <v>83</v>
      </c>
      <c r="AY586" s="209" t="s">
        <v>152</v>
      </c>
      <c r="BE586" s="306">
        <f t="shared" si="24"/>
        <v>0</v>
      </c>
      <c r="BF586" s="306">
        <f t="shared" si="25"/>
        <v>0</v>
      </c>
      <c r="BG586" s="306">
        <f t="shared" si="26"/>
        <v>0</v>
      </c>
      <c r="BH586" s="306">
        <f t="shared" si="27"/>
        <v>0</v>
      </c>
      <c r="BI586" s="306">
        <f t="shared" si="28"/>
        <v>0</v>
      </c>
      <c r="BJ586" s="209" t="s">
        <v>81</v>
      </c>
      <c r="BK586" s="306">
        <f t="shared" si="29"/>
        <v>0</v>
      </c>
      <c r="BL586" s="209" t="s">
        <v>240</v>
      </c>
      <c r="BM586" s="305" t="s">
        <v>1033</v>
      </c>
    </row>
    <row r="587" spans="1:65" s="220" customFormat="1" ht="16.5" customHeight="1">
      <c r="A587" s="218"/>
      <c r="B587" s="141"/>
      <c r="C587" s="155" t="s">
        <v>1034</v>
      </c>
      <c r="D587" s="155" t="s">
        <v>348</v>
      </c>
      <c r="E587" s="156" t="s">
        <v>1035</v>
      </c>
      <c r="F587" s="157" t="s">
        <v>1036</v>
      </c>
      <c r="G587" s="158" t="s">
        <v>269</v>
      </c>
      <c r="H587" s="159">
        <v>7</v>
      </c>
      <c r="I587" s="160">
        <v>0</v>
      </c>
      <c r="J587" s="160">
        <f t="shared" si="20"/>
        <v>0</v>
      </c>
      <c r="K587" s="161"/>
      <c r="L587" s="331"/>
      <c r="M587" s="332" t="s">
        <v>1</v>
      </c>
      <c r="N587" s="333" t="s">
        <v>38</v>
      </c>
      <c r="O587" s="303">
        <v>0</v>
      </c>
      <c r="P587" s="303">
        <f t="shared" si="21"/>
        <v>0</v>
      </c>
      <c r="Q587" s="303">
        <v>0.0038</v>
      </c>
      <c r="R587" s="303">
        <f t="shared" si="22"/>
        <v>0.0266</v>
      </c>
      <c r="S587" s="303">
        <v>0</v>
      </c>
      <c r="T587" s="304">
        <f t="shared" si="23"/>
        <v>0</v>
      </c>
      <c r="U587" s="218"/>
      <c r="V587" s="218"/>
      <c r="W587" s="218"/>
      <c r="X587" s="218"/>
      <c r="Y587" s="218"/>
      <c r="Z587" s="218"/>
      <c r="AA587" s="218"/>
      <c r="AB587" s="218"/>
      <c r="AC587" s="218"/>
      <c r="AD587" s="218"/>
      <c r="AE587" s="218"/>
      <c r="AR587" s="305" t="s">
        <v>333</v>
      </c>
      <c r="AT587" s="305" t="s">
        <v>348</v>
      </c>
      <c r="AU587" s="305" t="s">
        <v>83</v>
      </c>
      <c r="AY587" s="209" t="s">
        <v>152</v>
      </c>
      <c r="BE587" s="306">
        <f t="shared" si="24"/>
        <v>0</v>
      </c>
      <c r="BF587" s="306">
        <f t="shared" si="25"/>
        <v>0</v>
      </c>
      <c r="BG587" s="306">
        <f t="shared" si="26"/>
        <v>0</v>
      </c>
      <c r="BH587" s="306">
        <f t="shared" si="27"/>
        <v>0</v>
      </c>
      <c r="BI587" s="306">
        <f t="shared" si="28"/>
        <v>0</v>
      </c>
      <c r="BJ587" s="209" t="s">
        <v>81</v>
      </c>
      <c r="BK587" s="306">
        <f t="shared" si="29"/>
        <v>0</v>
      </c>
      <c r="BL587" s="209" t="s">
        <v>240</v>
      </c>
      <c r="BM587" s="305" t="s">
        <v>1037</v>
      </c>
    </row>
    <row r="588" spans="1:65" s="220" customFormat="1" ht="16.5" customHeight="1">
      <c r="A588" s="218"/>
      <c r="B588" s="141"/>
      <c r="C588" s="155" t="s">
        <v>1038</v>
      </c>
      <c r="D588" s="155" t="s">
        <v>348</v>
      </c>
      <c r="E588" s="156" t="s">
        <v>1039</v>
      </c>
      <c r="F588" s="157" t="s">
        <v>1040</v>
      </c>
      <c r="G588" s="158" t="s">
        <v>269</v>
      </c>
      <c r="H588" s="159">
        <v>7</v>
      </c>
      <c r="I588" s="160">
        <v>0</v>
      </c>
      <c r="J588" s="160">
        <f t="shared" si="20"/>
        <v>0</v>
      </c>
      <c r="K588" s="161"/>
      <c r="L588" s="331"/>
      <c r="M588" s="332" t="s">
        <v>1</v>
      </c>
      <c r="N588" s="333" t="s">
        <v>38</v>
      </c>
      <c r="O588" s="303">
        <v>0</v>
      </c>
      <c r="P588" s="303">
        <f t="shared" si="21"/>
        <v>0</v>
      </c>
      <c r="Q588" s="303">
        <v>0.00082</v>
      </c>
      <c r="R588" s="303">
        <f t="shared" si="22"/>
        <v>0.00574</v>
      </c>
      <c r="S588" s="303">
        <v>0</v>
      </c>
      <c r="T588" s="304">
        <f t="shared" si="23"/>
        <v>0</v>
      </c>
      <c r="U588" s="218"/>
      <c r="V588" s="218"/>
      <c r="W588" s="218"/>
      <c r="X588" s="218"/>
      <c r="Y588" s="218"/>
      <c r="Z588" s="218"/>
      <c r="AA588" s="218"/>
      <c r="AB588" s="218"/>
      <c r="AC588" s="218"/>
      <c r="AD588" s="218"/>
      <c r="AE588" s="218"/>
      <c r="AR588" s="305" t="s">
        <v>333</v>
      </c>
      <c r="AT588" s="305" t="s">
        <v>348</v>
      </c>
      <c r="AU588" s="305" t="s">
        <v>83</v>
      </c>
      <c r="AY588" s="209" t="s">
        <v>152</v>
      </c>
      <c r="BE588" s="306">
        <f t="shared" si="24"/>
        <v>0</v>
      </c>
      <c r="BF588" s="306">
        <f t="shared" si="25"/>
        <v>0</v>
      </c>
      <c r="BG588" s="306">
        <f t="shared" si="26"/>
        <v>0</v>
      </c>
      <c r="BH588" s="306">
        <f t="shared" si="27"/>
        <v>0</v>
      </c>
      <c r="BI588" s="306">
        <f t="shared" si="28"/>
        <v>0</v>
      </c>
      <c r="BJ588" s="209" t="s">
        <v>81</v>
      </c>
      <c r="BK588" s="306">
        <f t="shared" si="29"/>
        <v>0</v>
      </c>
      <c r="BL588" s="209" t="s">
        <v>240</v>
      </c>
      <c r="BM588" s="305" t="s">
        <v>1041</v>
      </c>
    </row>
    <row r="589" spans="1:65" s="220" customFormat="1" ht="16.5" customHeight="1">
      <c r="A589" s="218"/>
      <c r="B589" s="141"/>
      <c r="C589" s="155" t="s">
        <v>1042</v>
      </c>
      <c r="D589" s="155" t="s">
        <v>348</v>
      </c>
      <c r="E589" s="156" t="s">
        <v>1043</v>
      </c>
      <c r="F589" s="157" t="s">
        <v>1044</v>
      </c>
      <c r="G589" s="158" t="s">
        <v>269</v>
      </c>
      <c r="H589" s="159">
        <v>3</v>
      </c>
      <c r="I589" s="160">
        <v>0</v>
      </c>
      <c r="J589" s="160">
        <f t="shared" si="20"/>
        <v>0</v>
      </c>
      <c r="K589" s="161"/>
      <c r="L589" s="331"/>
      <c r="M589" s="332" t="s">
        <v>1</v>
      </c>
      <c r="N589" s="333" t="s">
        <v>38</v>
      </c>
      <c r="O589" s="303">
        <v>0</v>
      </c>
      <c r="P589" s="303">
        <f t="shared" si="21"/>
        <v>0</v>
      </c>
      <c r="Q589" s="303">
        <v>0.00043</v>
      </c>
      <c r="R589" s="303">
        <f t="shared" si="22"/>
        <v>0.00129</v>
      </c>
      <c r="S589" s="303">
        <v>0</v>
      </c>
      <c r="T589" s="304">
        <f t="shared" si="23"/>
        <v>0</v>
      </c>
      <c r="U589" s="218"/>
      <c r="V589" s="218"/>
      <c r="W589" s="218"/>
      <c r="X589" s="218"/>
      <c r="Y589" s="218"/>
      <c r="Z589" s="218"/>
      <c r="AA589" s="218"/>
      <c r="AB589" s="218"/>
      <c r="AC589" s="218"/>
      <c r="AD589" s="218"/>
      <c r="AE589" s="218"/>
      <c r="AR589" s="305" t="s">
        <v>333</v>
      </c>
      <c r="AT589" s="305" t="s">
        <v>348</v>
      </c>
      <c r="AU589" s="305" t="s">
        <v>83</v>
      </c>
      <c r="AY589" s="209" t="s">
        <v>152</v>
      </c>
      <c r="BE589" s="306">
        <f t="shared" si="24"/>
        <v>0</v>
      </c>
      <c r="BF589" s="306">
        <f t="shared" si="25"/>
        <v>0</v>
      </c>
      <c r="BG589" s="306">
        <f t="shared" si="26"/>
        <v>0</v>
      </c>
      <c r="BH589" s="306">
        <f t="shared" si="27"/>
        <v>0</v>
      </c>
      <c r="BI589" s="306">
        <f t="shared" si="28"/>
        <v>0</v>
      </c>
      <c r="BJ589" s="209" t="s">
        <v>81</v>
      </c>
      <c r="BK589" s="306">
        <f t="shared" si="29"/>
        <v>0</v>
      </c>
      <c r="BL589" s="209" t="s">
        <v>240</v>
      </c>
      <c r="BM589" s="305" t="s">
        <v>1045</v>
      </c>
    </row>
    <row r="590" spans="1:65" s="220" customFormat="1" ht="16.5" customHeight="1">
      <c r="A590" s="218"/>
      <c r="B590" s="141"/>
      <c r="C590" s="155" t="s">
        <v>1046</v>
      </c>
      <c r="D590" s="155" t="s">
        <v>348</v>
      </c>
      <c r="E590" s="156" t="s">
        <v>1047</v>
      </c>
      <c r="F590" s="157" t="s">
        <v>1048</v>
      </c>
      <c r="G590" s="158" t="s">
        <v>1049</v>
      </c>
      <c r="H590" s="159">
        <v>7</v>
      </c>
      <c r="I590" s="160">
        <v>0</v>
      </c>
      <c r="J590" s="160">
        <f t="shared" si="20"/>
        <v>0</v>
      </c>
      <c r="K590" s="161"/>
      <c r="L590" s="331"/>
      <c r="M590" s="332" t="s">
        <v>1</v>
      </c>
      <c r="N590" s="333" t="s">
        <v>38</v>
      </c>
      <c r="O590" s="303">
        <v>0</v>
      </c>
      <c r="P590" s="303">
        <f t="shared" si="21"/>
        <v>0</v>
      </c>
      <c r="Q590" s="303">
        <v>0.0033</v>
      </c>
      <c r="R590" s="303">
        <f t="shared" si="22"/>
        <v>0.0231</v>
      </c>
      <c r="S590" s="303">
        <v>0</v>
      </c>
      <c r="T590" s="304">
        <f t="shared" si="23"/>
        <v>0</v>
      </c>
      <c r="U590" s="218"/>
      <c r="V590" s="218"/>
      <c r="W590" s="218"/>
      <c r="X590" s="218"/>
      <c r="Y590" s="218"/>
      <c r="Z590" s="218"/>
      <c r="AA590" s="218"/>
      <c r="AB590" s="218"/>
      <c r="AC590" s="218"/>
      <c r="AD590" s="218"/>
      <c r="AE590" s="218"/>
      <c r="AR590" s="305" t="s">
        <v>333</v>
      </c>
      <c r="AT590" s="305" t="s">
        <v>348</v>
      </c>
      <c r="AU590" s="305" t="s">
        <v>83</v>
      </c>
      <c r="AY590" s="209" t="s">
        <v>152</v>
      </c>
      <c r="BE590" s="306">
        <f t="shared" si="24"/>
        <v>0</v>
      </c>
      <c r="BF590" s="306">
        <f t="shared" si="25"/>
        <v>0</v>
      </c>
      <c r="BG590" s="306">
        <f t="shared" si="26"/>
        <v>0</v>
      </c>
      <c r="BH590" s="306">
        <f t="shared" si="27"/>
        <v>0</v>
      </c>
      <c r="BI590" s="306">
        <f t="shared" si="28"/>
        <v>0</v>
      </c>
      <c r="BJ590" s="209" t="s">
        <v>81</v>
      </c>
      <c r="BK590" s="306">
        <f t="shared" si="29"/>
        <v>0</v>
      </c>
      <c r="BL590" s="209" t="s">
        <v>240</v>
      </c>
      <c r="BM590" s="305" t="s">
        <v>1050</v>
      </c>
    </row>
    <row r="591" spans="1:65" s="220" customFormat="1" ht="21.75" customHeight="1">
      <c r="A591" s="218"/>
      <c r="B591" s="141"/>
      <c r="C591" s="142" t="s">
        <v>1051</v>
      </c>
      <c r="D591" s="142" t="s">
        <v>154</v>
      </c>
      <c r="E591" s="143" t="s">
        <v>1052</v>
      </c>
      <c r="F591" s="144" t="s">
        <v>1053</v>
      </c>
      <c r="G591" s="145" t="s">
        <v>269</v>
      </c>
      <c r="H591" s="146">
        <v>22</v>
      </c>
      <c r="I591" s="147">
        <v>0</v>
      </c>
      <c r="J591" s="147">
        <f t="shared" si="20"/>
        <v>0</v>
      </c>
      <c r="K591" s="148"/>
      <c r="L591" s="141"/>
      <c r="M591" s="301" t="s">
        <v>1</v>
      </c>
      <c r="N591" s="302" t="s">
        <v>38</v>
      </c>
      <c r="O591" s="303">
        <v>2.925</v>
      </c>
      <c r="P591" s="303">
        <f t="shared" si="21"/>
        <v>64.35</v>
      </c>
      <c r="Q591" s="303">
        <v>0.00047</v>
      </c>
      <c r="R591" s="303">
        <f t="shared" si="22"/>
        <v>0.01034</v>
      </c>
      <c r="S591" s="303">
        <v>0</v>
      </c>
      <c r="T591" s="304">
        <f t="shared" si="23"/>
        <v>0</v>
      </c>
      <c r="U591" s="218"/>
      <c r="V591" s="218"/>
      <c r="W591" s="218"/>
      <c r="X591" s="218"/>
      <c r="Y591" s="218"/>
      <c r="Z591" s="218"/>
      <c r="AA591" s="218"/>
      <c r="AB591" s="218"/>
      <c r="AC591" s="218"/>
      <c r="AD591" s="218"/>
      <c r="AE591" s="218"/>
      <c r="AR591" s="305" t="s">
        <v>240</v>
      </c>
      <c r="AT591" s="305" t="s">
        <v>154</v>
      </c>
      <c r="AU591" s="305" t="s">
        <v>83</v>
      </c>
      <c r="AY591" s="209" t="s">
        <v>152</v>
      </c>
      <c r="BE591" s="306">
        <f t="shared" si="24"/>
        <v>0</v>
      </c>
      <c r="BF591" s="306">
        <f t="shared" si="25"/>
        <v>0</v>
      </c>
      <c r="BG591" s="306">
        <f t="shared" si="26"/>
        <v>0</v>
      </c>
      <c r="BH591" s="306">
        <f t="shared" si="27"/>
        <v>0</v>
      </c>
      <c r="BI591" s="306">
        <f t="shared" si="28"/>
        <v>0</v>
      </c>
      <c r="BJ591" s="209" t="s">
        <v>81</v>
      </c>
      <c r="BK591" s="306">
        <f t="shared" si="29"/>
        <v>0</v>
      </c>
      <c r="BL591" s="209" t="s">
        <v>240</v>
      </c>
      <c r="BM591" s="305" t="s">
        <v>1054</v>
      </c>
    </row>
    <row r="592" spans="1:65" s="220" customFormat="1" ht="21.75" customHeight="1">
      <c r="A592" s="218"/>
      <c r="B592" s="141"/>
      <c r="C592" s="155" t="s">
        <v>1055</v>
      </c>
      <c r="D592" s="155" t="s">
        <v>348</v>
      </c>
      <c r="E592" s="156" t="s">
        <v>1056</v>
      </c>
      <c r="F592" s="157" t="s">
        <v>1057</v>
      </c>
      <c r="G592" s="158" t="s">
        <v>269</v>
      </c>
      <c r="H592" s="159">
        <v>22</v>
      </c>
      <c r="I592" s="160">
        <v>0</v>
      </c>
      <c r="J592" s="160">
        <f t="shared" si="20"/>
        <v>0</v>
      </c>
      <c r="K592" s="161"/>
      <c r="L592" s="331"/>
      <c r="M592" s="332" t="s">
        <v>1</v>
      </c>
      <c r="N592" s="333" t="s">
        <v>38</v>
      </c>
      <c r="O592" s="303">
        <v>0</v>
      </c>
      <c r="P592" s="303">
        <f t="shared" si="21"/>
        <v>0</v>
      </c>
      <c r="Q592" s="303">
        <v>0.016</v>
      </c>
      <c r="R592" s="303">
        <f t="shared" si="22"/>
        <v>0.352</v>
      </c>
      <c r="S592" s="303">
        <v>0</v>
      </c>
      <c r="T592" s="304">
        <f t="shared" si="23"/>
        <v>0</v>
      </c>
      <c r="U592" s="218"/>
      <c r="V592" s="218"/>
      <c r="W592" s="218"/>
      <c r="X592" s="218"/>
      <c r="Y592" s="218"/>
      <c r="Z592" s="218"/>
      <c r="AA592" s="218"/>
      <c r="AB592" s="218"/>
      <c r="AC592" s="218"/>
      <c r="AD592" s="218"/>
      <c r="AE592" s="218"/>
      <c r="AR592" s="305" t="s">
        <v>333</v>
      </c>
      <c r="AT592" s="305" t="s">
        <v>348</v>
      </c>
      <c r="AU592" s="305" t="s">
        <v>83</v>
      </c>
      <c r="AY592" s="209" t="s">
        <v>152</v>
      </c>
      <c r="BE592" s="306">
        <f t="shared" si="24"/>
        <v>0</v>
      </c>
      <c r="BF592" s="306">
        <f t="shared" si="25"/>
        <v>0</v>
      </c>
      <c r="BG592" s="306">
        <f t="shared" si="26"/>
        <v>0</v>
      </c>
      <c r="BH592" s="306">
        <f t="shared" si="27"/>
        <v>0</v>
      </c>
      <c r="BI592" s="306">
        <f t="shared" si="28"/>
        <v>0</v>
      </c>
      <c r="BJ592" s="209" t="s">
        <v>81</v>
      </c>
      <c r="BK592" s="306">
        <f t="shared" si="29"/>
        <v>0</v>
      </c>
      <c r="BL592" s="209" t="s">
        <v>240</v>
      </c>
      <c r="BM592" s="305" t="s">
        <v>1058</v>
      </c>
    </row>
    <row r="593" spans="1:65" s="220" customFormat="1" ht="21.75" customHeight="1">
      <c r="A593" s="218"/>
      <c r="B593" s="141"/>
      <c r="C593" s="142" t="s">
        <v>1059</v>
      </c>
      <c r="D593" s="142" t="s">
        <v>154</v>
      </c>
      <c r="E593" s="143" t="s">
        <v>1060</v>
      </c>
      <c r="F593" s="144" t="s">
        <v>1061</v>
      </c>
      <c r="G593" s="145" t="s">
        <v>269</v>
      </c>
      <c r="H593" s="146">
        <v>7</v>
      </c>
      <c r="I593" s="147">
        <v>0</v>
      </c>
      <c r="J593" s="147">
        <f t="shared" si="20"/>
        <v>0</v>
      </c>
      <c r="K593" s="148"/>
      <c r="L593" s="141"/>
      <c r="M593" s="301" t="s">
        <v>1</v>
      </c>
      <c r="N593" s="302" t="s">
        <v>38</v>
      </c>
      <c r="O593" s="303">
        <v>3.794</v>
      </c>
      <c r="P593" s="303">
        <f t="shared" si="21"/>
        <v>26.558</v>
      </c>
      <c r="Q593" s="303">
        <v>0.0004</v>
      </c>
      <c r="R593" s="303">
        <f t="shared" si="22"/>
        <v>0.0028</v>
      </c>
      <c r="S593" s="303">
        <v>0</v>
      </c>
      <c r="T593" s="304">
        <f t="shared" si="23"/>
        <v>0</v>
      </c>
      <c r="U593" s="218"/>
      <c r="V593" s="218"/>
      <c r="W593" s="218"/>
      <c r="X593" s="218"/>
      <c r="Y593" s="218"/>
      <c r="Z593" s="218"/>
      <c r="AA593" s="218"/>
      <c r="AB593" s="218"/>
      <c r="AC593" s="218"/>
      <c r="AD593" s="218"/>
      <c r="AE593" s="218"/>
      <c r="AR593" s="305" t="s">
        <v>240</v>
      </c>
      <c r="AT593" s="305" t="s">
        <v>154</v>
      </c>
      <c r="AU593" s="305" t="s">
        <v>83</v>
      </c>
      <c r="AY593" s="209" t="s">
        <v>152</v>
      </c>
      <c r="BE593" s="306">
        <f t="shared" si="24"/>
        <v>0</v>
      </c>
      <c r="BF593" s="306">
        <f t="shared" si="25"/>
        <v>0</v>
      </c>
      <c r="BG593" s="306">
        <f t="shared" si="26"/>
        <v>0</v>
      </c>
      <c r="BH593" s="306">
        <f t="shared" si="27"/>
        <v>0</v>
      </c>
      <c r="BI593" s="306">
        <f t="shared" si="28"/>
        <v>0</v>
      </c>
      <c r="BJ593" s="209" t="s">
        <v>81</v>
      </c>
      <c r="BK593" s="306">
        <f t="shared" si="29"/>
        <v>0</v>
      </c>
      <c r="BL593" s="209" t="s">
        <v>240</v>
      </c>
      <c r="BM593" s="305" t="s">
        <v>1062</v>
      </c>
    </row>
    <row r="594" spans="1:65" s="220" customFormat="1" ht="21.75" customHeight="1">
      <c r="A594" s="218"/>
      <c r="B594" s="141"/>
      <c r="C594" s="155" t="s">
        <v>1063</v>
      </c>
      <c r="D594" s="155" t="s">
        <v>348</v>
      </c>
      <c r="E594" s="156" t="s">
        <v>1064</v>
      </c>
      <c r="F594" s="157" t="s">
        <v>1065</v>
      </c>
      <c r="G594" s="158" t="s">
        <v>269</v>
      </c>
      <c r="H594" s="159">
        <v>7</v>
      </c>
      <c r="I594" s="160">
        <v>0</v>
      </c>
      <c r="J594" s="160">
        <f t="shared" si="20"/>
        <v>0</v>
      </c>
      <c r="K594" s="161"/>
      <c r="L594" s="331"/>
      <c r="M594" s="332" t="s">
        <v>1</v>
      </c>
      <c r="N594" s="333" t="s">
        <v>38</v>
      </c>
      <c r="O594" s="303">
        <v>0</v>
      </c>
      <c r="P594" s="303">
        <f t="shared" si="21"/>
        <v>0</v>
      </c>
      <c r="Q594" s="303">
        <v>0.017</v>
      </c>
      <c r="R594" s="303">
        <f t="shared" si="22"/>
        <v>0.11900000000000001</v>
      </c>
      <c r="S594" s="303">
        <v>0</v>
      </c>
      <c r="T594" s="304">
        <f t="shared" si="23"/>
        <v>0</v>
      </c>
      <c r="U594" s="218"/>
      <c r="V594" s="218"/>
      <c r="W594" s="218"/>
      <c r="X594" s="218"/>
      <c r="Y594" s="218"/>
      <c r="Z594" s="218"/>
      <c r="AA594" s="218"/>
      <c r="AB594" s="218"/>
      <c r="AC594" s="218"/>
      <c r="AD594" s="218"/>
      <c r="AE594" s="218"/>
      <c r="AR594" s="305" t="s">
        <v>333</v>
      </c>
      <c r="AT594" s="305" t="s">
        <v>348</v>
      </c>
      <c r="AU594" s="305" t="s">
        <v>83</v>
      </c>
      <c r="AY594" s="209" t="s">
        <v>152</v>
      </c>
      <c r="BE594" s="306">
        <f t="shared" si="24"/>
        <v>0</v>
      </c>
      <c r="BF594" s="306">
        <f t="shared" si="25"/>
        <v>0</v>
      </c>
      <c r="BG594" s="306">
        <f t="shared" si="26"/>
        <v>0</v>
      </c>
      <c r="BH594" s="306">
        <f t="shared" si="27"/>
        <v>0</v>
      </c>
      <c r="BI594" s="306">
        <f t="shared" si="28"/>
        <v>0</v>
      </c>
      <c r="BJ594" s="209" t="s">
        <v>81</v>
      </c>
      <c r="BK594" s="306">
        <f t="shared" si="29"/>
        <v>0</v>
      </c>
      <c r="BL594" s="209" t="s">
        <v>240</v>
      </c>
      <c r="BM594" s="305" t="s">
        <v>1066</v>
      </c>
    </row>
    <row r="595" spans="1:65" s="220" customFormat="1" ht="21.75" customHeight="1">
      <c r="A595" s="218"/>
      <c r="B595" s="141"/>
      <c r="C595" s="142" t="s">
        <v>1067</v>
      </c>
      <c r="D595" s="142" t="s">
        <v>154</v>
      </c>
      <c r="E595" s="143" t="s">
        <v>1068</v>
      </c>
      <c r="F595" s="144" t="s">
        <v>1069</v>
      </c>
      <c r="G595" s="145" t="s">
        <v>555</v>
      </c>
      <c r="H595" s="146">
        <v>1</v>
      </c>
      <c r="I595" s="147">
        <v>0</v>
      </c>
      <c r="J595" s="147">
        <f t="shared" si="20"/>
        <v>0</v>
      </c>
      <c r="K595" s="148"/>
      <c r="L595" s="141"/>
      <c r="M595" s="301" t="s">
        <v>1</v>
      </c>
      <c r="N595" s="302" t="s">
        <v>38</v>
      </c>
      <c r="O595" s="303">
        <v>0</v>
      </c>
      <c r="P595" s="303">
        <f t="shared" si="21"/>
        <v>0</v>
      </c>
      <c r="Q595" s="303">
        <v>0</v>
      </c>
      <c r="R595" s="303">
        <f t="shared" si="22"/>
        <v>0</v>
      </c>
      <c r="S595" s="303">
        <v>0</v>
      </c>
      <c r="T595" s="304">
        <f t="shared" si="23"/>
        <v>0</v>
      </c>
      <c r="U595" s="218"/>
      <c r="V595" s="218"/>
      <c r="W595" s="218"/>
      <c r="X595" s="218"/>
      <c r="Y595" s="218"/>
      <c r="Z595" s="218"/>
      <c r="AA595" s="218"/>
      <c r="AB595" s="218"/>
      <c r="AC595" s="218"/>
      <c r="AD595" s="218"/>
      <c r="AE595" s="218"/>
      <c r="AR595" s="305" t="s">
        <v>240</v>
      </c>
      <c r="AT595" s="305" t="s">
        <v>154</v>
      </c>
      <c r="AU595" s="305" t="s">
        <v>83</v>
      </c>
      <c r="AY595" s="209" t="s">
        <v>152</v>
      </c>
      <c r="BE595" s="306">
        <f t="shared" si="24"/>
        <v>0</v>
      </c>
      <c r="BF595" s="306">
        <f t="shared" si="25"/>
        <v>0</v>
      </c>
      <c r="BG595" s="306">
        <f t="shared" si="26"/>
        <v>0</v>
      </c>
      <c r="BH595" s="306">
        <f t="shared" si="27"/>
        <v>0</v>
      </c>
      <c r="BI595" s="306">
        <f t="shared" si="28"/>
        <v>0</v>
      </c>
      <c r="BJ595" s="209" t="s">
        <v>81</v>
      </c>
      <c r="BK595" s="306">
        <f t="shared" si="29"/>
        <v>0</v>
      </c>
      <c r="BL595" s="209" t="s">
        <v>240</v>
      </c>
      <c r="BM595" s="305" t="s">
        <v>1070</v>
      </c>
    </row>
    <row r="596" spans="1:47" s="220" customFormat="1" ht="87.75">
      <c r="A596" s="218"/>
      <c r="B596" s="141"/>
      <c r="C596" s="218"/>
      <c r="D596" s="309" t="s">
        <v>1071</v>
      </c>
      <c r="E596" s="218"/>
      <c r="F596" s="334" t="s">
        <v>1072</v>
      </c>
      <c r="G596" s="218"/>
      <c r="H596" s="218"/>
      <c r="I596" s="218"/>
      <c r="J596" s="218"/>
      <c r="K596" s="218"/>
      <c r="L596" s="141"/>
      <c r="M596" s="335"/>
      <c r="N596" s="336"/>
      <c r="O596" s="337"/>
      <c r="P596" s="337"/>
      <c r="Q596" s="337"/>
      <c r="R596" s="337"/>
      <c r="S596" s="337"/>
      <c r="T596" s="338"/>
      <c r="U596" s="218"/>
      <c r="V596" s="218"/>
      <c r="W596" s="218"/>
      <c r="X596" s="218"/>
      <c r="Y596" s="218"/>
      <c r="Z596" s="218"/>
      <c r="AA596" s="218"/>
      <c r="AB596" s="218"/>
      <c r="AC596" s="218"/>
      <c r="AD596" s="218"/>
      <c r="AE596" s="218"/>
      <c r="AT596" s="209" t="s">
        <v>1071</v>
      </c>
      <c r="AU596" s="209" t="s">
        <v>83</v>
      </c>
    </row>
    <row r="597" spans="1:65" s="220" customFormat="1" ht="21.75" customHeight="1">
      <c r="A597" s="218"/>
      <c r="B597" s="141"/>
      <c r="C597" s="142" t="s">
        <v>1073</v>
      </c>
      <c r="D597" s="142" t="s">
        <v>154</v>
      </c>
      <c r="E597" s="143" t="s">
        <v>1074</v>
      </c>
      <c r="F597" s="144" t="s">
        <v>1075</v>
      </c>
      <c r="G597" s="145" t="s">
        <v>555</v>
      </c>
      <c r="H597" s="146">
        <v>1</v>
      </c>
      <c r="I597" s="147">
        <v>0</v>
      </c>
      <c r="J597" s="147">
        <f>ROUND(I597*H597,2)</f>
        <v>0</v>
      </c>
      <c r="K597" s="148"/>
      <c r="L597" s="141"/>
      <c r="M597" s="301" t="s">
        <v>1</v>
      </c>
      <c r="N597" s="302" t="s">
        <v>38</v>
      </c>
      <c r="O597" s="303">
        <v>0</v>
      </c>
      <c r="P597" s="303">
        <f>O597*H597</f>
        <v>0</v>
      </c>
      <c r="Q597" s="303">
        <v>0</v>
      </c>
      <c r="R597" s="303">
        <f>Q597*H597</f>
        <v>0</v>
      </c>
      <c r="S597" s="303">
        <v>0</v>
      </c>
      <c r="T597" s="304">
        <f>S597*H597</f>
        <v>0</v>
      </c>
      <c r="U597" s="218"/>
      <c r="V597" s="218"/>
      <c r="W597" s="218"/>
      <c r="X597" s="218"/>
      <c r="Y597" s="218"/>
      <c r="Z597" s="218"/>
      <c r="AA597" s="218"/>
      <c r="AB597" s="218"/>
      <c r="AC597" s="218"/>
      <c r="AD597" s="218"/>
      <c r="AE597" s="218"/>
      <c r="AR597" s="305" t="s">
        <v>240</v>
      </c>
      <c r="AT597" s="305" t="s">
        <v>154</v>
      </c>
      <c r="AU597" s="305" t="s">
        <v>83</v>
      </c>
      <c r="AY597" s="209" t="s">
        <v>152</v>
      </c>
      <c r="BE597" s="306">
        <f>IF(N597="základní",J597,0)</f>
        <v>0</v>
      </c>
      <c r="BF597" s="306">
        <f>IF(N597="snížená",J597,0)</f>
        <v>0</v>
      </c>
      <c r="BG597" s="306">
        <f>IF(N597="zákl. přenesená",J597,0)</f>
        <v>0</v>
      </c>
      <c r="BH597" s="306">
        <f>IF(N597="sníž. přenesená",J597,0)</f>
        <v>0</v>
      </c>
      <c r="BI597" s="306">
        <f>IF(N597="nulová",J597,0)</f>
        <v>0</v>
      </c>
      <c r="BJ597" s="209" t="s">
        <v>81</v>
      </c>
      <c r="BK597" s="306">
        <f>ROUND(I597*H597,2)</f>
        <v>0</v>
      </c>
      <c r="BL597" s="209" t="s">
        <v>240</v>
      </c>
      <c r="BM597" s="305" t="s">
        <v>1076</v>
      </c>
    </row>
    <row r="598" spans="1:47" s="220" customFormat="1" ht="87.75">
      <c r="A598" s="218"/>
      <c r="B598" s="141"/>
      <c r="C598" s="218"/>
      <c r="D598" s="309" t="s">
        <v>1071</v>
      </c>
      <c r="E598" s="218"/>
      <c r="F598" s="334" t="s">
        <v>1077</v>
      </c>
      <c r="G598" s="218"/>
      <c r="H598" s="218"/>
      <c r="I598" s="218"/>
      <c r="J598" s="218"/>
      <c r="K598" s="218"/>
      <c r="L598" s="141"/>
      <c r="M598" s="335"/>
      <c r="N598" s="336"/>
      <c r="O598" s="337"/>
      <c r="P598" s="337"/>
      <c r="Q598" s="337"/>
      <c r="R598" s="337"/>
      <c r="S598" s="337"/>
      <c r="T598" s="338"/>
      <c r="U598" s="218"/>
      <c r="V598" s="218"/>
      <c r="W598" s="218"/>
      <c r="X598" s="218"/>
      <c r="Y598" s="218"/>
      <c r="Z598" s="218"/>
      <c r="AA598" s="218"/>
      <c r="AB598" s="218"/>
      <c r="AC598" s="218"/>
      <c r="AD598" s="218"/>
      <c r="AE598" s="218"/>
      <c r="AT598" s="209" t="s">
        <v>1071</v>
      </c>
      <c r="AU598" s="209" t="s">
        <v>83</v>
      </c>
    </row>
    <row r="599" spans="1:65" s="220" customFormat="1" ht="16.5" customHeight="1">
      <c r="A599" s="218"/>
      <c r="B599" s="141"/>
      <c r="C599" s="142" t="s">
        <v>1078</v>
      </c>
      <c r="D599" s="142" t="s">
        <v>154</v>
      </c>
      <c r="E599" s="143" t="s">
        <v>1079</v>
      </c>
      <c r="F599" s="144" t="s">
        <v>1080</v>
      </c>
      <c r="G599" s="145" t="s">
        <v>555</v>
      </c>
      <c r="H599" s="146">
        <v>2</v>
      </c>
      <c r="I599" s="147">
        <v>0</v>
      </c>
      <c r="J599" s="147">
        <f>ROUND(I599*H599,2)</f>
        <v>0</v>
      </c>
      <c r="K599" s="148"/>
      <c r="L599" s="141"/>
      <c r="M599" s="301" t="s">
        <v>1</v>
      </c>
      <c r="N599" s="302" t="s">
        <v>38</v>
      </c>
      <c r="O599" s="303">
        <v>0</v>
      </c>
      <c r="P599" s="303">
        <f>O599*H599</f>
        <v>0</v>
      </c>
      <c r="Q599" s="303">
        <v>0</v>
      </c>
      <c r="R599" s="303">
        <f>Q599*H599</f>
        <v>0</v>
      </c>
      <c r="S599" s="303">
        <v>0</v>
      </c>
      <c r="T599" s="304">
        <f>S599*H599</f>
        <v>0</v>
      </c>
      <c r="U599" s="218"/>
      <c r="V599" s="218"/>
      <c r="W599" s="218"/>
      <c r="X599" s="218"/>
      <c r="Y599" s="218"/>
      <c r="Z599" s="218"/>
      <c r="AA599" s="218"/>
      <c r="AB599" s="218"/>
      <c r="AC599" s="218"/>
      <c r="AD599" s="218"/>
      <c r="AE599" s="218"/>
      <c r="AR599" s="305" t="s">
        <v>240</v>
      </c>
      <c r="AT599" s="305" t="s">
        <v>154</v>
      </c>
      <c r="AU599" s="305" t="s">
        <v>83</v>
      </c>
      <c r="AY599" s="209" t="s">
        <v>152</v>
      </c>
      <c r="BE599" s="306">
        <f>IF(N599="základní",J599,0)</f>
        <v>0</v>
      </c>
      <c r="BF599" s="306">
        <f>IF(N599="snížená",J599,0)</f>
        <v>0</v>
      </c>
      <c r="BG599" s="306">
        <f>IF(N599="zákl. přenesená",J599,0)</f>
        <v>0</v>
      </c>
      <c r="BH599" s="306">
        <f>IF(N599="sníž. přenesená",J599,0)</f>
        <v>0</v>
      </c>
      <c r="BI599" s="306">
        <f>IF(N599="nulová",J599,0)</f>
        <v>0</v>
      </c>
      <c r="BJ599" s="209" t="s">
        <v>81</v>
      </c>
      <c r="BK599" s="306">
        <f>ROUND(I599*H599,2)</f>
        <v>0</v>
      </c>
      <c r="BL599" s="209" t="s">
        <v>240</v>
      </c>
      <c r="BM599" s="305" t="s">
        <v>1081</v>
      </c>
    </row>
    <row r="600" spans="1:47" s="220" customFormat="1" ht="58.5">
      <c r="A600" s="218"/>
      <c r="B600" s="141"/>
      <c r="C600" s="218"/>
      <c r="D600" s="309" t="s">
        <v>1071</v>
      </c>
      <c r="E600" s="218"/>
      <c r="F600" s="334" t="s">
        <v>1082</v>
      </c>
      <c r="G600" s="218"/>
      <c r="H600" s="218"/>
      <c r="I600" s="218"/>
      <c r="J600" s="218"/>
      <c r="K600" s="218"/>
      <c r="L600" s="141"/>
      <c r="M600" s="335"/>
      <c r="N600" s="336"/>
      <c r="O600" s="337"/>
      <c r="P600" s="337"/>
      <c r="Q600" s="337"/>
      <c r="R600" s="337"/>
      <c r="S600" s="337"/>
      <c r="T600" s="338"/>
      <c r="U600" s="218"/>
      <c r="V600" s="218"/>
      <c r="W600" s="218"/>
      <c r="X600" s="218"/>
      <c r="Y600" s="218"/>
      <c r="Z600" s="218"/>
      <c r="AA600" s="218"/>
      <c r="AB600" s="218"/>
      <c r="AC600" s="218"/>
      <c r="AD600" s="218"/>
      <c r="AE600" s="218"/>
      <c r="AT600" s="209" t="s">
        <v>1071</v>
      </c>
      <c r="AU600" s="209" t="s">
        <v>83</v>
      </c>
    </row>
    <row r="601" spans="1:65" s="220" customFormat="1" ht="16.5" customHeight="1">
      <c r="A601" s="218"/>
      <c r="B601" s="141"/>
      <c r="C601" s="142" t="s">
        <v>1083</v>
      </c>
      <c r="D601" s="142" t="s">
        <v>154</v>
      </c>
      <c r="E601" s="143" t="s">
        <v>1084</v>
      </c>
      <c r="F601" s="144" t="s">
        <v>1085</v>
      </c>
      <c r="G601" s="145" t="s">
        <v>555</v>
      </c>
      <c r="H601" s="146">
        <v>1</v>
      </c>
      <c r="I601" s="147">
        <v>0</v>
      </c>
      <c r="J601" s="147">
        <f>ROUND(I601*H601,2)</f>
        <v>0</v>
      </c>
      <c r="K601" s="148"/>
      <c r="L601" s="141"/>
      <c r="M601" s="301" t="s">
        <v>1</v>
      </c>
      <c r="N601" s="302" t="s">
        <v>38</v>
      </c>
      <c r="O601" s="303">
        <v>0</v>
      </c>
      <c r="P601" s="303">
        <f>O601*H601</f>
        <v>0</v>
      </c>
      <c r="Q601" s="303">
        <v>0</v>
      </c>
      <c r="R601" s="303">
        <f>Q601*H601</f>
        <v>0</v>
      </c>
      <c r="S601" s="303">
        <v>0</v>
      </c>
      <c r="T601" s="304">
        <f>S601*H601</f>
        <v>0</v>
      </c>
      <c r="U601" s="218"/>
      <c r="V601" s="218"/>
      <c r="W601" s="218"/>
      <c r="X601" s="218"/>
      <c r="Y601" s="218"/>
      <c r="Z601" s="218"/>
      <c r="AA601" s="218"/>
      <c r="AB601" s="218"/>
      <c r="AC601" s="218"/>
      <c r="AD601" s="218"/>
      <c r="AE601" s="218"/>
      <c r="AR601" s="305" t="s">
        <v>240</v>
      </c>
      <c r="AT601" s="305" t="s">
        <v>154</v>
      </c>
      <c r="AU601" s="305" t="s">
        <v>83</v>
      </c>
      <c r="AY601" s="209" t="s">
        <v>152</v>
      </c>
      <c r="BE601" s="306">
        <f>IF(N601="základní",J601,0)</f>
        <v>0</v>
      </c>
      <c r="BF601" s="306">
        <f>IF(N601="snížená",J601,0)</f>
        <v>0</v>
      </c>
      <c r="BG601" s="306">
        <f>IF(N601="zákl. přenesená",J601,0)</f>
        <v>0</v>
      </c>
      <c r="BH601" s="306">
        <f>IF(N601="sníž. přenesená",J601,0)</f>
        <v>0</v>
      </c>
      <c r="BI601" s="306">
        <f>IF(N601="nulová",J601,0)</f>
        <v>0</v>
      </c>
      <c r="BJ601" s="209" t="s">
        <v>81</v>
      </c>
      <c r="BK601" s="306">
        <f>ROUND(I601*H601,2)</f>
        <v>0</v>
      </c>
      <c r="BL601" s="209" t="s">
        <v>240</v>
      </c>
      <c r="BM601" s="305" t="s">
        <v>1086</v>
      </c>
    </row>
    <row r="602" spans="1:47" s="220" customFormat="1" ht="107.25">
      <c r="A602" s="218"/>
      <c r="B602" s="141"/>
      <c r="C602" s="218"/>
      <c r="D602" s="309" t="s">
        <v>1071</v>
      </c>
      <c r="E602" s="218"/>
      <c r="F602" s="334" t="s">
        <v>1087</v>
      </c>
      <c r="G602" s="218"/>
      <c r="H602" s="218"/>
      <c r="I602" s="218"/>
      <c r="J602" s="218"/>
      <c r="K602" s="218"/>
      <c r="L602" s="141"/>
      <c r="M602" s="335"/>
      <c r="N602" s="336"/>
      <c r="O602" s="337"/>
      <c r="P602" s="337"/>
      <c r="Q602" s="337"/>
      <c r="R602" s="337"/>
      <c r="S602" s="337"/>
      <c r="T602" s="338"/>
      <c r="U602" s="218"/>
      <c r="V602" s="218"/>
      <c r="W602" s="218"/>
      <c r="X602" s="218"/>
      <c r="Y602" s="218"/>
      <c r="Z602" s="218"/>
      <c r="AA602" s="218"/>
      <c r="AB602" s="218"/>
      <c r="AC602" s="218"/>
      <c r="AD602" s="218"/>
      <c r="AE602" s="218"/>
      <c r="AT602" s="209" t="s">
        <v>1071</v>
      </c>
      <c r="AU602" s="209" t="s">
        <v>83</v>
      </c>
    </row>
    <row r="603" spans="1:65" s="220" customFormat="1" ht="16.5" customHeight="1">
      <c r="A603" s="218"/>
      <c r="B603" s="141"/>
      <c r="C603" s="142" t="s">
        <v>1088</v>
      </c>
      <c r="D603" s="142" t="s">
        <v>154</v>
      </c>
      <c r="E603" s="143" t="s">
        <v>1089</v>
      </c>
      <c r="F603" s="144" t="s">
        <v>1090</v>
      </c>
      <c r="G603" s="145" t="s">
        <v>555</v>
      </c>
      <c r="H603" s="146">
        <v>1</v>
      </c>
      <c r="I603" s="147">
        <v>0</v>
      </c>
      <c r="J603" s="147">
        <f>ROUND(I603*H603,2)</f>
        <v>0</v>
      </c>
      <c r="K603" s="148"/>
      <c r="L603" s="141"/>
      <c r="M603" s="301" t="s">
        <v>1</v>
      </c>
      <c r="N603" s="302" t="s">
        <v>38</v>
      </c>
      <c r="O603" s="303">
        <v>0</v>
      </c>
      <c r="P603" s="303">
        <f>O603*H603</f>
        <v>0</v>
      </c>
      <c r="Q603" s="303">
        <v>0</v>
      </c>
      <c r="R603" s="303">
        <f>Q603*H603</f>
        <v>0</v>
      </c>
      <c r="S603" s="303">
        <v>0</v>
      </c>
      <c r="T603" s="304">
        <f>S603*H603</f>
        <v>0</v>
      </c>
      <c r="U603" s="218"/>
      <c r="V603" s="218"/>
      <c r="W603" s="218"/>
      <c r="X603" s="218"/>
      <c r="Y603" s="218"/>
      <c r="Z603" s="218"/>
      <c r="AA603" s="218"/>
      <c r="AB603" s="218"/>
      <c r="AC603" s="218"/>
      <c r="AD603" s="218"/>
      <c r="AE603" s="218"/>
      <c r="AR603" s="305" t="s">
        <v>240</v>
      </c>
      <c r="AT603" s="305" t="s">
        <v>154</v>
      </c>
      <c r="AU603" s="305" t="s">
        <v>83</v>
      </c>
      <c r="AY603" s="209" t="s">
        <v>152</v>
      </c>
      <c r="BE603" s="306">
        <f>IF(N603="základní",J603,0)</f>
        <v>0</v>
      </c>
      <c r="BF603" s="306">
        <f>IF(N603="snížená",J603,0)</f>
        <v>0</v>
      </c>
      <c r="BG603" s="306">
        <f>IF(N603="zákl. přenesená",J603,0)</f>
        <v>0</v>
      </c>
      <c r="BH603" s="306">
        <f>IF(N603="sníž. přenesená",J603,0)</f>
        <v>0</v>
      </c>
      <c r="BI603" s="306">
        <f>IF(N603="nulová",J603,0)</f>
        <v>0</v>
      </c>
      <c r="BJ603" s="209" t="s">
        <v>81</v>
      </c>
      <c r="BK603" s="306">
        <f>ROUND(I603*H603,2)</f>
        <v>0</v>
      </c>
      <c r="BL603" s="209" t="s">
        <v>240</v>
      </c>
      <c r="BM603" s="305" t="s">
        <v>1091</v>
      </c>
    </row>
    <row r="604" spans="1:47" s="220" customFormat="1" ht="87.75">
      <c r="A604" s="218"/>
      <c r="B604" s="141"/>
      <c r="C604" s="218"/>
      <c r="D604" s="309" t="s">
        <v>1071</v>
      </c>
      <c r="E604" s="218"/>
      <c r="F604" s="334" t="s">
        <v>1092</v>
      </c>
      <c r="G604" s="218"/>
      <c r="H604" s="218"/>
      <c r="I604" s="218"/>
      <c r="J604" s="218"/>
      <c r="K604" s="218"/>
      <c r="L604" s="141"/>
      <c r="M604" s="335"/>
      <c r="N604" s="336"/>
      <c r="O604" s="337"/>
      <c r="P604" s="337"/>
      <c r="Q604" s="337"/>
      <c r="R604" s="337"/>
      <c r="S604" s="337"/>
      <c r="T604" s="338"/>
      <c r="U604" s="218"/>
      <c r="V604" s="218"/>
      <c r="W604" s="218"/>
      <c r="X604" s="218"/>
      <c r="Y604" s="218"/>
      <c r="Z604" s="218"/>
      <c r="AA604" s="218"/>
      <c r="AB604" s="218"/>
      <c r="AC604" s="218"/>
      <c r="AD604" s="218"/>
      <c r="AE604" s="218"/>
      <c r="AT604" s="209" t="s">
        <v>1071</v>
      </c>
      <c r="AU604" s="209" t="s">
        <v>83</v>
      </c>
    </row>
    <row r="605" spans="1:65" s="220" customFormat="1" ht="16.5" customHeight="1">
      <c r="A605" s="218"/>
      <c r="B605" s="141"/>
      <c r="C605" s="142" t="s">
        <v>1093</v>
      </c>
      <c r="D605" s="142" t="s">
        <v>154</v>
      </c>
      <c r="E605" s="143" t="s">
        <v>1094</v>
      </c>
      <c r="F605" s="144" t="s">
        <v>1095</v>
      </c>
      <c r="G605" s="145" t="s">
        <v>555</v>
      </c>
      <c r="H605" s="146">
        <v>1</v>
      </c>
      <c r="I605" s="147">
        <v>0</v>
      </c>
      <c r="J605" s="147">
        <f>ROUND(I605*H605,2)</f>
        <v>0</v>
      </c>
      <c r="K605" s="148"/>
      <c r="L605" s="141"/>
      <c r="M605" s="301" t="s">
        <v>1</v>
      </c>
      <c r="N605" s="302" t="s">
        <v>38</v>
      </c>
      <c r="O605" s="303">
        <v>0</v>
      </c>
      <c r="P605" s="303">
        <f>O605*H605</f>
        <v>0</v>
      </c>
      <c r="Q605" s="303">
        <v>0</v>
      </c>
      <c r="R605" s="303">
        <f>Q605*H605</f>
        <v>0</v>
      </c>
      <c r="S605" s="303">
        <v>0</v>
      </c>
      <c r="T605" s="304">
        <f>S605*H605</f>
        <v>0</v>
      </c>
      <c r="U605" s="218"/>
      <c r="V605" s="218"/>
      <c r="W605" s="218"/>
      <c r="X605" s="218"/>
      <c r="Y605" s="218"/>
      <c r="Z605" s="218"/>
      <c r="AA605" s="218"/>
      <c r="AB605" s="218"/>
      <c r="AC605" s="218"/>
      <c r="AD605" s="218"/>
      <c r="AE605" s="218"/>
      <c r="AR605" s="305" t="s">
        <v>240</v>
      </c>
      <c r="AT605" s="305" t="s">
        <v>154</v>
      </c>
      <c r="AU605" s="305" t="s">
        <v>83</v>
      </c>
      <c r="AY605" s="209" t="s">
        <v>152</v>
      </c>
      <c r="BE605" s="306">
        <f>IF(N605="základní",J605,0)</f>
        <v>0</v>
      </c>
      <c r="BF605" s="306">
        <f>IF(N605="snížená",J605,0)</f>
        <v>0</v>
      </c>
      <c r="BG605" s="306">
        <f>IF(N605="zákl. přenesená",J605,0)</f>
        <v>0</v>
      </c>
      <c r="BH605" s="306">
        <f>IF(N605="sníž. přenesená",J605,0)</f>
        <v>0</v>
      </c>
      <c r="BI605" s="306">
        <f>IF(N605="nulová",J605,0)</f>
        <v>0</v>
      </c>
      <c r="BJ605" s="209" t="s">
        <v>81</v>
      </c>
      <c r="BK605" s="306">
        <f>ROUND(I605*H605,2)</f>
        <v>0</v>
      </c>
      <c r="BL605" s="209" t="s">
        <v>240</v>
      </c>
      <c r="BM605" s="305" t="s">
        <v>1096</v>
      </c>
    </row>
    <row r="606" spans="1:47" s="220" customFormat="1" ht="87.75">
      <c r="A606" s="218"/>
      <c r="B606" s="141"/>
      <c r="C606" s="218"/>
      <c r="D606" s="309" t="s">
        <v>1071</v>
      </c>
      <c r="E606" s="218"/>
      <c r="F606" s="334" t="s">
        <v>1092</v>
      </c>
      <c r="G606" s="218"/>
      <c r="H606" s="218"/>
      <c r="I606" s="218"/>
      <c r="J606" s="218"/>
      <c r="K606" s="218"/>
      <c r="L606" s="141"/>
      <c r="M606" s="335"/>
      <c r="N606" s="336"/>
      <c r="O606" s="337"/>
      <c r="P606" s="337"/>
      <c r="Q606" s="337"/>
      <c r="R606" s="337"/>
      <c r="S606" s="337"/>
      <c r="T606" s="338"/>
      <c r="U606" s="218"/>
      <c r="V606" s="218"/>
      <c r="W606" s="218"/>
      <c r="X606" s="218"/>
      <c r="Y606" s="218"/>
      <c r="Z606" s="218"/>
      <c r="AA606" s="218"/>
      <c r="AB606" s="218"/>
      <c r="AC606" s="218"/>
      <c r="AD606" s="218"/>
      <c r="AE606" s="218"/>
      <c r="AT606" s="209" t="s">
        <v>1071</v>
      </c>
      <c r="AU606" s="209" t="s">
        <v>83</v>
      </c>
    </row>
    <row r="607" spans="1:65" s="220" customFormat="1" ht="16.5" customHeight="1">
      <c r="A607" s="218"/>
      <c r="B607" s="141"/>
      <c r="C607" s="142" t="s">
        <v>1097</v>
      </c>
      <c r="D607" s="142" t="s">
        <v>154</v>
      </c>
      <c r="E607" s="143" t="s">
        <v>1098</v>
      </c>
      <c r="F607" s="144" t="s">
        <v>1099</v>
      </c>
      <c r="G607" s="145" t="s">
        <v>555</v>
      </c>
      <c r="H607" s="146">
        <v>1</v>
      </c>
      <c r="I607" s="147">
        <v>0</v>
      </c>
      <c r="J607" s="147">
        <f>ROUND(I607*H607,2)</f>
        <v>0</v>
      </c>
      <c r="K607" s="148"/>
      <c r="L607" s="141"/>
      <c r="M607" s="301" t="s">
        <v>1</v>
      </c>
      <c r="N607" s="302" t="s">
        <v>38</v>
      </c>
      <c r="O607" s="303">
        <v>0</v>
      </c>
      <c r="P607" s="303">
        <f>O607*H607</f>
        <v>0</v>
      </c>
      <c r="Q607" s="303">
        <v>0</v>
      </c>
      <c r="R607" s="303">
        <f>Q607*H607</f>
        <v>0</v>
      </c>
      <c r="S607" s="303">
        <v>0</v>
      </c>
      <c r="T607" s="304">
        <f>S607*H607</f>
        <v>0</v>
      </c>
      <c r="U607" s="218"/>
      <c r="V607" s="218"/>
      <c r="W607" s="218"/>
      <c r="X607" s="218"/>
      <c r="Y607" s="218"/>
      <c r="Z607" s="218"/>
      <c r="AA607" s="218"/>
      <c r="AB607" s="218"/>
      <c r="AC607" s="218"/>
      <c r="AD607" s="218"/>
      <c r="AE607" s="218"/>
      <c r="AR607" s="305" t="s">
        <v>240</v>
      </c>
      <c r="AT607" s="305" t="s">
        <v>154</v>
      </c>
      <c r="AU607" s="305" t="s">
        <v>83</v>
      </c>
      <c r="AY607" s="209" t="s">
        <v>152</v>
      </c>
      <c r="BE607" s="306">
        <f>IF(N607="základní",J607,0)</f>
        <v>0</v>
      </c>
      <c r="BF607" s="306">
        <f>IF(N607="snížená",J607,0)</f>
        <v>0</v>
      </c>
      <c r="BG607" s="306">
        <f>IF(N607="zákl. přenesená",J607,0)</f>
        <v>0</v>
      </c>
      <c r="BH607" s="306">
        <f>IF(N607="sníž. přenesená",J607,0)</f>
        <v>0</v>
      </c>
      <c r="BI607" s="306">
        <f>IF(N607="nulová",J607,0)</f>
        <v>0</v>
      </c>
      <c r="BJ607" s="209" t="s">
        <v>81</v>
      </c>
      <c r="BK607" s="306">
        <f>ROUND(I607*H607,2)</f>
        <v>0</v>
      </c>
      <c r="BL607" s="209" t="s">
        <v>240</v>
      </c>
      <c r="BM607" s="305" t="s">
        <v>1100</v>
      </c>
    </row>
    <row r="608" spans="1:65" s="220" customFormat="1" ht="16.5" customHeight="1">
      <c r="A608" s="218"/>
      <c r="B608" s="141"/>
      <c r="C608" s="142" t="s">
        <v>1101</v>
      </c>
      <c r="D608" s="142" t="s">
        <v>154</v>
      </c>
      <c r="E608" s="143" t="s">
        <v>1102</v>
      </c>
      <c r="F608" s="144" t="s">
        <v>1103</v>
      </c>
      <c r="G608" s="145" t="s">
        <v>555</v>
      </c>
      <c r="H608" s="146">
        <v>1</v>
      </c>
      <c r="I608" s="147">
        <v>0</v>
      </c>
      <c r="J608" s="147">
        <f>ROUND(I608*H608,2)</f>
        <v>0</v>
      </c>
      <c r="K608" s="148"/>
      <c r="L608" s="141"/>
      <c r="M608" s="301" t="s">
        <v>1</v>
      </c>
      <c r="N608" s="302" t="s">
        <v>38</v>
      </c>
      <c r="O608" s="303">
        <v>0</v>
      </c>
      <c r="P608" s="303">
        <f>O608*H608</f>
        <v>0</v>
      </c>
      <c r="Q608" s="303">
        <v>0</v>
      </c>
      <c r="R608" s="303">
        <f>Q608*H608</f>
        <v>0</v>
      </c>
      <c r="S608" s="303">
        <v>0</v>
      </c>
      <c r="T608" s="304">
        <f>S608*H608</f>
        <v>0</v>
      </c>
      <c r="U608" s="218"/>
      <c r="V608" s="218"/>
      <c r="W608" s="218"/>
      <c r="X608" s="218"/>
      <c r="Y608" s="218"/>
      <c r="Z608" s="218"/>
      <c r="AA608" s="218"/>
      <c r="AB608" s="218"/>
      <c r="AC608" s="218"/>
      <c r="AD608" s="218"/>
      <c r="AE608" s="218"/>
      <c r="AR608" s="305" t="s">
        <v>240</v>
      </c>
      <c r="AT608" s="305" t="s">
        <v>154</v>
      </c>
      <c r="AU608" s="305" t="s">
        <v>83</v>
      </c>
      <c r="AY608" s="209" t="s">
        <v>152</v>
      </c>
      <c r="BE608" s="306">
        <f>IF(N608="základní",J608,0)</f>
        <v>0</v>
      </c>
      <c r="BF608" s="306">
        <f>IF(N608="snížená",J608,0)</f>
        <v>0</v>
      </c>
      <c r="BG608" s="306">
        <f>IF(N608="zákl. přenesená",J608,0)</f>
        <v>0</v>
      </c>
      <c r="BH608" s="306">
        <f>IF(N608="sníž. přenesená",J608,0)</f>
        <v>0</v>
      </c>
      <c r="BI608" s="306">
        <f>IF(N608="nulová",J608,0)</f>
        <v>0</v>
      </c>
      <c r="BJ608" s="209" t="s">
        <v>81</v>
      </c>
      <c r="BK608" s="306">
        <f>ROUND(I608*H608,2)</f>
        <v>0</v>
      </c>
      <c r="BL608" s="209" t="s">
        <v>240</v>
      </c>
      <c r="BM608" s="305" t="s">
        <v>1104</v>
      </c>
    </row>
    <row r="609" spans="1:65" s="220" customFormat="1" ht="21.75" customHeight="1">
      <c r="A609" s="218"/>
      <c r="B609" s="141"/>
      <c r="C609" s="142" t="s">
        <v>1105</v>
      </c>
      <c r="D609" s="142" t="s">
        <v>154</v>
      </c>
      <c r="E609" s="143" t="s">
        <v>1106</v>
      </c>
      <c r="F609" s="144" t="s">
        <v>1107</v>
      </c>
      <c r="G609" s="145" t="s">
        <v>194</v>
      </c>
      <c r="H609" s="146">
        <v>2.584</v>
      </c>
      <c r="I609" s="147">
        <v>0</v>
      </c>
      <c r="J609" s="147">
        <f>ROUND(I609*H609,2)</f>
        <v>0</v>
      </c>
      <c r="K609" s="148"/>
      <c r="L609" s="141"/>
      <c r="M609" s="301" t="s">
        <v>1</v>
      </c>
      <c r="N609" s="302" t="s">
        <v>38</v>
      </c>
      <c r="O609" s="303">
        <v>2.421</v>
      </c>
      <c r="P609" s="303">
        <f>O609*H609</f>
        <v>6.255864</v>
      </c>
      <c r="Q609" s="303">
        <v>0</v>
      </c>
      <c r="R609" s="303">
        <f>Q609*H609</f>
        <v>0</v>
      </c>
      <c r="S609" s="303">
        <v>0</v>
      </c>
      <c r="T609" s="304">
        <f>S609*H609</f>
        <v>0</v>
      </c>
      <c r="U609" s="218"/>
      <c r="V609" s="218"/>
      <c r="W609" s="218"/>
      <c r="X609" s="218"/>
      <c r="Y609" s="218"/>
      <c r="Z609" s="218"/>
      <c r="AA609" s="218"/>
      <c r="AB609" s="218"/>
      <c r="AC609" s="218"/>
      <c r="AD609" s="218"/>
      <c r="AE609" s="218"/>
      <c r="AR609" s="305" t="s">
        <v>240</v>
      </c>
      <c r="AT609" s="305" t="s">
        <v>154</v>
      </c>
      <c r="AU609" s="305" t="s">
        <v>83</v>
      </c>
      <c r="AY609" s="209" t="s">
        <v>152</v>
      </c>
      <c r="BE609" s="306">
        <f>IF(N609="základní",J609,0)</f>
        <v>0</v>
      </c>
      <c r="BF609" s="306">
        <f>IF(N609="snížená",J609,0)</f>
        <v>0</v>
      </c>
      <c r="BG609" s="306">
        <f>IF(N609="zákl. přenesená",J609,0)</f>
        <v>0</v>
      </c>
      <c r="BH609" s="306">
        <f>IF(N609="sníž. přenesená",J609,0)</f>
        <v>0</v>
      </c>
      <c r="BI609" s="306">
        <f>IF(N609="nulová",J609,0)</f>
        <v>0</v>
      </c>
      <c r="BJ609" s="209" t="s">
        <v>81</v>
      </c>
      <c r="BK609" s="306">
        <f>ROUND(I609*H609,2)</f>
        <v>0</v>
      </c>
      <c r="BL609" s="209" t="s">
        <v>240</v>
      </c>
      <c r="BM609" s="305" t="s">
        <v>1108</v>
      </c>
    </row>
    <row r="610" spans="1:65" s="220" customFormat="1" ht="21.75" customHeight="1">
      <c r="A610" s="218"/>
      <c r="B610" s="141"/>
      <c r="C610" s="142" t="s">
        <v>1109</v>
      </c>
      <c r="D610" s="142" t="s">
        <v>154</v>
      </c>
      <c r="E610" s="143" t="s">
        <v>1110</v>
      </c>
      <c r="F610" s="144" t="s">
        <v>1111</v>
      </c>
      <c r="G610" s="145" t="s">
        <v>194</v>
      </c>
      <c r="H610" s="146">
        <v>2.584</v>
      </c>
      <c r="I610" s="147">
        <v>0</v>
      </c>
      <c r="J610" s="147">
        <f>ROUND(I610*H610,2)</f>
        <v>0</v>
      </c>
      <c r="K610" s="148"/>
      <c r="L610" s="141"/>
      <c r="M610" s="301" t="s">
        <v>1</v>
      </c>
      <c r="N610" s="302" t="s">
        <v>38</v>
      </c>
      <c r="O610" s="303">
        <v>1.45</v>
      </c>
      <c r="P610" s="303">
        <f>O610*H610</f>
        <v>3.7468</v>
      </c>
      <c r="Q610" s="303">
        <v>0</v>
      </c>
      <c r="R610" s="303">
        <f>Q610*H610</f>
        <v>0</v>
      </c>
      <c r="S610" s="303">
        <v>0</v>
      </c>
      <c r="T610" s="304">
        <f>S610*H610</f>
        <v>0</v>
      </c>
      <c r="U610" s="218"/>
      <c r="V610" s="218"/>
      <c r="W610" s="218"/>
      <c r="X610" s="218"/>
      <c r="Y610" s="218"/>
      <c r="Z610" s="218"/>
      <c r="AA610" s="218"/>
      <c r="AB610" s="218"/>
      <c r="AC610" s="218"/>
      <c r="AD610" s="218"/>
      <c r="AE610" s="218"/>
      <c r="AR610" s="305" t="s">
        <v>240</v>
      </c>
      <c r="AT610" s="305" t="s">
        <v>154</v>
      </c>
      <c r="AU610" s="305" t="s">
        <v>83</v>
      </c>
      <c r="AY610" s="209" t="s">
        <v>152</v>
      </c>
      <c r="BE610" s="306">
        <f>IF(N610="základní",J610,0)</f>
        <v>0</v>
      </c>
      <c r="BF610" s="306">
        <f>IF(N610="snížená",J610,0)</f>
        <v>0</v>
      </c>
      <c r="BG610" s="306">
        <f>IF(N610="zákl. přenesená",J610,0)</f>
        <v>0</v>
      </c>
      <c r="BH610" s="306">
        <f>IF(N610="sníž. přenesená",J610,0)</f>
        <v>0</v>
      </c>
      <c r="BI610" s="306">
        <f>IF(N610="nulová",J610,0)</f>
        <v>0</v>
      </c>
      <c r="BJ610" s="209" t="s">
        <v>81</v>
      </c>
      <c r="BK610" s="306">
        <f>ROUND(I610*H610,2)</f>
        <v>0</v>
      </c>
      <c r="BL610" s="209" t="s">
        <v>240</v>
      </c>
      <c r="BM610" s="305" t="s">
        <v>1112</v>
      </c>
    </row>
    <row r="611" spans="2:63" s="288" customFormat="1" ht="22.9" customHeight="1">
      <c r="B611" s="289"/>
      <c r="D611" s="290" t="s">
        <v>72</v>
      </c>
      <c r="E611" s="299" t="s">
        <v>1113</v>
      </c>
      <c r="F611" s="299" t="s">
        <v>1114</v>
      </c>
      <c r="J611" s="300">
        <f>BK611</f>
        <v>0</v>
      </c>
      <c r="L611" s="289"/>
      <c r="M611" s="293"/>
      <c r="N611" s="294"/>
      <c r="O611" s="294"/>
      <c r="P611" s="295">
        <f>SUM(P612:P624)</f>
        <v>15.25944</v>
      </c>
      <c r="Q611" s="294"/>
      <c r="R611" s="295">
        <f>SUM(R612:R624)</f>
        <v>1.14019</v>
      </c>
      <c r="S611" s="294"/>
      <c r="T611" s="296">
        <f>SUM(T612:T624)</f>
        <v>0</v>
      </c>
      <c r="AR611" s="290" t="s">
        <v>83</v>
      </c>
      <c r="AT611" s="297" t="s">
        <v>72</v>
      </c>
      <c r="AU611" s="297" t="s">
        <v>81</v>
      </c>
      <c r="AY611" s="290" t="s">
        <v>152</v>
      </c>
      <c r="BK611" s="298">
        <f>SUM(BK612:BK624)</f>
        <v>0</v>
      </c>
    </row>
    <row r="612" spans="1:65" s="220" customFormat="1" ht="21.75" customHeight="1">
      <c r="A612" s="218"/>
      <c r="B612" s="141"/>
      <c r="C612" s="142" t="s">
        <v>1115</v>
      </c>
      <c r="D612" s="142" t="s">
        <v>154</v>
      </c>
      <c r="E612" s="143" t="s">
        <v>1116</v>
      </c>
      <c r="F612" s="144" t="s">
        <v>1117</v>
      </c>
      <c r="G612" s="145" t="s">
        <v>295</v>
      </c>
      <c r="H612" s="146">
        <v>26</v>
      </c>
      <c r="I612" s="147">
        <v>0</v>
      </c>
      <c r="J612" s="147">
        <f aca="true" t="shared" si="30" ref="J612:J624">ROUND(I612*H612,2)</f>
        <v>0</v>
      </c>
      <c r="K612" s="148"/>
      <c r="L612" s="141"/>
      <c r="M612" s="301" t="s">
        <v>1</v>
      </c>
      <c r="N612" s="302" t="s">
        <v>38</v>
      </c>
      <c r="O612" s="303">
        <v>0</v>
      </c>
      <c r="P612" s="303">
        <f aca="true" t="shared" si="31" ref="P612:P624">O612*H612</f>
        <v>0</v>
      </c>
      <c r="Q612" s="303">
        <v>0</v>
      </c>
      <c r="R612" s="303">
        <f aca="true" t="shared" si="32" ref="R612:R624">Q612*H612</f>
        <v>0</v>
      </c>
      <c r="S612" s="303">
        <v>0</v>
      </c>
      <c r="T612" s="304">
        <f aca="true" t="shared" si="33" ref="T612:T624">S612*H612</f>
        <v>0</v>
      </c>
      <c r="U612" s="218"/>
      <c r="V612" s="218"/>
      <c r="W612" s="218"/>
      <c r="X612" s="218"/>
      <c r="Y612" s="218"/>
      <c r="Z612" s="218"/>
      <c r="AA612" s="218"/>
      <c r="AB612" s="218"/>
      <c r="AC612" s="218"/>
      <c r="AD612" s="218"/>
      <c r="AE612" s="218"/>
      <c r="AR612" s="305" t="s">
        <v>240</v>
      </c>
      <c r="AT612" s="305" t="s">
        <v>154</v>
      </c>
      <c r="AU612" s="305" t="s">
        <v>83</v>
      </c>
      <c r="AY612" s="209" t="s">
        <v>152</v>
      </c>
      <c r="BE612" s="306">
        <f aca="true" t="shared" si="34" ref="BE612:BE624">IF(N612="základní",J612,0)</f>
        <v>0</v>
      </c>
      <c r="BF612" s="306">
        <f aca="true" t="shared" si="35" ref="BF612:BF624">IF(N612="snížená",J612,0)</f>
        <v>0</v>
      </c>
      <c r="BG612" s="306">
        <f aca="true" t="shared" si="36" ref="BG612:BG624">IF(N612="zákl. přenesená",J612,0)</f>
        <v>0</v>
      </c>
      <c r="BH612" s="306">
        <f aca="true" t="shared" si="37" ref="BH612:BH624">IF(N612="sníž. přenesená",J612,0)</f>
        <v>0</v>
      </c>
      <c r="BI612" s="306">
        <f aca="true" t="shared" si="38" ref="BI612:BI624">IF(N612="nulová",J612,0)</f>
        <v>0</v>
      </c>
      <c r="BJ612" s="209" t="s">
        <v>81</v>
      </c>
      <c r="BK612" s="306">
        <f aca="true" t="shared" si="39" ref="BK612:BK624">ROUND(I612*H612,2)</f>
        <v>0</v>
      </c>
      <c r="BL612" s="209" t="s">
        <v>240</v>
      </c>
      <c r="BM612" s="305" t="s">
        <v>1118</v>
      </c>
    </row>
    <row r="613" spans="1:65" s="220" customFormat="1" ht="21.75" customHeight="1">
      <c r="A613" s="218"/>
      <c r="B613" s="141"/>
      <c r="C613" s="142" t="s">
        <v>1119</v>
      </c>
      <c r="D613" s="142" t="s">
        <v>154</v>
      </c>
      <c r="E613" s="143" t="s">
        <v>1120</v>
      </c>
      <c r="F613" s="144" t="s">
        <v>1121</v>
      </c>
      <c r="G613" s="145" t="s">
        <v>231</v>
      </c>
      <c r="H613" s="146">
        <v>9</v>
      </c>
      <c r="I613" s="147">
        <v>0</v>
      </c>
      <c r="J613" s="147">
        <f t="shared" si="30"/>
        <v>0</v>
      </c>
      <c r="K613" s="148"/>
      <c r="L613" s="141"/>
      <c r="M613" s="301" t="s">
        <v>1</v>
      </c>
      <c r="N613" s="302" t="s">
        <v>38</v>
      </c>
      <c r="O613" s="303">
        <v>0.15</v>
      </c>
      <c r="P613" s="303">
        <f t="shared" si="31"/>
        <v>1.3499999999999999</v>
      </c>
      <c r="Q613" s="303">
        <v>0</v>
      </c>
      <c r="R613" s="303">
        <f t="shared" si="32"/>
        <v>0</v>
      </c>
      <c r="S613" s="303">
        <v>0</v>
      </c>
      <c r="T613" s="304">
        <f t="shared" si="33"/>
        <v>0</v>
      </c>
      <c r="U613" s="218"/>
      <c r="V613" s="218"/>
      <c r="W613" s="218"/>
      <c r="X613" s="218"/>
      <c r="Y613" s="218"/>
      <c r="Z613" s="218"/>
      <c r="AA613" s="218"/>
      <c r="AB613" s="218"/>
      <c r="AC613" s="218"/>
      <c r="AD613" s="218"/>
      <c r="AE613" s="218"/>
      <c r="AR613" s="305" t="s">
        <v>240</v>
      </c>
      <c r="AT613" s="305" t="s">
        <v>154</v>
      </c>
      <c r="AU613" s="305" t="s">
        <v>83</v>
      </c>
      <c r="AY613" s="209" t="s">
        <v>152</v>
      </c>
      <c r="BE613" s="306">
        <f t="shared" si="34"/>
        <v>0</v>
      </c>
      <c r="BF613" s="306">
        <f t="shared" si="35"/>
        <v>0</v>
      </c>
      <c r="BG613" s="306">
        <f t="shared" si="36"/>
        <v>0</v>
      </c>
      <c r="BH613" s="306">
        <f t="shared" si="37"/>
        <v>0</v>
      </c>
      <c r="BI613" s="306">
        <f t="shared" si="38"/>
        <v>0</v>
      </c>
      <c r="BJ613" s="209" t="s">
        <v>81</v>
      </c>
      <c r="BK613" s="306">
        <f t="shared" si="39"/>
        <v>0</v>
      </c>
      <c r="BL613" s="209" t="s">
        <v>240</v>
      </c>
      <c r="BM613" s="305" t="s">
        <v>1122</v>
      </c>
    </row>
    <row r="614" spans="1:65" s="220" customFormat="1" ht="21.75" customHeight="1">
      <c r="A614" s="218"/>
      <c r="B614" s="141"/>
      <c r="C614" s="155" t="s">
        <v>1123</v>
      </c>
      <c r="D614" s="155" t="s">
        <v>348</v>
      </c>
      <c r="E614" s="156" t="s">
        <v>1124</v>
      </c>
      <c r="F614" s="157" t="s">
        <v>1125</v>
      </c>
      <c r="G614" s="158" t="s">
        <v>231</v>
      </c>
      <c r="H614" s="159">
        <v>9</v>
      </c>
      <c r="I614" s="160">
        <v>0</v>
      </c>
      <c r="J614" s="160">
        <f t="shared" si="30"/>
        <v>0</v>
      </c>
      <c r="K614" s="161"/>
      <c r="L614" s="331"/>
      <c r="M614" s="332" t="s">
        <v>1</v>
      </c>
      <c r="N614" s="333" t="s">
        <v>38</v>
      </c>
      <c r="O614" s="303">
        <v>0</v>
      </c>
      <c r="P614" s="303">
        <f t="shared" si="31"/>
        <v>0</v>
      </c>
      <c r="Q614" s="303">
        <v>0.0042</v>
      </c>
      <c r="R614" s="303">
        <f t="shared" si="32"/>
        <v>0.0378</v>
      </c>
      <c r="S614" s="303">
        <v>0</v>
      </c>
      <c r="T614" s="304">
        <f t="shared" si="33"/>
        <v>0</v>
      </c>
      <c r="U614" s="218"/>
      <c r="V614" s="218"/>
      <c r="W614" s="218"/>
      <c r="X614" s="218"/>
      <c r="Y614" s="218"/>
      <c r="Z614" s="218"/>
      <c r="AA614" s="218"/>
      <c r="AB614" s="218"/>
      <c r="AC614" s="218"/>
      <c r="AD614" s="218"/>
      <c r="AE614" s="218"/>
      <c r="AR614" s="305" t="s">
        <v>333</v>
      </c>
      <c r="AT614" s="305" t="s">
        <v>348</v>
      </c>
      <c r="AU614" s="305" t="s">
        <v>83</v>
      </c>
      <c r="AY614" s="209" t="s">
        <v>152</v>
      </c>
      <c r="BE614" s="306">
        <f t="shared" si="34"/>
        <v>0</v>
      </c>
      <c r="BF614" s="306">
        <f t="shared" si="35"/>
        <v>0</v>
      </c>
      <c r="BG614" s="306">
        <f t="shared" si="36"/>
        <v>0</v>
      </c>
      <c r="BH614" s="306">
        <f t="shared" si="37"/>
        <v>0</v>
      </c>
      <c r="BI614" s="306">
        <f t="shared" si="38"/>
        <v>0</v>
      </c>
      <c r="BJ614" s="209" t="s">
        <v>81</v>
      </c>
      <c r="BK614" s="306">
        <f t="shared" si="39"/>
        <v>0</v>
      </c>
      <c r="BL614" s="209" t="s">
        <v>240</v>
      </c>
      <c r="BM614" s="305" t="s">
        <v>1126</v>
      </c>
    </row>
    <row r="615" spans="1:65" s="220" customFormat="1" ht="21.75" customHeight="1">
      <c r="A615" s="218"/>
      <c r="B615" s="141"/>
      <c r="C615" s="142" t="s">
        <v>1127</v>
      </c>
      <c r="D615" s="142" t="s">
        <v>154</v>
      </c>
      <c r="E615" s="143" t="s">
        <v>1128</v>
      </c>
      <c r="F615" s="144" t="s">
        <v>1129</v>
      </c>
      <c r="G615" s="145" t="s">
        <v>295</v>
      </c>
      <c r="H615" s="146">
        <v>7</v>
      </c>
      <c r="I615" s="147">
        <v>0</v>
      </c>
      <c r="J615" s="147">
        <f t="shared" si="30"/>
        <v>0</v>
      </c>
      <c r="K615" s="148"/>
      <c r="L615" s="141"/>
      <c r="M615" s="301" t="s">
        <v>1</v>
      </c>
      <c r="N615" s="302" t="s">
        <v>38</v>
      </c>
      <c r="O615" s="303">
        <v>0.21</v>
      </c>
      <c r="P615" s="303">
        <f t="shared" si="31"/>
        <v>1.47</v>
      </c>
      <c r="Q615" s="303">
        <v>0</v>
      </c>
      <c r="R615" s="303">
        <f t="shared" si="32"/>
        <v>0</v>
      </c>
      <c r="S615" s="303">
        <v>0</v>
      </c>
      <c r="T615" s="304">
        <f t="shared" si="33"/>
        <v>0</v>
      </c>
      <c r="U615" s="218"/>
      <c r="V615" s="218"/>
      <c r="W615" s="218"/>
      <c r="X615" s="218"/>
      <c r="Y615" s="218"/>
      <c r="Z615" s="218"/>
      <c r="AA615" s="218"/>
      <c r="AB615" s="218"/>
      <c r="AC615" s="218"/>
      <c r="AD615" s="218"/>
      <c r="AE615" s="218"/>
      <c r="AR615" s="305" t="s">
        <v>240</v>
      </c>
      <c r="AT615" s="305" t="s">
        <v>154</v>
      </c>
      <c r="AU615" s="305" t="s">
        <v>83</v>
      </c>
      <c r="AY615" s="209" t="s">
        <v>152</v>
      </c>
      <c r="BE615" s="306">
        <f t="shared" si="34"/>
        <v>0</v>
      </c>
      <c r="BF615" s="306">
        <f t="shared" si="35"/>
        <v>0</v>
      </c>
      <c r="BG615" s="306">
        <f t="shared" si="36"/>
        <v>0</v>
      </c>
      <c r="BH615" s="306">
        <f t="shared" si="37"/>
        <v>0</v>
      </c>
      <c r="BI615" s="306">
        <f t="shared" si="38"/>
        <v>0</v>
      </c>
      <c r="BJ615" s="209" t="s">
        <v>81</v>
      </c>
      <c r="BK615" s="306">
        <f t="shared" si="39"/>
        <v>0</v>
      </c>
      <c r="BL615" s="209" t="s">
        <v>240</v>
      </c>
      <c r="BM615" s="305" t="s">
        <v>1130</v>
      </c>
    </row>
    <row r="616" spans="1:65" s="220" customFormat="1" ht="16.5" customHeight="1">
      <c r="A616" s="218"/>
      <c r="B616" s="141"/>
      <c r="C616" s="155" t="s">
        <v>1131</v>
      </c>
      <c r="D616" s="155" t="s">
        <v>348</v>
      </c>
      <c r="E616" s="156" t="s">
        <v>1132</v>
      </c>
      <c r="F616" s="157" t="s">
        <v>1133</v>
      </c>
      <c r="G616" s="158" t="s">
        <v>295</v>
      </c>
      <c r="H616" s="159">
        <v>7</v>
      </c>
      <c r="I616" s="160">
        <v>0</v>
      </c>
      <c r="J616" s="160">
        <f t="shared" si="30"/>
        <v>0</v>
      </c>
      <c r="K616" s="161"/>
      <c r="L616" s="331"/>
      <c r="M616" s="332" t="s">
        <v>1</v>
      </c>
      <c r="N616" s="333" t="s">
        <v>38</v>
      </c>
      <c r="O616" s="303">
        <v>0</v>
      </c>
      <c r="P616" s="303">
        <f t="shared" si="31"/>
        <v>0</v>
      </c>
      <c r="Q616" s="303">
        <v>0.0002</v>
      </c>
      <c r="R616" s="303">
        <f t="shared" si="32"/>
        <v>0.0014</v>
      </c>
      <c r="S616" s="303">
        <v>0</v>
      </c>
      <c r="T616" s="304">
        <f t="shared" si="33"/>
        <v>0</v>
      </c>
      <c r="U616" s="218"/>
      <c r="V616" s="218"/>
      <c r="W616" s="218"/>
      <c r="X616" s="218"/>
      <c r="Y616" s="218"/>
      <c r="Z616" s="218"/>
      <c r="AA616" s="218"/>
      <c r="AB616" s="218"/>
      <c r="AC616" s="218"/>
      <c r="AD616" s="218"/>
      <c r="AE616" s="218"/>
      <c r="AR616" s="305" t="s">
        <v>333</v>
      </c>
      <c r="AT616" s="305" t="s">
        <v>348</v>
      </c>
      <c r="AU616" s="305" t="s">
        <v>83</v>
      </c>
      <c r="AY616" s="209" t="s">
        <v>152</v>
      </c>
      <c r="BE616" s="306">
        <f t="shared" si="34"/>
        <v>0</v>
      </c>
      <c r="BF616" s="306">
        <f t="shared" si="35"/>
        <v>0</v>
      </c>
      <c r="BG616" s="306">
        <f t="shared" si="36"/>
        <v>0</v>
      </c>
      <c r="BH616" s="306">
        <f t="shared" si="37"/>
        <v>0</v>
      </c>
      <c r="BI616" s="306">
        <f t="shared" si="38"/>
        <v>0</v>
      </c>
      <c r="BJ616" s="209" t="s">
        <v>81</v>
      </c>
      <c r="BK616" s="306">
        <f t="shared" si="39"/>
        <v>0</v>
      </c>
      <c r="BL616" s="209" t="s">
        <v>240</v>
      </c>
      <c r="BM616" s="305" t="s">
        <v>1134</v>
      </c>
    </row>
    <row r="617" spans="1:65" s="220" customFormat="1" ht="21.75" customHeight="1">
      <c r="A617" s="218"/>
      <c r="B617" s="141"/>
      <c r="C617" s="142" t="s">
        <v>1135</v>
      </c>
      <c r="D617" s="142" t="s">
        <v>154</v>
      </c>
      <c r="E617" s="143" t="s">
        <v>1136</v>
      </c>
      <c r="F617" s="144" t="s">
        <v>1137</v>
      </c>
      <c r="G617" s="145" t="s">
        <v>269</v>
      </c>
      <c r="H617" s="146">
        <v>1</v>
      </c>
      <c r="I617" s="147">
        <v>0</v>
      </c>
      <c r="J617" s="147">
        <f t="shared" si="30"/>
        <v>0</v>
      </c>
      <c r="K617" s="148"/>
      <c r="L617" s="141"/>
      <c r="M617" s="301" t="s">
        <v>1</v>
      </c>
      <c r="N617" s="302" t="s">
        <v>38</v>
      </c>
      <c r="O617" s="303">
        <v>1.872</v>
      </c>
      <c r="P617" s="303">
        <f t="shared" si="31"/>
        <v>1.872</v>
      </c>
      <c r="Q617" s="303">
        <v>0.00033</v>
      </c>
      <c r="R617" s="303">
        <f t="shared" si="32"/>
        <v>0.00033</v>
      </c>
      <c r="S617" s="303">
        <v>0</v>
      </c>
      <c r="T617" s="304">
        <f t="shared" si="33"/>
        <v>0</v>
      </c>
      <c r="U617" s="218"/>
      <c r="V617" s="218"/>
      <c r="W617" s="218"/>
      <c r="X617" s="218"/>
      <c r="Y617" s="218"/>
      <c r="Z617" s="218"/>
      <c r="AA617" s="218"/>
      <c r="AB617" s="218"/>
      <c r="AC617" s="218"/>
      <c r="AD617" s="218"/>
      <c r="AE617" s="218"/>
      <c r="AR617" s="305" t="s">
        <v>240</v>
      </c>
      <c r="AT617" s="305" t="s">
        <v>154</v>
      </c>
      <c r="AU617" s="305" t="s">
        <v>83</v>
      </c>
      <c r="AY617" s="209" t="s">
        <v>152</v>
      </c>
      <c r="BE617" s="306">
        <f t="shared" si="34"/>
        <v>0</v>
      </c>
      <c r="BF617" s="306">
        <f t="shared" si="35"/>
        <v>0</v>
      </c>
      <c r="BG617" s="306">
        <f t="shared" si="36"/>
        <v>0</v>
      </c>
      <c r="BH617" s="306">
        <f t="shared" si="37"/>
        <v>0</v>
      </c>
      <c r="BI617" s="306">
        <f t="shared" si="38"/>
        <v>0</v>
      </c>
      <c r="BJ617" s="209" t="s">
        <v>81</v>
      </c>
      <c r="BK617" s="306">
        <f t="shared" si="39"/>
        <v>0</v>
      </c>
      <c r="BL617" s="209" t="s">
        <v>240</v>
      </c>
      <c r="BM617" s="305" t="s">
        <v>1138</v>
      </c>
    </row>
    <row r="618" spans="1:65" s="220" customFormat="1" ht="16.5" customHeight="1">
      <c r="A618" s="218"/>
      <c r="B618" s="141"/>
      <c r="C618" s="155" t="s">
        <v>1139</v>
      </c>
      <c r="D618" s="155" t="s">
        <v>348</v>
      </c>
      <c r="E618" s="156" t="s">
        <v>1140</v>
      </c>
      <c r="F618" s="157" t="s">
        <v>1141</v>
      </c>
      <c r="G618" s="158" t="s">
        <v>269</v>
      </c>
      <c r="H618" s="159">
        <v>1</v>
      </c>
      <c r="I618" s="160">
        <v>0</v>
      </c>
      <c r="J618" s="160">
        <f t="shared" si="30"/>
        <v>0</v>
      </c>
      <c r="K618" s="161"/>
      <c r="L618" s="331"/>
      <c r="M618" s="332" t="s">
        <v>1</v>
      </c>
      <c r="N618" s="333" t="s">
        <v>38</v>
      </c>
      <c r="O618" s="303">
        <v>0</v>
      </c>
      <c r="P618" s="303">
        <f t="shared" si="31"/>
        <v>0</v>
      </c>
      <c r="Q618" s="303">
        <v>0.198</v>
      </c>
      <c r="R618" s="303">
        <f t="shared" si="32"/>
        <v>0.198</v>
      </c>
      <c r="S618" s="303">
        <v>0</v>
      </c>
      <c r="T618" s="304">
        <f t="shared" si="33"/>
        <v>0</v>
      </c>
      <c r="U618" s="218"/>
      <c r="V618" s="218"/>
      <c r="W618" s="218"/>
      <c r="X618" s="218"/>
      <c r="Y618" s="218"/>
      <c r="Z618" s="218"/>
      <c r="AA618" s="218"/>
      <c r="AB618" s="218"/>
      <c r="AC618" s="218"/>
      <c r="AD618" s="218"/>
      <c r="AE618" s="218"/>
      <c r="AR618" s="305" t="s">
        <v>333</v>
      </c>
      <c r="AT618" s="305" t="s">
        <v>348</v>
      </c>
      <c r="AU618" s="305" t="s">
        <v>83</v>
      </c>
      <c r="AY618" s="209" t="s">
        <v>152</v>
      </c>
      <c r="BE618" s="306">
        <f t="shared" si="34"/>
        <v>0</v>
      </c>
      <c r="BF618" s="306">
        <f t="shared" si="35"/>
        <v>0</v>
      </c>
      <c r="BG618" s="306">
        <f t="shared" si="36"/>
        <v>0</v>
      </c>
      <c r="BH618" s="306">
        <f t="shared" si="37"/>
        <v>0</v>
      </c>
      <c r="BI618" s="306">
        <f t="shared" si="38"/>
        <v>0</v>
      </c>
      <c r="BJ618" s="209" t="s">
        <v>81</v>
      </c>
      <c r="BK618" s="306">
        <f t="shared" si="39"/>
        <v>0</v>
      </c>
      <c r="BL618" s="209" t="s">
        <v>240</v>
      </c>
      <c r="BM618" s="305" t="s">
        <v>1142</v>
      </c>
    </row>
    <row r="619" spans="1:65" s="220" customFormat="1" ht="21.75" customHeight="1">
      <c r="A619" s="218"/>
      <c r="B619" s="141"/>
      <c r="C619" s="142" t="s">
        <v>1143</v>
      </c>
      <c r="D619" s="142" t="s">
        <v>154</v>
      </c>
      <c r="E619" s="143" t="s">
        <v>1144</v>
      </c>
      <c r="F619" s="144" t="s">
        <v>1145</v>
      </c>
      <c r="G619" s="145" t="s">
        <v>269</v>
      </c>
      <c r="H619" s="146">
        <v>1</v>
      </c>
      <c r="I619" s="147">
        <v>0</v>
      </c>
      <c r="J619" s="147">
        <f t="shared" si="30"/>
        <v>0</v>
      </c>
      <c r="K619" s="148"/>
      <c r="L619" s="141"/>
      <c r="M619" s="301" t="s">
        <v>1</v>
      </c>
      <c r="N619" s="302" t="s">
        <v>38</v>
      </c>
      <c r="O619" s="303">
        <v>2.34</v>
      </c>
      <c r="P619" s="303">
        <f t="shared" si="31"/>
        <v>2.34</v>
      </c>
      <c r="Q619" s="303">
        <v>0.00033</v>
      </c>
      <c r="R619" s="303">
        <f t="shared" si="32"/>
        <v>0.00033</v>
      </c>
      <c r="S619" s="303">
        <v>0</v>
      </c>
      <c r="T619" s="304">
        <f t="shared" si="33"/>
        <v>0</v>
      </c>
      <c r="U619" s="218"/>
      <c r="V619" s="218"/>
      <c r="W619" s="218"/>
      <c r="X619" s="218"/>
      <c r="Y619" s="218"/>
      <c r="Z619" s="218"/>
      <c r="AA619" s="218"/>
      <c r="AB619" s="218"/>
      <c r="AC619" s="218"/>
      <c r="AD619" s="218"/>
      <c r="AE619" s="218"/>
      <c r="AR619" s="305" t="s">
        <v>240</v>
      </c>
      <c r="AT619" s="305" t="s">
        <v>154</v>
      </c>
      <c r="AU619" s="305" t="s">
        <v>83</v>
      </c>
      <c r="AY619" s="209" t="s">
        <v>152</v>
      </c>
      <c r="BE619" s="306">
        <f t="shared" si="34"/>
        <v>0</v>
      </c>
      <c r="BF619" s="306">
        <f t="shared" si="35"/>
        <v>0</v>
      </c>
      <c r="BG619" s="306">
        <f t="shared" si="36"/>
        <v>0</v>
      </c>
      <c r="BH619" s="306">
        <f t="shared" si="37"/>
        <v>0</v>
      </c>
      <c r="BI619" s="306">
        <f t="shared" si="38"/>
        <v>0</v>
      </c>
      <c r="BJ619" s="209" t="s">
        <v>81</v>
      </c>
      <c r="BK619" s="306">
        <f t="shared" si="39"/>
        <v>0</v>
      </c>
      <c r="BL619" s="209" t="s">
        <v>240</v>
      </c>
      <c r="BM619" s="305" t="s">
        <v>1146</v>
      </c>
    </row>
    <row r="620" spans="1:65" s="220" customFormat="1" ht="16.5" customHeight="1">
      <c r="A620" s="218"/>
      <c r="B620" s="141"/>
      <c r="C620" s="155" t="s">
        <v>1147</v>
      </c>
      <c r="D620" s="155" t="s">
        <v>348</v>
      </c>
      <c r="E620" s="156" t="s">
        <v>1148</v>
      </c>
      <c r="F620" s="157" t="s">
        <v>1149</v>
      </c>
      <c r="G620" s="158" t="s">
        <v>269</v>
      </c>
      <c r="H620" s="159">
        <v>1</v>
      </c>
      <c r="I620" s="160">
        <v>0</v>
      </c>
      <c r="J620" s="160">
        <f t="shared" si="30"/>
        <v>0</v>
      </c>
      <c r="K620" s="161"/>
      <c r="L620" s="331"/>
      <c r="M620" s="332" t="s">
        <v>1</v>
      </c>
      <c r="N620" s="333" t="s">
        <v>38</v>
      </c>
      <c r="O620" s="303">
        <v>0</v>
      </c>
      <c r="P620" s="303">
        <f t="shared" si="31"/>
        <v>0</v>
      </c>
      <c r="Q620" s="303">
        <v>0.451</v>
      </c>
      <c r="R620" s="303">
        <f t="shared" si="32"/>
        <v>0.451</v>
      </c>
      <c r="S620" s="303">
        <v>0</v>
      </c>
      <c r="T620" s="304">
        <f t="shared" si="33"/>
        <v>0</v>
      </c>
      <c r="U620" s="218"/>
      <c r="V620" s="218"/>
      <c r="W620" s="218"/>
      <c r="X620" s="218"/>
      <c r="Y620" s="218"/>
      <c r="Z620" s="218"/>
      <c r="AA620" s="218"/>
      <c r="AB620" s="218"/>
      <c r="AC620" s="218"/>
      <c r="AD620" s="218"/>
      <c r="AE620" s="218"/>
      <c r="AR620" s="305" t="s">
        <v>333</v>
      </c>
      <c r="AT620" s="305" t="s">
        <v>348</v>
      </c>
      <c r="AU620" s="305" t="s">
        <v>83</v>
      </c>
      <c r="AY620" s="209" t="s">
        <v>152</v>
      </c>
      <c r="BE620" s="306">
        <f t="shared" si="34"/>
        <v>0</v>
      </c>
      <c r="BF620" s="306">
        <f t="shared" si="35"/>
        <v>0</v>
      </c>
      <c r="BG620" s="306">
        <f t="shared" si="36"/>
        <v>0</v>
      </c>
      <c r="BH620" s="306">
        <f t="shared" si="37"/>
        <v>0</v>
      </c>
      <c r="BI620" s="306">
        <f t="shared" si="38"/>
        <v>0</v>
      </c>
      <c r="BJ620" s="209" t="s">
        <v>81</v>
      </c>
      <c r="BK620" s="306">
        <f t="shared" si="39"/>
        <v>0</v>
      </c>
      <c r="BL620" s="209" t="s">
        <v>240</v>
      </c>
      <c r="BM620" s="305" t="s">
        <v>1150</v>
      </c>
    </row>
    <row r="621" spans="1:65" s="220" customFormat="1" ht="21.75" customHeight="1">
      <c r="A621" s="218"/>
      <c r="B621" s="141"/>
      <c r="C621" s="142" t="s">
        <v>1151</v>
      </c>
      <c r="D621" s="142" t="s">
        <v>154</v>
      </c>
      <c r="E621" s="143" t="s">
        <v>1152</v>
      </c>
      <c r="F621" s="144" t="s">
        <v>1153</v>
      </c>
      <c r="G621" s="145" t="s">
        <v>269</v>
      </c>
      <c r="H621" s="146">
        <v>1</v>
      </c>
      <c r="I621" s="147">
        <v>0</v>
      </c>
      <c r="J621" s="147">
        <f t="shared" si="30"/>
        <v>0</v>
      </c>
      <c r="K621" s="148"/>
      <c r="L621" s="141"/>
      <c r="M621" s="301" t="s">
        <v>1</v>
      </c>
      <c r="N621" s="302" t="s">
        <v>38</v>
      </c>
      <c r="O621" s="303">
        <v>3.216</v>
      </c>
      <c r="P621" s="303">
        <f t="shared" si="31"/>
        <v>3.216</v>
      </c>
      <c r="Q621" s="303">
        <v>0.00033</v>
      </c>
      <c r="R621" s="303">
        <f t="shared" si="32"/>
        <v>0.00033</v>
      </c>
      <c r="S621" s="303">
        <v>0</v>
      </c>
      <c r="T621" s="304">
        <f t="shared" si="33"/>
        <v>0</v>
      </c>
      <c r="U621" s="218"/>
      <c r="V621" s="218"/>
      <c r="W621" s="218"/>
      <c r="X621" s="218"/>
      <c r="Y621" s="218"/>
      <c r="Z621" s="218"/>
      <c r="AA621" s="218"/>
      <c r="AB621" s="218"/>
      <c r="AC621" s="218"/>
      <c r="AD621" s="218"/>
      <c r="AE621" s="218"/>
      <c r="AR621" s="305" t="s">
        <v>240</v>
      </c>
      <c r="AT621" s="305" t="s">
        <v>154</v>
      </c>
      <c r="AU621" s="305" t="s">
        <v>83</v>
      </c>
      <c r="AY621" s="209" t="s">
        <v>152</v>
      </c>
      <c r="BE621" s="306">
        <f t="shared" si="34"/>
        <v>0</v>
      </c>
      <c r="BF621" s="306">
        <f t="shared" si="35"/>
        <v>0</v>
      </c>
      <c r="BG621" s="306">
        <f t="shared" si="36"/>
        <v>0</v>
      </c>
      <c r="BH621" s="306">
        <f t="shared" si="37"/>
        <v>0</v>
      </c>
      <c r="BI621" s="306">
        <f t="shared" si="38"/>
        <v>0</v>
      </c>
      <c r="BJ621" s="209" t="s">
        <v>81</v>
      </c>
      <c r="BK621" s="306">
        <f t="shared" si="39"/>
        <v>0</v>
      </c>
      <c r="BL621" s="209" t="s">
        <v>240</v>
      </c>
      <c r="BM621" s="305" t="s">
        <v>1154</v>
      </c>
    </row>
    <row r="622" spans="1:65" s="220" customFormat="1" ht="16.5" customHeight="1">
      <c r="A622" s="218"/>
      <c r="B622" s="141"/>
      <c r="C622" s="155" t="s">
        <v>1155</v>
      </c>
      <c r="D622" s="155" t="s">
        <v>348</v>
      </c>
      <c r="E622" s="156" t="s">
        <v>1148</v>
      </c>
      <c r="F622" s="157" t="s">
        <v>1149</v>
      </c>
      <c r="G622" s="158" t="s">
        <v>269</v>
      </c>
      <c r="H622" s="159">
        <v>1</v>
      </c>
      <c r="I622" s="160">
        <v>0</v>
      </c>
      <c r="J622" s="160">
        <f t="shared" si="30"/>
        <v>0</v>
      </c>
      <c r="K622" s="161"/>
      <c r="L622" s="331"/>
      <c r="M622" s="332" t="s">
        <v>1</v>
      </c>
      <c r="N622" s="333" t="s">
        <v>38</v>
      </c>
      <c r="O622" s="303">
        <v>0</v>
      </c>
      <c r="P622" s="303">
        <f t="shared" si="31"/>
        <v>0</v>
      </c>
      <c r="Q622" s="303">
        <v>0.451</v>
      </c>
      <c r="R622" s="303">
        <f t="shared" si="32"/>
        <v>0.451</v>
      </c>
      <c r="S622" s="303">
        <v>0</v>
      </c>
      <c r="T622" s="304">
        <f t="shared" si="33"/>
        <v>0</v>
      </c>
      <c r="U622" s="218"/>
      <c r="V622" s="218"/>
      <c r="W622" s="218"/>
      <c r="X622" s="218"/>
      <c r="Y622" s="218"/>
      <c r="Z622" s="218"/>
      <c r="AA622" s="218"/>
      <c r="AB622" s="218"/>
      <c r="AC622" s="218"/>
      <c r="AD622" s="218"/>
      <c r="AE622" s="218"/>
      <c r="AR622" s="305" t="s">
        <v>333</v>
      </c>
      <c r="AT622" s="305" t="s">
        <v>348</v>
      </c>
      <c r="AU622" s="305" t="s">
        <v>83</v>
      </c>
      <c r="AY622" s="209" t="s">
        <v>152</v>
      </c>
      <c r="BE622" s="306">
        <f t="shared" si="34"/>
        <v>0</v>
      </c>
      <c r="BF622" s="306">
        <f t="shared" si="35"/>
        <v>0</v>
      </c>
      <c r="BG622" s="306">
        <f t="shared" si="36"/>
        <v>0</v>
      </c>
      <c r="BH622" s="306">
        <f t="shared" si="37"/>
        <v>0</v>
      </c>
      <c r="BI622" s="306">
        <f t="shared" si="38"/>
        <v>0</v>
      </c>
      <c r="BJ622" s="209" t="s">
        <v>81</v>
      </c>
      <c r="BK622" s="306">
        <f t="shared" si="39"/>
        <v>0</v>
      </c>
      <c r="BL622" s="209" t="s">
        <v>240</v>
      </c>
      <c r="BM622" s="305" t="s">
        <v>1156</v>
      </c>
    </row>
    <row r="623" spans="1:65" s="220" customFormat="1" ht="21.75" customHeight="1">
      <c r="A623" s="218"/>
      <c r="B623" s="141"/>
      <c r="C623" s="142" t="s">
        <v>1157</v>
      </c>
      <c r="D623" s="142" t="s">
        <v>154</v>
      </c>
      <c r="E623" s="143" t="s">
        <v>1158</v>
      </c>
      <c r="F623" s="144" t="s">
        <v>1159</v>
      </c>
      <c r="G623" s="145" t="s">
        <v>194</v>
      </c>
      <c r="H623" s="146">
        <v>1.14</v>
      </c>
      <c r="I623" s="147">
        <v>0</v>
      </c>
      <c r="J623" s="147">
        <f t="shared" si="30"/>
        <v>0</v>
      </c>
      <c r="K623" s="148"/>
      <c r="L623" s="141"/>
      <c r="M623" s="301" t="s">
        <v>1</v>
      </c>
      <c r="N623" s="302" t="s">
        <v>38</v>
      </c>
      <c r="O623" s="303">
        <v>3.006</v>
      </c>
      <c r="P623" s="303">
        <f t="shared" si="31"/>
        <v>3.4268399999999994</v>
      </c>
      <c r="Q623" s="303">
        <v>0</v>
      </c>
      <c r="R623" s="303">
        <f t="shared" si="32"/>
        <v>0</v>
      </c>
      <c r="S623" s="303">
        <v>0</v>
      </c>
      <c r="T623" s="304">
        <f t="shared" si="33"/>
        <v>0</v>
      </c>
      <c r="U623" s="218"/>
      <c r="V623" s="218"/>
      <c r="W623" s="218"/>
      <c r="X623" s="218"/>
      <c r="Y623" s="218"/>
      <c r="Z623" s="218"/>
      <c r="AA623" s="218"/>
      <c r="AB623" s="218"/>
      <c r="AC623" s="218"/>
      <c r="AD623" s="218"/>
      <c r="AE623" s="218"/>
      <c r="AR623" s="305" t="s">
        <v>240</v>
      </c>
      <c r="AT623" s="305" t="s">
        <v>154</v>
      </c>
      <c r="AU623" s="305" t="s">
        <v>83</v>
      </c>
      <c r="AY623" s="209" t="s">
        <v>152</v>
      </c>
      <c r="BE623" s="306">
        <f t="shared" si="34"/>
        <v>0</v>
      </c>
      <c r="BF623" s="306">
        <f t="shared" si="35"/>
        <v>0</v>
      </c>
      <c r="BG623" s="306">
        <f t="shared" si="36"/>
        <v>0</v>
      </c>
      <c r="BH623" s="306">
        <f t="shared" si="37"/>
        <v>0</v>
      </c>
      <c r="BI623" s="306">
        <f t="shared" si="38"/>
        <v>0</v>
      </c>
      <c r="BJ623" s="209" t="s">
        <v>81</v>
      </c>
      <c r="BK623" s="306">
        <f t="shared" si="39"/>
        <v>0</v>
      </c>
      <c r="BL623" s="209" t="s">
        <v>240</v>
      </c>
      <c r="BM623" s="305" t="s">
        <v>1160</v>
      </c>
    </row>
    <row r="624" spans="1:65" s="220" customFormat="1" ht="21.75" customHeight="1">
      <c r="A624" s="218"/>
      <c r="B624" s="141"/>
      <c r="C624" s="142" t="s">
        <v>1161</v>
      </c>
      <c r="D624" s="142" t="s">
        <v>154</v>
      </c>
      <c r="E624" s="143" t="s">
        <v>1162</v>
      </c>
      <c r="F624" s="144" t="s">
        <v>1163</v>
      </c>
      <c r="G624" s="145" t="s">
        <v>194</v>
      </c>
      <c r="H624" s="146">
        <v>1.14</v>
      </c>
      <c r="I624" s="147">
        <v>0</v>
      </c>
      <c r="J624" s="147">
        <f t="shared" si="30"/>
        <v>0</v>
      </c>
      <c r="K624" s="148"/>
      <c r="L624" s="141"/>
      <c r="M624" s="301" t="s">
        <v>1</v>
      </c>
      <c r="N624" s="302" t="s">
        <v>38</v>
      </c>
      <c r="O624" s="303">
        <v>1.39</v>
      </c>
      <c r="P624" s="303">
        <f t="shared" si="31"/>
        <v>1.5845999999999998</v>
      </c>
      <c r="Q624" s="303">
        <v>0</v>
      </c>
      <c r="R624" s="303">
        <f t="shared" si="32"/>
        <v>0</v>
      </c>
      <c r="S624" s="303">
        <v>0</v>
      </c>
      <c r="T624" s="304">
        <f t="shared" si="33"/>
        <v>0</v>
      </c>
      <c r="U624" s="218"/>
      <c r="V624" s="218"/>
      <c r="W624" s="218"/>
      <c r="X624" s="218"/>
      <c r="Y624" s="218"/>
      <c r="Z624" s="218"/>
      <c r="AA624" s="218"/>
      <c r="AB624" s="218"/>
      <c r="AC624" s="218"/>
      <c r="AD624" s="218"/>
      <c r="AE624" s="218"/>
      <c r="AR624" s="305" t="s">
        <v>240</v>
      </c>
      <c r="AT624" s="305" t="s">
        <v>154</v>
      </c>
      <c r="AU624" s="305" t="s">
        <v>83</v>
      </c>
      <c r="AY624" s="209" t="s">
        <v>152</v>
      </c>
      <c r="BE624" s="306">
        <f t="shared" si="34"/>
        <v>0</v>
      </c>
      <c r="BF624" s="306">
        <f t="shared" si="35"/>
        <v>0</v>
      </c>
      <c r="BG624" s="306">
        <f t="shared" si="36"/>
        <v>0</v>
      </c>
      <c r="BH624" s="306">
        <f t="shared" si="37"/>
        <v>0</v>
      </c>
      <c r="BI624" s="306">
        <f t="shared" si="38"/>
        <v>0</v>
      </c>
      <c r="BJ624" s="209" t="s">
        <v>81</v>
      </c>
      <c r="BK624" s="306">
        <f t="shared" si="39"/>
        <v>0</v>
      </c>
      <c r="BL624" s="209" t="s">
        <v>240</v>
      </c>
      <c r="BM624" s="305" t="s">
        <v>1164</v>
      </c>
    </row>
    <row r="625" spans="2:63" s="288" customFormat="1" ht="22.9" customHeight="1">
      <c r="B625" s="289"/>
      <c r="D625" s="290" t="s">
        <v>72</v>
      </c>
      <c r="E625" s="299" t="s">
        <v>1165</v>
      </c>
      <c r="F625" s="299" t="s">
        <v>1166</v>
      </c>
      <c r="J625" s="300">
        <f>BK625</f>
        <v>0</v>
      </c>
      <c r="L625" s="289"/>
      <c r="M625" s="293"/>
      <c r="N625" s="294"/>
      <c r="O625" s="294"/>
      <c r="P625" s="295">
        <f>SUM(P626:P641)</f>
        <v>139.27575</v>
      </c>
      <c r="Q625" s="294"/>
      <c r="R625" s="295">
        <f>SUM(R626:R641)</f>
        <v>2.749953999999999</v>
      </c>
      <c r="S625" s="294"/>
      <c r="T625" s="296">
        <f>SUM(T626:T641)</f>
        <v>0</v>
      </c>
      <c r="AR625" s="290" t="s">
        <v>83</v>
      </c>
      <c r="AT625" s="297" t="s">
        <v>72</v>
      </c>
      <c r="AU625" s="297" t="s">
        <v>81</v>
      </c>
      <c r="AY625" s="290" t="s">
        <v>152</v>
      </c>
      <c r="BK625" s="298">
        <f>SUM(BK626:BK641)</f>
        <v>0</v>
      </c>
    </row>
    <row r="626" spans="1:65" s="220" customFormat="1" ht="16.5" customHeight="1">
      <c r="A626" s="218"/>
      <c r="B626" s="141"/>
      <c r="C626" s="142" t="s">
        <v>1167</v>
      </c>
      <c r="D626" s="142" t="s">
        <v>154</v>
      </c>
      <c r="E626" s="143" t="s">
        <v>1168</v>
      </c>
      <c r="F626" s="144" t="s">
        <v>1169</v>
      </c>
      <c r="G626" s="145" t="s">
        <v>231</v>
      </c>
      <c r="H626" s="146">
        <v>59</v>
      </c>
      <c r="I626" s="147">
        <v>0</v>
      </c>
      <c r="J626" s="147">
        <f>ROUND(I626*H626,2)</f>
        <v>0</v>
      </c>
      <c r="K626" s="148"/>
      <c r="L626" s="141"/>
      <c r="M626" s="301" t="s">
        <v>1</v>
      </c>
      <c r="N626" s="302" t="s">
        <v>38</v>
      </c>
      <c r="O626" s="303">
        <v>0.024</v>
      </c>
      <c r="P626" s="303">
        <f>O626*H626</f>
        <v>1.416</v>
      </c>
      <c r="Q626" s="303">
        <v>0</v>
      </c>
      <c r="R626" s="303">
        <f>Q626*H626</f>
        <v>0</v>
      </c>
      <c r="S626" s="303">
        <v>0</v>
      </c>
      <c r="T626" s="304">
        <f>S626*H626</f>
        <v>0</v>
      </c>
      <c r="U626" s="218"/>
      <c r="V626" s="218"/>
      <c r="W626" s="218"/>
      <c r="X626" s="218"/>
      <c r="Y626" s="218"/>
      <c r="Z626" s="218"/>
      <c r="AA626" s="218"/>
      <c r="AB626" s="218"/>
      <c r="AC626" s="218"/>
      <c r="AD626" s="218"/>
      <c r="AE626" s="218"/>
      <c r="AR626" s="305" t="s">
        <v>240</v>
      </c>
      <c r="AT626" s="305" t="s">
        <v>154</v>
      </c>
      <c r="AU626" s="305" t="s">
        <v>83</v>
      </c>
      <c r="AY626" s="209" t="s">
        <v>152</v>
      </c>
      <c r="BE626" s="306">
        <f>IF(N626="základní",J626,0)</f>
        <v>0</v>
      </c>
      <c r="BF626" s="306">
        <f>IF(N626="snížená",J626,0)</f>
        <v>0</v>
      </c>
      <c r="BG626" s="306">
        <f>IF(N626="zákl. přenesená",J626,0)</f>
        <v>0</v>
      </c>
      <c r="BH626" s="306">
        <f>IF(N626="sníž. přenesená",J626,0)</f>
        <v>0</v>
      </c>
      <c r="BI626" s="306">
        <f>IF(N626="nulová",J626,0)</f>
        <v>0</v>
      </c>
      <c r="BJ626" s="209" t="s">
        <v>81</v>
      </c>
      <c r="BK626" s="306">
        <f>ROUND(I626*H626,2)</f>
        <v>0</v>
      </c>
      <c r="BL626" s="209" t="s">
        <v>240</v>
      </c>
      <c r="BM626" s="305" t="s">
        <v>1170</v>
      </c>
    </row>
    <row r="627" spans="1:65" s="220" customFormat="1" ht="16.5" customHeight="1">
      <c r="A627" s="218"/>
      <c r="B627" s="141"/>
      <c r="C627" s="142" t="s">
        <v>1171</v>
      </c>
      <c r="D627" s="142" t="s">
        <v>154</v>
      </c>
      <c r="E627" s="143" t="s">
        <v>1172</v>
      </c>
      <c r="F627" s="144" t="s">
        <v>1173</v>
      </c>
      <c r="G627" s="145" t="s">
        <v>231</v>
      </c>
      <c r="H627" s="146">
        <v>59</v>
      </c>
      <c r="I627" s="147">
        <v>0</v>
      </c>
      <c r="J627" s="147">
        <f>ROUND(I627*H627,2)</f>
        <v>0</v>
      </c>
      <c r="K627" s="148"/>
      <c r="L627" s="141"/>
      <c r="M627" s="301" t="s">
        <v>1</v>
      </c>
      <c r="N627" s="302" t="s">
        <v>38</v>
      </c>
      <c r="O627" s="303">
        <v>0.044</v>
      </c>
      <c r="P627" s="303">
        <f>O627*H627</f>
        <v>2.5959999999999996</v>
      </c>
      <c r="Q627" s="303">
        <v>0.0003</v>
      </c>
      <c r="R627" s="303">
        <f>Q627*H627</f>
        <v>0.017699999999999997</v>
      </c>
      <c r="S627" s="303">
        <v>0</v>
      </c>
      <c r="T627" s="304">
        <f>S627*H627</f>
        <v>0</v>
      </c>
      <c r="U627" s="218"/>
      <c r="V627" s="218"/>
      <c r="W627" s="218"/>
      <c r="X627" s="218"/>
      <c r="Y627" s="218"/>
      <c r="Z627" s="218"/>
      <c r="AA627" s="218"/>
      <c r="AB627" s="218"/>
      <c r="AC627" s="218"/>
      <c r="AD627" s="218"/>
      <c r="AE627" s="218"/>
      <c r="AR627" s="305" t="s">
        <v>240</v>
      </c>
      <c r="AT627" s="305" t="s">
        <v>154</v>
      </c>
      <c r="AU627" s="305" t="s">
        <v>83</v>
      </c>
      <c r="AY627" s="209" t="s">
        <v>152</v>
      </c>
      <c r="BE627" s="306">
        <f>IF(N627="základní",J627,0)</f>
        <v>0</v>
      </c>
      <c r="BF627" s="306">
        <f>IF(N627="snížená",J627,0)</f>
        <v>0</v>
      </c>
      <c r="BG627" s="306">
        <f>IF(N627="zákl. přenesená",J627,0)</f>
        <v>0</v>
      </c>
      <c r="BH627" s="306">
        <f>IF(N627="sníž. přenesená",J627,0)</f>
        <v>0</v>
      </c>
      <c r="BI627" s="306">
        <f>IF(N627="nulová",J627,0)</f>
        <v>0</v>
      </c>
      <c r="BJ627" s="209" t="s">
        <v>81</v>
      </c>
      <c r="BK627" s="306">
        <f>ROUND(I627*H627,2)</f>
        <v>0</v>
      </c>
      <c r="BL627" s="209" t="s">
        <v>240</v>
      </c>
      <c r="BM627" s="305" t="s">
        <v>1174</v>
      </c>
    </row>
    <row r="628" spans="1:65" s="220" customFormat="1" ht="16.5" customHeight="1">
      <c r="A628" s="218"/>
      <c r="B628" s="141"/>
      <c r="C628" s="142" t="s">
        <v>1175</v>
      </c>
      <c r="D628" s="142" t="s">
        <v>154</v>
      </c>
      <c r="E628" s="143" t="s">
        <v>1176</v>
      </c>
      <c r="F628" s="144" t="s">
        <v>1177</v>
      </c>
      <c r="G628" s="145" t="s">
        <v>231</v>
      </c>
      <c r="H628" s="146">
        <v>59</v>
      </c>
      <c r="I628" s="147">
        <v>0</v>
      </c>
      <c r="J628" s="147">
        <f>ROUND(I628*H628,2)</f>
        <v>0</v>
      </c>
      <c r="K628" s="148"/>
      <c r="L628" s="141"/>
      <c r="M628" s="301" t="s">
        <v>1</v>
      </c>
      <c r="N628" s="302" t="s">
        <v>38</v>
      </c>
      <c r="O628" s="303">
        <v>0.245</v>
      </c>
      <c r="P628" s="303">
        <f>O628*H628</f>
        <v>14.455</v>
      </c>
      <c r="Q628" s="303">
        <v>0.0075</v>
      </c>
      <c r="R628" s="303">
        <f>Q628*H628</f>
        <v>0.4425</v>
      </c>
      <c r="S628" s="303">
        <v>0</v>
      </c>
      <c r="T628" s="304">
        <f>S628*H628</f>
        <v>0</v>
      </c>
      <c r="U628" s="218"/>
      <c r="V628" s="218"/>
      <c r="W628" s="218"/>
      <c r="X628" s="218"/>
      <c r="Y628" s="218"/>
      <c r="Z628" s="218"/>
      <c r="AA628" s="218"/>
      <c r="AB628" s="218"/>
      <c r="AC628" s="218"/>
      <c r="AD628" s="218"/>
      <c r="AE628" s="218"/>
      <c r="AR628" s="305" t="s">
        <v>240</v>
      </c>
      <c r="AT628" s="305" t="s">
        <v>154</v>
      </c>
      <c r="AU628" s="305" t="s">
        <v>83</v>
      </c>
      <c r="AY628" s="209" t="s">
        <v>152</v>
      </c>
      <c r="BE628" s="306">
        <f>IF(N628="základní",J628,0)</f>
        <v>0</v>
      </c>
      <c r="BF628" s="306">
        <f>IF(N628="snížená",J628,0)</f>
        <v>0</v>
      </c>
      <c r="BG628" s="306">
        <f>IF(N628="zákl. přenesená",J628,0)</f>
        <v>0</v>
      </c>
      <c r="BH628" s="306">
        <f>IF(N628="sníž. přenesená",J628,0)</f>
        <v>0</v>
      </c>
      <c r="BI628" s="306">
        <f>IF(N628="nulová",J628,0)</f>
        <v>0</v>
      </c>
      <c r="BJ628" s="209" t="s">
        <v>81</v>
      </c>
      <c r="BK628" s="306">
        <f>ROUND(I628*H628,2)</f>
        <v>0</v>
      </c>
      <c r="BL628" s="209" t="s">
        <v>240</v>
      </c>
      <c r="BM628" s="305" t="s">
        <v>1178</v>
      </c>
    </row>
    <row r="629" spans="1:65" s="220" customFormat="1" ht="21.75" customHeight="1">
      <c r="A629" s="218"/>
      <c r="B629" s="141"/>
      <c r="C629" s="142" t="s">
        <v>1179</v>
      </c>
      <c r="D629" s="142" t="s">
        <v>154</v>
      </c>
      <c r="E629" s="143" t="s">
        <v>1180</v>
      </c>
      <c r="F629" s="144" t="s">
        <v>1181</v>
      </c>
      <c r="G629" s="145" t="s">
        <v>295</v>
      </c>
      <c r="H629" s="146">
        <v>57.8</v>
      </c>
      <c r="I629" s="147">
        <v>0</v>
      </c>
      <c r="J629" s="147">
        <f>ROUND(I629*H629,2)</f>
        <v>0</v>
      </c>
      <c r="K629" s="148"/>
      <c r="L629" s="141"/>
      <c r="M629" s="301" t="s">
        <v>1</v>
      </c>
      <c r="N629" s="302" t="s">
        <v>38</v>
      </c>
      <c r="O629" s="303">
        <v>0.19</v>
      </c>
      <c r="P629" s="303">
        <f>O629*H629</f>
        <v>10.982</v>
      </c>
      <c r="Q629" s="303">
        <v>0.00043</v>
      </c>
      <c r="R629" s="303">
        <f>Q629*H629</f>
        <v>0.024853999999999998</v>
      </c>
      <c r="S629" s="303">
        <v>0</v>
      </c>
      <c r="T629" s="304">
        <f>S629*H629</f>
        <v>0</v>
      </c>
      <c r="U629" s="218"/>
      <c r="V629" s="218"/>
      <c r="W629" s="218"/>
      <c r="X629" s="218"/>
      <c r="Y629" s="218"/>
      <c r="Z629" s="218"/>
      <c r="AA629" s="218"/>
      <c r="AB629" s="218"/>
      <c r="AC629" s="218"/>
      <c r="AD629" s="218"/>
      <c r="AE629" s="218"/>
      <c r="AR629" s="305" t="s">
        <v>240</v>
      </c>
      <c r="AT629" s="305" t="s">
        <v>154</v>
      </c>
      <c r="AU629" s="305" t="s">
        <v>83</v>
      </c>
      <c r="AY629" s="209" t="s">
        <v>152</v>
      </c>
      <c r="BE629" s="306">
        <f>IF(N629="základní",J629,0)</f>
        <v>0</v>
      </c>
      <c r="BF629" s="306">
        <f>IF(N629="snížená",J629,0)</f>
        <v>0</v>
      </c>
      <c r="BG629" s="306">
        <f>IF(N629="zákl. přenesená",J629,0)</f>
        <v>0</v>
      </c>
      <c r="BH629" s="306">
        <f>IF(N629="sníž. přenesená",J629,0)</f>
        <v>0</v>
      </c>
      <c r="BI629" s="306">
        <f>IF(N629="nulová",J629,0)</f>
        <v>0</v>
      </c>
      <c r="BJ629" s="209" t="s">
        <v>81</v>
      </c>
      <c r="BK629" s="306">
        <f>ROUND(I629*H629,2)</f>
        <v>0</v>
      </c>
      <c r="BL629" s="209" t="s">
        <v>240</v>
      </c>
      <c r="BM629" s="305" t="s">
        <v>1182</v>
      </c>
    </row>
    <row r="630" spans="1:65" s="220" customFormat="1" ht="21.75" customHeight="1">
      <c r="A630" s="218"/>
      <c r="B630" s="141"/>
      <c r="C630" s="155" t="s">
        <v>1183</v>
      </c>
      <c r="D630" s="155" t="s">
        <v>348</v>
      </c>
      <c r="E630" s="156" t="s">
        <v>1184</v>
      </c>
      <c r="F630" s="157" t="s">
        <v>1185</v>
      </c>
      <c r="G630" s="158" t="s">
        <v>269</v>
      </c>
      <c r="H630" s="159">
        <v>116</v>
      </c>
      <c r="I630" s="160">
        <v>0</v>
      </c>
      <c r="J630" s="160">
        <f>ROUND(I630*H630,2)</f>
        <v>0</v>
      </c>
      <c r="K630" s="161"/>
      <c r="L630" s="331"/>
      <c r="M630" s="332" t="s">
        <v>1</v>
      </c>
      <c r="N630" s="333" t="s">
        <v>38</v>
      </c>
      <c r="O630" s="303">
        <v>0</v>
      </c>
      <c r="P630" s="303">
        <f>O630*H630</f>
        <v>0</v>
      </c>
      <c r="Q630" s="303">
        <v>0.0009</v>
      </c>
      <c r="R630" s="303">
        <f>Q630*H630</f>
        <v>0.10439999999999999</v>
      </c>
      <c r="S630" s="303">
        <v>0</v>
      </c>
      <c r="T630" s="304">
        <f>S630*H630</f>
        <v>0</v>
      </c>
      <c r="U630" s="218"/>
      <c r="V630" s="218"/>
      <c r="W630" s="218"/>
      <c r="X630" s="218"/>
      <c r="Y630" s="218"/>
      <c r="Z630" s="218"/>
      <c r="AA630" s="218"/>
      <c r="AB630" s="218"/>
      <c r="AC630" s="218"/>
      <c r="AD630" s="218"/>
      <c r="AE630" s="218"/>
      <c r="AR630" s="305" t="s">
        <v>333</v>
      </c>
      <c r="AT630" s="305" t="s">
        <v>348</v>
      </c>
      <c r="AU630" s="305" t="s">
        <v>83</v>
      </c>
      <c r="AY630" s="209" t="s">
        <v>152</v>
      </c>
      <c r="BE630" s="306">
        <f>IF(N630="základní",J630,0)</f>
        <v>0</v>
      </c>
      <c r="BF630" s="306">
        <f>IF(N630="snížená",J630,0)</f>
        <v>0</v>
      </c>
      <c r="BG630" s="306">
        <f>IF(N630="zákl. přenesená",J630,0)</f>
        <v>0</v>
      </c>
      <c r="BH630" s="306">
        <f>IF(N630="sníž. přenesená",J630,0)</f>
        <v>0</v>
      </c>
      <c r="BI630" s="306">
        <f>IF(N630="nulová",J630,0)</f>
        <v>0</v>
      </c>
      <c r="BJ630" s="209" t="s">
        <v>81</v>
      </c>
      <c r="BK630" s="306">
        <f>ROUND(I630*H630,2)</f>
        <v>0</v>
      </c>
      <c r="BL630" s="209" t="s">
        <v>240</v>
      </c>
      <c r="BM630" s="305" t="s">
        <v>1186</v>
      </c>
    </row>
    <row r="631" spans="2:51" s="315" customFormat="1" ht="12">
      <c r="B631" s="316"/>
      <c r="D631" s="309" t="s">
        <v>160</v>
      </c>
      <c r="E631" s="317" t="s">
        <v>1</v>
      </c>
      <c r="F631" s="318" t="s">
        <v>1187</v>
      </c>
      <c r="H631" s="319">
        <v>116</v>
      </c>
      <c r="L631" s="316"/>
      <c r="M631" s="320"/>
      <c r="N631" s="321"/>
      <c r="O631" s="321"/>
      <c r="P631" s="321"/>
      <c r="Q631" s="321"/>
      <c r="R631" s="321"/>
      <c r="S631" s="321"/>
      <c r="T631" s="322"/>
      <c r="AT631" s="317" t="s">
        <v>160</v>
      </c>
      <c r="AU631" s="317" t="s">
        <v>83</v>
      </c>
      <c r="AV631" s="315" t="s">
        <v>83</v>
      </c>
      <c r="AW631" s="315" t="s">
        <v>27</v>
      </c>
      <c r="AX631" s="315" t="s">
        <v>81</v>
      </c>
      <c r="AY631" s="317" t="s">
        <v>152</v>
      </c>
    </row>
    <row r="632" spans="1:65" s="220" customFormat="1" ht="21.75" customHeight="1">
      <c r="A632" s="218"/>
      <c r="B632" s="141"/>
      <c r="C632" s="142" t="s">
        <v>1188</v>
      </c>
      <c r="D632" s="142" t="s">
        <v>154</v>
      </c>
      <c r="E632" s="143" t="s">
        <v>1189</v>
      </c>
      <c r="F632" s="144" t="s">
        <v>1190</v>
      </c>
      <c r="G632" s="145" t="s">
        <v>231</v>
      </c>
      <c r="H632" s="146">
        <v>59</v>
      </c>
      <c r="I632" s="147">
        <v>0</v>
      </c>
      <c r="J632" s="147">
        <f>ROUND(I632*H632,2)</f>
        <v>0</v>
      </c>
      <c r="K632" s="148"/>
      <c r="L632" s="141"/>
      <c r="M632" s="301" t="s">
        <v>1</v>
      </c>
      <c r="N632" s="302" t="s">
        <v>38</v>
      </c>
      <c r="O632" s="303">
        <v>1.43</v>
      </c>
      <c r="P632" s="303">
        <f>O632*H632</f>
        <v>84.36999999999999</v>
      </c>
      <c r="Q632" s="303">
        <v>0.009</v>
      </c>
      <c r="R632" s="303">
        <f>Q632*H632</f>
        <v>0.5309999999999999</v>
      </c>
      <c r="S632" s="303">
        <v>0</v>
      </c>
      <c r="T632" s="304">
        <f>S632*H632</f>
        <v>0</v>
      </c>
      <c r="U632" s="218"/>
      <c r="V632" s="218"/>
      <c r="W632" s="218"/>
      <c r="X632" s="218"/>
      <c r="Y632" s="218"/>
      <c r="Z632" s="218"/>
      <c r="AA632" s="218"/>
      <c r="AB632" s="218"/>
      <c r="AC632" s="218"/>
      <c r="AD632" s="218"/>
      <c r="AE632" s="218"/>
      <c r="AR632" s="305" t="s">
        <v>240</v>
      </c>
      <c r="AT632" s="305" t="s">
        <v>154</v>
      </c>
      <c r="AU632" s="305" t="s">
        <v>83</v>
      </c>
      <c r="AY632" s="209" t="s">
        <v>152</v>
      </c>
      <c r="BE632" s="306">
        <f>IF(N632="základní",J632,0)</f>
        <v>0</v>
      </c>
      <c r="BF632" s="306">
        <f>IF(N632="snížená",J632,0)</f>
        <v>0</v>
      </c>
      <c r="BG632" s="306">
        <f>IF(N632="zákl. přenesená",J632,0)</f>
        <v>0</v>
      </c>
      <c r="BH632" s="306">
        <f>IF(N632="sníž. přenesená",J632,0)</f>
        <v>0</v>
      </c>
      <c r="BI632" s="306">
        <f>IF(N632="nulová",J632,0)</f>
        <v>0</v>
      </c>
      <c r="BJ632" s="209" t="s">
        <v>81</v>
      </c>
      <c r="BK632" s="306">
        <f>ROUND(I632*H632,2)</f>
        <v>0</v>
      </c>
      <c r="BL632" s="209" t="s">
        <v>240</v>
      </c>
      <c r="BM632" s="305" t="s">
        <v>1191</v>
      </c>
    </row>
    <row r="633" spans="1:65" s="220" customFormat="1" ht="21.75" customHeight="1">
      <c r="A633" s="218"/>
      <c r="B633" s="141"/>
      <c r="C633" s="155" t="s">
        <v>1192</v>
      </c>
      <c r="D633" s="155" t="s">
        <v>348</v>
      </c>
      <c r="E633" s="156" t="s">
        <v>1193</v>
      </c>
      <c r="F633" s="157" t="s">
        <v>1194</v>
      </c>
      <c r="G633" s="158" t="s">
        <v>231</v>
      </c>
      <c r="H633" s="159">
        <v>67.85</v>
      </c>
      <c r="I633" s="160">
        <v>0</v>
      </c>
      <c r="J633" s="160">
        <f>ROUND(I633*H633,2)</f>
        <v>0</v>
      </c>
      <c r="K633" s="161"/>
      <c r="L633" s="331"/>
      <c r="M633" s="332" t="s">
        <v>1</v>
      </c>
      <c r="N633" s="333" t="s">
        <v>38</v>
      </c>
      <c r="O633" s="303">
        <v>0</v>
      </c>
      <c r="P633" s="303">
        <f>O633*H633</f>
        <v>0</v>
      </c>
      <c r="Q633" s="303">
        <v>0.023</v>
      </c>
      <c r="R633" s="303">
        <f>Q633*H633</f>
        <v>1.5605499999999999</v>
      </c>
      <c r="S633" s="303">
        <v>0</v>
      </c>
      <c r="T633" s="304">
        <f>S633*H633</f>
        <v>0</v>
      </c>
      <c r="U633" s="218"/>
      <c r="V633" s="218"/>
      <c r="W633" s="218"/>
      <c r="X633" s="218"/>
      <c r="Y633" s="218"/>
      <c r="Z633" s="218"/>
      <c r="AA633" s="218"/>
      <c r="AB633" s="218"/>
      <c r="AC633" s="218"/>
      <c r="AD633" s="218"/>
      <c r="AE633" s="218"/>
      <c r="AR633" s="305" t="s">
        <v>333</v>
      </c>
      <c r="AT633" s="305" t="s">
        <v>348</v>
      </c>
      <c r="AU633" s="305" t="s">
        <v>83</v>
      </c>
      <c r="AY633" s="209" t="s">
        <v>152</v>
      </c>
      <c r="BE633" s="306">
        <f>IF(N633="základní",J633,0)</f>
        <v>0</v>
      </c>
      <c r="BF633" s="306">
        <f>IF(N633="snížená",J633,0)</f>
        <v>0</v>
      </c>
      <c r="BG633" s="306">
        <f>IF(N633="zákl. přenesená",J633,0)</f>
        <v>0</v>
      </c>
      <c r="BH633" s="306">
        <f>IF(N633="sníž. přenesená",J633,0)</f>
        <v>0</v>
      </c>
      <c r="BI633" s="306">
        <f>IF(N633="nulová",J633,0)</f>
        <v>0</v>
      </c>
      <c r="BJ633" s="209" t="s">
        <v>81</v>
      </c>
      <c r="BK633" s="306">
        <f>ROUND(I633*H633,2)</f>
        <v>0</v>
      </c>
      <c r="BL633" s="209" t="s">
        <v>240</v>
      </c>
      <c r="BM633" s="305" t="s">
        <v>1195</v>
      </c>
    </row>
    <row r="634" spans="2:51" s="315" customFormat="1" ht="12">
      <c r="B634" s="316"/>
      <c r="D634" s="309" t="s">
        <v>160</v>
      </c>
      <c r="F634" s="318" t="s">
        <v>1196</v>
      </c>
      <c r="H634" s="319">
        <v>67.85</v>
      </c>
      <c r="L634" s="316"/>
      <c r="M634" s="320"/>
      <c r="N634" s="321"/>
      <c r="O634" s="321"/>
      <c r="P634" s="321"/>
      <c r="Q634" s="321"/>
      <c r="R634" s="321"/>
      <c r="S634" s="321"/>
      <c r="T634" s="322"/>
      <c r="AT634" s="317" t="s">
        <v>160</v>
      </c>
      <c r="AU634" s="317" t="s">
        <v>83</v>
      </c>
      <c r="AV634" s="315" t="s">
        <v>83</v>
      </c>
      <c r="AW634" s="315" t="s">
        <v>3</v>
      </c>
      <c r="AX634" s="315" t="s">
        <v>81</v>
      </c>
      <c r="AY634" s="317" t="s">
        <v>152</v>
      </c>
    </row>
    <row r="635" spans="1:65" s="220" customFormat="1" ht="21.75" customHeight="1">
      <c r="A635" s="218"/>
      <c r="B635" s="141"/>
      <c r="C635" s="142" t="s">
        <v>1197</v>
      </c>
      <c r="D635" s="142" t="s">
        <v>154</v>
      </c>
      <c r="E635" s="143" t="s">
        <v>1198</v>
      </c>
      <c r="F635" s="144" t="s">
        <v>1199</v>
      </c>
      <c r="G635" s="145" t="s">
        <v>231</v>
      </c>
      <c r="H635" s="146">
        <v>28</v>
      </c>
      <c r="I635" s="147">
        <v>0</v>
      </c>
      <c r="J635" s="147">
        <f aca="true" t="shared" si="40" ref="J635:J641">ROUND(I635*H635,2)</f>
        <v>0</v>
      </c>
      <c r="K635" s="148"/>
      <c r="L635" s="141"/>
      <c r="M635" s="301" t="s">
        <v>1</v>
      </c>
      <c r="N635" s="302" t="s">
        <v>38</v>
      </c>
      <c r="O635" s="303">
        <v>0.278</v>
      </c>
      <c r="P635" s="303">
        <f aca="true" t="shared" si="41" ref="P635:P641">O635*H635</f>
        <v>7.784000000000001</v>
      </c>
      <c r="Q635" s="303">
        <v>0.0015</v>
      </c>
      <c r="R635" s="303">
        <f aca="true" t="shared" si="42" ref="R635:R641">Q635*H635</f>
        <v>0.042</v>
      </c>
      <c r="S635" s="303">
        <v>0</v>
      </c>
      <c r="T635" s="304">
        <f aca="true" t="shared" si="43" ref="T635:T641">S635*H635</f>
        <v>0</v>
      </c>
      <c r="U635" s="218"/>
      <c r="V635" s="218"/>
      <c r="W635" s="218"/>
      <c r="X635" s="218"/>
      <c r="Y635" s="218"/>
      <c r="Z635" s="218"/>
      <c r="AA635" s="218"/>
      <c r="AB635" s="218"/>
      <c r="AC635" s="218"/>
      <c r="AD635" s="218"/>
      <c r="AE635" s="218"/>
      <c r="AR635" s="305" t="s">
        <v>240</v>
      </c>
      <c r="AT635" s="305" t="s">
        <v>154</v>
      </c>
      <c r="AU635" s="305" t="s">
        <v>83</v>
      </c>
      <c r="AY635" s="209" t="s">
        <v>152</v>
      </c>
      <c r="BE635" s="306">
        <f aca="true" t="shared" si="44" ref="BE635:BE641">IF(N635="základní",J635,0)</f>
        <v>0</v>
      </c>
      <c r="BF635" s="306">
        <f aca="true" t="shared" si="45" ref="BF635:BF641">IF(N635="snížená",J635,0)</f>
        <v>0</v>
      </c>
      <c r="BG635" s="306">
        <f aca="true" t="shared" si="46" ref="BG635:BG641">IF(N635="zákl. přenesená",J635,0)</f>
        <v>0</v>
      </c>
      <c r="BH635" s="306">
        <f aca="true" t="shared" si="47" ref="BH635:BH641">IF(N635="sníž. přenesená",J635,0)</f>
        <v>0</v>
      </c>
      <c r="BI635" s="306">
        <f aca="true" t="shared" si="48" ref="BI635:BI641">IF(N635="nulová",J635,0)</f>
        <v>0</v>
      </c>
      <c r="BJ635" s="209" t="s">
        <v>81</v>
      </c>
      <c r="BK635" s="306">
        <f aca="true" t="shared" si="49" ref="BK635:BK641">ROUND(I635*H635,2)</f>
        <v>0</v>
      </c>
      <c r="BL635" s="209" t="s">
        <v>240</v>
      </c>
      <c r="BM635" s="305" t="s">
        <v>1200</v>
      </c>
    </row>
    <row r="636" spans="1:65" s="220" customFormat="1" ht="16.5" customHeight="1">
      <c r="A636" s="218"/>
      <c r="B636" s="141"/>
      <c r="C636" s="142" t="s">
        <v>1201</v>
      </c>
      <c r="D636" s="142" t="s">
        <v>154</v>
      </c>
      <c r="E636" s="143" t="s">
        <v>1202</v>
      </c>
      <c r="F636" s="144" t="s">
        <v>1203</v>
      </c>
      <c r="G636" s="145" t="s">
        <v>295</v>
      </c>
      <c r="H636" s="146">
        <v>57.6</v>
      </c>
      <c r="I636" s="147">
        <v>0</v>
      </c>
      <c r="J636" s="147">
        <f t="shared" si="40"/>
        <v>0</v>
      </c>
      <c r="K636" s="148"/>
      <c r="L636" s="141"/>
      <c r="M636" s="301" t="s">
        <v>1</v>
      </c>
      <c r="N636" s="302" t="s">
        <v>38</v>
      </c>
      <c r="O636" s="303">
        <v>0.05</v>
      </c>
      <c r="P636" s="303">
        <f t="shared" si="41"/>
        <v>2.8800000000000003</v>
      </c>
      <c r="Q636" s="303">
        <v>3E-05</v>
      </c>
      <c r="R636" s="303">
        <f t="shared" si="42"/>
        <v>0.0017280000000000002</v>
      </c>
      <c r="S636" s="303">
        <v>0</v>
      </c>
      <c r="T636" s="304">
        <f t="shared" si="43"/>
        <v>0</v>
      </c>
      <c r="U636" s="218"/>
      <c r="V636" s="218"/>
      <c r="W636" s="218"/>
      <c r="X636" s="218"/>
      <c r="Y636" s="218"/>
      <c r="Z636" s="218"/>
      <c r="AA636" s="218"/>
      <c r="AB636" s="218"/>
      <c r="AC636" s="218"/>
      <c r="AD636" s="218"/>
      <c r="AE636" s="218"/>
      <c r="AR636" s="305" t="s">
        <v>240</v>
      </c>
      <c r="AT636" s="305" t="s">
        <v>154</v>
      </c>
      <c r="AU636" s="305" t="s">
        <v>83</v>
      </c>
      <c r="AY636" s="209" t="s">
        <v>152</v>
      </c>
      <c r="BE636" s="306">
        <f t="shared" si="44"/>
        <v>0</v>
      </c>
      <c r="BF636" s="306">
        <f t="shared" si="45"/>
        <v>0</v>
      </c>
      <c r="BG636" s="306">
        <f t="shared" si="46"/>
        <v>0</v>
      </c>
      <c r="BH636" s="306">
        <f t="shared" si="47"/>
        <v>0</v>
      </c>
      <c r="BI636" s="306">
        <f t="shared" si="48"/>
        <v>0</v>
      </c>
      <c r="BJ636" s="209" t="s">
        <v>81</v>
      </c>
      <c r="BK636" s="306">
        <f t="shared" si="49"/>
        <v>0</v>
      </c>
      <c r="BL636" s="209" t="s">
        <v>240</v>
      </c>
      <c r="BM636" s="305" t="s">
        <v>1204</v>
      </c>
    </row>
    <row r="637" spans="1:65" s="220" customFormat="1" ht="16.5" customHeight="1">
      <c r="A637" s="218"/>
      <c r="B637" s="141"/>
      <c r="C637" s="142" t="s">
        <v>1205</v>
      </c>
      <c r="D637" s="142" t="s">
        <v>154</v>
      </c>
      <c r="E637" s="143" t="s">
        <v>1206</v>
      </c>
      <c r="F637" s="144" t="s">
        <v>1207</v>
      </c>
      <c r="G637" s="145" t="s">
        <v>295</v>
      </c>
      <c r="H637" s="146">
        <v>57.6</v>
      </c>
      <c r="I637" s="147">
        <v>0</v>
      </c>
      <c r="J637" s="147">
        <f t="shared" si="40"/>
        <v>0</v>
      </c>
      <c r="K637" s="148"/>
      <c r="L637" s="141"/>
      <c r="M637" s="301" t="s">
        <v>1</v>
      </c>
      <c r="N637" s="302" t="s">
        <v>38</v>
      </c>
      <c r="O637" s="303">
        <v>0.05</v>
      </c>
      <c r="P637" s="303">
        <f t="shared" si="41"/>
        <v>2.8800000000000003</v>
      </c>
      <c r="Q637" s="303">
        <v>0.00012</v>
      </c>
      <c r="R637" s="303">
        <f t="shared" si="42"/>
        <v>0.006912000000000001</v>
      </c>
      <c r="S637" s="303">
        <v>0</v>
      </c>
      <c r="T637" s="304">
        <f t="shared" si="43"/>
        <v>0</v>
      </c>
      <c r="U637" s="218"/>
      <c r="V637" s="218"/>
      <c r="W637" s="218"/>
      <c r="X637" s="218"/>
      <c r="Y637" s="218"/>
      <c r="Z637" s="218"/>
      <c r="AA637" s="218"/>
      <c r="AB637" s="218"/>
      <c r="AC637" s="218"/>
      <c r="AD637" s="218"/>
      <c r="AE637" s="218"/>
      <c r="AR637" s="305" t="s">
        <v>240</v>
      </c>
      <c r="AT637" s="305" t="s">
        <v>154</v>
      </c>
      <c r="AU637" s="305" t="s">
        <v>83</v>
      </c>
      <c r="AY637" s="209" t="s">
        <v>152</v>
      </c>
      <c r="BE637" s="306">
        <f t="shared" si="44"/>
        <v>0</v>
      </c>
      <c r="BF637" s="306">
        <f t="shared" si="45"/>
        <v>0</v>
      </c>
      <c r="BG637" s="306">
        <f t="shared" si="46"/>
        <v>0</v>
      </c>
      <c r="BH637" s="306">
        <f t="shared" si="47"/>
        <v>0</v>
      </c>
      <c r="BI637" s="306">
        <f t="shared" si="48"/>
        <v>0</v>
      </c>
      <c r="BJ637" s="209" t="s">
        <v>81</v>
      </c>
      <c r="BK637" s="306">
        <f t="shared" si="49"/>
        <v>0</v>
      </c>
      <c r="BL637" s="209" t="s">
        <v>240</v>
      </c>
      <c r="BM637" s="305" t="s">
        <v>1208</v>
      </c>
    </row>
    <row r="638" spans="1:65" s="220" customFormat="1" ht="16.5" customHeight="1">
      <c r="A638" s="218"/>
      <c r="B638" s="141"/>
      <c r="C638" s="142" t="s">
        <v>1209</v>
      </c>
      <c r="D638" s="142" t="s">
        <v>154</v>
      </c>
      <c r="E638" s="143" t="s">
        <v>1210</v>
      </c>
      <c r="F638" s="144" t="s">
        <v>1211</v>
      </c>
      <c r="G638" s="145" t="s">
        <v>295</v>
      </c>
      <c r="H638" s="146">
        <v>48</v>
      </c>
      <c r="I638" s="147">
        <v>0</v>
      </c>
      <c r="J638" s="147">
        <f t="shared" si="40"/>
        <v>0</v>
      </c>
      <c r="K638" s="148"/>
      <c r="L638" s="141"/>
      <c r="M638" s="301" t="s">
        <v>1</v>
      </c>
      <c r="N638" s="302" t="s">
        <v>38</v>
      </c>
      <c r="O638" s="303">
        <v>0.06</v>
      </c>
      <c r="P638" s="303">
        <f t="shared" si="41"/>
        <v>2.88</v>
      </c>
      <c r="Q638" s="303">
        <v>0.00032</v>
      </c>
      <c r="R638" s="303">
        <f t="shared" si="42"/>
        <v>0.015360000000000002</v>
      </c>
      <c r="S638" s="303">
        <v>0</v>
      </c>
      <c r="T638" s="304">
        <f t="shared" si="43"/>
        <v>0</v>
      </c>
      <c r="U638" s="218"/>
      <c r="V638" s="218"/>
      <c r="W638" s="218"/>
      <c r="X638" s="218"/>
      <c r="Y638" s="218"/>
      <c r="Z638" s="218"/>
      <c r="AA638" s="218"/>
      <c r="AB638" s="218"/>
      <c r="AC638" s="218"/>
      <c r="AD638" s="218"/>
      <c r="AE638" s="218"/>
      <c r="AR638" s="305" t="s">
        <v>240</v>
      </c>
      <c r="AT638" s="305" t="s">
        <v>154</v>
      </c>
      <c r="AU638" s="305" t="s">
        <v>83</v>
      </c>
      <c r="AY638" s="209" t="s">
        <v>152</v>
      </c>
      <c r="BE638" s="306">
        <f t="shared" si="44"/>
        <v>0</v>
      </c>
      <c r="BF638" s="306">
        <f t="shared" si="45"/>
        <v>0</v>
      </c>
      <c r="BG638" s="306">
        <f t="shared" si="46"/>
        <v>0</v>
      </c>
      <c r="BH638" s="306">
        <f t="shared" si="47"/>
        <v>0</v>
      </c>
      <c r="BI638" s="306">
        <f t="shared" si="48"/>
        <v>0</v>
      </c>
      <c r="BJ638" s="209" t="s">
        <v>81</v>
      </c>
      <c r="BK638" s="306">
        <f t="shared" si="49"/>
        <v>0</v>
      </c>
      <c r="BL638" s="209" t="s">
        <v>240</v>
      </c>
      <c r="BM638" s="305" t="s">
        <v>1212</v>
      </c>
    </row>
    <row r="639" spans="1:65" s="220" customFormat="1" ht="21.75" customHeight="1">
      <c r="A639" s="218"/>
      <c r="B639" s="141"/>
      <c r="C639" s="142" t="s">
        <v>1213</v>
      </c>
      <c r="D639" s="142" t="s">
        <v>154</v>
      </c>
      <c r="E639" s="143" t="s">
        <v>1214</v>
      </c>
      <c r="F639" s="144" t="s">
        <v>1215</v>
      </c>
      <c r="G639" s="145" t="s">
        <v>231</v>
      </c>
      <c r="H639" s="146">
        <v>59</v>
      </c>
      <c r="I639" s="147">
        <v>0</v>
      </c>
      <c r="J639" s="147">
        <f t="shared" si="40"/>
        <v>0</v>
      </c>
      <c r="K639" s="148"/>
      <c r="L639" s="141"/>
      <c r="M639" s="301" t="s">
        <v>1</v>
      </c>
      <c r="N639" s="302" t="s">
        <v>38</v>
      </c>
      <c r="O639" s="303">
        <v>0.041</v>
      </c>
      <c r="P639" s="303">
        <f t="shared" si="41"/>
        <v>2.419</v>
      </c>
      <c r="Q639" s="303">
        <v>5E-05</v>
      </c>
      <c r="R639" s="303">
        <f t="shared" si="42"/>
        <v>0.00295</v>
      </c>
      <c r="S639" s="303">
        <v>0</v>
      </c>
      <c r="T639" s="304">
        <f t="shared" si="43"/>
        <v>0</v>
      </c>
      <c r="U639" s="218"/>
      <c r="V639" s="218"/>
      <c r="W639" s="218"/>
      <c r="X639" s="218"/>
      <c r="Y639" s="218"/>
      <c r="Z639" s="218"/>
      <c r="AA639" s="218"/>
      <c r="AB639" s="218"/>
      <c r="AC639" s="218"/>
      <c r="AD639" s="218"/>
      <c r="AE639" s="218"/>
      <c r="AR639" s="305" t="s">
        <v>240</v>
      </c>
      <c r="AT639" s="305" t="s">
        <v>154</v>
      </c>
      <c r="AU639" s="305" t="s">
        <v>83</v>
      </c>
      <c r="AY639" s="209" t="s">
        <v>152</v>
      </c>
      <c r="BE639" s="306">
        <f t="shared" si="44"/>
        <v>0</v>
      </c>
      <c r="BF639" s="306">
        <f t="shared" si="45"/>
        <v>0</v>
      </c>
      <c r="BG639" s="306">
        <f t="shared" si="46"/>
        <v>0</v>
      </c>
      <c r="BH639" s="306">
        <f t="shared" si="47"/>
        <v>0</v>
      </c>
      <c r="BI639" s="306">
        <f t="shared" si="48"/>
        <v>0</v>
      </c>
      <c r="BJ639" s="209" t="s">
        <v>81</v>
      </c>
      <c r="BK639" s="306">
        <f t="shared" si="49"/>
        <v>0</v>
      </c>
      <c r="BL639" s="209" t="s">
        <v>240</v>
      </c>
      <c r="BM639" s="305" t="s">
        <v>1216</v>
      </c>
    </row>
    <row r="640" spans="1:65" s="220" customFormat="1" ht="21.75" customHeight="1">
      <c r="A640" s="218"/>
      <c r="B640" s="141"/>
      <c r="C640" s="142" t="s">
        <v>1217</v>
      </c>
      <c r="D640" s="142" t="s">
        <v>154</v>
      </c>
      <c r="E640" s="143" t="s">
        <v>1218</v>
      </c>
      <c r="F640" s="144" t="s">
        <v>1219</v>
      </c>
      <c r="G640" s="145" t="s">
        <v>194</v>
      </c>
      <c r="H640" s="146">
        <v>2.75</v>
      </c>
      <c r="I640" s="147">
        <v>0</v>
      </c>
      <c r="J640" s="147">
        <f t="shared" si="40"/>
        <v>0</v>
      </c>
      <c r="K640" s="148"/>
      <c r="L640" s="141"/>
      <c r="M640" s="301" t="s">
        <v>1</v>
      </c>
      <c r="N640" s="302" t="s">
        <v>38</v>
      </c>
      <c r="O640" s="303">
        <v>1.265</v>
      </c>
      <c r="P640" s="303">
        <f t="shared" si="41"/>
        <v>3.47875</v>
      </c>
      <c r="Q640" s="303">
        <v>0</v>
      </c>
      <c r="R640" s="303">
        <f t="shared" si="42"/>
        <v>0</v>
      </c>
      <c r="S640" s="303">
        <v>0</v>
      </c>
      <c r="T640" s="304">
        <f t="shared" si="43"/>
        <v>0</v>
      </c>
      <c r="U640" s="218"/>
      <c r="V640" s="218"/>
      <c r="W640" s="218"/>
      <c r="X640" s="218"/>
      <c r="Y640" s="218"/>
      <c r="Z640" s="218"/>
      <c r="AA640" s="218"/>
      <c r="AB640" s="218"/>
      <c r="AC640" s="218"/>
      <c r="AD640" s="218"/>
      <c r="AE640" s="218"/>
      <c r="AR640" s="305" t="s">
        <v>240</v>
      </c>
      <c r="AT640" s="305" t="s">
        <v>154</v>
      </c>
      <c r="AU640" s="305" t="s">
        <v>83</v>
      </c>
      <c r="AY640" s="209" t="s">
        <v>152</v>
      </c>
      <c r="BE640" s="306">
        <f t="shared" si="44"/>
        <v>0</v>
      </c>
      <c r="BF640" s="306">
        <f t="shared" si="45"/>
        <v>0</v>
      </c>
      <c r="BG640" s="306">
        <f t="shared" si="46"/>
        <v>0</v>
      </c>
      <c r="BH640" s="306">
        <f t="shared" si="47"/>
        <v>0</v>
      </c>
      <c r="BI640" s="306">
        <f t="shared" si="48"/>
        <v>0</v>
      </c>
      <c r="BJ640" s="209" t="s">
        <v>81</v>
      </c>
      <c r="BK640" s="306">
        <f t="shared" si="49"/>
        <v>0</v>
      </c>
      <c r="BL640" s="209" t="s">
        <v>240</v>
      </c>
      <c r="BM640" s="305" t="s">
        <v>1220</v>
      </c>
    </row>
    <row r="641" spans="1:65" s="220" customFormat="1" ht="21.75" customHeight="1">
      <c r="A641" s="218"/>
      <c r="B641" s="141"/>
      <c r="C641" s="142" t="s">
        <v>1221</v>
      </c>
      <c r="D641" s="142" t="s">
        <v>154</v>
      </c>
      <c r="E641" s="143" t="s">
        <v>1222</v>
      </c>
      <c r="F641" s="144" t="s">
        <v>1223</v>
      </c>
      <c r="G641" s="145" t="s">
        <v>194</v>
      </c>
      <c r="H641" s="146">
        <v>2.75</v>
      </c>
      <c r="I641" s="147">
        <v>0</v>
      </c>
      <c r="J641" s="147">
        <f t="shared" si="40"/>
        <v>0</v>
      </c>
      <c r="K641" s="148"/>
      <c r="L641" s="141"/>
      <c r="M641" s="301" t="s">
        <v>1</v>
      </c>
      <c r="N641" s="302" t="s">
        <v>38</v>
      </c>
      <c r="O641" s="303">
        <v>1.14</v>
      </c>
      <c r="P641" s="303">
        <f t="shared" si="41"/>
        <v>3.135</v>
      </c>
      <c r="Q641" s="303">
        <v>0</v>
      </c>
      <c r="R641" s="303">
        <f t="shared" si="42"/>
        <v>0</v>
      </c>
      <c r="S641" s="303">
        <v>0</v>
      </c>
      <c r="T641" s="304">
        <f t="shared" si="43"/>
        <v>0</v>
      </c>
      <c r="U641" s="218"/>
      <c r="V641" s="218"/>
      <c r="W641" s="218"/>
      <c r="X641" s="218"/>
      <c r="Y641" s="218"/>
      <c r="Z641" s="218"/>
      <c r="AA641" s="218"/>
      <c r="AB641" s="218"/>
      <c r="AC641" s="218"/>
      <c r="AD641" s="218"/>
      <c r="AE641" s="218"/>
      <c r="AR641" s="305" t="s">
        <v>240</v>
      </c>
      <c r="AT641" s="305" t="s">
        <v>154</v>
      </c>
      <c r="AU641" s="305" t="s">
        <v>83</v>
      </c>
      <c r="AY641" s="209" t="s">
        <v>152</v>
      </c>
      <c r="BE641" s="306">
        <f t="shared" si="44"/>
        <v>0</v>
      </c>
      <c r="BF641" s="306">
        <f t="shared" si="45"/>
        <v>0</v>
      </c>
      <c r="BG641" s="306">
        <f t="shared" si="46"/>
        <v>0</v>
      </c>
      <c r="BH641" s="306">
        <f t="shared" si="47"/>
        <v>0</v>
      </c>
      <c r="BI641" s="306">
        <f t="shared" si="48"/>
        <v>0</v>
      </c>
      <c r="BJ641" s="209" t="s">
        <v>81</v>
      </c>
      <c r="BK641" s="306">
        <f t="shared" si="49"/>
        <v>0</v>
      </c>
      <c r="BL641" s="209" t="s">
        <v>240</v>
      </c>
      <c r="BM641" s="305" t="s">
        <v>1224</v>
      </c>
    </row>
    <row r="642" spans="2:63" s="288" customFormat="1" ht="22.9" customHeight="1">
      <c r="B642" s="289"/>
      <c r="D642" s="290" t="s">
        <v>72</v>
      </c>
      <c r="E642" s="299" t="s">
        <v>1225</v>
      </c>
      <c r="F642" s="299" t="s">
        <v>1226</v>
      </c>
      <c r="J642" s="300">
        <f>BK642</f>
        <v>0</v>
      </c>
      <c r="L642" s="289"/>
      <c r="M642" s="293"/>
      <c r="N642" s="294"/>
      <c r="O642" s="294"/>
      <c r="P642" s="295">
        <f>SUM(P643:P657)</f>
        <v>357.09317400000003</v>
      </c>
      <c r="Q642" s="294"/>
      <c r="R642" s="295">
        <f>SUM(R643:R657)</f>
        <v>5.587337999999999</v>
      </c>
      <c r="S642" s="294"/>
      <c r="T642" s="296">
        <f>SUM(T643:T657)</f>
        <v>0</v>
      </c>
      <c r="AR642" s="290" t="s">
        <v>83</v>
      </c>
      <c r="AT642" s="297" t="s">
        <v>72</v>
      </c>
      <c r="AU642" s="297" t="s">
        <v>81</v>
      </c>
      <c r="AY642" s="290" t="s">
        <v>152</v>
      </c>
      <c r="BK642" s="298">
        <f>SUM(BK643:BK657)</f>
        <v>0</v>
      </c>
    </row>
    <row r="643" spans="1:65" s="220" customFormat="1" ht="16.5" customHeight="1">
      <c r="A643" s="218"/>
      <c r="B643" s="141"/>
      <c r="C643" s="142" t="s">
        <v>1227</v>
      </c>
      <c r="D643" s="142" t="s">
        <v>154</v>
      </c>
      <c r="E643" s="143" t="s">
        <v>1228</v>
      </c>
      <c r="F643" s="144" t="s">
        <v>1229</v>
      </c>
      <c r="G643" s="145" t="s">
        <v>231</v>
      </c>
      <c r="H643" s="146">
        <v>410.9</v>
      </c>
      <c r="I643" s="147">
        <v>0</v>
      </c>
      <c r="J643" s="147">
        <f>ROUND(I643*H643,2)</f>
        <v>0</v>
      </c>
      <c r="K643" s="148"/>
      <c r="L643" s="141"/>
      <c r="M643" s="301" t="s">
        <v>1</v>
      </c>
      <c r="N643" s="302" t="s">
        <v>38</v>
      </c>
      <c r="O643" s="303">
        <v>0.073</v>
      </c>
      <c r="P643" s="303">
        <f>O643*H643</f>
        <v>29.995699999999996</v>
      </c>
      <c r="Q643" s="303">
        <v>0</v>
      </c>
      <c r="R643" s="303">
        <f>Q643*H643</f>
        <v>0</v>
      </c>
      <c r="S643" s="303">
        <v>0</v>
      </c>
      <c r="T643" s="304">
        <f>S643*H643</f>
        <v>0</v>
      </c>
      <c r="U643" s="218"/>
      <c r="V643" s="218"/>
      <c r="W643" s="218"/>
      <c r="X643" s="218"/>
      <c r="Y643" s="218"/>
      <c r="Z643" s="218"/>
      <c r="AA643" s="218"/>
      <c r="AB643" s="218"/>
      <c r="AC643" s="218"/>
      <c r="AD643" s="218"/>
      <c r="AE643" s="218"/>
      <c r="AR643" s="305" t="s">
        <v>240</v>
      </c>
      <c r="AT643" s="305" t="s">
        <v>154</v>
      </c>
      <c r="AU643" s="305" t="s">
        <v>83</v>
      </c>
      <c r="AY643" s="209" t="s">
        <v>152</v>
      </c>
      <c r="BE643" s="306">
        <f>IF(N643="základní",J643,0)</f>
        <v>0</v>
      </c>
      <c r="BF643" s="306">
        <f>IF(N643="snížená",J643,0)</f>
        <v>0</v>
      </c>
      <c r="BG643" s="306">
        <f>IF(N643="zákl. přenesená",J643,0)</f>
        <v>0</v>
      </c>
      <c r="BH643" s="306">
        <f>IF(N643="sníž. přenesená",J643,0)</f>
        <v>0</v>
      </c>
      <c r="BI643" s="306">
        <f>IF(N643="nulová",J643,0)</f>
        <v>0</v>
      </c>
      <c r="BJ643" s="209" t="s">
        <v>81</v>
      </c>
      <c r="BK643" s="306">
        <f>ROUND(I643*H643,2)</f>
        <v>0</v>
      </c>
      <c r="BL643" s="209" t="s">
        <v>240</v>
      </c>
      <c r="BM643" s="305" t="s">
        <v>1230</v>
      </c>
    </row>
    <row r="644" spans="2:51" s="307" customFormat="1" ht="12">
      <c r="B644" s="308"/>
      <c r="D644" s="309" t="s">
        <v>160</v>
      </c>
      <c r="E644" s="310" t="s">
        <v>1</v>
      </c>
      <c r="F644" s="311" t="s">
        <v>1231</v>
      </c>
      <c r="H644" s="310" t="s">
        <v>1</v>
      </c>
      <c r="L644" s="308"/>
      <c r="M644" s="312"/>
      <c r="N644" s="313"/>
      <c r="O644" s="313"/>
      <c r="P644" s="313"/>
      <c r="Q644" s="313"/>
      <c r="R644" s="313"/>
      <c r="S644" s="313"/>
      <c r="T644" s="314"/>
      <c r="AT644" s="310" t="s">
        <v>160</v>
      </c>
      <c r="AU644" s="310" t="s">
        <v>83</v>
      </c>
      <c r="AV644" s="307" t="s">
        <v>81</v>
      </c>
      <c r="AW644" s="307" t="s">
        <v>27</v>
      </c>
      <c r="AX644" s="307" t="s">
        <v>73</v>
      </c>
      <c r="AY644" s="310" t="s">
        <v>152</v>
      </c>
    </row>
    <row r="645" spans="2:51" s="315" customFormat="1" ht="12">
      <c r="B645" s="316"/>
      <c r="D645" s="309" t="s">
        <v>160</v>
      </c>
      <c r="E645" s="317" t="s">
        <v>1</v>
      </c>
      <c r="F645" s="318" t="s">
        <v>1232</v>
      </c>
      <c r="H645" s="319">
        <v>410.9</v>
      </c>
      <c r="L645" s="316"/>
      <c r="M645" s="320"/>
      <c r="N645" s="321"/>
      <c r="O645" s="321"/>
      <c r="P645" s="321"/>
      <c r="Q645" s="321"/>
      <c r="R645" s="321"/>
      <c r="S645" s="321"/>
      <c r="T645" s="322"/>
      <c r="AT645" s="317" t="s">
        <v>160</v>
      </c>
      <c r="AU645" s="317" t="s">
        <v>83</v>
      </c>
      <c r="AV645" s="315" t="s">
        <v>83</v>
      </c>
      <c r="AW645" s="315" t="s">
        <v>27</v>
      </c>
      <c r="AX645" s="315" t="s">
        <v>73</v>
      </c>
      <c r="AY645" s="317" t="s">
        <v>152</v>
      </c>
    </row>
    <row r="646" spans="2:51" s="323" customFormat="1" ht="12">
      <c r="B646" s="324"/>
      <c r="D646" s="309" t="s">
        <v>160</v>
      </c>
      <c r="E646" s="325" t="s">
        <v>1</v>
      </c>
      <c r="F646" s="326" t="s">
        <v>163</v>
      </c>
      <c r="H646" s="327">
        <v>410.9</v>
      </c>
      <c r="L646" s="324"/>
      <c r="M646" s="328"/>
      <c r="N646" s="329"/>
      <c r="O646" s="329"/>
      <c r="P646" s="329"/>
      <c r="Q646" s="329"/>
      <c r="R646" s="329"/>
      <c r="S646" s="329"/>
      <c r="T646" s="330"/>
      <c r="AT646" s="325" t="s">
        <v>160</v>
      </c>
      <c r="AU646" s="325" t="s">
        <v>83</v>
      </c>
      <c r="AV646" s="323" t="s">
        <v>158</v>
      </c>
      <c r="AW646" s="323" t="s">
        <v>27</v>
      </c>
      <c r="AX646" s="323" t="s">
        <v>81</v>
      </c>
      <c r="AY646" s="325" t="s">
        <v>152</v>
      </c>
    </row>
    <row r="647" spans="1:65" s="220" customFormat="1" ht="16.5" customHeight="1">
      <c r="A647" s="218"/>
      <c r="B647" s="141"/>
      <c r="C647" s="142" t="s">
        <v>1233</v>
      </c>
      <c r="D647" s="142" t="s">
        <v>154</v>
      </c>
      <c r="E647" s="143" t="s">
        <v>1234</v>
      </c>
      <c r="F647" s="144" t="s">
        <v>1235</v>
      </c>
      <c r="G647" s="145" t="s">
        <v>231</v>
      </c>
      <c r="H647" s="146">
        <v>410.9</v>
      </c>
      <c r="I647" s="147">
        <v>0</v>
      </c>
      <c r="J647" s="147">
        <f>ROUND(I647*H647,2)</f>
        <v>0</v>
      </c>
      <c r="K647" s="148"/>
      <c r="L647" s="141"/>
      <c r="M647" s="301" t="s">
        <v>1</v>
      </c>
      <c r="N647" s="302" t="s">
        <v>38</v>
      </c>
      <c r="O647" s="303">
        <v>0.024</v>
      </c>
      <c r="P647" s="303">
        <f>O647*H647</f>
        <v>9.8616</v>
      </c>
      <c r="Q647" s="303">
        <v>0</v>
      </c>
      <c r="R647" s="303">
        <f>Q647*H647</f>
        <v>0</v>
      </c>
      <c r="S647" s="303">
        <v>0</v>
      </c>
      <c r="T647" s="304">
        <f>S647*H647</f>
        <v>0</v>
      </c>
      <c r="U647" s="218"/>
      <c r="V647" s="218"/>
      <c r="W647" s="218"/>
      <c r="X647" s="218"/>
      <c r="Y647" s="218"/>
      <c r="Z647" s="218"/>
      <c r="AA647" s="218"/>
      <c r="AB647" s="218"/>
      <c r="AC647" s="218"/>
      <c r="AD647" s="218"/>
      <c r="AE647" s="218"/>
      <c r="AR647" s="305" t="s">
        <v>240</v>
      </c>
      <c r="AT647" s="305" t="s">
        <v>154</v>
      </c>
      <c r="AU647" s="305" t="s">
        <v>83</v>
      </c>
      <c r="AY647" s="209" t="s">
        <v>152</v>
      </c>
      <c r="BE647" s="306">
        <f>IF(N647="základní",J647,0)</f>
        <v>0</v>
      </c>
      <c r="BF647" s="306">
        <f>IF(N647="snížená",J647,0)</f>
        <v>0</v>
      </c>
      <c r="BG647" s="306">
        <f>IF(N647="zákl. přenesená",J647,0)</f>
        <v>0</v>
      </c>
      <c r="BH647" s="306">
        <f>IF(N647="sníž. přenesená",J647,0)</f>
        <v>0</v>
      </c>
      <c r="BI647" s="306">
        <f>IF(N647="nulová",J647,0)</f>
        <v>0</v>
      </c>
      <c r="BJ647" s="209" t="s">
        <v>81</v>
      </c>
      <c r="BK647" s="306">
        <f>ROUND(I647*H647,2)</f>
        <v>0</v>
      </c>
      <c r="BL647" s="209" t="s">
        <v>240</v>
      </c>
      <c r="BM647" s="305" t="s">
        <v>1236</v>
      </c>
    </row>
    <row r="648" spans="1:65" s="220" customFormat="1" ht="21.75" customHeight="1">
      <c r="A648" s="218"/>
      <c r="B648" s="141"/>
      <c r="C648" s="142" t="s">
        <v>1237</v>
      </c>
      <c r="D648" s="142" t="s">
        <v>154</v>
      </c>
      <c r="E648" s="143" t="s">
        <v>1238</v>
      </c>
      <c r="F648" s="144" t="s">
        <v>1239</v>
      </c>
      <c r="G648" s="145" t="s">
        <v>231</v>
      </c>
      <c r="H648" s="146">
        <v>410.9</v>
      </c>
      <c r="I648" s="147">
        <v>0</v>
      </c>
      <c r="J648" s="147">
        <f>ROUND(I648*H648,2)</f>
        <v>0</v>
      </c>
      <c r="K648" s="148"/>
      <c r="L648" s="141"/>
      <c r="M648" s="301" t="s">
        <v>1</v>
      </c>
      <c r="N648" s="302" t="s">
        <v>38</v>
      </c>
      <c r="O648" s="303">
        <v>0.058</v>
      </c>
      <c r="P648" s="303">
        <f>O648*H648</f>
        <v>23.8322</v>
      </c>
      <c r="Q648" s="303">
        <v>3E-05</v>
      </c>
      <c r="R648" s="303">
        <f>Q648*H648</f>
        <v>0.012327</v>
      </c>
      <c r="S648" s="303">
        <v>0</v>
      </c>
      <c r="T648" s="304">
        <f>S648*H648</f>
        <v>0</v>
      </c>
      <c r="U648" s="218"/>
      <c r="V648" s="218"/>
      <c r="W648" s="218"/>
      <c r="X648" s="218"/>
      <c r="Y648" s="218"/>
      <c r="Z648" s="218"/>
      <c r="AA648" s="218"/>
      <c r="AB648" s="218"/>
      <c r="AC648" s="218"/>
      <c r="AD648" s="218"/>
      <c r="AE648" s="218"/>
      <c r="AR648" s="305" t="s">
        <v>240</v>
      </c>
      <c r="AT648" s="305" t="s">
        <v>154</v>
      </c>
      <c r="AU648" s="305" t="s">
        <v>83</v>
      </c>
      <c r="AY648" s="209" t="s">
        <v>152</v>
      </c>
      <c r="BE648" s="306">
        <f>IF(N648="základní",J648,0)</f>
        <v>0</v>
      </c>
      <c r="BF648" s="306">
        <f>IF(N648="snížená",J648,0)</f>
        <v>0</v>
      </c>
      <c r="BG648" s="306">
        <f>IF(N648="zákl. přenesená",J648,0)</f>
        <v>0</v>
      </c>
      <c r="BH648" s="306">
        <f>IF(N648="sníž. přenesená",J648,0)</f>
        <v>0</v>
      </c>
      <c r="BI648" s="306">
        <f>IF(N648="nulová",J648,0)</f>
        <v>0</v>
      </c>
      <c r="BJ648" s="209" t="s">
        <v>81</v>
      </c>
      <c r="BK648" s="306">
        <f>ROUND(I648*H648,2)</f>
        <v>0</v>
      </c>
      <c r="BL648" s="209" t="s">
        <v>240</v>
      </c>
      <c r="BM648" s="305" t="s">
        <v>1240</v>
      </c>
    </row>
    <row r="649" spans="1:65" s="220" customFormat="1" ht="21.75" customHeight="1">
      <c r="A649" s="218"/>
      <c r="B649" s="141"/>
      <c r="C649" s="142" t="s">
        <v>1241</v>
      </c>
      <c r="D649" s="142" t="s">
        <v>154</v>
      </c>
      <c r="E649" s="143" t="s">
        <v>1242</v>
      </c>
      <c r="F649" s="144" t="s">
        <v>1243</v>
      </c>
      <c r="G649" s="145" t="s">
        <v>231</v>
      </c>
      <c r="H649" s="146">
        <v>410.9</v>
      </c>
      <c r="I649" s="147">
        <v>0</v>
      </c>
      <c r="J649" s="147">
        <f>ROUND(I649*H649,2)</f>
        <v>0</v>
      </c>
      <c r="K649" s="148"/>
      <c r="L649" s="141"/>
      <c r="M649" s="301" t="s">
        <v>1</v>
      </c>
      <c r="N649" s="302" t="s">
        <v>38</v>
      </c>
      <c r="O649" s="303">
        <v>0.245</v>
      </c>
      <c r="P649" s="303">
        <f>O649*H649</f>
        <v>100.67049999999999</v>
      </c>
      <c r="Q649" s="303">
        <v>0.0075</v>
      </c>
      <c r="R649" s="303">
        <f>Q649*H649</f>
        <v>3.0817499999999995</v>
      </c>
      <c r="S649" s="303">
        <v>0</v>
      </c>
      <c r="T649" s="304">
        <f>S649*H649</f>
        <v>0</v>
      </c>
      <c r="U649" s="218"/>
      <c r="V649" s="218"/>
      <c r="W649" s="218"/>
      <c r="X649" s="218"/>
      <c r="Y649" s="218"/>
      <c r="Z649" s="218"/>
      <c r="AA649" s="218"/>
      <c r="AB649" s="218"/>
      <c r="AC649" s="218"/>
      <c r="AD649" s="218"/>
      <c r="AE649" s="218"/>
      <c r="AR649" s="305" t="s">
        <v>240</v>
      </c>
      <c r="AT649" s="305" t="s">
        <v>154</v>
      </c>
      <c r="AU649" s="305" t="s">
        <v>83</v>
      </c>
      <c r="AY649" s="209" t="s">
        <v>152</v>
      </c>
      <c r="BE649" s="306">
        <f>IF(N649="základní",J649,0)</f>
        <v>0</v>
      </c>
      <c r="BF649" s="306">
        <f>IF(N649="snížená",J649,0)</f>
        <v>0</v>
      </c>
      <c r="BG649" s="306">
        <f>IF(N649="zákl. přenesená",J649,0)</f>
        <v>0</v>
      </c>
      <c r="BH649" s="306">
        <f>IF(N649="sníž. přenesená",J649,0)</f>
        <v>0</v>
      </c>
      <c r="BI649" s="306">
        <f>IF(N649="nulová",J649,0)</f>
        <v>0</v>
      </c>
      <c r="BJ649" s="209" t="s">
        <v>81</v>
      </c>
      <c r="BK649" s="306">
        <f>ROUND(I649*H649,2)</f>
        <v>0</v>
      </c>
      <c r="BL649" s="209" t="s">
        <v>240</v>
      </c>
      <c r="BM649" s="305" t="s">
        <v>1244</v>
      </c>
    </row>
    <row r="650" spans="1:65" s="220" customFormat="1" ht="16.5" customHeight="1">
      <c r="A650" s="218"/>
      <c r="B650" s="141"/>
      <c r="C650" s="142" t="s">
        <v>1245</v>
      </c>
      <c r="D650" s="142" t="s">
        <v>154</v>
      </c>
      <c r="E650" s="143" t="s">
        <v>1246</v>
      </c>
      <c r="F650" s="144" t="s">
        <v>1247</v>
      </c>
      <c r="G650" s="145" t="s">
        <v>231</v>
      </c>
      <c r="H650" s="146">
        <v>410.9</v>
      </c>
      <c r="I650" s="147">
        <v>0</v>
      </c>
      <c r="J650" s="147">
        <f>ROUND(I650*H650,2)</f>
        <v>0</v>
      </c>
      <c r="K650" s="148"/>
      <c r="L650" s="141"/>
      <c r="M650" s="301" t="s">
        <v>1</v>
      </c>
      <c r="N650" s="302" t="s">
        <v>38</v>
      </c>
      <c r="O650" s="303">
        <v>0.307</v>
      </c>
      <c r="P650" s="303">
        <f>O650*H650</f>
        <v>126.1463</v>
      </c>
      <c r="Q650" s="303">
        <v>0.0003</v>
      </c>
      <c r="R650" s="303">
        <f>Q650*H650</f>
        <v>0.12326999999999998</v>
      </c>
      <c r="S650" s="303">
        <v>0</v>
      </c>
      <c r="T650" s="304">
        <f>S650*H650</f>
        <v>0</v>
      </c>
      <c r="U650" s="218"/>
      <c r="V650" s="218"/>
      <c r="W650" s="218"/>
      <c r="X650" s="218"/>
      <c r="Y650" s="218"/>
      <c r="Z650" s="218"/>
      <c r="AA650" s="218"/>
      <c r="AB650" s="218"/>
      <c r="AC650" s="218"/>
      <c r="AD650" s="218"/>
      <c r="AE650" s="218"/>
      <c r="AR650" s="305" t="s">
        <v>240</v>
      </c>
      <c r="AT650" s="305" t="s">
        <v>154</v>
      </c>
      <c r="AU650" s="305" t="s">
        <v>83</v>
      </c>
      <c r="AY650" s="209" t="s">
        <v>152</v>
      </c>
      <c r="BE650" s="306">
        <f>IF(N650="základní",J650,0)</f>
        <v>0</v>
      </c>
      <c r="BF650" s="306">
        <f>IF(N650="snížená",J650,0)</f>
        <v>0</v>
      </c>
      <c r="BG650" s="306">
        <f>IF(N650="zákl. přenesená",J650,0)</f>
        <v>0</v>
      </c>
      <c r="BH650" s="306">
        <f>IF(N650="sníž. přenesená",J650,0)</f>
        <v>0</v>
      </c>
      <c r="BI650" s="306">
        <f>IF(N650="nulová",J650,0)</f>
        <v>0</v>
      </c>
      <c r="BJ650" s="209" t="s">
        <v>81</v>
      </c>
      <c r="BK650" s="306">
        <f>ROUND(I650*H650,2)</f>
        <v>0</v>
      </c>
      <c r="BL650" s="209" t="s">
        <v>240</v>
      </c>
      <c r="BM650" s="305" t="s">
        <v>1248</v>
      </c>
    </row>
    <row r="651" spans="1:65" s="220" customFormat="1" ht="33" customHeight="1">
      <c r="A651" s="218"/>
      <c r="B651" s="141"/>
      <c r="C651" s="155" t="s">
        <v>1249</v>
      </c>
      <c r="D651" s="155" t="s">
        <v>348</v>
      </c>
      <c r="E651" s="156" t="s">
        <v>1250</v>
      </c>
      <c r="F651" s="157" t="s">
        <v>1251</v>
      </c>
      <c r="G651" s="158" t="s">
        <v>231</v>
      </c>
      <c r="H651" s="159">
        <v>451.99</v>
      </c>
      <c r="I651" s="160">
        <v>0</v>
      </c>
      <c r="J651" s="160">
        <f>ROUND(I651*H651,2)</f>
        <v>0</v>
      </c>
      <c r="K651" s="161"/>
      <c r="L651" s="331"/>
      <c r="M651" s="332" t="s">
        <v>1</v>
      </c>
      <c r="N651" s="333" t="s">
        <v>38</v>
      </c>
      <c r="O651" s="303">
        <v>0</v>
      </c>
      <c r="P651" s="303">
        <f>O651*H651</f>
        <v>0</v>
      </c>
      <c r="Q651" s="303">
        <v>0.0051</v>
      </c>
      <c r="R651" s="303">
        <f>Q651*H651</f>
        <v>2.305149</v>
      </c>
      <c r="S651" s="303">
        <v>0</v>
      </c>
      <c r="T651" s="304">
        <f>S651*H651</f>
        <v>0</v>
      </c>
      <c r="U651" s="218"/>
      <c r="V651" s="218"/>
      <c r="W651" s="218"/>
      <c r="X651" s="218"/>
      <c r="Y651" s="218"/>
      <c r="Z651" s="218"/>
      <c r="AA651" s="218"/>
      <c r="AB651" s="218"/>
      <c r="AC651" s="218"/>
      <c r="AD651" s="218"/>
      <c r="AE651" s="218"/>
      <c r="AR651" s="305" t="s">
        <v>333</v>
      </c>
      <c r="AT651" s="305" t="s">
        <v>348</v>
      </c>
      <c r="AU651" s="305" t="s">
        <v>83</v>
      </c>
      <c r="AY651" s="209" t="s">
        <v>152</v>
      </c>
      <c r="BE651" s="306">
        <f>IF(N651="základní",J651,0)</f>
        <v>0</v>
      </c>
      <c r="BF651" s="306">
        <f>IF(N651="snížená",J651,0)</f>
        <v>0</v>
      </c>
      <c r="BG651" s="306">
        <f>IF(N651="zákl. přenesená",J651,0)</f>
        <v>0</v>
      </c>
      <c r="BH651" s="306">
        <f>IF(N651="sníž. přenesená",J651,0)</f>
        <v>0</v>
      </c>
      <c r="BI651" s="306">
        <f>IF(N651="nulová",J651,0)</f>
        <v>0</v>
      </c>
      <c r="BJ651" s="209" t="s">
        <v>81</v>
      </c>
      <c r="BK651" s="306">
        <f>ROUND(I651*H651,2)</f>
        <v>0</v>
      </c>
      <c r="BL651" s="209" t="s">
        <v>240</v>
      </c>
      <c r="BM651" s="305" t="s">
        <v>1252</v>
      </c>
    </row>
    <row r="652" spans="2:51" s="315" customFormat="1" ht="12">
      <c r="B652" s="316"/>
      <c r="D652" s="309" t="s">
        <v>160</v>
      </c>
      <c r="F652" s="318" t="s">
        <v>1253</v>
      </c>
      <c r="H652" s="319">
        <v>451.99</v>
      </c>
      <c r="L652" s="316"/>
      <c r="M652" s="320"/>
      <c r="N652" s="321"/>
      <c r="O652" s="321"/>
      <c r="P652" s="321"/>
      <c r="Q652" s="321"/>
      <c r="R652" s="321"/>
      <c r="S652" s="321"/>
      <c r="T652" s="322"/>
      <c r="AT652" s="317" t="s">
        <v>160</v>
      </c>
      <c r="AU652" s="317" t="s">
        <v>83</v>
      </c>
      <c r="AV652" s="315" t="s">
        <v>83</v>
      </c>
      <c r="AW652" s="315" t="s">
        <v>3</v>
      </c>
      <c r="AX652" s="315" t="s">
        <v>81</v>
      </c>
      <c r="AY652" s="317" t="s">
        <v>152</v>
      </c>
    </row>
    <row r="653" spans="1:65" s="220" customFormat="1" ht="16.5" customHeight="1">
      <c r="A653" s="218"/>
      <c r="B653" s="141"/>
      <c r="C653" s="142" t="s">
        <v>1254</v>
      </c>
      <c r="D653" s="142" t="s">
        <v>154</v>
      </c>
      <c r="E653" s="143" t="s">
        <v>1255</v>
      </c>
      <c r="F653" s="144" t="s">
        <v>1256</v>
      </c>
      <c r="G653" s="145" t="s">
        <v>295</v>
      </c>
      <c r="H653" s="146">
        <v>303</v>
      </c>
      <c r="I653" s="147">
        <v>0</v>
      </c>
      <c r="J653" s="147">
        <f>ROUND(I653*H653,2)</f>
        <v>0</v>
      </c>
      <c r="K653" s="148"/>
      <c r="L653" s="141"/>
      <c r="M653" s="301" t="s">
        <v>1</v>
      </c>
      <c r="N653" s="302" t="s">
        <v>38</v>
      </c>
      <c r="O653" s="303">
        <v>0.181</v>
      </c>
      <c r="P653" s="303">
        <f>O653*H653</f>
        <v>54.842999999999996</v>
      </c>
      <c r="Q653" s="303">
        <v>1E-05</v>
      </c>
      <c r="R653" s="303">
        <f>Q653*H653</f>
        <v>0.00303</v>
      </c>
      <c r="S653" s="303">
        <v>0</v>
      </c>
      <c r="T653" s="304">
        <f>S653*H653</f>
        <v>0</v>
      </c>
      <c r="U653" s="218"/>
      <c r="V653" s="218"/>
      <c r="W653" s="218"/>
      <c r="X653" s="218"/>
      <c r="Y653" s="218"/>
      <c r="Z653" s="218"/>
      <c r="AA653" s="218"/>
      <c r="AB653" s="218"/>
      <c r="AC653" s="218"/>
      <c r="AD653" s="218"/>
      <c r="AE653" s="218"/>
      <c r="AR653" s="305" t="s">
        <v>240</v>
      </c>
      <c r="AT653" s="305" t="s">
        <v>154</v>
      </c>
      <c r="AU653" s="305" t="s">
        <v>83</v>
      </c>
      <c r="AY653" s="209" t="s">
        <v>152</v>
      </c>
      <c r="BE653" s="306">
        <f>IF(N653="základní",J653,0)</f>
        <v>0</v>
      </c>
      <c r="BF653" s="306">
        <f>IF(N653="snížená",J653,0)</f>
        <v>0</v>
      </c>
      <c r="BG653" s="306">
        <f>IF(N653="zákl. přenesená",J653,0)</f>
        <v>0</v>
      </c>
      <c r="BH653" s="306">
        <f>IF(N653="sníž. přenesená",J653,0)</f>
        <v>0</v>
      </c>
      <c r="BI653" s="306">
        <f>IF(N653="nulová",J653,0)</f>
        <v>0</v>
      </c>
      <c r="BJ653" s="209" t="s">
        <v>81</v>
      </c>
      <c r="BK653" s="306">
        <f>ROUND(I653*H653,2)</f>
        <v>0</v>
      </c>
      <c r="BL653" s="209" t="s">
        <v>240</v>
      </c>
      <c r="BM653" s="305" t="s">
        <v>1257</v>
      </c>
    </row>
    <row r="654" spans="1:65" s="220" customFormat="1" ht="16.5" customHeight="1">
      <c r="A654" s="218"/>
      <c r="B654" s="141"/>
      <c r="C654" s="155" t="s">
        <v>1258</v>
      </c>
      <c r="D654" s="155" t="s">
        <v>348</v>
      </c>
      <c r="E654" s="156" t="s">
        <v>1259</v>
      </c>
      <c r="F654" s="157" t="s">
        <v>1260</v>
      </c>
      <c r="G654" s="158" t="s">
        <v>295</v>
      </c>
      <c r="H654" s="159">
        <v>309.06</v>
      </c>
      <c r="I654" s="160">
        <v>0</v>
      </c>
      <c r="J654" s="160">
        <f>ROUND(I654*H654,2)</f>
        <v>0</v>
      </c>
      <c r="K654" s="161"/>
      <c r="L654" s="331"/>
      <c r="M654" s="332" t="s">
        <v>1</v>
      </c>
      <c r="N654" s="333" t="s">
        <v>38</v>
      </c>
      <c r="O654" s="303">
        <v>0</v>
      </c>
      <c r="P654" s="303">
        <f>O654*H654</f>
        <v>0</v>
      </c>
      <c r="Q654" s="303">
        <v>0.0002</v>
      </c>
      <c r="R654" s="303">
        <f>Q654*H654</f>
        <v>0.061812000000000006</v>
      </c>
      <c r="S654" s="303">
        <v>0</v>
      </c>
      <c r="T654" s="304">
        <f>S654*H654</f>
        <v>0</v>
      </c>
      <c r="U654" s="218"/>
      <c r="V654" s="218"/>
      <c r="W654" s="218"/>
      <c r="X654" s="218"/>
      <c r="Y654" s="218"/>
      <c r="Z654" s="218"/>
      <c r="AA654" s="218"/>
      <c r="AB654" s="218"/>
      <c r="AC654" s="218"/>
      <c r="AD654" s="218"/>
      <c r="AE654" s="218"/>
      <c r="AR654" s="305" t="s">
        <v>333</v>
      </c>
      <c r="AT654" s="305" t="s">
        <v>348</v>
      </c>
      <c r="AU654" s="305" t="s">
        <v>83</v>
      </c>
      <c r="AY654" s="209" t="s">
        <v>152</v>
      </c>
      <c r="BE654" s="306">
        <f>IF(N654="základní",J654,0)</f>
        <v>0</v>
      </c>
      <c r="BF654" s="306">
        <f>IF(N654="snížená",J654,0)</f>
        <v>0</v>
      </c>
      <c r="BG654" s="306">
        <f>IF(N654="zákl. přenesená",J654,0)</f>
        <v>0</v>
      </c>
      <c r="BH654" s="306">
        <f>IF(N654="sníž. přenesená",J654,0)</f>
        <v>0</v>
      </c>
      <c r="BI654" s="306">
        <f>IF(N654="nulová",J654,0)</f>
        <v>0</v>
      </c>
      <c r="BJ654" s="209" t="s">
        <v>81</v>
      </c>
      <c r="BK654" s="306">
        <f>ROUND(I654*H654,2)</f>
        <v>0</v>
      </c>
      <c r="BL654" s="209" t="s">
        <v>240</v>
      </c>
      <c r="BM654" s="305" t="s">
        <v>1261</v>
      </c>
    </row>
    <row r="655" spans="2:51" s="315" customFormat="1" ht="12">
      <c r="B655" s="316"/>
      <c r="D655" s="309" t="s">
        <v>160</v>
      </c>
      <c r="F655" s="318" t="s">
        <v>1262</v>
      </c>
      <c r="H655" s="319">
        <v>309.06</v>
      </c>
      <c r="L655" s="316"/>
      <c r="M655" s="320"/>
      <c r="N655" s="321"/>
      <c r="O655" s="321"/>
      <c r="P655" s="321"/>
      <c r="Q655" s="321"/>
      <c r="R655" s="321"/>
      <c r="S655" s="321"/>
      <c r="T655" s="322"/>
      <c r="AT655" s="317" t="s">
        <v>160</v>
      </c>
      <c r="AU655" s="317" t="s">
        <v>83</v>
      </c>
      <c r="AV655" s="315" t="s">
        <v>83</v>
      </c>
      <c r="AW655" s="315" t="s">
        <v>3</v>
      </c>
      <c r="AX655" s="315" t="s">
        <v>81</v>
      </c>
      <c r="AY655" s="317" t="s">
        <v>152</v>
      </c>
    </row>
    <row r="656" spans="1:65" s="220" customFormat="1" ht="21.75" customHeight="1">
      <c r="A656" s="218"/>
      <c r="B656" s="141"/>
      <c r="C656" s="142" t="s">
        <v>1263</v>
      </c>
      <c r="D656" s="142" t="s">
        <v>154</v>
      </c>
      <c r="E656" s="143" t="s">
        <v>1264</v>
      </c>
      <c r="F656" s="144" t="s">
        <v>1265</v>
      </c>
      <c r="G656" s="145" t="s">
        <v>194</v>
      </c>
      <c r="H656" s="146">
        <v>5.587</v>
      </c>
      <c r="I656" s="147">
        <v>0</v>
      </c>
      <c r="J656" s="147">
        <f>ROUND(I656*H656,2)</f>
        <v>0</v>
      </c>
      <c r="K656" s="148"/>
      <c r="L656" s="141"/>
      <c r="M656" s="301" t="s">
        <v>1</v>
      </c>
      <c r="N656" s="302" t="s">
        <v>38</v>
      </c>
      <c r="O656" s="303">
        <v>1.102</v>
      </c>
      <c r="P656" s="303">
        <f>O656*H656</f>
        <v>6.156874</v>
      </c>
      <c r="Q656" s="303">
        <v>0</v>
      </c>
      <c r="R656" s="303">
        <f>Q656*H656</f>
        <v>0</v>
      </c>
      <c r="S656" s="303">
        <v>0</v>
      </c>
      <c r="T656" s="304">
        <f>S656*H656</f>
        <v>0</v>
      </c>
      <c r="U656" s="218"/>
      <c r="V656" s="218"/>
      <c r="W656" s="218"/>
      <c r="X656" s="218"/>
      <c r="Y656" s="218"/>
      <c r="Z656" s="218"/>
      <c r="AA656" s="218"/>
      <c r="AB656" s="218"/>
      <c r="AC656" s="218"/>
      <c r="AD656" s="218"/>
      <c r="AE656" s="218"/>
      <c r="AR656" s="305" t="s">
        <v>240</v>
      </c>
      <c r="AT656" s="305" t="s">
        <v>154</v>
      </c>
      <c r="AU656" s="305" t="s">
        <v>83</v>
      </c>
      <c r="AY656" s="209" t="s">
        <v>152</v>
      </c>
      <c r="BE656" s="306">
        <f>IF(N656="základní",J656,0)</f>
        <v>0</v>
      </c>
      <c r="BF656" s="306">
        <f>IF(N656="snížená",J656,0)</f>
        <v>0</v>
      </c>
      <c r="BG656" s="306">
        <f>IF(N656="zákl. přenesená",J656,0)</f>
        <v>0</v>
      </c>
      <c r="BH656" s="306">
        <f>IF(N656="sníž. přenesená",J656,0)</f>
        <v>0</v>
      </c>
      <c r="BI656" s="306">
        <f>IF(N656="nulová",J656,0)</f>
        <v>0</v>
      </c>
      <c r="BJ656" s="209" t="s">
        <v>81</v>
      </c>
      <c r="BK656" s="306">
        <f>ROUND(I656*H656,2)</f>
        <v>0</v>
      </c>
      <c r="BL656" s="209" t="s">
        <v>240</v>
      </c>
      <c r="BM656" s="305" t="s">
        <v>1266</v>
      </c>
    </row>
    <row r="657" spans="1:65" s="220" customFormat="1" ht="21.75" customHeight="1">
      <c r="A657" s="218"/>
      <c r="B657" s="141"/>
      <c r="C657" s="142" t="s">
        <v>1267</v>
      </c>
      <c r="D657" s="142" t="s">
        <v>154</v>
      </c>
      <c r="E657" s="143" t="s">
        <v>1268</v>
      </c>
      <c r="F657" s="144" t="s">
        <v>1269</v>
      </c>
      <c r="G657" s="145" t="s">
        <v>194</v>
      </c>
      <c r="H657" s="146">
        <v>5.587</v>
      </c>
      <c r="I657" s="147">
        <v>0</v>
      </c>
      <c r="J657" s="147">
        <f>ROUND(I657*H657,2)</f>
        <v>0</v>
      </c>
      <c r="K657" s="148"/>
      <c r="L657" s="141"/>
      <c r="M657" s="301" t="s">
        <v>1</v>
      </c>
      <c r="N657" s="302" t="s">
        <v>38</v>
      </c>
      <c r="O657" s="303">
        <v>1</v>
      </c>
      <c r="P657" s="303">
        <f>O657*H657</f>
        <v>5.587</v>
      </c>
      <c r="Q657" s="303">
        <v>0</v>
      </c>
      <c r="R657" s="303">
        <f>Q657*H657</f>
        <v>0</v>
      </c>
      <c r="S657" s="303">
        <v>0</v>
      </c>
      <c r="T657" s="304">
        <f>S657*H657</f>
        <v>0</v>
      </c>
      <c r="U657" s="218"/>
      <c r="V657" s="218"/>
      <c r="W657" s="218"/>
      <c r="X657" s="218"/>
      <c r="Y657" s="218"/>
      <c r="Z657" s="218"/>
      <c r="AA657" s="218"/>
      <c r="AB657" s="218"/>
      <c r="AC657" s="218"/>
      <c r="AD657" s="218"/>
      <c r="AE657" s="218"/>
      <c r="AR657" s="305" t="s">
        <v>240</v>
      </c>
      <c r="AT657" s="305" t="s">
        <v>154</v>
      </c>
      <c r="AU657" s="305" t="s">
        <v>83</v>
      </c>
      <c r="AY657" s="209" t="s">
        <v>152</v>
      </c>
      <c r="BE657" s="306">
        <f>IF(N657="základní",J657,0)</f>
        <v>0</v>
      </c>
      <c r="BF657" s="306">
        <f>IF(N657="snížená",J657,0)</f>
        <v>0</v>
      </c>
      <c r="BG657" s="306">
        <f>IF(N657="zákl. přenesená",J657,0)</f>
        <v>0</v>
      </c>
      <c r="BH657" s="306">
        <f>IF(N657="sníž. přenesená",J657,0)</f>
        <v>0</v>
      </c>
      <c r="BI657" s="306">
        <f>IF(N657="nulová",J657,0)</f>
        <v>0</v>
      </c>
      <c r="BJ657" s="209" t="s">
        <v>81</v>
      </c>
      <c r="BK657" s="306">
        <f>ROUND(I657*H657,2)</f>
        <v>0</v>
      </c>
      <c r="BL657" s="209" t="s">
        <v>240</v>
      </c>
      <c r="BM657" s="305" t="s">
        <v>1270</v>
      </c>
    </row>
    <row r="658" spans="2:63" s="288" customFormat="1" ht="22.9" customHeight="1">
      <c r="B658" s="289"/>
      <c r="D658" s="290" t="s">
        <v>72</v>
      </c>
      <c r="E658" s="299" t="s">
        <v>1271</v>
      </c>
      <c r="F658" s="299" t="s">
        <v>1272</v>
      </c>
      <c r="J658" s="300">
        <f>BK658</f>
        <v>0</v>
      </c>
      <c r="L658" s="289"/>
      <c r="M658" s="293"/>
      <c r="N658" s="294"/>
      <c r="O658" s="294"/>
      <c r="P658" s="295">
        <f>SUM(P659:P670)</f>
        <v>236.42697</v>
      </c>
      <c r="Q658" s="294"/>
      <c r="R658" s="295">
        <f>SUM(R659:R670)</f>
        <v>3.833584</v>
      </c>
      <c r="S658" s="294"/>
      <c r="T658" s="296">
        <f>SUM(T659:T670)</f>
        <v>0</v>
      </c>
      <c r="AR658" s="290" t="s">
        <v>83</v>
      </c>
      <c r="AT658" s="297" t="s">
        <v>72</v>
      </c>
      <c r="AU658" s="297" t="s">
        <v>81</v>
      </c>
      <c r="AY658" s="290" t="s">
        <v>152</v>
      </c>
      <c r="BK658" s="298">
        <f>SUM(BK659:BK670)</f>
        <v>0</v>
      </c>
    </row>
    <row r="659" spans="1:65" s="220" customFormat="1" ht="16.5" customHeight="1">
      <c r="A659" s="218"/>
      <c r="B659" s="141"/>
      <c r="C659" s="142" t="s">
        <v>1273</v>
      </c>
      <c r="D659" s="142" t="s">
        <v>154</v>
      </c>
      <c r="E659" s="143" t="s">
        <v>1274</v>
      </c>
      <c r="F659" s="144" t="s">
        <v>1275</v>
      </c>
      <c r="G659" s="145" t="s">
        <v>231</v>
      </c>
      <c r="H659" s="146">
        <v>202.3</v>
      </c>
      <c r="I659" s="147">
        <v>0</v>
      </c>
      <c r="J659" s="147">
        <f aca="true" t="shared" si="50" ref="J659:J664">ROUND(I659*H659,2)</f>
        <v>0</v>
      </c>
      <c r="K659" s="148"/>
      <c r="L659" s="141"/>
      <c r="M659" s="301" t="s">
        <v>1</v>
      </c>
      <c r="N659" s="302" t="s">
        <v>38</v>
      </c>
      <c r="O659" s="303">
        <v>0.012</v>
      </c>
      <c r="P659" s="303">
        <f aca="true" t="shared" si="51" ref="P659:P664">O659*H659</f>
        <v>2.4276</v>
      </c>
      <c r="Q659" s="303">
        <v>0</v>
      </c>
      <c r="R659" s="303">
        <f aca="true" t="shared" si="52" ref="R659:R664">Q659*H659</f>
        <v>0</v>
      </c>
      <c r="S659" s="303">
        <v>0</v>
      </c>
      <c r="T659" s="304">
        <f aca="true" t="shared" si="53" ref="T659:T664">S659*H659</f>
        <v>0</v>
      </c>
      <c r="U659" s="218"/>
      <c r="V659" s="218"/>
      <c r="W659" s="218"/>
      <c r="X659" s="218"/>
      <c r="Y659" s="218"/>
      <c r="Z659" s="218"/>
      <c r="AA659" s="218"/>
      <c r="AB659" s="218"/>
      <c r="AC659" s="218"/>
      <c r="AD659" s="218"/>
      <c r="AE659" s="218"/>
      <c r="AR659" s="305" t="s">
        <v>240</v>
      </c>
      <c r="AT659" s="305" t="s">
        <v>154</v>
      </c>
      <c r="AU659" s="305" t="s">
        <v>83</v>
      </c>
      <c r="AY659" s="209" t="s">
        <v>152</v>
      </c>
      <c r="BE659" s="306">
        <f aca="true" t="shared" si="54" ref="BE659:BE664">IF(N659="základní",J659,0)</f>
        <v>0</v>
      </c>
      <c r="BF659" s="306">
        <f aca="true" t="shared" si="55" ref="BF659:BF664">IF(N659="snížená",J659,0)</f>
        <v>0</v>
      </c>
      <c r="BG659" s="306">
        <f aca="true" t="shared" si="56" ref="BG659:BG664">IF(N659="zákl. přenesená",J659,0)</f>
        <v>0</v>
      </c>
      <c r="BH659" s="306">
        <f aca="true" t="shared" si="57" ref="BH659:BH664">IF(N659="sníž. přenesená",J659,0)</f>
        <v>0</v>
      </c>
      <c r="BI659" s="306">
        <f aca="true" t="shared" si="58" ref="BI659:BI664">IF(N659="nulová",J659,0)</f>
        <v>0</v>
      </c>
      <c r="BJ659" s="209" t="s">
        <v>81</v>
      </c>
      <c r="BK659" s="306">
        <f aca="true" t="shared" si="59" ref="BK659:BK664">ROUND(I659*H659,2)</f>
        <v>0</v>
      </c>
      <c r="BL659" s="209" t="s">
        <v>240</v>
      </c>
      <c r="BM659" s="305" t="s">
        <v>1276</v>
      </c>
    </row>
    <row r="660" spans="1:65" s="220" customFormat="1" ht="16.5" customHeight="1">
      <c r="A660" s="218"/>
      <c r="B660" s="141"/>
      <c r="C660" s="142" t="s">
        <v>1277</v>
      </c>
      <c r="D660" s="142" t="s">
        <v>154</v>
      </c>
      <c r="E660" s="143" t="s">
        <v>1278</v>
      </c>
      <c r="F660" s="144" t="s">
        <v>1279</v>
      </c>
      <c r="G660" s="145" t="s">
        <v>231</v>
      </c>
      <c r="H660" s="146">
        <v>202.3</v>
      </c>
      <c r="I660" s="147">
        <v>0</v>
      </c>
      <c r="J660" s="147">
        <f t="shared" si="50"/>
        <v>0</v>
      </c>
      <c r="K660" s="148"/>
      <c r="L660" s="141"/>
      <c r="M660" s="301" t="s">
        <v>1</v>
      </c>
      <c r="N660" s="302" t="s">
        <v>38</v>
      </c>
      <c r="O660" s="303">
        <v>0.044</v>
      </c>
      <c r="P660" s="303">
        <f t="shared" si="51"/>
        <v>8.9012</v>
      </c>
      <c r="Q660" s="303">
        <v>0.0003</v>
      </c>
      <c r="R660" s="303">
        <f t="shared" si="52"/>
        <v>0.06069</v>
      </c>
      <c r="S660" s="303">
        <v>0</v>
      </c>
      <c r="T660" s="304">
        <f t="shared" si="53"/>
        <v>0</v>
      </c>
      <c r="U660" s="218"/>
      <c r="V660" s="218"/>
      <c r="W660" s="218"/>
      <c r="X660" s="218"/>
      <c r="Y660" s="218"/>
      <c r="Z660" s="218"/>
      <c r="AA660" s="218"/>
      <c r="AB660" s="218"/>
      <c r="AC660" s="218"/>
      <c r="AD660" s="218"/>
      <c r="AE660" s="218"/>
      <c r="AR660" s="305" t="s">
        <v>240</v>
      </c>
      <c r="AT660" s="305" t="s">
        <v>154</v>
      </c>
      <c r="AU660" s="305" t="s">
        <v>83</v>
      </c>
      <c r="AY660" s="209" t="s">
        <v>152</v>
      </c>
      <c r="BE660" s="306">
        <f t="shared" si="54"/>
        <v>0</v>
      </c>
      <c r="BF660" s="306">
        <f t="shared" si="55"/>
        <v>0</v>
      </c>
      <c r="BG660" s="306">
        <f t="shared" si="56"/>
        <v>0</v>
      </c>
      <c r="BH660" s="306">
        <f t="shared" si="57"/>
        <v>0</v>
      </c>
      <c r="BI660" s="306">
        <f t="shared" si="58"/>
        <v>0</v>
      </c>
      <c r="BJ660" s="209" t="s">
        <v>81</v>
      </c>
      <c r="BK660" s="306">
        <f t="shared" si="59"/>
        <v>0</v>
      </c>
      <c r="BL660" s="209" t="s">
        <v>240</v>
      </c>
      <c r="BM660" s="305" t="s">
        <v>1280</v>
      </c>
    </row>
    <row r="661" spans="1:65" s="220" customFormat="1" ht="21.75" customHeight="1">
      <c r="A661" s="218"/>
      <c r="B661" s="141"/>
      <c r="C661" s="142" t="s">
        <v>1281</v>
      </c>
      <c r="D661" s="142" t="s">
        <v>154</v>
      </c>
      <c r="E661" s="143" t="s">
        <v>1282</v>
      </c>
      <c r="F661" s="144" t="s">
        <v>1283</v>
      </c>
      <c r="G661" s="145" t="s">
        <v>231</v>
      </c>
      <c r="H661" s="146">
        <v>66</v>
      </c>
      <c r="I661" s="147">
        <v>0</v>
      </c>
      <c r="J661" s="147">
        <f t="shared" si="50"/>
        <v>0</v>
      </c>
      <c r="K661" s="148"/>
      <c r="L661" s="141"/>
      <c r="M661" s="301" t="s">
        <v>1</v>
      </c>
      <c r="N661" s="302" t="s">
        <v>38</v>
      </c>
      <c r="O661" s="303">
        <v>0.375</v>
      </c>
      <c r="P661" s="303">
        <f t="shared" si="51"/>
        <v>24.75</v>
      </c>
      <c r="Q661" s="303">
        <v>0.0015</v>
      </c>
      <c r="R661" s="303">
        <f t="shared" si="52"/>
        <v>0.099</v>
      </c>
      <c r="S661" s="303">
        <v>0</v>
      </c>
      <c r="T661" s="304">
        <f t="shared" si="53"/>
        <v>0</v>
      </c>
      <c r="U661" s="218"/>
      <c r="V661" s="218"/>
      <c r="W661" s="218"/>
      <c r="X661" s="218"/>
      <c r="Y661" s="218"/>
      <c r="Z661" s="218"/>
      <c r="AA661" s="218"/>
      <c r="AB661" s="218"/>
      <c r="AC661" s="218"/>
      <c r="AD661" s="218"/>
      <c r="AE661" s="218"/>
      <c r="AR661" s="305" t="s">
        <v>240</v>
      </c>
      <c r="AT661" s="305" t="s">
        <v>154</v>
      </c>
      <c r="AU661" s="305" t="s">
        <v>83</v>
      </c>
      <c r="AY661" s="209" t="s">
        <v>152</v>
      </c>
      <c r="BE661" s="306">
        <f t="shared" si="54"/>
        <v>0</v>
      </c>
      <c r="BF661" s="306">
        <f t="shared" si="55"/>
        <v>0</v>
      </c>
      <c r="BG661" s="306">
        <f t="shared" si="56"/>
        <v>0</v>
      </c>
      <c r="BH661" s="306">
        <f t="shared" si="57"/>
        <v>0</v>
      </c>
      <c r="BI661" s="306">
        <f t="shared" si="58"/>
        <v>0</v>
      </c>
      <c r="BJ661" s="209" t="s">
        <v>81</v>
      </c>
      <c r="BK661" s="306">
        <f t="shared" si="59"/>
        <v>0</v>
      </c>
      <c r="BL661" s="209" t="s">
        <v>240</v>
      </c>
      <c r="BM661" s="305" t="s">
        <v>1284</v>
      </c>
    </row>
    <row r="662" spans="1:65" s="220" customFormat="1" ht="21.75" customHeight="1">
      <c r="A662" s="218"/>
      <c r="B662" s="141"/>
      <c r="C662" s="142" t="s">
        <v>1285</v>
      </c>
      <c r="D662" s="142" t="s">
        <v>154</v>
      </c>
      <c r="E662" s="143" t="s">
        <v>1286</v>
      </c>
      <c r="F662" s="144" t="s">
        <v>1287</v>
      </c>
      <c r="G662" s="145" t="s">
        <v>295</v>
      </c>
      <c r="H662" s="146">
        <v>36</v>
      </c>
      <c r="I662" s="147">
        <v>0</v>
      </c>
      <c r="J662" s="147">
        <f t="shared" si="50"/>
        <v>0</v>
      </c>
      <c r="K662" s="148"/>
      <c r="L662" s="141"/>
      <c r="M662" s="301" t="s">
        <v>1</v>
      </c>
      <c r="N662" s="302" t="s">
        <v>38</v>
      </c>
      <c r="O662" s="303">
        <v>0.049</v>
      </c>
      <c r="P662" s="303">
        <f t="shared" si="51"/>
        <v>1.764</v>
      </c>
      <c r="Q662" s="303">
        <v>0.00028</v>
      </c>
      <c r="R662" s="303">
        <f t="shared" si="52"/>
        <v>0.010079999999999999</v>
      </c>
      <c r="S662" s="303">
        <v>0</v>
      </c>
      <c r="T662" s="304">
        <f t="shared" si="53"/>
        <v>0</v>
      </c>
      <c r="U662" s="218"/>
      <c r="V662" s="218"/>
      <c r="W662" s="218"/>
      <c r="X662" s="218"/>
      <c r="Y662" s="218"/>
      <c r="Z662" s="218"/>
      <c r="AA662" s="218"/>
      <c r="AB662" s="218"/>
      <c r="AC662" s="218"/>
      <c r="AD662" s="218"/>
      <c r="AE662" s="218"/>
      <c r="AR662" s="305" t="s">
        <v>240</v>
      </c>
      <c r="AT662" s="305" t="s">
        <v>154</v>
      </c>
      <c r="AU662" s="305" t="s">
        <v>83</v>
      </c>
      <c r="AY662" s="209" t="s">
        <v>152</v>
      </c>
      <c r="BE662" s="306">
        <f t="shared" si="54"/>
        <v>0</v>
      </c>
      <c r="BF662" s="306">
        <f t="shared" si="55"/>
        <v>0</v>
      </c>
      <c r="BG662" s="306">
        <f t="shared" si="56"/>
        <v>0</v>
      </c>
      <c r="BH662" s="306">
        <f t="shared" si="57"/>
        <v>0</v>
      </c>
      <c r="BI662" s="306">
        <f t="shared" si="58"/>
        <v>0</v>
      </c>
      <c r="BJ662" s="209" t="s">
        <v>81</v>
      </c>
      <c r="BK662" s="306">
        <f t="shared" si="59"/>
        <v>0</v>
      </c>
      <c r="BL662" s="209" t="s">
        <v>240</v>
      </c>
      <c r="BM662" s="305" t="s">
        <v>1288</v>
      </c>
    </row>
    <row r="663" spans="1:65" s="220" customFormat="1" ht="21.75" customHeight="1">
      <c r="A663" s="218"/>
      <c r="B663" s="141"/>
      <c r="C663" s="142" t="s">
        <v>1289</v>
      </c>
      <c r="D663" s="142" t="s">
        <v>154</v>
      </c>
      <c r="E663" s="143" t="s">
        <v>1290</v>
      </c>
      <c r="F663" s="144" t="s">
        <v>1291</v>
      </c>
      <c r="G663" s="145" t="s">
        <v>231</v>
      </c>
      <c r="H663" s="146">
        <v>202.3</v>
      </c>
      <c r="I663" s="147">
        <v>0</v>
      </c>
      <c r="J663" s="147">
        <f t="shared" si="50"/>
        <v>0</v>
      </c>
      <c r="K663" s="148"/>
      <c r="L663" s="141"/>
      <c r="M663" s="301" t="s">
        <v>1</v>
      </c>
      <c r="N663" s="302" t="s">
        <v>38</v>
      </c>
      <c r="O663" s="303">
        <v>0.858</v>
      </c>
      <c r="P663" s="303">
        <f t="shared" si="51"/>
        <v>173.57340000000002</v>
      </c>
      <c r="Q663" s="303">
        <v>0.005</v>
      </c>
      <c r="R663" s="303">
        <f t="shared" si="52"/>
        <v>1.0115</v>
      </c>
      <c r="S663" s="303">
        <v>0</v>
      </c>
      <c r="T663" s="304">
        <f t="shared" si="53"/>
        <v>0</v>
      </c>
      <c r="U663" s="218"/>
      <c r="V663" s="218"/>
      <c r="W663" s="218"/>
      <c r="X663" s="218"/>
      <c r="Y663" s="218"/>
      <c r="Z663" s="218"/>
      <c r="AA663" s="218"/>
      <c r="AB663" s="218"/>
      <c r="AC663" s="218"/>
      <c r="AD663" s="218"/>
      <c r="AE663" s="218"/>
      <c r="AR663" s="305" t="s">
        <v>240</v>
      </c>
      <c r="AT663" s="305" t="s">
        <v>154</v>
      </c>
      <c r="AU663" s="305" t="s">
        <v>83</v>
      </c>
      <c r="AY663" s="209" t="s">
        <v>152</v>
      </c>
      <c r="BE663" s="306">
        <f t="shared" si="54"/>
        <v>0</v>
      </c>
      <c r="BF663" s="306">
        <f t="shared" si="55"/>
        <v>0</v>
      </c>
      <c r="BG663" s="306">
        <f t="shared" si="56"/>
        <v>0</v>
      </c>
      <c r="BH663" s="306">
        <f t="shared" si="57"/>
        <v>0</v>
      </c>
      <c r="BI663" s="306">
        <f t="shared" si="58"/>
        <v>0</v>
      </c>
      <c r="BJ663" s="209" t="s">
        <v>81</v>
      </c>
      <c r="BK663" s="306">
        <f t="shared" si="59"/>
        <v>0</v>
      </c>
      <c r="BL663" s="209" t="s">
        <v>240</v>
      </c>
      <c r="BM663" s="305" t="s">
        <v>1292</v>
      </c>
    </row>
    <row r="664" spans="1:65" s="220" customFormat="1" ht="21.75" customHeight="1">
      <c r="A664" s="218"/>
      <c r="B664" s="141"/>
      <c r="C664" s="155" t="s">
        <v>1293</v>
      </c>
      <c r="D664" s="155" t="s">
        <v>348</v>
      </c>
      <c r="E664" s="156" t="s">
        <v>1294</v>
      </c>
      <c r="F664" s="157" t="s">
        <v>1295</v>
      </c>
      <c r="G664" s="158" t="s">
        <v>231</v>
      </c>
      <c r="H664" s="159">
        <v>222.53</v>
      </c>
      <c r="I664" s="160">
        <v>0</v>
      </c>
      <c r="J664" s="160">
        <f t="shared" si="50"/>
        <v>0</v>
      </c>
      <c r="K664" s="161"/>
      <c r="L664" s="331"/>
      <c r="M664" s="332" t="s">
        <v>1</v>
      </c>
      <c r="N664" s="333" t="s">
        <v>38</v>
      </c>
      <c r="O664" s="303">
        <v>0</v>
      </c>
      <c r="P664" s="303">
        <f t="shared" si="51"/>
        <v>0</v>
      </c>
      <c r="Q664" s="303">
        <v>0.0118</v>
      </c>
      <c r="R664" s="303">
        <f t="shared" si="52"/>
        <v>2.625854</v>
      </c>
      <c r="S664" s="303">
        <v>0</v>
      </c>
      <c r="T664" s="304">
        <f t="shared" si="53"/>
        <v>0</v>
      </c>
      <c r="U664" s="218"/>
      <c r="V664" s="218"/>
      <c r="W664" s="218"/>
      <c r="X664" s="218"/>
      <c r="Y664" s="218"/>
      <c r="Z664" s="218"/>
      <c r="AA664" s="218"/>
      <c r="AB664" s="218"/>
      <c r="AC664" s="218"/>
      <c r="AD664" s="218"/>
      <c r="AE664" s="218"/>
      <c r="AR664" s="305" t="s">
        <v>333</v>
      </c>
      <c r="AT664" s="305" t="s">
        <v>348</v>
      </c>
      <c r="AU664" s="305" t="s">
        <v>83</v>
      </c>
      <c r="AY664" s="209" t="s">
        <v>152</v>
      </c>
      <c r="BE664" s="306">
        <f t="shared" si="54"/>
        <v>0</v>
      </c>
      <c r="BF664" s="306">
        <f t="shared" si="55"/>
        <v>0</v>
      </c>
      <c r="BG664" s="306">
        <f t="shared" si="56"/>
        <v>0</v>
      </c>
      <c r="BH664" s="306">
        <f t="shared" si="57"/>
        <v>0</v>
      </c>
      <c r="BI664" s="306">
        <f t="shared" si="58"/>
        <v>0</v>
      </c>
      <c r="BJ664" s="209" t="s">
        <v>81</v>
      </c>
      <c r="BK664" s="306">
        <f t="shared" si="59"/>
        <v>0</v>
      </c>
      <c r="BL664" s="209" t="s">
        <v>240</v>
      </c>
      <c r="BM664" s="305" t="s">
        <v>1296</v>
      </c>
    </row>
    <row r="665" spans="2:51" s="315" customFormat="1" ht="12">
      <c r="B665" s="316"/>
      <c r="D665" s="309" t="s">
        <v>160</v>
      </c>
      <c r="F665" s="318" t="s">
        <v>1297</v>
      </c>
      <c r="H665" s="319">
        <v>222.53</v>
      </c>
      <c r="L665" s="316"/>
      <c r="M665" s="320"/>
      <c r="N665" s="321"/>
      <c r="O665" s="321"/>
      <c r="P665" s="321"/>
      <c r="Q665" s="321"/>
      <c r="R665" s="321"/>
      <c r="S665" s="321"/>
      <c r="T665" s="322"/>
      <c r="AT665" s="317" t="s">
        <v>160</v>
      </c>
      <c r="AU665" s="317" t="s">
        <v>83</v>
      </c>
      <c r="AV665" s="315" t="s">
        <v>83</v>
      </c>
      <c r="AW665" s="315" t="s">
        <v>3</v>
      </c>
      <c r="AX665" s="315" t="s">
        <v>81</v>
      </c>
      <c r="AY665" s="317" t="s">
        <v>152</v>
      </c>
    </row>
    <row r="666" spans="1:65" s="220" customFormat="1" ht="16.5" customHeight="1">
      <c r="A666" s="218"/>
      <c r="B666" s="141"/>
      <c r="C666" s="142" t="s">
        <v>1298</v>
      </c>
      <c r="D666" s="142" t="s">
        <v>154</v>
      </c>
      <c r="E666" s="143" t="s">
        <v>1299</v>
      </c>
      <c r="F666" s="144" t="s">
        <v>1300</v>
      </c>
      <c r="G666" s="145" t="s">
        <v>295</v>
      </c>
      <c r="H666" s="146">
        <v>48</v>
      </c>
      <c r="I666" s="147">
        <v>0</v>
      </c>
      <c r="J666" s="147">
        <f>ROUND(I666*H666,2)</f>
        <v>0</v>
      </c>
      <c r="K666" s="148"/>
      <c r="L666" s="141"/>
      <c r="M666" s="301" t="s">
        <v>1</v>
      </c>
      <c r="N666" s="302" t="s">
        <v>38</v>
      </c>
      <c r="O666" s="303">
        <v>0.16</v>
      </c>
      <c r="P666" s="303">
        <f>O666*H666</f>
        <v>7.68</v>
      </c>
      <c r="Q666" s="303">
        <v>0.0005</v>
      </c>
      <c r="R666" s="303">
        <f>Q666*H666</f>
        <v>0.024</v>
      </c>
      <c r="S666" s="303">
        <v>0</v>
      </c>
      <c r="T666" s="304">
        <f>S666*H666</f>
        <v>0</v>
      </c>
      <c r="U666" s="218"/>
      <c r="V666" s="218"/>
      <c r="W666" s="218"/>
      <c r="X666" s="218"/>
      <c r="Y666" s="218"/>
      <c r="Z666" s="218"/>
      <c r="AA666" s="218"/>
      <c r="AB666" s="218"/>
      <c r="AC666" s="218"/>
      <c r="AD666" s="218"/>
      <c r="AE666" s="218"/>
      <c r="AR666" s="305" t="s">
        <v>240</v>
      </c>
      <c r="AT666" s="305" t="s">
        <v>154</v>
      </c>
      <c r="AU666" s="305" t="s">
        <v>83</v>
      </c>
      <c r="AY666" s="209" t="s">
        <v>152</v>
      </c>
      <c r="BE666" s="306">
        <f>IF(N666="základní",J666,0)</f>
        <v>0</v>
      </c>
      <c r="BF666" s="306">
        <f>IF(N666="snížená",J666,0)</f>
        <v>0</v>
      </c>
      <c r="BG666" s="306">
        <f>IF(N666="zákl. přenesená",J666,0)</f>
        <v>0</v>
      </c>
      <c r="BH666" s="306">
        <f>IF(N666="sníž. přenesená",J666,0)</f>
        <v>0</v>
      </c>
      <c r="BI666" s="306">
        <f>IF(N666="nulová",J666,0)</f>
        <v>0</v>
      </c>
      <c r="BJ666" s="209" t="s">
        <v>81</v>
      </c>
      <c r="BK666" s="306">
        <f>ROUND(I666*H666,2)</f>
        <v>0</v>
      </c>
      <c r="BL666" s="209" t="s">
        <v>240</v>
      </c>
      <c r="BM666" s="305" t="s">
        <v>1301</v>
      </c>
    </row>
    <row r="667" spans="1:65" s="220" customFormat="1" ht="16.5" customHeight="1">
      <c r="A667" s="218"/>
      <c r="B667" s="141"/>
      <c r="C667" s="142" t="s">
        <v>1302</v>
      </c>
      <c r="D667" s="142" t="s">
        <v>154</v>
      </c>
      <c r="E667" s="143" t="s">
        <v>1303</v>
      </c>
      <c r="F667" s="144" t="s">
        <v>1304</v>
      </c>
      <c r="G667" s="145" t="s">
        <v>295</v>
      </c>
      <c r="H667" s="146">
        <v>82</v>
      </c>
      <c r="I667" s="147">
        <v>0</v>
      </c>
      <c r="J667" s="147">
        <f>ROUND(I667*H667,2)</f>
        <v>0</v>
      </c>
      <c r="K667" s="148"/>
      <c r="L667" s="141"/>
      <c r="M667" s="301" t="s">
        <v>1</v>
      </c>
      <c r="N667" s="302" t="s">
        <v>38</v>
      </c>
      <c r="O667" s="303">
        <v>0.055</v>
      </c>
      <c r="P667" s="303">
        <f>O667*H667</f>
        <v>4.51</v>
      </c>
      <c r="Q667" s="303">
        <v>3E-05</v>
      </c>
      <c r="R667" s="303">
        <f>Q667*H667</f>
        <v>0.00246</v>
      </c>
      <c r="S667" s="303">
        <v>0</v>
      </c>
      <c r="T667" s="304">
        <f>S667*H667</f>
        <v>0</v>
      </c>
      <c r="U667" s="218"/>
      <c r="V667" s="218"/>
      <c r="W667" s="218"/>
      <c r="X667" s="218"/>
      <c r="Y667" s="218"/>
      <c r="Z667" s="218"/>
      <c r="AA667" s="218"/>
      <c r="AB667" s="218"/>
      <c r="AC667" s="218"/>
      <c r="AD667" s="218"/>
      <c r="AE667" s="218"/>
      <c r="AR667" s="305" t="s">
        <v>240</v>
      </c>
      <c r="AT667" s="305" t="s">
        <v>154</v>
      </c>
      <c r="AU667" s="305" t="s">
        <v>83</v>
      </c>
      <c r="AY667" s="209" t="s">
        <v>152</v>
      </c>
      <c r="BE667" s="306">
        <f>IF(N667="základní",J667,0)</f>
        <v>0</v>
      </c>
      <c r="BF667" s="306">
        <f>IF(N667="snížená",J667,0)</f>
        <v>0</v>
      </c>
      <c r="BG667" s="306">
        <f>IF(N667="zákl. přenesená",J667,0)</f>
        <v>0</v>
      </c>
      <c r="BH667" s="306">
        <f>IF(N667="sníž. přenesená",J667,0)</f>
        <v>0</v>
      </c>
      <c r="BI667" s="306">
        <f>IF(N667="nulová",J667,0)</f>
        <v>0</v>
      </c>
      <c r="BJ667" s="209" t="s">
        <v>81</v>
      </c>
      <c r="BK667" s="306">
        <f>ROUND(I667*H667,2)</f>
        <v>0</v>
      </c>
      <c r="BL667" s="209" t="s">
        <v>240</v>
      </c>
      <c r="BM667" s="305" t="s">
        <v>1305</v>
      </c>
    </row>
    <row r="668" spans="1:65" s="220" customFormat="1" ht="16.5" customHeight="1">
      <c r="A668" s="218"/>
      <c r="B668" s="141"/>
      <c r="C668" s="142" t="s">
        <v>1306</v>
      </c>
      <c r="D668" s="142" t="s">
        <v>154</v>
      </c>
      <c r="E668" s="143" t="s">
        <v>1307</v>
      </c>
      <c r="F668" s="144" t="s">
        <v>1308</v>
      </c>
      <c r="G668" s="145" t="s">
        <v>269</v>
      </c>
      <c r="H668" s="146">
        <v>30</v>
      </c>
      <c r="I668" s="147">
        <v>0</v>
      </c>
      <c r="J668" s="147">
        <f>ROUND(I668*H668,2)</f>
        <v>0</v>
      </c>
      <c r="K668" s="148"/>
      <c r="L668" s="141"/>
      <c r="M668" s="301" t="s">
        <v>1</v>
      </c>
      <c r="N668" s="302" t="s">
        <v>38</v>
      </c>
      <c r="O668" s="303">
        <v>0.12</v>
      </c>
      <c r="P668" s="303">
        <f>O668*H668</f>
        <v>3.5999999999999996</v>
      </c>
      <c r="Q668" s="303">
        <v>0</v>
      </c>
      <c r="R668" s="303">
        <f>Q668*H668</f>
        <v>0</v>
      </c>
      <c r="S668" s="303">
        <v>0</v>
      </c>
      <c r="T668" s="304">
        <f>S668*H668</f>
        <v>0</v>
      </c>
      <c r="U668" s="218"/>
      <c r="V668" s="218"/>
      <c r="W668" s="218"/>
      <c r="X668" s="218"/>
      <c r="Y668" s="218"/>
      <c r="Z668" s="218"/>
      <c r="AA668" s="218"/>
      <c r="AB668" s="218"/>
      <c r="AC668" s="218"/>
      <c r="AD668" s="218"/>
      <c r="AE668" s="218"/>
      <c r="AR668" s="305" t="s">
        <v>240</v>
      </c>
      <c r="AT668" s="305" t="s">
        <v>154</v>
      </c>
      <c r="AU668" s="305" t="s">
        <v>83</v>
      </c>
      <c r="AY668" s="209" t="s">
        <v>152</v>
      </c>
      <c r="BE668" s="306">
        <f>IF(N668="základní",J668,0)</f>
        <v>0</v>
      </c>
      <c r="BF668" s="306">
        <f>IF(N668="snížená",J668,0)</f>
        <v>0</v>
      </c>
      <c r="BG668" s="306">
        <f>IF(N668="zákl. přenesená",J668,0)</f>
        <v>0</v>
      </c>
      <c r="BH668" s="306">
        <f>IF(N668="sníž. přenesená",J668,0)</f>
        <v>0</v>
      </c>
      <c r="BI668" s="306">
        <f>IF(N668="nulová",J668,0)</f>
        <v>0</v>
      </c>
      <c r="BJ668" s="209" t="s">
        <v>81</v>
      </c>
      <c r="BK668" s="306">
        <f>ROUND(I668*H668,2)</f>
        <v>0</v>
      </c>
      <c r="BL668" s="209" t="s">
        <v>240</v>
      </c>
      <c r="BM668" s="305" t="s">
        <v>1309</v>
      </c>
    </row>
    <row r="669" spans="1:65" s="220" customFormat="1" ht="21.75" customHeight="1">
      <c r="A669" s="218"/>
      <c r="B669" s="141"/>
      <c r="C669" s="142" t="s">
        <v>1310</v>
      </c>
      <c r="D669" s="142" t="s">
        <v>154</v>
      </c>
      <c r="E669" s="143" t="s">
        <v>1311</v>
      </c>
      <c r="F669" s="144" t="s">
        <v>1312</v>
      </c>
      <c r="G669" s="145" t="s">
        <v>194</v>
      </c>
      <c r="H669" s="146">
        <v>3.834</v>
      </c>
      <c r="I669" s="147">
        <v>0</v>
      </c>
      <c r="J669" s="147">
        <f>ROUND(I669*H669,2)</f>
        <v>0</v>
      </c>
      <c r="K669" s="148"/>
      <c r="L669" s="141"/>
      <c r="M669" s="301" t="s">
        <v>1</v>
      </c>
      <c r="N669" s="302" t="s">
        <v>38</v>
      </c>
      <c r="O669" s="303">
        <v>1.265</v>
      </c>
      <c r="P669" s="303">
        <f>O669*H669</f>
        <v>4.85001</v>
      </c>
      <c r="Q669" s="303">
        <v>0</v>
      </c>
      <c r="R669" s="303">
        <f>Q669*H669</f>
        <v>0</v>
      </c>
      <c r="S669" s="303">
        <v>0</v>
      </c>
      <c r="T669" s="304">
        <f>S669*H669</f>
        <v>0</v>
      </c>
      <c r="U669" s="218"/>
      <c r="V669" s="218"/>
      <c r="W669" s="218"/>
      <c r="X669" s="218"/>
      <c r="Y669" s="218"/>
      <c r="Z669" s="218"/>
      <c r="AA669" s="218"/>
      <c r="AB669" s="218"/>
      <c r="AC669" s="218"/>
      <c r="AD669" s="218"/>
      <c r="AE669" s="218"/>
      <c r="AR669" s="305" t="s">
        <v>240</v>
      </c>
      <c r="AT669" s="305" t="s">
        <v>154</v>
      </c>
      <c r="AU669" s="305" t="s">
        <v>83</v>
      </c>
      <c r="AY669" s="209" t="s">
        <v>152</v>
      </c>
      <c r="BE669" s="306">
        <f>IF(N669="základní",J669,0)</f>
        <v>0</v>
      </c>
      <c r="BF669" s="306">
        <f>IF(N669="snížená",J669,0)</f>
        <v>0</v>
      </c>
      <c r="BG669" s="306">
        <f>IF(N669="zákl. přenesená",J669,0)</f>
        <v>0</v>
      </c>
      <c r="BH669" s="306">
        <f>IF(N669="sníž. přenesená",J669,0)</f>
        <v>0</v>
      </c>
      <c r="BI669" s="306">
        <f>IF(N669="nulová",J669,0)</f>
        <v>0</v>
      </c>
      <c r="BJ669" s="209" t="s">
        <v>81</v>
      </c>
      <c r="BK669" s="306">
        <f>ROUND(I669*H669,2)</f>
        <v>0</v>
      </c>
      <c r="BL669" s="209" t="s">
        <v>240</v>
      </c>
      <c r="BM669" s="305" t="s">
        <v>1313</v>
      </c>
    </row>
    <row r="670" spans="1:65" s="220" customFormat="1" ht="21.75" customHeight="1">
      <c r="A670" s="218"/>
      <c r="B670" s="141"/>
      <c r="C670" s="142" t="s">
        <v>1314</v>
      </c>
      <c r="D670" s="142" t="s">
        <v>154</v>
      </c>
      <c r="E670" s="143" t="s">
        <v>1315</v>
      </c>
      <c r="F670" s="144" t="s">
        <v>1316</v>
      </c>
      <c r="G670" s="145" t="s">
        <v>194</v>
      </c>
      <c r="H670" s="146">
        <v>3.834</v>
      </c>
      <c r="I670" s="147">
        <v>0</v>
      </c>
      <c r="J670" s="147">
        <f>ROUND(I670*H670,2)</f>
        <v>0</v>
      </c>
      <c r="K670" s="148"/>
      <c r="L670" s="141"/>
      <c r="M670" s="301" t="s">
        <v>1</v>
      </c>
      <c r="N670" s="302" t="s">
        <v>38</v>
      </c>
      <c r="O670" s="303">
        <v>1.14</v>
      </c>
      <c r="P670" s="303">
        <f>O670*H670</f>
        <v>4.37076</v>
      </c>
      <c r="Q670" s="303">
        <v>0</v>
      </c>
      <c r="R670" s="303">
        <f>Q670*H670</f>
        <v>0</v>
      </c>
      <c r="S670" s="303">
        <v>0</v>
      </c>
      <c r="T670" s="304">
        <f>S670*H670</f>
        <v>0</v>
      </c>
      <c r="U670" s="218"/>
      <c r="V670" s="218"/>
      <c r="W670" s="218"/>
      <c r="X670" s="218"/>
      <c r="Y670" s="218"/>
      <c r="Z670" s="218"/>
      <c r="AA670" s="218"/>
      <c r="AB670" s="218"/>
      <c r="AC670" s="218"/>
      <c r="AD670" s="218"/>
      <c r="AE670" s="218"/>
      <c r="AR670" s="305" t="s">
        <v>240</v>
      </c>
      <c r="AT670" s="305" t="s">
        <v>154</v>
      </c>
      <c r="AU670" s="305" t="s">
        <v>83</v>
      </c>
      <c r="AY670" s="209" t="s">
        <v>152</v>
      </c>
      <c r="BE670" s="306">
        <f>IF(N670="základní",J670,0)</f>
        <v>0</v>
      </c>
      <c r="BF670" s="306">
        <f>IF(N670="snížená",J670,0)</f>
        <v>0</v>
      </c>
      <c r="BG670" s="306">
        <f>IF(N670="zákl. přenesená",J670,0)</f>
        <v>0</v>
      </c>
      <c r="BH670" s="306">
        <f>IF(N670="sníž. přenesená",J670,0)</f>
        <v>0</v>
      </c>
      <c r="BI670" s="306">
        <f>IF(N670="nulová",J670,0)</f>
        <v>0</v>
      </c>
      <c r="BJ670" s="209" t="s">
        <v>81</v>
      </c>
      <c r="BK670" s="306">
        <f>ROUND(I670*H670,2)</f>
        <v>0</v>
      </c>
      <c r="BL670" s="209" t="s">
        <v>240</v>
      </c>
      <c r="BM670" s="305" t="s">
        <v>1317</v>
      </c>
    </row>
    <row r="671" spans="2:63" s="288" customFormat="1" ht="22.9" customHeight="1">
      <c r="B671" s="289"/>
      <c r="D671" s="290" t="s">
        <v>72</v>
      </c>
      <c r="E671" s="299" t="s">
        <v>1318</v>
      </c>
      <c r="F671" s="299" t="s">
        <v>1319</v>
      </c>
      <c r="J671" s="300">
        <f>BK671</f>
        <v>0</v>
      </c>
      <c r="L671" s="289"/>
      <c r="M671" s="293"/>
      <c r="N671" s="294"/>
      <c r="O671" s="294"/>
      <c r="P671" s="295">
        <f>SUM(P672:P681)</f>
        <v>149.94</v>
      </c>
      <c r="Q671" s="294"/>
      <c r="R671" s="295">
        <f>SUM(R672:R681)</f>
        <v>0.1467</v>
      </c>
      <c r="S671" s="294"/>
      <c r="T671" s="296">
        <f>SUM(T672:T681)</f>
        <v>0</v>
      </c>
      <c r="AR671" s="290" t="s">
        <v>83</v>
      </c>
      <c r="AT671" s="297" t="s">
        <v>72</v>
      </c>
      <c r="AU671" s="297" t="s">
        <v>81</v>
      </c>
      <c r="AY671" s="290" t="s">
        <v>152</v>
      </c>
      <c r="BK671" s="298">
        <f>SUM(BK672:BK681)</f>
        <v>0</v>
      </c>
    </row>
    <row r="672" spans="1:65" s="220" customFormat="1" ht="21.75" customHeight="1">
      <c r="A672" s="218"/>
      <c r="B672" s="141"/>
      <c r="C672" s="142" t="s">
        <v>1320</v>
      </c>
      <c r="D672" s="142" t="s">
        <v>154</v>
      </c>
      <c r="E672" s="143" t="s">
        <v>1321</v>
      </c>
      <c r="F672" s="144" t="s">
        <v>1322</v>
      </c>
      <c r="G672" s="145" t="s">
        <v>231</v>
      </c>
      <c r="H672" s="146">
        <v>45</v>
      </c>
      <c r="I672" s="147">
        <v>0</v>
      </c>
      <c r="J672" s="147">
        <f>ROUND(I672*H672,2)</f>
        <v>0</v>
      </c>
      <c r="K672" s="148"/>
      <c r="L672" s="141"/>
      <c r="M672" s="301" t="s">
        <v>1</v>
      </c>
      <c r="N672" s="302" t="s">
        <v>38</v>
      </c>
      <c r="O672" s="303">
        <v>0.172</v>
      </c>
      <c r="P672" s="303">
        <f>O672*H672</f>
        <v>7.739999999999999</v>
      </c>
      <c r="Q672" s="303">
        <v>0.00022</v>
      </c>
      <c r="R672" s="303">
        <f>Q672*H672</f>
        <v>0.0099</v>
      </c>
      <c r="S672" s="303">
        <v>0</v>
      </c>
      <c r="T672" s="304">
        <f>S672*H672</f>
        <v>0</v>
      </c>
      <c r="U672" s="218"/>
      <c r="V672" s="218"/>
      <c r="W672" s="218"/>
      <c r="X672" s="218"/>
      <c r="Y672" s="218"/>
      <c r="Z672" s="218"/>
      <c r="AA672" s="218"/>
      <c r="AB672" s="218"/>
      <c r="AC672" s="218"/>
      <c r="AD672" s="218"/>
      <c r="AE672" s="218"/>
      <c r="AR672" s="305" t="s">
        <v>240</v>
      </c>
      <c r="AT672" s="305" t="s">
        <v>154</v>
      </c>
      <c r="AU672" s="305" t="s">
        <v>83</v>
      </c>
      <c r="AY672" s="209" t="s">
        <v>152</v>
      </c>
      <c r="BE672" s="306">
        <f>IF(N672="základní",J672,0)</f>
        <v>0</v>
      </c>
      <c r="BF672" s="306">
        <f>IF(N672="snížená",J672,0)</f>
        <v>0</v>
      </c>
      <c r="BG672" s="306">
        <f>IF(N672="zákl. přenesená",J672,0)</f>
        <v>0</v>
      </c>
      <c r="BH672" s="306">
        <f>IF(N672="sníž. přenesená",J672,0)</f>
        <v>0</v>
      </c>
      <c r="BI672" s="306">
        <f>IF(N672="nulová",J672,0)</f>
        <v>0</v>
      </c>
      <c r="BJ672" s="209" t="s">
        <v>81</v>
      </c>
      <c r="BK672" s="306">
        <f>ROUND(I672*H672,2)</f>
        <v>0</v>
      </c>
      <c r="BL672" s="209" t="s">
        <v>240</v>
      </c>
      <c r="BM672" s="305" t="s">
        <v>1323</v>
      </c>
    </row>
    <row r="673" spans="2:51" s="307" customFormat="1" ht="12">
      <c r="B673" s="308"/>
      <c r="D673" s="309" t="s">
        <v>160</v>
      </c>
      <c r="E673" s="310" t="s">
        <v>1</v>
      </c>
      <c r="F673" s="311" t="s">
        <v>1324</v>
      </c>
      <c r="H673" s="310" t="s">
        <v>1</v>
      </c>
      <c r="L673" s="308"/>
      <c r="M673" s="312"/>
      <c r="N673" s="313"/>
      <c r="O673" s="313"/>
      <c r="P673" s="313"/>
      <c r="Q673" s="313"/>
      <c r="R673" s="313"/>
      <c r="S673" s="313"/>
      <c r="T673" s="314"/>
      <c r="AT673" s="310" t="s">
        <v>160</v>
      </c>
      <c r="AU673" s="310" t="s">
        <v>83</v>
      </c>
      <c r="AV673" s="307" t="s">
        <v>81</v>
      </c>
      <c r="AW673" s="307" t="s">
        <v>27</v>
      </c>
      <c r="AX673" s="307" t="s">
        <v>73</v>
      </c>
      <c r="AY673" s="310" t="s">
        <v>152</v>
      </c>
    </row>
    <row r="674" spans="2:51" s="315" customFormat="1" ht="12">
      <c r="B674" s="316"/>
      <c r="D674" s="309" t="s">
        <v>160</v>
      </c>
      <c r="E674" s="317" t="s">
        <v>1</v>
      </c>
      <c r="F674" s="318" t="s">
        <v>396</v>
      </c>
      <c r="H674" s="319">
        <v>45</v>
      </c>
      <c r="L674" s="316"/>
      <c r="M674" s="320"/>
      <c r="N674" s="321"/>
      <c r="O674" s="321"/>
      <c r="P674" s="321"/>
      <c r="Q674" s="321"/>
      <c r="R674" s="321"/>
      <c r="S674" s="321"/>
      <c r="T674" s="322"/>
      <c r="AT674" s="317" t="s">
        <v>160</v>
      </c>
      <c r="AU674" s="317" t="s">
        <v>83</v>
      </c>
      <c r="AV674" s="315" t="s">
        <v>83</v>
      </c>
      <c r="AW674" s="315" t="s">
        <v>27</v>
      </c>
      <c r="AX674" s="315" t="s">
        <v>73</v>
      </c>
      <c r="AY674" s="317" t="s">
        <v>152</v>
      </c>
    </row>
    <row r="675" spans="2:51" s="323" customFormat="1" ht="12">
      <c r="B675" s="324"/>
      <c r="D675" s="309" t="s">
        <v>160</v>
      </c>
      <c r="E675" s="325" t="s">
        <v>1</v>
      </c>
      <c r="F675" s="326" t="s">
        <v>163</v>
      </c>
      <c r="H675" s="327">
        <v>45</v>
      </c>
      <c r="L675" s="324"/>
      <c r="M675" s="328"/>
      <c r="N675" s="329"/>
      <c r="O675" s="329"/>
      <c r="P675" s="329"/>
      <c r="Q675" s="329"/>
      <c r="R675" s="329"/>
      <c r="S675" s="329"/>
      <c r="T675" s="330"/>
      <c r="AT675" s="325" t="s">
        <v>160</v>
      </c>
      <c r="AU675" s="325" t="s">
        <v>83</v>
      </c>
      <c r="AV675" s="323" t="s">
        <v>158</v>
      </c>
      <c r="AW675" s="323" t="s">
        <v>27</v>
      </c>
      <c r="AX675" s="323" t="s">
        <v>81</v>
      </c>
      <c r="AY675" s="325" t="s">
        <v>152</v>
      </c>
    </row>
    <row r="676" spans="1:65" s="220" customFormat="1" ht="16.5" customHeight="1">
      <c r="A676" s="218"/>
      <c r="B676" s="141"/>
      <c r="C676" s="142" t="s">
        <v>1325</v>
      </c>
      <c r="D676" s="142" t="s">
        <v>154</v>
      </c>
      <c r="E676" s="143" t="s">
        <v>1326</v>
      </c>
      <c r="F676" s="144" t="s">
        <v>1327</v>
      </c>
      <c r="G676" s="145" t="s">
        <v>231</v>
      </c>
      <c r="H676" s="146">
        <v>360</v>
      </c>
      <c r="I676" s="147">
        <v>0</v>
      </c>
      <c r="J676" s="147">
        <f>ROUND(I676*H676,2)</f>
        <v>0</v>
      </c>
      <c r="K676" s="148"/>
      <c r="L676" s="141"/>
      <c r="M676" s="301" t="s">
        <v>1</v>
      </c>
      <c r="N676" s="302" t="s">
        <v>38</v>
      </c>
      <c r="O676" s="303">
        <v>0.14</v>
      </c>
      <c r="P676" s="303">
        <f>O676*H676</f>
        <v>50.400000000000006</v>
      </c>
      <c r="Q676" s="303">
        <v>0</v>
      </c>
      <c r="R676" s="303">
        <f>Q676*H676</f>
        <v>0</v>
      </c>
      <c r="S676" s="303">
        <v>0</v>
      </c>
      <c r="T676" s="304">
        <f>S676*H676</f>
        <v>0</v>
      </c>
      <c r="U676" s="218"/>
      <c r="V676" s="218"/>
      <c r="W676" s="218"/>
      <c r="X676" s="218"/>
      <c r="Y676" s="218"/>
      <c r="Z676" s="218"/>
      <c r="AA676" s="218"/>
      <c r="AB676" s="218"/>
      <c r="AC676" s="218"/>
      <c r="AD676" s="218"/>
      <c r="AE676" s="218"/>
      <c r="AR676" s="305" t="s">
        <v>240</v>
      </c>
      <c r="AT676" s="305" t="s">
        <v>154</v>
      </c>
      <c r="AU676" s="305" t="s">
        <v>83</v>
      </c>
      <c r="AY676" s="209" t="s">
        <v>152</v>
      </c>
      <c r="BE676" s="306">
        <f>IF(N676="základní",J676,0)</f>
        <v>0</v>
      </c>
      <c r="BF676" s="306">
        <f>IF(N676="snížená",J676,0)</f>
        <v>0</v>
      </c>
      <c r="BG676" s="306">
        <f>IF(N676="zákl. přenesená",J676,0)</f>
        <v>0</v>
      </c>
      <c r="BH676" s="306">
        <f>IF(N676="sníž. přenesená",J676,0)</f>
        <v>0</v>
      </c>
      <c r="BI676" s="306">
        <f>IF(N676="nulová",J676,0)</f>
        <v>0</v>
      </c>
      <c r="BJ676" s="209" t="s">
        <v>81</v>
      </c>
      <c r="BK676" s="306">
        <f>ROUND(I676*H676,2)</f>
        <v>0</v>
      </c>
      <c r="BL676" s="209" t="s">
        <v>240</v>
      </c>
      <c r="BM676" s="305" t="s">
        <v>1328</v>
      </c>
    </row>
    <row r="677" spans="2:51" s="307" customFormat="1" ht="12">
      <c r="B677" s="308"/>
      <c r="D677" s="309" t="s">
        <v>160</v>
      </c>
      <c r="E677" s="310" t="s">
        <v>1</v>
      </c>
      <c r="F677" s="311" t="s">
        <v>1329</v>
      </c>
      <c r="H677" s="310" t="s">
        <v>1</v>
      </c>
      <c r="L677" s="308"/>
      <c r="M677" s="312"/>
      <c r="N677" s="313"/>
      <c r="O677" s="313"/>
      <c r="P677" s="313"/>
      <c r="Q677" s="313"/>
      <c r="R677" s="313"/>
      <c r="S677" s="313"/>
      <c r="T677" s="314"/>
      <c r="AT677" s="310" t="s">
        <v>160</v>
      </c>
      <c r="AU677" s="310" t="s">
        <v>83</v>
      </c>
      <c r="AV677" s="307" t="s">
        <v>81</v>
      </c>
      <c r="AW677" s="307" t="s">
        <v>27</v>
      </c>
      <c r="AX677" s="307" t="s">
        <v>73</v>
      </c>
      <c r="AY677" s="310" t="s">
        <v>152</v>
      </c>
    </row>
    <row r="678" spans="2:51" s="315" customFormat="1" ht="12">
      <c r="B678" s="316"/>
      <c r="D678" s="309" t="s">
        <v>160</v>
      </c>
      <c r="E678" s="317" t="s">
        <v>1</v>
      </c>
      <c r="F678" s="318" t="s">
        <v>1330</v>
      </c>
      <c r="H678" s="319">
        <v>360</v>
      </c>
      <c r="L678" s="316"/>
      <c r="M678" s="320"/>
      <c r="N678" s="321"/>
      <c r="O678" s="321"/>
      <c r="P678" s="321"/>
      <c r="Q678" s="321"/>
      <c r="R678" s="321"/>
      <c r="S678" s="321"/>
      <c r="T678" s="322"/>
      <c r="AT678" s="317" t="s">
        <v>160</v>
      </c>
      <c r="AU678" s="317" t="s">
        <v>83</v>
      </c>
      <c r="AV678" s="315" t="s">
        <v>83</v>
      </c>
      <c r="AW678" s="315" t="s">
        <v>27</v>
      </c>
      <c r="AX678" s="315" t="s">
        <v>73</v>
      </c>
      <c r="AY678" s="317" t="s">
        <v>152</v>
      </c>
    </row>
    <row r="679" spans="2:51" s="323" customFormat="1" ht="12">
      <c r="B679" s="324"/>
      <c r="D679" s="309" t="s">
        <v>160</v>
      </c>
      <c r="E679" s="325" t="s">
        <v>1</v>
      </c>
      <c r="F679" s="326" t="s">
        <v>163</v>
      </c>
      <c r="H679" s="327">
        <v>360</v>
      </c>
      <c r="L679" s="324"/>
      <c r="M679" s="328"/>
      <c r="N679" s="329"/>
      <c r="O679" s="329"/>
      <c r="P679" s="329"/>
      <c r="Q679" s="329"/>
      <c r="R679" s="329"/>
      <c r="S679" s="329"/>
      <c r="T679" s="330"/>
      <c r="AT679" s="325" t="s">
        <v>160</v>
      </c>
      <c r="AU679" s="325" t="s">
        <v>83</v>
      </c>
      <c r="AV679" s="323" t="s">
        <v>158</v>
      </c>
      <c r="AW679" s="323" t="s">
        <v>27</v>
      </c>
      <c r="AX679" s="323" t="s">
        <v>81</v>
      </c>
      <c r="AY679" s="325" t="s">
        <v>152</v>
      </c>
    </row>
    <row r="680" spans="1:65" s="220" customFormat="1" ht="21.75" customHeight="1">
      <c r="A680" s="218"/>
      <c r="B680" s="141"/>
      <c r="C680" s="142" t="s">
        <v>1331</v>
      </c>
      <c r="D680" s="142" t="s">
        <v>154</v>
      </c>
      <c r="E680" s="143" t="s">
        <v>1332</v>
      </c>
      <c r="F680" s="144" t="s">
        <v>1333</v>
      </c>
      <c r="G680" s="145" t="s">
        <v>231</v>
      </c>
      <c r="H680" s="146">
        <v>360</v>
      </c>
      <c r="I680" s="147">
        <v>0</v>
      </c>
      <c r="J680" s="147">
        <f>ROUND(I680*H680,2)</f>
        <v>0</v>
      </c>
      <c r="K680" s="148"/>
      <c r="L680" s="141"/>
      <c r="M680" s="301" t="s">
        <v>1</v>
      </c>
      <c r="N680" s="302" t="s">
        <v>38</v>
      </c>
      <c r="O680" s="303">
        <v>0.075</v>
      </c>
      <c r="P680" s="303">
        <f>O680*H680</f>
        <v>27</v>
      </c>
      <c r="Q680" s="303">
        <v>0.0001</v>
      </c>
      <c r="R680" s="303">
        <f>Q680*H680</f>
        <v>0.036000000000000004</v>
      </c>
      <c r="S680" s="303">
        <v>0</v>
      </c>
      <c r="T680" s="304">
        <f>S680*H680</f>
        <v>0</v>
      </c>
      <c r="U680" s="218"/>
      <c r="V680" s="218"/>
      <c r="W680" s="218"/>
      <c r="X680" s="218"/>
      <c r="Y680" s="218"/>
      <c r="Z680" s="218"/>
      <c r="AA680" s="218"/>
      <c r="AB680" s="218"/>
      <c r="AC680" s="218"/>
      <c r="AD680" s="218"/>
      <c r="AE680" s="218"/>
      <c r="AR680" s="305" t="s">
        <v>240</v>
      </c>
      <c r="AT680" s="305" t="s">
        <v>154</v>
      </c>
      <c r="AU680" s="305" t="s">
        <v>83</v>
      </c>
      <c r="AY680" s="209" t="s">
        <v>152</v>
      </c>
      <c r="BE680" s="306">
        <f>IF(N680="základní",J680,0)</f>
        <v>0</v>
      </c>
      <c r="BF680" s="306">
        <f>IF(N680="snížená",J680,0)</f>
        <v>0</v>
      </c>
      <c r="BG680" s="306">
        <f>IF(N680="zákl. přenesená",J680,0)</f>
        <v>0</v>
      </c>
      <c r="BH680" s="306">
        <f>IF(N680="sníž. přenesená",J680,0)</f>
        <v>0</v>
      </c>
      <c r="BI680" s="306">
        <f>IF(N680="nulová",J680,0)</f>
        <v>0</v>
      </c>
      <c r="BJ680" s="209" t="s">
        <v>81</v>
      </c>
      <c r="BK680" s="306">
        <f>ROUND(I680*H680,2)</f>
        <v>0</v>
      </c>
      <c r="BL680" s="209" t="s">
        <v>240</v>
      </c>
      <c r="BM680" s="305" t="s">
        <v>1334</v>
      </c>
    </row>
    <row r="681" spans="1:65" s="220" customFormat="1" ht="16.5" customHeight="1">
      <c r="A681" s="218"/>
      <c r="B681" s="141"/>
      <c r="C681" s="142" t="s">
        <v>1335</v>
      </c>
      <c r="D681" s="142" t="s">
        <v>154</v>
      </c>
      <c r="E681" s="143" t="s">
        <v>1336</v>
      </c>
      <c r="F681" s="144" t="s">
        <v>1337</v>
      </c>
      <c r="G681" s="145" t="s">
        <v>231</v>
      </c>
      <c r="H681" s="146">
        <v>360</v>
      </c>
      <c r="I681" s="147">
        <v>0</v>
      </c>
      <c r="J681" s="147">
        <f>ROUND(I681*H681,2)</f>
        <v>0</v>
      </c>
      <c r="K681" s="148"/>
      <c r="L681" s="141"/>
      <c r="M681" s="301" t="s">
        <v>1</v>
      </c>
      <c r="N681" s="302" t="s">
        <v>38</v>
      </c>
      <c r="O681" s="303">
        <v>0.18</v>
      </c>
      <c r="P681" s="303">
        <f>O681*H681</f>
        <v>64.8</v>
      </c>
      <c r="Q681" s="303">
        <v>0.00028</v>
      </c>
      <c r="R681" s="303">
        <f>Q681*H681</f>
        <v>0.10079999999999999</v>
      </c>
      <c r="S681" s="303">
        <v>0</v>
      </c>
      <c r="T681" s="304">
        <f>S681*H681</f>
        <v>0</v>
      </c>
      <c r="U681" s="218"/>
      <c r="V681" s="218"/>
      <c r="W681" s="218"/>
      <c r="X681" s="218"/>
      <c r="Y681" s="218"/>
      <c r="Z681" s="218"/>
      <c r="AA681" s="218"/>
      <c r="AB681" s="218"/>
      <c r="AC681" s="218"/>
      <c r="AD681" s="218"/>
      <c r="AE681" s="218"/>
      <c r="AR681" s="305" t="s">
        <v>240</v>
      </c>
      <c r="AT681" s="305" t="s">
        <v>154</v>
      </c>
      <c r="AU681" s="305" t="s">
        <v>83</v>
      </c>
      <c r="AY681" s="209" t="s">
        <v>152</v>
      </c>
      <c r="BE681" s="306">
        <f>IF(N681="základní",J681,0)</f>
        <v>0</v>
      </c>
      <c r="BF681" s="306">
        <f>IF(N681="snížená",J681,0)</f>
        <v>0</v>
      </c>
      <c r="BG681" s="306">
        <f>IF(N681="zákl. přenesená",J681,0)</f>
        <v>0</v>
      </c>
      <c r="BH681" s="306">
        <f>IF(N681="sníž. přenesená",J681,0)</f>
        <v>0</v>
      </c>
      <c r="BI681" s="306">
        <f>IF(N681="nulová",J681,0)</f>
        <v>0</v>
      </c>
      <c r="BJ681" s="209" t="s">
        <v>81</v>
      </c>
      <c r="BK681" s="306">
        <f>ROUND(I681*H681,2)</f>
        <v>0</v>
      </c>
      <c r="BL681" s="209" t="s">
        <v>240</v>
      </c>
      <c r="BM681" s="305" t="s">
        <v>1338</v>
      </c>
    </row>
    <row r="682" spans="2:63" s="288" customFormat="1" ht="22.9" customHeight="1">
      <c r="B682" s="289"/>
      <c r="D682" s="290" t="s">
        <v>72</v>
      </c>
      <c r="E682" s="299" t="s">
        <v>1339</v>
      </c>
      <c r="F682" s="299" t="s">
        <v>1340</v>
      </c>
      <c r="J682" s="300">
        <f>BK682</f>
        <v>0</v>
      </c>
      <c r="L682" s="289"/>
      <c r="M682" s="293"/>
      <c r="N682" s="294"/>
      <c r="O682" s="294"/>
      <c r="P682" s="295">
        <f>SUM(P683:P692)</f>
        <v>377.91089999999997</v>
      </c>
      <c r="Q682" s="294"/>
      <c r="R682" s="295">
        <f>SUM(R683:R692)</f>
        <v>2.064822</v>
      </c>
      <c r="S682" s="294"/>
      <c r="T682" s="296">
        <f>SUM(T683:T692)</f>
        <v>0.4092</v>
      </c>
      <c r="AR682" s="290" t="s">
        <v>83</v>
      </c>
      <c r="AT682" s="297" t="s">
        <v>72</v>
      </c>
      <c r="AU682" s="297" t="s">
        <v>81</v>
      </c>
      <c r="AY682" s="290" t="s">
        <v>152</v>
      </c>
      <c r="BK682" s="298">
        <f>SUM(BK683:BK692)</f>
        <v>0</v>
      </c>
    </row>
    <row r="683" spans="1:65" s="220" customFormat="1" ht="16.5" customHeight="1">
      <c r="A683" s="218"/>
      <c r="B683" s="141"/>
      <c r="C683" s="142" t="s">
        <v>1341</v>
      </c>
      <c r="D683" s="142" t="s">
        <v>154</v>
      </c>
      <c r="E683" s="143" t="s">
        <v>1342</v>
      </c>
      <c r="F683" s="144" t="s">
        <v>1343</v>
      </c>
      <c r="G683" s="145" t="s">
        <v>231</v>
      </c>
      <c r="H683" s="146">
        <v>1320</v>
      </c>
      <c r="I683" s="147">
        <v>0</v>
      </c>
      <c r="J683" s="147">
        <f>ROUND(I683*H683,2)</f>
        <v>0</v>
      </c>
      <c r="K683" s="148"/>
      <c r="L683" s="141"/>
      <c r="M683" s="301" t="s">
        <v>1</v>
      </c>
      <c r="N683" s="302" t="s">
        <v>38</v>
      </c>
      <c r="O683" s="303">
        <v>0.074</v>
      </c>
      <c r="P683" s="303">
        <f>O683*H683</f>
        <v>97.67999999999999</v>
      </c>
      <c r="Q683" s="303">
        <v>0.001</v>
      </c>
      <c r="R683" s="303">
        <f>Q683*H683</f>
        <v>1.32</v>
      </c>
      <c r="S683" s="303">
        <v>0.00031</v>
      </c>
      <c r="T683" s="304">
        <f>S683*H683</f>
        <v>0.4092</v>
      </c>
      <c r="U683" s="218"/>
      <c r="V683" s="218"/>
      <c r="W683" s="218"/>
      <c r="X683" s="218"/>
      <c r="Y683" s="218"/>
      <c r="Z683" s="218"/>
      <c r="AA683" s="218"/>
      <c r="AB683" s="218"/>
      <c r="AC683" s="218"/>
      <c r="AD683" s="218"/>
      <c r="AE683" s="218"/>
      <c r="AR683" s="305" t="s">
        <v>240</v>
      </c>
      <c r="AT683" s="305" t="s">
        <v>154</v>
      </c>
      <c r="AU683" s="305" t="s">
        <v>83</v>
      </c>
      <c r="AY683" s="209" t="s">
        <v>152</v>
      </c>
      <c r="BE683" s="306">
        <f>IF(N683="základní",J683,0)</f>
        <v>0</v>
      </c>
      <c r="BF683" s="306">
        <f>IF(N683="snížená",J683,0)</f>
        <v>0</v>
      </c>
      <c r="BG683" s="306">
        <f>IF(N683="zákl. přenesená",J683,0)</f>
        <v>0</v>
      </c>
      <c r="BH683" s="306">
        <f>IF(N683="sníž. přenesená",J683,0)</f>
        <v>0</v>
      </c>
      <c r="BI683" s="306">
        <f>IF(N683="nulová",J683,0)</f>
        <v>0</v>
      </c>
      <c r="BJ683" s="209" t="s">
        <v>81</v>
      </c>
      <c r="BK683" s="306">
        <f>ROUND(I683*H683,2)</f>
        <v>0</v>
      </c>
      <c r="BL683" s="209" t="s">
        <v>240</v>
      </c>
      <c r="BM683" s="305" t="s">
        <v>1344</v>
      </c>
    </row>
    <row r="684" spans="2:51" s="307" customFormat="1" ht="12">
      <c r="B684" s="308"/>
      <c r="D684" s="309" t="s">
        <v>160</v>
      </c>
      <c r="E684" s="310" t="s">
        <v>1</v>
      </c>
      <c r="F684" s="311" t="s">
        <v>1345</v>
      </c>
      <c r="H684" s="310" t="s">
        <v>1</v>
      </c>
      <c r="L684" s="308"/>
      <c r="M684" s="312"/>
      <c r="N684" s="313"/>
      <c r="O684" s="313"/>
      <c r="P684" s="313"/>
      <c r="Q684" s="313"/>
      <c r="R684" s="313"/>
      <c r="S684" s="313"/>
      <c r="T684" s="314"/>
      <c r="AT684" s="310" t="s">
        <v>160</v>
      </c>
      <c r="AU684" s="310" t="s">
        <v>83</v>
      </c>
      <c r="AV684" s="307" t="s">
        <v>81</v>
      </c>
      <c r="AW684" s="307" t="s">
        <v>27</v>
      </c>
      <c r="AX684" s="307" t="s">
        <v>73</v>
      </c>
      <c r="AY684" s="310" t="s">
        <v>152</v>
      </c>
    </row>
    <row r="685" spans="2:51" s="315" customFormat="1" ht="12">
      <c r="B685" s="316"/>
      <c r="D685" s="309" t="s">
        <v>160</v>
      </c>
      <c r="E685" s="317" t="s">
        <v>1</v>
      </c>
      <c r="F685" s="318" t="s">
        <v>1346</v>
      </c>
      <c r="H685" s="319">
        <v>1320</v>
      </c>
      <c r="L685" s="316"/>
      <c r="M685" s="320"/>
      <c r="N685" s="321"/>
      <c r="O685" s="321"/>
      <c r="P685" s="321"/>
      <c r="Q685" s="321"/>
      <c r="R685" s="321"/>
      <c r="S685" s="321"/>
      <c r="T685" s="322"/>
      <c r="AT685" s="317" t="s">
        <v>160</v>
      </c>
      <c r="AU685" s="317" t="s">
        <v>83</v>
      </c>
      <c r="AV685" s="315" t="s">
        <v>83</v>
      </c>
      <c r="AW685" s="315" t="s">
        <v>27</v>
      </c>
      <c r="AX685" s="315" t="s">
        <v>73</v>
      </c>
      <c r="AY685" s="317" t="s">
        <v>152</v>
      </c>
    </row>
    <row r="686" spans="2:51" s="323" customFormat="1" ht="12">
      <c r="B686" s="324"/>
      <c r="D686" s="309" t="s">
        <v>160</v>
      </c>
      <c r="E686" s="325" t="s">
        <v>1</v>
      </c>
      <c r="F686" s="326" t="s">
        <v>163</v>
      </c>
      <c r="H686" s="327">
        <v>1320</v>
      </c>
      <c r="L686" s="324"/>
      <c r="M686" s="328"/>
      <c r="N686" s="329"/>
      <c r="O686" s="329"/>
      <c r="P686" s="329"/>
      <c r="Q686" s="329"/>
      <c r="R686" s="329"/>
      <c r="S686" s="329"/>
      <c r="T686" s="330"/>
      <c r="AT686" s="325" t="s">
        <v>160</v>
      </c>
      <c r="AU686" s="325" t="s">
        <v>83</v>
      </c>
      <c r="AV686" s="323" t="s">
        <v>158</v>
      </c>
      <c r="AW686" s="323" t="s">
        <v>27</v>
      </c>
      <c r="AX686" s="323" t="s">
        <v>81</v>
      </c>
      <c r="AY686" s="325" t="s">
        <v>152</v>
      </c>
    </row>
    <row r="687" spans="1:65" s="220" customFormat="1" ht="21.75" customHeight="1">
      <c r="A687" s="218"/>
      <c r="B687" s="141"/>
      <c r="C687" s="142" t="s">
        <v>1347</v>
      </c>
      <c r="D687" s="142" t="s">
        <v>154</v>
      </c>
      <c r="E687" s="143" t="s">
        <v>1348</v>
      </c>
      <c r="F687" s="144" t="s">
        <v>1349</v>
      </c>
      <c r="G687" s="145" t="s">
        <v>231</v>
      </c>
      <c r="H687" s="146">
        <v>1320</v>
      </c>
      <c r="I687" s="147">
        <v>0</v>
      </c>
      <c r="J687" s="147">
        <f>ROUND(I687*H687,2)</f>
        <v>0</v>
      </c>
      <c r="K687" s="148"/>
      <c r="L687" s="141"/>
      <c r="M687" s="301" t="s">
        <v>1</v>
      </c>
      <c r="N687" s="302" t="s">
        <v>38</v>
      </c>
      <c r="O687" s="303">
        <v>0.037</v>
      </c>
      <c r="P687" s="303">
        <f>O687*H687</f>
        <v>48.839999999999996</v>
      </c>
      <c r="Q687" s="303">
        <v>0</v>
      </c>
      <c r="R687" s="303">
        <f>Q687*H687</f>
        <v>0</v>
      </c>
      <c r="S687" s="303">
        <v>0</v>
      </c>
      <c r="T687" s="304">
        <f>S687*H687</f>
        <v>0</v>
      </c>
      <c r="U687" s="218"/>
      <c r="V687" s="218"/>
      <c r="W687" s="218"/>
      <c r="X687" s="218"/>
      <c r="Y687" s="218"/>
      <c r="Z687" s="218"/>
      <c r="AA687" s="218"/>
      <c r="AB687" s="218"/>
      <c r="AC687" s="218"/>
      <c r="AD687" s="218"/>
      <c r="AE687" s="218"/>
      <c r="AR687" s="305" t="s">
        <v>240</v>
      </c>
      <c r="AT687" s="305" t="s">
        <v>154</v>
      </c>
      <c r="AU687" s="305" t="s">
        <v>83</v>
      </c>
      <c r="AY687" s="209" t="s">
        <v>152</v>
      </c>
      <c r="BE687" s="306">
        <f>IF(N687="základní",J687,0)</f>
        <v>0</v>
      </c>
      <c r="BF687" s="306">
        <f>IF(N687="snížená",J687,0)</f>
        <v>0</v>
      </c>
      <c r="BG687" s="306">
        <f>IF(N687="zákl. přenesená",J687,0)</f>
        <v>0</v>
      </c>
      <c r="BH687" s="306">
        <f>IF(N687="sníž. přenesená",J687,0)</f>
        <v>0</v>
      </c>
      <c r="BI687" s="306">
        <f>IF(N687="nulová",J687,0)</f>
        <v>0</v>
      </c>
      <c r="BJ687" s="209" t="s">
        <v>81</v>
      </c>
      <c r="BK687" s="306">
        <f>ROUND(I687*H687,2)</f>
        <v>0</v>
      </c>
      <c r="BL687" s="209" t="s">
        <v>240</v>
      </c>
      <c r="BM687" s="305" t="s">
        <v>1350</v>
      </c>
    </row>
    <row r="688" spans="1:65" s="220" customFormat="1" ht="21.75" customHeight="1">
      <c r="A688" s="218"/>
      <c r="B688" s="141"/>
      <c r="C688" s="142" t="s">
        <v>1351</v>
      </c>
      <c r="D688" s="142" t="s">
        <v>154</v>
      </c>
      <c r="E688" s="143" t="s">
        <v>1352</v>
      </c>
      <c r="F688" s="144" t="s">
        <v>1353</v>
      </c>
      <c r="G688" s="145" t="s">
        <v>231</v>
      </c>
      <c r="H688" s="146">
        <v>1415.7</v>
      </c>
      <c r="I688" s="147">
        <v>0</v>
      </c>
      <c r="J688" s="147">
        <f>ROUND(I688*H688,2)</f>
        <v>0</v>
      </c>
      <c r="K688" s="148"/>
      <c r="L688" s="141"/>
      <c r="M688" s="301" t="s">
        <v>1</v>
      </c>
      <c r="N688" s="302" t="s">
        <v>38</v>
      </c>
      <c r="O688" s="303">
        <v>0.033</v>
      </c>
      <c r="P688" s="303">
        <f>O688*H688</f>
        <v>46.71810000000001</v>
      </c>
      <c r="Q688" s="303">
        <v>0.0002</v>
      </c>
      <c r="R688" s="303">
        <f>Q688*H688</f>
        <v>0.28314</v>
      </c>
      <c r="S688" s="303">
        <v>0</v>
      </c>
      <c r="T688" s="304">
        <f>S688*H688</f>
        <v>0</v>
      </c>
      <c r="U688" s="218"/>
      <c r="V688" s="218"/>
      <c r="W688" s="218"/>
      <c r="X688" s="218"/>
      <c r="Y688" s="218"/>
      <c r="Z688" s="218"/>
      <c r="AA688" s="218"/>
      <c r="AB688" s="218"/>
      <c r="AC688" s="218"/>
      <c r="AD688" s="218"/>
      <c r="AE688" s="218"/>
      <c r="AR688" s="305" t="s">
        <v>240</v>
      </c>
      <c r="AT688" s="305" t="s">
        <v>154</v>
      </c>
      <c r="AU688" s="305" t="s">
        <v>83</v>
      </c>
      <c r="AY688" s="209" t="s">
        <v>152</v>
      </c>
      <c r="BE688" s="306">
        <f>IF(N688="základní",J688,0)</f>
        <v>0</v>
      </c>
      <c r="BF688" s="306">
        <f>IF(N688="snížená",J688,0)</f>
        <v>0</v>
      </c>
      <c r="BG688" s="306">
        <f>IF(N688="zákl. přenesená",J688,0)</f>
        <v>0</v>
      </c>
      <c r="BH688" s="306">
        <f>IF(N688="sníž. přenesená",J688,0)</f>
        <v>0</v>
      </c>
      <c r="BI688" s="306">
        <f>IF(N688="nulová",J688,0)</f>
        <v>0</v>
      </c>
      <c r="BJ688" s="209" t="s">
        <v>81</v>
      </c>
      <c r="BK688" s="306">
        <f>ROUND(I688*H688,2)</f>
        <v>0</v>
      </c>
      <c r="BL688" s="209" t="s">
        <v>240</v>
      </c>
      <c r="BM688" s="305" t="s">
        <v>1354</v>
      </c>
    </row>
    <row r="689" spans="2:51" s="315" customFormat="1" ht="12">
      <c r="B689" s="316"/>
      <c r="D689" s="309" t="s">
        <v>160</v>
      </c>
      <c r="E689" s="317" t="s">
        <v>1</v>
      </c>
      <c r="F689" s="318" t="s">
        <v>1355</v>
      </c>
      <c r="H689" s="319">
        <v>1415.7</v>
      </c>
      <c r="L689" s="316"/>
      <c r="M689" s="320"/>
      <c r="N689" s="321"/>
      <c r="O689" s="321"/>
      <c r="P689" s="321"/>
      <c r="Q689" s="321"/>
      <c r="R689" s="321"/>
      <c r="S689" s="321"/>
      <c r="T689" s="322"/>
      <c r="AT689" s="317" t="s">
        <v>160</v>
      </c>
      <c r="AU689" s="317" t="s">
        <v>83</v>
      </c>
      <c r="AV689" s="315" t="s">
        <v>83</v>
      </c>
      <c r="AW689" s="315" t="s">
        <v>27</v>
      </c>
      <c r="AX689" s="315" t="s">
        <v>73</v>
      </c>
      <c r="AY689" s="317" t="s">
        <v>152</v>
      </c>
    </row>
    <row r="690" spans="2:51" s="323" customFormat="1" ht="12">
      <c r="B690" s="324"/>
      <c r="D690" s="309" t="s">
        <v>160</v>
      </c>
      <c r="E690" s="325" t="s">
        <v>1</v>
      </c>
      <c r="F690" s="326" t="s">
        <v>163</v>
      </c>
      <c r="H690" s="327">
        <v>1415.7</v>
      </c>
      <c r="L690" s="324"/>
      <c r="M690" s="328"/>
      <c r="N690" s="329"/>
      <c r="O690" s="329"/>
      <c r="P690" s="329"/>
      <c r="Q690" s="329"/>
      <c r="R690" s="329"/>
      <c r="S690" s="329"/>
      <c r="T690" s="330"/>
      <c r="AT690" s="325" t="s">
        <v>160</v>
      </c>
      <c r="AU690" s="325" t="s">
        <v>83</v>
      </c>
      <c r="AV690" s="323" t="s">
        <v>158</v>
      </c>
      <c r="AW690" s="323" t="s">
        <v>27</v>
      </c>
      <c r="AX690" s="323" t="s">
        <v>81</v>
      </c>
      <c r="AY690" s="325" t="s">
        <v>152</v>
      </c>
    </row>
    <row r="691" spans="1:65" s="220" customFormat="1" ht="21.75" customHeight="1">
      <c r="A691" s="218"/>
      <c r="B691" s="141"/>
      <c r="C691" s="142" t="s">
        <v>1356</v>
      </c>
      <c r="D691" s="142" t="s">
        <v>154</v>
      </c>
      <c r="E691" s="143" t="s">
        <v>1357</v>
      </c>
      <c r="F691" s="144" t="s">
        <v>1358</v>
      </c>
      <c r="G691" s="145" t="s">
        <v>231</v>
      </c>
      <c r="H691" s="146">
        <v>1775.7</v>
      </c>
      <c r="I691" s="147">
        <v>0</v>
      </c>
      <c r="J691" s="147">
        <f>ROUND(I691*H691,2)</f>
        <v>0</v>
      </c>
      <c r="K691" s="148"/>
      <c r="L691" s="141"/>
      <c r="M691" s="301" t="s">
        <v>1</v>
      </c>
      <c r="N691" s="302" t="s">
        <v>38</v>
      </c>
      <c r="O691" s="303">
        <v>0.104</v>
      </c>
      <c r="P691" s="303">
        <f>O691*H691</f>
        <v>184.6728</v>
      </c>
      <c r="Q691" s="303">
        <v>0.00026</v>
      </c>
      <c r="R691" s="303">
        <f>Q691*H691</f>
        <v>0.461682</v>
      </c>
      <c r="S691" s="303">
        <v>0</v>
      </c>
      <c r="T691" s="304">
        <f>S691*H691</f>
        <v>0</v>
      </c>
      <c r="U691" s="218"/>
      <c r="V691" s="218"/>
      <c r="W691" s="218"/>
      <c r="X691" s="218"/>
      <c r="Y691" s="218"/>
      <c r="Z691" s="218"/>
      <c r="AA691" s="218"/>
      <c r="AB691" s="218"/>
      <c r="AC691" s="218"/>
      <c r="AD691" s="218"/>
      <c r="AE691" s="218"/>
      <c r="AR691" s="305" t="s">
        <v>240</v>
      </c>
      <c r="AT691" s="305" t="s">
        <v>154</v>
      </c>
      <c r="AU691" s="305" t="s">
        <v>83</v>
      </c>
      <c r="AY691" s="209" t="s">
        <v>152</v>
      </c>
      <c r="BE691" s="306">
        <f>IF(N691="základní",J691,0)</f>
        <v>0</v>
      </c>
      <c r="BF691" s="306">
        <f>IF(N691="snížená",J691,0)</f>
        <v>0</v>
      </c>
      <c r="BG691" s="306">
        <f>IF(N691="zákl. přenesená",J691,0)</f>
        <v>0</v>
      </c>
      <c r="BH691" s="306">
        <f>IF(N691="sníž. přenesená",J691,0)</f>
        <v>0</v>
      </c>
      <c r="BI691" s="306">
        <f>IF(N691="nulová",J691,0)</f>
        <v>0</v>
      </c>
      <c r="BJ691" s="209" t="s">
        <v>81</v>
      </c>
      <c r="BK691" s="306">
        <f>ROUND(I691*H691,2)</f>
        <v>0</v>
      </c>
      <c r="BL691" s="209" t="s">
        <v>240</v>
      </c>
      <c r="BM691" s="305" t="s">
        <v>1359</v>
      </c>
    </row>
    <row r="692" spans="2:51" s="315" customFormat="1" ht="12">
      <c r="B692" s="316"/>
      <c r="D692" s="309" t="s">
        <v>160</v>
      </c>
      <c r="E692" s="317" t="s">
        <v>1</v>
      </c>
      <c r="F692" s="318" t="s">
        <v>1360</v>
      </c>
      <c r="H692" s="319">
        <v>1775.7</v>
      </c>
      <c r="L692" s="316"/>
      <c r="M692" s="339"/>
      <c r="N692" s="340"/>
      <c r="O692" s="340"/>
      <c r="P692" s="340"/>
      <c r="Q692" s="340"/>
      <c r="R692" s="340"/>
      <c r="S692" s="340"/>
      <c r="T692" s="341"/>
      <c r="AT692" s="317" t="s">
        <v>160</v>
      </c>
      <c r="AU692" s="317" t="s">
        <v>83</v>
      </c>
      <c r="AV692" s="315" t="s">
        <v>83</v>
      </c>
      <c r="AW692" s="315" t="s">
        <v>27</v>
      </c>
      <c r="AX692" s="315" t="s">
        <v>81</v>
      </c>
      <c r="AY692" s="317" t="s">
        <v>152</v>
      </c>
    </row>
    <row r="693" spans="1:31" s="220" customFormat="1" ht="6.95" customHeight="1">
      <c r="A693" s="218"/>
      <c r="B693" s="252"/>
      <c r="C693" s="253"/>
      <c r="D693" s="253"/>
      <c r="E693" s="253"/>
      <c r="F693" s="253"/>
      <c r="G693" s="253"/>
      <c r="H693" s="253"/>
      <c r="I693" s="253"/>
      <c r="J693" s="253"/>
      <c r="K693" s="253"/>
      <c r="L693" s="141"/>
      <c r="M693" s="218"/>
      <c r="O693" s="218"/>
      <c r="P693" s="218"/>
      <c r="Q693" s="218"/>
      <c r="R693" s="218"/>
      <c r="S693" s="218"/>
      <c r="T693" s="218"/>
      <c r="U693" s="218"/>
      <c r="V693" s="218"/>
      <c r="W693" s="218"/>
      <c r="X693" s="218"/>
      <c r="Y693" s="218"/>
      <c r="Z693" s="218"/>
      <c r="AA693" s="218"/>
      <c r="AB693" s="218"/>
      <c r="AC693" s="218"/>
      <c r="AD693" s="218"/>
      <c r="AE693" s="218"/>
    </row>
  </sheetData>
  <sheetProtection selectLockedCells="1"/>
  <autoFilter ref="C141:K692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6"/>
  <sheetViews>
    <sheetView showGridLines="0" workbookViewId="0" topLeftCell="A98">
      <selection activeCell="W124" sqref="W12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1"/>
    </row>
    <row r="2" spans="12:46" s="1" customFormat="1" ht="36.95" customHeight="1">
      <c r="L2" s="171" t="s">
        <v>5</v>
      </c>
      <c r="M2" s="172"/>
      <c r="N2" s="172"/>
      <c r="O2" s="172"/>
      <c r="P2" s="172"/>
      <c r="Q2" s="172"/>
      <c r="R2" s="172"/>
      <c r="S2" s="172"/>
      <c r="T2" s="172"/>
      <c r="U2" s="172"/>
      <c r="V2" s="172"/>
      <c r="AT2" s="14" t="s">
        <v>86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83</v>
      </c>
    </row>
    <row r="4" spans="2:46" s="1" customFormat="1" ht="24.95" customHeight="1">
      <c r="B4" s="17"/>
      <c r="D4" s="18" t="s">
        <v>103</v>
      </c>
      <c r="L4" s="17"/>
      <c r="M4" s="92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3" t="s">
        <v>14</v>
      </c>
      <c r="L6" s="17"/>
    </row>
    <row r="7" spans="2:12" s="1" customFormat="1" ht="16.5" customHeight="1">
      <c r="B7" s="17"/>
      <c r="E7" s="204" t="str">
        <f>'Rekapitulace stavby'!K6</f>
        <v>ZŠ LAŽÁNKY - rekonstrukce a dostavba</v>
      </c>
      <c r="F7" s="205"/>
      <c r="G7" s="205"/>
      <c r="H7" s="205"/>
      <c r="L7" s="17"/>
    </row>
    <row r="8" spans="1:31" s="2" customFormat="1" ht="12" customHeight="1">
      <c r="A8" s="27"/>
      <c r="B8" s="28"/>
      <c r="C8" s="27"/>
      <c r="D8" s="23" t="s">
        <v>104</v>
      </c>
      <c r="E8" s="27"/>
      <c r="F8" s="27"/>
      <c r="G8" s="27"/>
      <c r="H8" s="27"/>
      <c r="I8" s="27"/>
      <c r="J8" s="27"/>
      <c r="K8" s="27"/>
      <c r="L8" s="3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1" s="2" customFormat="1" ht="16.5" customHeight="1">
      <c r="A9" s="27"/>
      <c r="B9" s="28"/>
      <c r="C9" s="27"/>
      <c r="D9" s="27"/>
      <c r="E9" s="194" t="s">
        <v>1361</v>
      </c>
      <c r="F9" s="203"/>
      <c r="G9" s="203"/>
      <c r="H9" s="203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2" customFormat="1" ht="12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2" customFormat="1" ht="12" customHeight="1">
      <c r="A11" s="27"/>
      <c r="B11" s="28"/>
      <c r="C11" s="27"/>
      <c r="D11" s="23" t="s">
        <v>16</v>
      </c>
      <c r="E11" s="27"/>
      <c r="F11" s="21" t="s">
        <v>1</v>
      </c>
      <c r="G11" s="27"/>
      <c r="H11" s="27"/>
      <c r="I11" s="23" t="s">
        <v>17</v>
      </c>
      <c r="J11" s="21" t="s">
        <v>1</v>
      </c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2" customFormat="1" ht="12" customHeight="1">
      <c r="A12" s="27"/>
      <c r="B12" s="28"/>
      <c r="C12" s="27"/>
      <c r="D12" s="23" t="s">
        <v>18</v>
      </c>
      <c r="E12" s="27"/>
      <c r="F12" s="21" t="s">
        <v>19</v>
      </c>
      <c r="G12" s="27"/>
      <c r="H12" s="27"/>
      <c r="I12" s="23" t="s">
        <v>20</v>
      </c>
      <c r="J12" s="50" t="str">
        <f>'Rekapitulace stavby'!AN8</f>
        <v>9. 3. 2020</v>
      </c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" customFormat="1" ht="10.9" customHeight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" customFormat="1" ht="12" customHeight="1">
      <c r="A14" s="27"/>
      <c r="B14" s="28"/>
      <c r="C14" s="27"/>
      <c r="D14" s="23" t="s">
        <v>22</v>
      </c>
      <c r="E14" s="27"/>
      <c r="F14" s="27"/>
      <c r="G14" s="27"/>
      <c r="H14" s="27"/>
      <c r="I14" s="23" t="s">
        <v>23</v>
      </c>
      <c r="J14" s="21" t="str">
        <f>IF('Rekapitulace stavby'!AN10="","",'Rekapitulace stavby'!AN10)</f>
        <v/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2" customFormat="1" ht="18" customHeight="1">
      <c r="A15" s="27"/>
      <c r="B15" s="28"/>
      <c r="C15" s="27"/>
      <c r="D15" s="27"/>
      <c r="E15" s="21" t="str">
        <f>IF('Rekapitulace stavby'!E11="","",'Rekapitulace stavby'!E11)</f>
        <v xml:space="preserve"> </v>
      </c>
      <c r="F15" s="27"/>
      <c r="G15" s="27"/>
      <c r="H15" s="27"/>
      <c r="I15" s="23" t="s">
        <v>24</v>
      </c>
      <c r="J15" s="21" t="str">
        <f>IF('Rekapitulace stavby'!AN11="","",'Rekapitulace stavby'!AN11)</f>
        <v/>
      </c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2" customFormat="1" ht="6.95" customHeight="1">
      <c r="A16" s="27"/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2" customHeight="1">
      <c r="A17" s="27"/>
      <c r="B17" s="28"/>
      <c r="C17" s="27"/>
      <c r="D17" s="23" t="s">
        <v>25</v>
      </c>
      <c r="E17" s="27"/>
      <c r="F17" s="27"/>
      <c r="G17" s="27"/>
      <c r="H17" s="27"/>
      <c r="I17" s="23" t="s">
        <v>23</v>
      </c>
      <c r="J17" s="21" t="str">
        <f>'Rekapitulace stavby'!AN13</f>
        <v/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8" customHeight="1">
      <c r="A18" s="27"/>
      <c r="B18" s="28"/>
      <c r="C18" s="27"/>
      <c r="D18" s="27"/>
      <c r="E18" s="178" t="str">
        <f>'Rekapitulace stavby'!E14</f>
        <v xml:space="preserve"> </v>
      </c>
      <c r="F18" s="178"/>
      <c r="G18" s="178"/>
      <c r="H18" s="178"/>
      <c r="I18" s="23" t="s">
        <v>24</v>
      </c>
      <c r="J18" s="21" t="str">
        <f>'Rekapitulace stavby'!AN14</f>
        <v/>
      </c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6.95" customHeight="1">
      <c r="A19" s="27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2" customHeight="1">
      <c r="A20" s="27"/>
      <c r="B20" s="28"/>
      <c r="C20" s="27"/>
      <c r="D20" s="23" t="s">
        <v>26</v>
      </c>
      <c r="E20" s="27"/>
      <c r="F20" s="27"/>
      <c r="G20" s="27"/>
      <c r="H20" s="27"/>
      <c r="I20" s="23" t="s">
        <v>23</v>
      </c>
      <c r="J20" s="21" t="str">
        <f>IF('Rekapitulace stavby'!AN16="","",'Rekapitulace stavby'!AN16)</f>
        <v/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8" customHeight="1">
      <c r="A21" s="27"/>
      <c r="B21" s="28"/>
      <c r="C21" s="27"/>
      <c r="D21" s="27"/>
      <c r="E21" s="21" t="str">
        <f>IF('Rekapitulace stavby'!E17="","",'Rekapitulace stavby'!E17)</f>
        <v xml:space="preserve"> </v>
      </c>
      <c r="F21" s="27"/>
      <c r="G21" s="27"/>
      <c r="H21" s="27"/>
      <c r="I21" s="23" t="s">
        <v>24</v>
      </c>
      <c r="J21" s="21" t="str">
        <f>IF('Rekapitulace stavby'!AN17="","",'Rekapitulace stavby'!AN17)</f>
        <v/>
      </c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6.95" customHeight="1">
      <c r="A22" s="27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2" customHeight="1">
      <c r="A23" s="27"/>
      <c r="B23" s="28"/>
      <c r="C23" s="27"/>
      <c r="D23" s="23" t="s">
        <v>28</v>
      </c>
      <c r="E23" s="27"/>
      <c r="F23" s="27"/>
      <c r="G23" s="27"/>
      <c r="H23" s="27"/>
      <c r="I23" s="23" t="s">
        <v>23</v>
      </c>
      <c r="J23" s="21" t="str">
        <f>IF('Rekapitulace stavby'!AN19="","",'Rekapitulace stavby'!AN19)</f>
        <v/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8" customHeight="1">
      <c r="A24" s="27"/>
      <c r="B24" s="28"/>
      <c r="C24" s="27"/>
      <c r="D24" s="27"/>
      <c r="E24" s="21" t="str">
        <f>IF('Rekapitulace stavby'!E20="","",'Rekapitulace stavby'!E20)</f>
        <v>Budgets4u s.r.o.</v>
      </c>
      <c r="F24" s="27"/>
      <c r="G24" s="27"/>
      <c r="H24" s="27"/>
      <c r="I24" s="23" t="s">
        <v>24</v>
      </c>
      <c r="J24" s="21" t="str">
        <f>IF('Rekapitulace stavby'!AN20="","",'Rekapitulace stavby'!AN20)</f>
        <v/>
      </c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6.95" customHeight="1">
      <c r="A25" s="27"/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2" customHeight="1">
      <c r="A26" s="27"/>
      <c r="B26" s="28"/>
      <c r="C26" s="27"/>
      <c r="D26" s="23" t="s">
        <v>30</v>
      </c>
      <c r="E26" s="27"/>
      <c r="F26" s="27"/>
      <c r="G26" s="27"/>
      <c r="H26" s="27"/>
      <c r="I26" s="27"/>
      <c r="J26" s="27"/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8" customFormat="1" ht="16.5" customHeight="1">
      <c r="A27" s="93"/>
      <c r="B27" s="94"/>
      <c r="C27" s="93"/>
      <c r="D27" s="93"/>
      <c r="E27" s="180" t="s">
        <v>1</v>
      </c>
      <c r="F27" s="180"/>
      <c r="G27" s="180"/>
      <c r="H27" s="180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5" customHeight="1">
      <c r="A29" s="27"/>
      <c r="B29" s="28"/>
      <c r="C29" s="27"/>
      <c r="D29" s="61"/>
      <c r="E29" s="61"/>
      <c r="F29" s="61"/>
      <c r="G29" s="61"/>
      <c r="H29" s="61"/>
      <c r="I29" s="61"/>
      <c r="J29" s="61"/>
      <c r="K29" s="61"/>
      <c r="L29" s="3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25.35" customHeight="1">
      <c r="A30" s="27"/>
      <c r="B30" s="28"/>
      <c r="C30" s="27"/>
      <c r="D30" s="96" t="s">
        <v>33</v>
      </c>
      <c r="E30" s="27"/>
      <c r="F30" s="27"/>
      <c r="G30" s="27"/>
      <c r="H30" s="27"/>
      <c r="I30" s="27"/>
      <c r="J30" s="66">
        <f>ROUND(J119,2)</f>
        <v>0</v>
      </c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6.95" customHeight="1">
      <c r="A31" s="27"/>
      <c r="B31" s="28"/>
      <c r="C31" s="27"/>
      <c r="D31" s="61"/>
      <c r="E31" s="61"/>
      <c r="F31" s="61"/>
      <c r="G31" s="61"/>
      <c r="H31" s="61"/>
      <c r="I31" s="61"/>
      <c r="J31" s="61"/>
      <c r="K31" s="61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45" customHeight="1">
      <c r="A32" s="27"/>
      <c r="B32" s="28"/>
      <c r="C32" s="27"/>
      <c r="D32" s="27"/>
      <c r="E32" s="27"/>
      <c r="F32" s="31" t="s">
        <v>35</v>
      </c>
      <c r="G32" s="27"/>
      <c r="H32" s="27"/>
      <c r="I32" s="31" t="s">
        <v>34</v>
      </c>
      <c r="J32" s="31" t="s">
        <v>36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45" customHeight="1">
      <c r="A33" s="27"/>
      <c r="B33" s="28"/>
      <c r="C33" s="27"/>
      <c r="D33" s="97" t="s">
        <v>37</v>
      </c>
      <c r="E33" s="23" t="s">
        <v>38</v>
      </c>
      <c r="F33" s="98">
        <f>ROUND((SUM(BE119:BE125)),2)</f>
        <v>0</v>
      </c>
      <c r="G33" s="27"/>
      <c r="H33" s="27"/>
      <c r="I33" s="99">
        <v>0.21</v>
      </c>
      <c r="J33" s="98">
        <f>ROUND(((SUM(BE119:BE125))*I33),2)</f>
        <v>0</v>
      </c>
      <c r="K33" s="27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45" customHeight="1">
      <c r="A34" s="27"/>
      <c r="B34" s="28"/>
      <c r="C34" s="27"/>
      <c r="D34" s="27"/>
      <c r="E34" s="23" t="s">
        <v>39</v>
      </c>
      <c r="F34" s="98">
        <f>ROUND((SUM(BF119:BF125)),2)</f>
        <v>0</v>
      </c>
      <c r="G34" s="27"/>
      <c r="H34" s="27"/>
      <c r="I34" s="99">
        <v>0.15</v>
      </c>
      <c r="J34" s="98">
        <f>ROUND(((SUM(BF119:BF125))*I34),2)</f>
        <v>0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45" customHeight="1" hidden="1">
      <c r="A35" s="27"/>
      <c r="B35" s="28"/>
      <c r="C35" s="27"/>
      <c r="D35" s="27"/>
      <c r="E35" s="23" t="s">
        <v>40</v>
      </c>
      <c r="F35" s="98">
        <f>ROUND((SUM(BG119:BG125)),2)</f>
        <v>0</v>
      </c>
      <c r="G35" s="27"/>
      <c r="H35" s="27"/>
      <c r="I35" s="99">
        <v>0.21</v>
      </c>
      <c r="J35" s="98">
        <f>0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5" customHeight="1" hidden="1">
      <c r="A36" s="27"/>
      <c r="B36" s="28"/>
      <c r="C36" s="27"/>
      <c r="D36" s="27"/>
      <c r="E36" s="23" t="s">
        <v>41</v>
      </c>
      <c r="F36" s="98">
        <f>ROUND((SUM(BH119:BH125)),2)</f>
        <v>0</v>
      </c>
      <c r="G36" s="27"/>
      <c r="H36" s="27"/>
      <c r="I36" s="99">
        <v>0.15</v>
      </c>
      <c r="J36" s="98">
        <f>0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5" customHeight="1" hidden="1">
      <c r="A37" s="27"/>
      <c r="B37" s="28"/>
      <c r="C37" s="27"/>
      <c r="D37" s="27"/>
      <c r="E37" s="23" t="s">
        <v>42</v>
      </c>
      <c r="F37" s="98">
        <f>ROUND((SUM(BI119:BI125)),2)</f>
        <v>0</v>
      </c>
      <c r="G37" s="27"/>
      <c r="H37" s="27"/>
      <c r="I37" s="99">
        <v>0</v>
      </c>
      <c r="J37" s="98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6.95" customHeight="1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25.35" customHeight="1">
      <c r="A39" s="27"/>
      <c r="B39" s="28"/>
      <c r="C39" s="90"/>
      <c r="D39" s="100" t="s">
        <v>43</v>
      </c>
      <c r="E39" s="55"/>
      <c r="F39" s="55"/>
      <c r="G39" s="101" t="s">
        <v>44</v>
      </c>
      <c r="H39" s="102" t="s">
        <v>45</v>
      </c>
      <c r="I39" s="55"/>
      <c r="J39" s="103">
        <f>SUM(J30:J37)</f>
        <v>0</v>
      </c>
      <c r="K39" s="104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7"/>
      <c r="D50" s="38" t="s">
        <v>46</v>
      </c>
      <c r="E50" s="39"/>
      <c r="F50" s="39"/>
      <c r="G50" s="38" t="s">
        <v>47</v>
      </c>
      <c r="H50" s="39"/>
      <c r="I50" s="39"/>
      <c r="J50" s="39"/>
      <c r="K50" s="39"/>
      <c r="L50" s="37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7"/>
      <c r="B61" s="28"/>
      <c r="C61" s="27"/>
      <c r="D61" s="40" t="s">
        <v>48</v>
      </c>
      <c r="E61" s="30"/>
      <c r="F61" s="105" t="s">
        <v>49</v>
      </c>
      <c r="G61" s="40" t="s">
        <v>48</v>
      </c>
      <c r="H61" s="30"/>
      <c r="I61" s="30"/>
      <c r="J61" s="106" t="s">
        <v>49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7"/>
      <c r="B65" s="28"/>
      <c r="C65" s="27"/>
      <c r="D65" s="38" t="s">
        <v>50</v>
      </c>
      <c r="E65" s="41"/>
      <c r="F65" s="41"/>
      <c r="G65" s="38" t="s">
        <v>51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7"/>
      <c r="B76" s="28"/>
      <c r="C76" s="27"/>
      <c r="D76" s="40" t="s">
        <v>48</v>
      </c>
      <c r="E76" s="30"/>
      <c r="F76" s="105" t="s">
        <v>49</v>
      </c>
      <c r="G76" s="40" t="s">
        <v>48</v>
      </c>
      <c r="H76" s="30"/>
      <c r="I76" s="30"/>
      <c r="J76" s="106" t="s">
        <v>49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2" customFormat="1" ht="6.9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2" customFormat="1" ht="24.95" customHeight="1">
      <c r="A82" s="27"/>
      <c r="B82" s="28"/>
      <c r="C82" s="18" t="s">
        <v>106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2" customFormat="1" ht="12" customHeight="1">
      <c r="A84" s="27"/>
      <c r="B84" s="28"/>
      <c r="C84" s="23" t="s">
        <v>14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2" customFormat="1" ht="16.5" customHeight="1">
      <c r="A85" s="27"/>
      <c r="B85" s="28"/>
      <c r="C85" s="27"/>
      <c r="D85" s="27"/>
      <c r="E85" s="204" t="str">
        <f>E7</f>
        <v>ZŠ LAŽÁNKY - rekonstrukce a dostavba</v>
      </c>
      <c r="F85" s="205"/>
      <c r="G85" s="205"/>
      <c r="H85" s="205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31" s="2" customFormat="1" ht="12" customHeight="1">
      <c r="A86" s="27"/>
      <c r="B86" s="28"/>
      <c r="C86" s="23" t="s">
        <v>104</v>
      </c>
      <c r="D86" s="27"/>
      <c r="E86" s="27"/>
      <c r="F86" s="27"/>
      <c r="G86" s="27"/>
      <c r="H86" s="27"/>
      <c r="I86" s="27"/>
      <c r="J86" s="27"/>
      <c r="K86" s="27"/>
      <c r="L86" s="3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31" s="2" customFormat="1" ht="16.5" customHeight="1">
      <c r="A87" s="27"/>
      <c r="B87" s="28"/>
      <c r="C87" s="27"/>
      <c r="D87" s="27"/>
      <c r="E87" s="194" t="str">
        <f>E9</f>
        <v>2020/002/b - Elektroinstalace</v>
      </c>
      <c r="F87" s="203"/>
      <c r="G87" s="203"/>
      <c r="H87" s="203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2" customFormat="1" ht="6.95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2" customFormat="1" ht="12" customHeight="1">
      <c r="A89" s="27"/>
      <c r="B89" s="28"/>
      <c r="C89" s="23" t="s">
        <v>18</v>
      </c>
      <c r="D89" s="27"/>
      <c r="E89" s="27"/>
      <c r="F89" s="21" t="str">
        <f>F12</f>
        <v xml:space="preserve"> </v>
      </c>
      <c r="G89" s="27"/>
      <c r="H89" s="27"/>
      <c r="I89" s="23" t="s">
        <v>20</v>
      </c>
      <c r="J89" s="50" t="str">
        <f>IF(J12="","",J12)</f>
        <v>9. 3. 2020</v>
      </c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2" customFormat="1" ht="6.95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2" customFormat="1" ht="15.2" customHeight="1">
      <c r="A91" s="27"/>
      <c r="B91" s="28"/>
      <c r="C91" s="23" t="s">
        <v>22</v>
      </c>
      <c r="D91" s="27"/>
      <c r="E91" s="27"/>
      <c r="F91" s="21" t="str">
        <f>E15</f>
        <v xml:space="preserve"> </v>
      </c>
      <c r="G91" s="27"/>
      <c r="H91" s="27"/>
      <c r="I91" s="23" t="s">
        <v>26</v>
      </c>
      <c r="J91" s="24" t="str">
        <f>E21</f>
        <v xml:space="preserve"> 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2" customFormat="1" ht="15.2" customHeight="1">
      <c r="A92" s="27"/>
      <c r="B92" s="28"/>
      <c r="C92" s="23" t="s">
        <v>25</v>
      </c>
      <c r="D92" s="27"/>
      <c r="E92" s="27"/>
      <c r="F92" s="21" t="str">
        <f>IF(E18="","",E18)</f>
        <v xml:space="preserve"> </v>
      </c>
      <c r="G92" s="27"/>
      <c r="H92" s="27"/>
      <c r="I92" s="23" t="s">
        <v>28</v>
      </c>
      <c r="J92" s="24" t="str">
        <f>E24</f>
        <v>Budgets4u s.r.o.</v>
      </c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2" customFormat="1" ht="10.35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2" customFormat="1" ht="29.25" customHeight="1">
      <c r="A94" s="27"/>
      <c r="B94" s="28"/>
      <c r="C94" s="107" t="s">
        <v>107</v>
      </c>
      <c r="D94" s="90"/>
      <c r="E94" s="90"/>
      <c r="F94" s="90"/>
      <c r="G94" s="90"/>
      <c r="H94" s="90"/>
      <c r="I94" s="90"/>
      <c r="J94" s="108" t="s">
        <v>108</v>
      </c>
      <c r="K94" s="90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2" customFormat="1" ht="10.3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47" s="2" customFormat="1" ht="22.9" customHeight="1">
      <c r="A96" s="27"/>
      <c r="B96" s="28"/>
      <c r="C96" s="109" t="s">
        <v>109</v>
      </c>
      <c r="D96" s="27"/>
      <c r="E96" s="27"/>
      <c r="F96" s="27"/>
      <c r="G96" s="27"/>
      <c r="H96" s="27"/>
      <c r="I96" s="27"/>
      <c r="J96" s="66">
        <f>J119</f>
        <v>0</v>
      </c>
      <c r="K96" s="27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U96" s="14" t="s">
        <v>110</v>
      </c>
    </row>
    <row r="97" spans="2:12" s="9" customFormat="1" ht="24.95" customHeight="1">
      <c r="B97" s="110"/>
      <c r="D97" s="111" t="s">
        <v>1362</v>
      </c>
      <c r="E97" s="112"/>
      <c r="F97" s="112"/>
      <c r="G97" s="112"/>
      <c r="H97" s="112"/>
      <c r="I97" s="112"/>
      <c r="J97" s="113">
        <f>J120</f>
        <v>0</v>
      </c>
      <c r="L97" s="110"/>
    </row>
    <row r="98" spans="2:12" s="9" customFormat="1" ht="24.95" customHeight="1">
      <c r="B98" s="110"/>
      <c r="D98" s="111" t="s">
        <v>1363</v>
      </c>
      <c r="E98" s="112"/>
      <c r="F98" s="112"/>
      <c r="G98" s="112"/>
      <c r="H98" s="112"/>
      <c r="I98" s="112"/>
      <c r="J98" s="113">
        <f>J122</f>
        <v>0</v>
      </c>
      <c r="L98" s="110"/>
    </row>
    <row r="99" spans="2:12" s="9" customFormat="1" ht="24.95" customHeight="1">
      <c r="B99" s="110"/>
      <c r="D99" s="111" t="s">
        <v>1364</v>
      </c>
      <c r="E99" s="112"/>
      <c r="F99" s="112"/>
      <c r="G99" s="112"/>
      <c r="H99" s="112"/>
      <c r="I99" s="112"/>
      <c r="J99" s="113">
        <f>J124</f>
        <v>0</v>
      </c>
      <c r="L99" s="110"/>
    </row>
    <row r="100" spans="1:31" s="2" customFormat="1" ht="21.75" customHeight="1">
      <c r="A100" s="27"/>
      <c r="B100" s="28"/>
      <c r="C100" s="27"/>
      <c r="D100" s="27"/>
      <c r="E100" s="27"/>
      <c r="F100" s="27"/>
      <c r="G100" s="27"/>
      <c r="H100" s="27"/>
      <c r="I100" s="27"/>
      <c r="J100" s="27"/>
      <c r="K100" s="27"/>
      <c r="L100" s="3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</row>
    <row r="101" spans="1:31" s="2" customFormat="1" ht="6.95" customHeight="1">
      <c r="A101" s="27"/>
      <c r="B101" s="42"/>
      <c r="C101" s="43"/>
      <c r="D101" s="43"/>
      <c r="E101" s="43"/>
      <c r="F101" s="43"/>
      <c r="G101" s="43"/>
      <c r="H101" s="43"/>
      <c r="I101" s="43"/>
      <c r="J101" s="43"/>
      <c r="K101" s="43"/>
      <c r="L101" s="3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</row>
    <row r="105" spans="1:31" s="2" customFormat="1" ht="6.95" customHeight="1">
      <c r="A105" s="27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</row>
    <row r="106" spans="1:31" s="2" customFormat="1" ht="24.95" customHeight="1">
      <c r="A106" s="27"/>
      <c r="B106" s="28"/>
      <c r="C106" s="18" t="s">
        <v>137</v>
      </c>
      <c r="D106" s="27"/>
      <c r="E106" s="27"/>
      <c r="F106" s="27"/>
      <c r="G106" s="27"/>
      <c r="H106" s="27"/>
      <c r="I106" s="27"/>
      <c r="J106" s="27"/>
      <c r="K106" s="27"/>
      <c r="L106" s="3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07" spans="1:31" s="2" customFormat="1" ht="6.95" customHeight="1">
      <c r="A107" s="27"/>
      <c r="B107" s="28"/>
      <c r="C107" s="27"/>
      <c r="D107" s="27"/>
      <c r="E107" s="27"/>
      <c r="F107" s="27"/>
      <c r="G107" s="27"/>
      <c r="H107" s="27"/>
      <c r="I107" s="27"/>
      <c r="J107" s="27"/>
      <c r="K107" s="27"/>
      <c r="L107" s="3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s="2" customFormat="1" ht="12" customHeight="1">
      <c r="A108" s="27"/>
      <c r="B108" s="28"/>
      <c r="C108" s="23" t="s">
        <v>14</v>
      </c>
      <c r="D108" s="27"/>
      <c r="E108" s="27"/>
      <c r="F108" s="27"/>
      <c r="G108" s="27"/>
      <c r="H108" s="27"/>
      <c r="I108" s="27"/>
      <c r="J108" s="27"/>
      <c r="K108" s="27"/>
      <c r="L108" s="3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16.5" customHeight="1">
      <c r="A109" s="27"/>
      <c r="B109" s="28"/>
      <c r="C109" s="27"/>
      <c r="D109" s="27"/>
      <c r="E109" s="204" t="str">
        <f>E7</f>
        <v>ZŠ LAŽÁNKY - rekonstrukce a dostavba</v>
      </c>
      <c r="F109" s="205"/>
      <c r="G109" s="205"/>
      <c r="H109" s="205"/>
      <c r="I109" s="27"/>
      <c r="J109" s="27"/>
      <c r="K109" s="27"/>
      <c r="L109" s="3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12" customHeight="1">
      <c r="A110" s="27"/>
      <c r="B110" s="28"/>
      <c r="C110" s="23" t="s">
        <v>104</v>
      </c>
      <c r="D110" s="27"/>
      <c r="E110" s="27"/>
      <c r="F110" s="27"/>
      <c r="G110" s="27"/>
      <c r="H110" s="27"/>
      <c r="I110" s="27"/>
      <c r="J110" s="27"/>
      <c r="K110" s="27"/>
      <c r="L110" s="3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16.5" customHeight="1">
      <c r="A111" s="27"/>
      <c r="B111" s="28"/>
      <c r="C111" s="27"/>
      <c r="D111" s="27"/>
      <c r="E111" s="194" t="str">
        <f>E9</f>
        <v>2020/002/b - Elektroinstalace</v>
      </c>
      <c r="F111" s="203"/>
      <c r="G111" s="203"/>
      <c r="H111" s="203"/>
      <c r="I111" s="27"/>
      <c r="J111" s="27"/>
      <c r="K111" s="27"/>
      <c r="L111" s="3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6.95" customHeight="1">
      <c r="A112" s="27"/>
      <c r="B112" s="28"/>
      <c r="C112" s="27"/>
      <c r="D112" s="27"/>
      <c r="E112" s="27"/>
      <c r="F112" s="27"/>
      <c r="G112" s="27"/>
      <c r="H112" s="27"/>
      <c r="I112" s="27"/>
      <c r="J112" s="27"/>
      <c r="K112" s="27"/>
      <c r="L112" s="3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31" s="2" customFormat="1" ht="12" customHeight="1">
      <c r="A113" s="27"/>
      <c r="B113" s="28"/>
      <c r="C113" s="23" t="s">
        <v>18</v>
      </c>
      <c r="D113" s="27"/>
      <c r="E113" s="27"/>
      <c r="F113" s="21" t="str">
        <f>F12</f>
        <v xml:space="preserve"> </v>
      </c>
      <c r="G113" s="27"/>
      <c r="H113" s="27"/>
      <c r="I113" s="23" t="s">
        <v>20</v>
      </c>
      <c r="J113" s="50" t="str">
        <f>IF(J12="","",J12)</f>
        <v>9. 3. 2020</v>
      </c>
      <c r="K113" s="27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s="2" customFormat="1" ht="6.95" customHeight="1">
      <c r="A114" s="27"/>
      <c r="B114" s="28"/>
      <c r="C114" s="27"/>
      <c r="D114" s="27"/>
      <c r="E114" s="27"/>
      <c r="F114" s="27"/>
      <c r="G114" s="27"/>
      <c r="H114" s="27"/>
      <c r="I114" s="27"/>
      <c r="J114" s="27"/>
      <c r="K114" s="27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s="2" customFormat="1" ht="15.2" customHeight="1">
      <c r="A115" s="27"/>
      <c r="B115" s="28"/>
      <c r="C115" s="23" t="s">
        <v>22</v>
      </c>
      <c r="D115" s="27"/>
      <c r="E115" s="27"/>
      <c r="F115" s="21" t="str">
        <f>E15</f>
        <v xml:space="preserve"> </v>
      </c>
      <c r="G115" s="27"/>
      <c r="H115" s="27"/>
      <c r="I115" s="23" t="s">
        <v>26</v>
      </c>
      <c r="J115" s="24" t="str">
        <f>E21</f>
        <v xml:space="preserve"> </v>
      </c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2" customFormat="1" ht="15.2" customHeight="1">
      <c r="A116" s="27"/>
      <c r="B116" s="28"/>
      <c r="C116" s="23" t="s">
        <v>25</v>
      </c>
      <c r="D116" s="27"/>
      <c r="E116" s="27"/>
      <c r="F116" s="21" t="str">
        <f>IF(E18="","",E18)</f>
        <v xml:space="preserve"> </v>
      </c>
      <c r="G116" s="27"/>
      <c r="H116" s="27"/>
      <c r="I116" s="23" t="s">
        <v>28</v>
      </c>
      <c r="J116" s="24" t="str">
        <f>E24</f>
        <v>Budgets4u s.r.o.</v>
      </c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2" customFormat="1" ht="10.35" customHeight="1">
      <c r="A117" s="27"/>
      <c r="B117" s="28"/>
      <c r="C117" s="27"/>
      <c r="D117" s="27"/>
      <c r="E117" s="27"/>
      <c r="F117" s="27"/>
      <c r="G117" s="27"/>
      <c r="H117" s="27"/>
      <c r="I117" s="27"/>
      <c r="J117" s="27"/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11" customFormat="1" ht="29.25" customHeight="1">
      <c r="A118" s="118"/>
      <c r="B118" s="119"/>
      <c r="C118" s="120" t="s">
        <v>138</v>
      </c>
      <c r="D118" s="121" t="s">
        <v>58</v>
      </c>
      <c r="E118" s="121" t="s">
        <v>54</v>
      </c>
      <c r="F118" s="121" t="s">
        <v>55</v>
      </c>
      <c r="G118" s="121" t="s">
        <v>139</v>
      </c>
      <c r="H118" s="121" t="s">
        <v>140</v>
      </c>
      <c r="I118" s="121" t="s">
        <v>141</v>
      </c>
      <c r="J118" s="122" t="s">
        <v>108</v>
      </c>
      <c r="K118" s="123" t="s">
        <v>142</v>
      </c>
      <c r="L118" s="124"/>
      <c r="M118" s="57" t="s">
        <v>1</v>
      </c>
      <c r="N118" s="58" t="s">
        <v>37</v>
      </c>
      <c r="O118" s="58" t="s">
        <v>143</v>
      </c>
      <c r="P118" s="58" t="s">
        <v>144</v>
      </c>
      <c r="Q118" s="58" t="s">
        <v>145</v>
      </c>
      <c r="R118" s="58" t="s">
        <v>146</v>
      </c>
      <c r="S118" s="58" t="s">
        <v>147</v>
      </c>
      <c r="T118" s="59" t="s">
        <v>148</v>
      </c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</row>
    <row r="119" spans="1:63" s="2" customFormat="1" ht="22.9" customHeight="1">
      <c r="A119" s="27"/>
      <c r="B119" s="28"/>
      <c r="C119" s="64" t="s">
        <v>149</v>
      </c>
      <c r="D119" s="27"/>
      <c r="E119" s="27"/>
      <c r="F119" s="27"/>
      <c r="G119" s="27"/>
      <c r="H119" s="27"/>
      <c r="I119" s="27"/>
      <c r="J119" s="125">
        <f>BK119</f>
        <v>0</v>
      </c>
      <c r="K119" s="27"/>
      <c r="L119" s="28"/>
      <c r="M119" s="60"/>
      <c r="N119" s="51"/>
      <c r="O119" s="61"/>
      <c r="P119" s="126">
        <f>P120+P122+P124</f>
        <v>0</v>
      </c>
      <c r="Q119" s="61"/>
      <c r="R119" s="126">
        <f>R120+R122+R124</f>
        <v>0</v>
      </c>
      <c r="S119" s="61"/>
      <c r="T119" s="127">
        <f>T120+T122+T124</f>
        <v>0</v>
      </c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T119" s="14" t="s">
        <v>72</v>
      </c>
      <c r="AU119" s="14" t="s">
        <v>110</v>
      </c>
      <c r="BK119" s="128">
        <f>BK120+BK122+BK124</f>
        <v>0</v>
      </c>
    </row>
    <row r="120" spans="2:63" s="12" customFormat="1" ht="25.9" customHeight="1">
      <c r="B120" s="129"/>
      <c r="D120" s="130" t="s">
        <v>72</v>
      </c>
      <c r="E120" s="131" t="s">
        <v>1365</v>
      </c>
      <c r="F120" s="131" t="s">
        <v>1366</v>
      </c>
      <c r="J120" s="132">
        <f>BK120</f>
        <v>0</v>
      </c>
      <c r="L120" s="129"/>
      <c r="M120" s="133"/>
      <c r="N120" s="134"/>
      <c r="O120" s="134"/>
      <c r="P120" s="135">
        <f>P121</f>
        <v>0</v>
      </c>
      <c r="Q120" s="134"/>
      <c r="R120" s="135">
        <f>R121</f>
        <v>0</v>
      </c>
      <c r="S120" s="134"/>
      <c r="T120" s="136">
        <f>T121</f>
        <v>0</v>
      </c>
      <c r="AR120" s="130" t="s">
        <v>83</v>
      </c>
      <c r="AT120" s="137" t="s">
        <v>72</v>
      </c>
      <c r="AU120" s="137" t="s">
        <v>73</v>
      </c>
      <c r="AY120" s="130" t="s">
        <v>152</v>
      </c>
      <c r="BK120" s="138">
        <f>BK121</f>
        <v>0</v>
      </c>
    </row>
    <row r="121" spans="1:65" s="2" customFormat="1" ht="16.5" customHeight="1">
      <c r="A121" s="27"/>
      <c r="B121" s="141"/>
      <c r="C121" s="142" t="s">
        <v>81</v>
      </c>
      <c r="D121" s="142" t="s">
        <v>154</v>
      </c>
      <c r="E121" s="143" t="s">
        <v>1367</v>
      </c>
      <c r="F121" s="144" t="s">
        <v>1368</v>
      </c>
      <c r="G121" s="145" t="s">
        <v>1369</v>
      </c>
      <c r="H121" s="146">
        <v>1</v>
      </c>
      <c r="I121" s="147">
        <v>0</v>
      </c>
      <c r="J121" s="147">
        <f>ROUND(I121*H121,2)</f>
        <v>0</v>
      </c>
      <c r="K121" s="148"/>
      <c r="L121" s="28"/>
      <c r="M121" s="149" t="s">
        <v>1</v>
      </c>
      <c r="N121" s="150" t="s">
        <v>38</v>
      </c>
      <c r="O121" s="151">
        <v>0</v>
      </c>
      <c r="P121" s="151">
        <f>O121*H121</f>
        <v>0</v>
      </c>
      <c r="Q121" s="151">
        <v>0</v>
      </c>
      <c r="R121" s="151">
        <f>Q121*H121</f>
        <v>0</v>
      </c>
      <c r="S121" s="151">
        <v>0</v>
      </c>
      <c r="T121" s="152">
        <f>S121*H121</f>
        <v>0</v>
      </c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R121" s="153" t="s">
        <v>240</v>
      </c>
      <c r="AT121" s="153" t="s">
        <v>154</v>
      </c>
      <c r="AU121" s="153" t="s">
        <v>81</v>
      </c>
      <c r="AY121" s="14" t="s">
        <v>152</v>
      </c>
      <c r="BE121" s="154">
        <f>IF(N121="základní",J121,0)</f>
        <v>0</v>
      </c>
      <c r="BF121" s="154">
        <f>IF(N121="snížená",J121,0)</f>
        <v>0</v>
      </c>
      <c r="BG121" s="154">
        <f>IF(N121="zákl. přenesená",J121,0)</f>
        <v>0</v>
      </c>
      <c r="BH121" s="154">
        <f>IF(N121="sníž. přenesená",J121,0)</f>
        <v>0</v>
      </c>
      <c r="BI121" s="154">
        <f>IF(N121="nulová",J121,0)</f>
        <v>0</v>
      </c>
      <c r="BJ121" s="14" t="s">
        <v>81</v>
      </c>
      <c r="BK121" s="154">
        <f>ROUND(I121*H121,2)</f>
        <v>0</v>
      </c>
      <c r="BL121" s="14" t="s">
        <v>240</v>
      </c>
      <c r="BM121" s="153" t="s">
        <v>1370</v>
      </c>
    </row>
    <row r="122" spans="2:63" s="12" customFormat="1" ht="25.9" customHeight="1">
      <c r="B122" s="129"/>
      <c r="D122" s="130" t="s">
        <v>72</v>
      </c>
      <c r="E122" s="131" t="s">
        <v>1371</v>
      </c>
      <c r="F122" s="131" t="s">
        <v>1372</v>
      </c>
      <c r="J122" s="132">
        <f>BK122</f>
        <v>0</v>
      </c>
      <c r="L122" s="129"/>
      <c r="M122" s="133"/>
      <c r="N122" s="134"/>
      <c r="O122" s="134"/>
      <c r="P122" s="135">
        <f>P123</f>
        <v>0</v>
      </c>
      <c r="Q122" s="134"/>
      <c r="R122" s="135">
        <f>R123</f>
        <v>0</v>
      </c>
      <c r="S122" s="134"/>
      <c r="T122" s="136">
        <f>T123</f>
        <v>0</v>
      </c>
      <c r="AR122" s="130" t="s">
        <v>83</v>
      </c>
      <c r="AT122" s="137" t="s">
        <v>72</v>
      </c>
      <c r="AU122" s="137" t="s">
        <v>73</v>
      </c>
      <c r="AY122" s="130" t="s">
        <v>152</v>
      </c>
      <c r="BK122" s="138">
        <f>BK123</f>
        <v>0</v>
      </c>
    </row>
    <row r="123" spans="1:65" s="2" customFormat="1" ht="16.5" customHeight="1">
      <c r="A123" s="27"/>
      <c r="B123" s="141"/>
      <c r="C123" s="142" t="s">
        <v>83</v>
      </c>
      <c r="D123" s="142" t="s">
        <v>154</v>
      </c>
      <c r="E123" s="143" t="s">
        <v>1373</v>
      </c>
      <c r="F123" s="144" t="s">
        <v>1374</v>
      </c>
      <c r="G123" s="145" t="s">
        <v>1369</v>
      </c>
      <c r="H123" s="146">
        <v>1</v>
      </c>
      <c r="I123" s="147">
        <v>0</v>
      </c>
      <c r="J123" s="147">
        <f>ROUND(I123*H123,2)</f>
        <v>0</v>
      </c>
      <c r="K123" s="148"/>
      <c r="L123" s="28"/>
      <c r="M123" s="149" t="s">
        <v>1</v>
      </c>
      <c r="N123" s="150" t="s">
        <v>38</v>
      </c>
      <c r="O123" s="151">
        <v>0</v>
      </c>
      <c r="P123" s="151">
        <f>O123*H123</f>
        <v>0</v>
      </c>
      <c r="Q123" s="151">
        <v>0</v>
      </c>
      <c r="R123" s="151">
        <f>Q123*H123</f>
        <v>0</v>
      </c>
      <c r="S123" s="151">
        <v>0</v>
      </c>
      <c r="T123" s="152">
        <f>S123*H123</f>
        <v>0</v>
      </c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R123" s="153" t="s">
        <v>240</v>
      </c>
      <c r="AT123" s="153" t="s">
        <v>154</v>
      </c>
      <c r="AU123" s="153" t="s">
        <v>81</v>
      </c>
      <c r="AY123" s="14" t="s">
        <v>152</v>
      </c>
      <c r="BE123" s="154">
        <f>IF(N123="základní",J123,0)</f>
        <v>0</v>
      </c>
      <c r="BF123" s="154">
        <f>IF(N123="snížená",J123,0)</f>
        <v>0</v>
      </c>
      <c r="BG123" s="154">
        <f>IF(N123="zákl. přenesená",J123,0)</f>
        <v>0</v>
      </c>
      <c r="BH123" s="154">
        <f>IF(N123="sníž. přenesená",J123,0)</f>
        <v>0</v>
      </c>
      <c r="BI123" s="154">
        <f>IF(N123="nulová",J123,0)</f>
        <v>0</v>
      </c>
      <c r="BJ123" s="14" t="s">
        <v>81</v>
      </c>
      <c r="BK123" s="154">
        <f>ROUND(I123*H123,2)</f>
        <v>0</v>
      </c>
      <c r="BL123" s="14" t="s">
        <v>240</v>
      </c>
      <c r="BM123" s="153" t="s">
        <v>1375</v>
      </c>
    </row>
    <row r="124" spans="2:63" s="12" customFormat="1" ht="25.9" customHeight="1">
      <c r="B124" s="129"/>
      <c r="D124" s="130" t="s">
        <v>72</v>
      </c>
      <c r="E124" s="131" t="s">
        <v>1376</v>
      </c>
      <c r="F124" s="131" t="s">
        <v>1377</v>
      </c>
      <c r="J124" s="132">
        <f>BK124</f>
        <v>0</v>
      </c>
      <c r="L124" s="129"/>
      <c r="M124" s="133"/>
      <c r="N124" s="134"/>
      <c r="O124" s="134"/>
      <c r="P124" s="135">
        <f>P125</f>
        <v>0</v>
      </c>
      <c r="Q124" s="134"/>
      <c r="R124" s="135">
        <f>R125</f>
        <v>0</v>
      </c>
      <c r="S124" s="134"/>
      <c r="T124" s="136">
        <f>T125</f>
        <v>0</v>
      </c>
      <c r="AR124" s="130" t="s">
        <v>81</v>
      </c>
      <c r="AT124" s="137" t="s">
        <v>72</v>
      </c>
      <c r="AU124" s="137" t="s">
        <v>73</v>
      </c>
      <c r="AY124" s="130" t="s">
        <v>152</v>
      </c>
      <c r="BK124" s="138">
        <f>BK125</f>
        <v>0</v>
      </c>
    </row>
    <row r="125" spans="1:65" s="2" customFormat="1" ht="16.5" customHeight="1">
      <c r="A125" s="27"/>
      <c r="B125" s="141"/>
      <c r="C125" s="142" t="s">
        <v>169</v>
      </c>
      <c r="D125" s="142" t="s">
        <v>154</v>
      </c>
      <c r="E125" s="143" t="s">
        <v>1378</v>
      </c>
      <c r="F125" s="144" t="s">
        <v>1377</v>
      </c>
      <c r="G125" s="145" t="s">
        <v>1369</v>
      </c>
      <c r="H125" s="146">
        <v>1</v>
      </c>
      <c r="I125" s="147">
        <v>0</v>
      </c>
      <c r="J125" s="147">
        <f>ROUND(I125*H125,2)</f>
        <v>0</v>
      </c>
      <c r="K125" s="148"/>
      <c r="L125" s="28"/>
      <c r="M125" s="162" t="s">
        <v>1</v>
      </c>
      <c r="N125" s="163" t="s">
        <v>38</v>
      </c>
      <c r="O125" s="164">
        <v>0</v>
      </c>
      <c r="P125" s="164">
        <f>O125*H125</f>
        <v>0</v>
      </c>
      <c r="Q125" s="164">
        <v>0</v>
      </c>
      <c r="R125" s="164">
        <f>Q125*H125</f>
        <v>0</v>
      </c>
      <c r="S125" s="164">
        <v>0</v>
      </c>
      <c r="T125" s="165">
        <f>S125*H125</f>
        <v>0</v>
      </c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R125" s="153" t="s">
        <v>158</v>
      </c>
      <c r="AT125" s="153" t="s">
        <v>154</v>
      </c>
      <c r="AU125" s="153" t="s">
        <v>81</v>
      </c>
      <c r="AY125" s="14" t="s">
        <v>152</v>
      </c>
      <c r="BE125" s="154">
        <f>IF(N125="základní",J125,0)</f>
        <v>0</v>
      </c>
      <c r="BF125" s="154">
        <f>IF(N125="snížená",J125,0)</f>
        <v>0</v>
      </c>
      <c r="BG125" s="154">
        <f>IF(N125="zákl. přenesená",J125,0)</f>
        <v>0</v>
      </c>
      <c r="BH125" s="154">
        <f>IF(N125="sníž. přenesená",J125,0)</f>
        <v>0</v>
      </c>
      <c r="BI125" s="154">
        <f>IF(N125="nulová",J125,0)</f>
        <v>0</v>
      </c>
      <c r="BJ125" s="14" t="s">
        <v>81</v>
      </c>
      <c r="BK125" s="154">
        <f>ROUND(I125*H125,2)</f>
        <v>0</v>
      </c>
      <c r="BL125" s="14" t="s">
        <v>158</v>
      </c>
      <c r="BM125" s="153" t="s">
        <v>1379</v>
      </c>
    </row>
    <row r="126" spans="1:31" s="2" customFormat="1" ht="6.95" customHeight="1">
      <c r="A126" s="27"/>
      <c r="B126" s="42"/>
      <c r="C126" s="43"/>
      <c r="D126" s="43"/>
      <c r="E126" s="43"/>
      <c r="F126" s="43"/>
      <c r="G126" s="43"/>
      <c r="H126" s="43"/>
      <c r="I126" s="43"/>
      <c r="J126" s="43"/>
      <c r="K126" s="43"/>
      <c r="L126" s="28"/>
      <c r="M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</row>
  </sheetData>
  <autoFilter ref="C118:K125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82"/>
  <sheetViews>
    <sheetView showGridLines="0" workbookViewId="0" topLeftCell="A77">
      <selection activeCell="V177" sqref="V17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1"/>
    </row>
    <row r="2" spans="12:46" s="1" customFormat="1" ht="36.95" customHeight="1">
      <c r="L2" s="171" t="s">
        <v>5</v>
      </c>
      <c r="M2" s="172"/>
      <c r="N2" s="172"/>
      <c r="O2" s="172"/>
      <c r="P2" s="172"/>
      <c r="Q2" s="172"/>
      <c r="R2" s="172"/>
      <c r="S2" s="172"/>
      <c r="T2" s="172"/>
      <c r="U2" s="172"/>
      <c r="V2" s="172"/>
      <c r="AT2" s="14" t="s">
        <v>89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83</v>
      </c>
    </row>
    <row r="4" spans="2:46" s="1" customFormat="1" ht="24.95" customHeight="1">
      <c r="B4" s="17"/>
      <c r="D4" s="18" t="s">
        <v>103</v>
      </c>
      <c r="L4" s="17"/>
      <c r="M4" s="92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3" t="s">
        <v>14</v>
      </c>
      <c r="L6" s="17"/>
    </row>
    <row r="7" spans="2:12" s="1" customFormat="1" ht="16.5" customHeight="1">
      <c r="B7" s="17"/>
      <c r="E7" s="204" t="str">
        <f>'Rekapitulace stavby'!K6</f>
        <v>ZŠ LAŽÁNKY - rekonstrukce a dostavba</v>
      </c>
      <c r="F7" s="205"/>
      <c r="G7" s="205"/>
      <c r="H7" s="205"/>
      <c r="L7" s="17"/>
    </row>
    <row r="8" spans="1:31" s="2" customFormat="1" ht="12" customHeight="1">
      <c r="A8" s="27"/>
      <c r="B8" s="28"/>
      <c r="C8" s="27"/>
      <c r="D8" s="23" t="s">
        <v>104</v>
      </c>
      <c r="E8" s="27"/>
      <c r="F8" s="27"/>
      <c r="G8" s="27"/>
      <c r="H8" s="27"/>
      <c r="I8" s="27"/>
      <c r="J8" s="27"/>
      <c r="K8" s="27"/>
      <c r="L8" s="3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1" s="2" customFormat="1" ht="16.5" customHeight="1">
      <c r="A9" s="27"/>
      <c r="B9" s="28"/>
      <c r="C9" s="27"/>
      <c r="D9" s="27"/>
      <c r="E9" s="194" t="s">
        <v>1380</v>
      </c>
      <c r="F9" s="203"/>
      <c r="G9" s="203"/>
      <c r="H9" s="203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2" customFormat="1" ht="12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2" customFormat="1" ht="12" customHeight="1">
      <c r="A11" s="27"/>
      <c r="B11" s="28"/>
      <c r="C11" s="27"/>
      <c r="D11" s="23" t="s">
        <v>16</v>
      </c>
      <c r="E11" s="27"/>
      <c r="F11" s="21" t="s">
        <v>1</v>
      </c>
      <c r="G11" s="27"/>
      <c r="H11" s="27"/>
      <c r="I11" s="23" t="s">
        <v>17</v>
      </c>
      <c r="J11" s="21" t="s">
        <v>1</v>
      </c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2" customFormat="1" ht="12" customHeight="1">
      <c r="A12" s="27"/>
      <c r="B12" s="28"/>
      <c r="C12" s="27"/>
      <c r="D12" s="23" t="s">
        <v>18</v>
      </c>
      <c r="E12" s="27"/>
      <c r="F12" s="21" t="s">
        <v>19</v>
      </c>
      <c r="G12" s="27"/>
      <c r="H12" s="27"/>
      <c r="I12" s="23" t="s">
        <v>20</v>
      </c>
      <c r="J12" s="50" t="str">
        <f>'Rekapitulace stavby'!AN8</f>
        <v>9. 3. 2020</v>
      </c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" customFormat="1" ht="10.9" customHeight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" customFormat="1" ht="12" customHeight="1">
      <c r="A14" s="27"/>
      <c r="B14" s="28"/>
      <c r="C14" s="27"/>
      <c r="D14" s="23" t="s">
        <v>22</v>
      </c>
      <c r="E14" s="27"/>
      <c r="F14" s="27"/>
      <c r="G14" s="27"/>
      <c r="H14" s="27"/>
      <c r="I14" s="23" t="s">
        <v>23</v>
      </c>
      <c r="J14" s="21" t="str">
        <f>IF('Rekapitulace stavby'!AN10="","",'Rekapitulace stavby'!AN10)</f>
        <v/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2" customFormat="1" ht="18" customHeight="1">
      <c r="A15" s="27"/>
      <c r="B15" s="28"/>
      <c r="C15" s="27"/>
      <c r="D15" s="27"/>
      <c r="E15" s="21" t="str">
        <f>IF('Rekapitulace stavby'!E11="","",'Rekapitulace stavby'!E11)</f>
        <v xml:space="preserve"> </v>
      </c>
      <c r="F15" s="27"/>
      <c r="G15" s="27"/>
      <c r="H15" s="27"/>
      <c r="I15" s="23" t="s">
        <v>24</v>
      </c>
      <c r="J15" s="21" t="str">
        <f>IF('Rekapitulace stavby'!AN11="","",'Rekapitulace stavby'!AN11)</f>
        <v/>
      </c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2" customFormat="1" ht="6.95" customHeight="1">
      <c r="A16" s="27"/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2" customHeight="1">
      <c r="A17" s="27"/>
      <c r="B17" s="28"/>
      <c r="C17" s="27"/>
      <c r="D17" s="23" t="s">
        <v>25</v>
      </c>
      <c r="E17" s="27"/>
      <c r="F17" s="27"/>
      <c r="G17" s="27"/>
      <c r="H17" s="27"/>
      <c r="I17" s="23" t="s">
        <v>23</v>
      </c>
      <c r="J17" s="21" t="str">
        <f>'Rekapitulace stavby'!AN13</f>
        <v/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8" customHeight="1">
      <c r="A18" s="27"/>
      <c r="B18" s="28"/>
      <c r="C18" s="27"/>
      <c r="D18" s="27"/>
      <c r="E18" s="178" t="str">
        <f>'Rekapitulace stavby'!E14</f>
        <v xml:space="preserve"> </v>
      </c>
      <c r="F18" s="178"/>
      <c r="G18" s="178"/>
      <c r="H18" s="178"/>
      <c r="I18" s="23" t="s">
        <v>24</v>
      </c>
      <c r="J18" s="21" t="str">
        <f>'Rekapitulace stavby'!AN14</f>
        <v/>
      </c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6.95" customHeight="1">
      <c r="A19" s="27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2" customHeight="1">
      <c r="A20" s="27"/>
      <c r="B20" s="28"/>
      <c r="C20" s="27"/>
      <c r="D20" s="23" t="s">
        <v>26</v>
      </c>
      <c r="E20" s="27"/>
      <c r="F20" s="27"/>
      <c r="G20" s="27"/>
      <c r="H20" s="27"/>
      <c r="I20" s="23" t="s">
        <v>23</v>
      </c>
      <c r="J20" s="21" t="str">
        <f>IF('Rekapitulace stavby'!AN16="","",'Rekapitulace stavby'!AN16)</f>
        <v/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8" customHeight="1">
      <c r="A21" s="27"/>
      <c r="B21" s="28"/>
      <c r="C21" s="27"/>
      <c r="D21" s="27"/>
      <c r="E21" s="21" t="str">
        <f>IF('Rekapitulace stavby'!E17="","",'Rekapitulace stavby'!E17)</f>
        <v xml:space="preserve"> </v>
      </c>
      <c r="F21" s="27"/>
      <c r="G21" s="27"/>
      <c r="H21" s="27"/>
      <c r="I21" s="23" t="s">
        <v>24</v>
      </c>
      <c r="J21" s="21" t="str">
        <f>IF('Rekapitulace stavby'!AN17="","",'Rekapitulace stavby'!AN17)</f>
        <v/>
      </c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6.95" customHeight="1">
      <c r="A22" s="27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2" customHeight="1">
      <c r="A23" s="27"/>
      <c r="B23" s="28"/>
      <c r="C23" s="27"/>
      <c r="D23" s="23" t="s">
        <v>28</v>
      </c>
      <c r="E23" s="27"/>
      <c r="F23" s="27"/>
      <c r="G23" s="27"/>
      <c r="H23" s="27"/>
      <c r="I23" s="23" t="s">
        <v>23</v>
      </c>
      <c r="J23" s="21" t="str">
        <f>IF('Rekapitulace stavby'!AN19="","",'Rekapitulace stavby'!AN19)</f>
        <v/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8" customHeight="1">
      <c r="A24" s="27"/>
      <c r="B24" s="28"/>
      <c r="C24" s="27"/>
      <c r="D24" s="27"/>
      <c r="E24" s="21" t="str">
        <f>IF('Rekapitulace stavby'!E20="","",'Rekapitulace stavby'!E20)</f>
        <v>Budgets4u s.r.o.</v>
      </c>
      <c r="F24" s="27"/>
      <c r="G24" s="27"/>
      <c r="H24" s="27"/>
      <c r="I24" s="23" t="s">
        <v>24</v>
      </c>
      <c r="J24" s="21" t="str">
        <f>IF('Rekapitulace stavby'!AN20="","",'Rekapitulace stavby'!AN20)</f>
        <v/>
      </c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6.95" customHeight="1">
      <c r="A25" s="27"/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2" customHeight="1">
      <c r="A26" s="27"/>
      <c r="B26" s="28"/>
      <c r="C26" s="27"/>
      <c r="D26" s="23" t="s">
        <v>30</v>
      </c>
      <c r="E26" s="27"/>
      <c r="F26" s="27"/>
      <c r="G26" s="27"/>
      <c r="H26" s="27"/>
      <c r="I26" s="27"/>
      <c r="J26" s="27"/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8" customFormat="1" ht="16.5" customHeight="1">
      <c r="A27" s="93"/>
      <c r="B27" s="94"/>
      <c r="C27" s="93"/>
      <c r="D27" s="93"/>
      <c r="E27" s="180" t="s">
        <v>1</v>
      </c>
      <c r="F27" s="180"/>
      <c r="G27" s="180"/>
      <c r="H27" s="180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5" customHeight="1">
      <c r="A29" s="27"/>
      <c r="B29" s="28"/>
      <c r="C29" s="27"/>
      <c r="D29" s="61"/>
      <c r="E29" s="61"/>
      <c r="F29" s="61"/>
      <c r="G29" s="61"/>
      <c r="H29" s="61"/>
      <c r="I29" s="61"/>
      <c r="J29" s="61"/>
      <c r="K29" s="61"/>
      <c r="L29" s="3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25.35" customHeight="1">
      <c r="A30" s="27"/>
      <c r="B30" s="28"/>
      <c r="C30" s="27"/>
      <c r="D30" s="96" t="s">
        <v>33</v>
      </c>
      <c r="E30" s="27"/>
      <c r="F30" s="27"/>
      <c r="G30" s="27"/>
      <c r="H30" s="27"/>
      <c r="I30" s="27"/>
      <c r="J30" s="66">
        <f>ROUND(J117,2)</f>
        <v>0</v>
      </c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6.95" customHeight="1">
      <c r="A31" s="27"/>
      <c r="B31" s="28"/>
      <c r="C31" s="27"/>
      <c r="D31" s="61"/>
      <c r="E31" s="61"/>
      <c r="F31" s="61"/>
      <c r="G31" s="61"/>
      <c r="H31" s="61"/>
      <c r="I31" s="61"/>
      <c r="J31" s="61"/>
      <c r="K31" s="61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45" customHeight="1">
      <c r="A32" s="27"/>
      <c r="B32" s="28"/>
      <c r="C32" s="27"/>
      <c r="D32" s="27"/>
      <c r="E32" s="27"/>
      <c r="F32" s="31" t="s">
        <v>35</v>
      </c>
      <c r="G32" s="27"/>
      <c r="H32" s="27"/>
      <c r="I32" s="31" t="s">
        <v>34</v>
      </c>
      <c r="J32" s="31" t="s">
        <v>36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45" customHeight="1">
      <c r="A33" s="27"/>
      <c r="B33" s="28"/>
      <c r="C33" s="27"/>
      <c r="D33" s="97" t="s">
        <v>37</v>
      </c>
      <c r="E33" s="23" t="s">
        <v>38</v>
      </c>
      <c r="F33" s="98">
        <f>ROUND((SUM(BE117:BE181)),2)</f>
        <v>0</v>
      </c>
      <c r="G33" s="27"/>
      <c r="H33" s="27"/>
      <c r="I33" s="99">
        <v>0.21</v>
      </c>
      <c r="J33" s="98">
        <f>ROUND(((SUM(BE117:BE181))*I33),2)</f>
        <v>0</v>
      </c>
      <c r="K33" s="27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45" customHeight="1">
      <c r="A34" s="27"/>
      <c r="B34" s="28"/>
      <c r="C34" s="27"/>
      <c r="D34" s="27"/>
      <c r="E34" s="23" t="s">
        <v>39</v>
      </c>
      <c r="F34" s="98">
        <f>ROUND((SUM(BF117:BF181)),2)</f>
        <v>0</v>
      </c>
      <c r="G34" s="27"/>
      <c r="H34" s="27"/>
      <c r="I34" s="99">
        <v>0.15</v>
      </c>
      <c r="J34" s="98">
        <f>ROUND(((SUM(BF117:BF181))*I34),2)</f>
        <v>0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45" customHeight="1" hidden="1">
      <c r="A35" s="27"/>
      <c r="B35" s="28"/>
      <c r="C35" s="27"/>
      <c r="D35" s="27"/>
      <c r="E35" s="23" t="s">
        <v>40</v>
      </c>
      <c r="F35" s="98">
        <f>ROUND((SUM(BG117:BG181)),2)</f>
        <v>0</v>
      </c>
      <c r="G35" s="27"/>
      <c r="H35" s="27"/>
      <c r="I35" s="99">
        <v>0.21</v>
      </c>
      <c r="J35" s="98">
        <f>0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5" customHeight="1" hidden="1">
      <c r="A36" s="27"/>
      <c r="B36" s="28"/>
      <c r="C36" s="27"/>
      <c r="D36" s="27"/>
      <c r="E36" s="23" t="s">
        <v>41</v>
      </c>
      <c r="F36" s="98">
        <f>ROUND((SUM(BH117:BH181)),2)</f>
        <v>0</v>
      </c>
      <c r="G36" s="27"/>
      <c r="H36" s="27"/>
      <c r="I36" s="99">
        <v>0.15</v>
      </c>
      <c r="J36" s="98">
        <f>0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5" customHeight="1" hidden="1">
      <c r="A37" s="27"/>
      <c r="B37" s="28"/>
      <c r="C37" s="27"/>
      <c r="D37" s="27"/>
      <c r="E37" s="23" t="s">
        <v>42</v>
      </c>
      <c r="F37" s="98">
        <f>ROUND((SUM(BI117:BI181)),2)</f>
        <v>0</v>
      </c>
      <c r="G37" s="27"/>
      <c r="H37" s="27"/>
      <c r="I37" s="99">
        <v>0</v>
      </c>
      <c r="J37" s="98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6.95" customHeight="1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25.35" customHeight="1">
      <c r="A39" s="27"/>
      <c r="B39" s="28"/>
      <c r="C39" s="90"/>
      <c r="D39" s="100" t="s">
        <v>43</v>
      </c>
      <c r="E39" s="55"/>
      <c r="F39" s="55"/>
      <c r="G39" s="101" t="s">
        <v>44</v>
      </c>
      <c r="H39" s="102" t="s">
        <v>45</v>
      </c>
      <c r="I39" s="55"/>
      <c r="J39" s="103">
        <f>SUM(J30:J37)</f>
        <v>0</v>
      </c>
      <c r="K39" s="104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7"/>
      <c r="D50" s="38" t="s">
        <v>46</v>
      </c>
      <c r="E50" s="39"/>
      <c r="F50" s="39"/>
      <c r="G50" s="38" t="s">
        <v>47</v>
      </c>
      <c r="H50" s="39"/>
      <c r="I50" s="39"/>
      <c r="J50" s="39"/>
      <c r="K50" s="39"/>
      <c r="L50" s="37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7"/>
      <c r="B61" s="28"/>
      <c r="C61" s="27"/>
      <c r="D61" s="40" t="s">
        <v>48</v>
      </c>
      <c r="E61" s="30"/>
      <c r="F61" s="105" t="s">
        <v>49</v>
      </c>
      <c r="G61" s="40" t="s">
        <v>48</v>
      </c>
      <c r="H61" s="30"/>
      <c r="I61" s="30"/>
      <c r="J61" s="106" t="s">
        <v>49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7"/>
      <c r="B65" s="28"/>
      <c r="C65" s="27"/>
      <c r="D65" s="38" t="s">
        <v>50</v>
      </c>
      <c r="E65" s="41"/>
      <c r="F65" s="41"/>
      <c r="G65" s="38" t="s">
        <v>51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7"/>
      <c r="B76" s="28"/>
      <c r="C76" s="27"/>
      <c r="D76" s="40" t="s">
        <v>48</v>
      </c>
      <c r="E76" s="30"/>
      <c r="F76" s="105" t="s">
        <v>49</v>
      </c>
      <c r="G76" s="40" t="s">
        <v>48</v>
      </c>
      <c r="H76" s="30"/>
      <c r="I76" s="30"/>
      <c r="J76" s="106" t="s">
        <v>49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2" customFormat="1" ht="6.9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2" customFormat="1" ht="24.95" customHeight="1">
      <c r="A82" s="27"/>
      <c r="B82" s="28"/>
      <c r="C82" s="18" t="s">
        <v>106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2" customFormat="1" ht="12" customHeight="1">
      <c r="A84" s="27"/>
      <c r="B84" s="28"/>
      <c r="C84" s="23" t="s">
        <v>14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2" customFormat="1" ht="16.5" customHeight="1">
      <c r="A85" s="27"/>
      <c r="B85" s="28"/>
      <c r="C85" s="27"/>
      <c r="D85" s="27"/>
      <c r="E85" s="204" t="str">
        <f>E7</f>
        <v>ZŠ LAŽÁNKY - rekonstrukce a dostavba</v>
      </c>
      <c r="F85" s="205"/>
      <c r="G85" s="205"/>
      <c r="H85" s="205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31" s="2" customFormat="1" ht="12" customHeight="1">
      <c r="A86" s="27"/>
      <c r="B86" s="28"/>
      <c r="C86" s="23" t="s">
        <v>104</v>
      </c>
      <c r="D86" s="27"/>
      <c r="E86" s="27"/>
      <c r="F86" s="27"/>
      <c r="G86" s="27"/>
      <c r="H86" s="27"/>
      <c r="I86" s="27"/>
      <c r="J86" s="27"/>
      <c r="K86" s="27"/>
      <c r="L86" s="3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31" s="2" customFormat="1" ht="16.5" customHeight="1">
      <c r="A87" s="27"/>
      <c r="B87" s="28"/>
      <c r="C87" s="27"/>
      <c r="D87" s="27"/>
      <c r="E87" s="194" t="str">
        <f>E9</f>
        <v>2020/002/c - Vytápění</v>
      </c>
      <c r="F87" s="203"/>
      <c r="G87" s="203"/>
      <c r="H87" s="203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2" customFormat="1" ht="6.95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2" customFormat="1" ht="12" customHeight="1">
      <c r="A89" s="27"/>
      <c r="B89" s="28"/>
      <c r="C89" s="23" t="s">
        <v>18</v>
      </c>
      <c r="D89" s="27"/>
      <c r="E89" s="27"/>
      <c r="F89" s="21" t="str">
        <f>F12</f>
        <v xml:space="preserve"> </v>
      </c>
      <c r="G89" s="27"/>
      <c r="H89" s="27"/>
      <c r="I89" s="23" t="s">
        <v>20</v>
      </c>
      <c r="J89" s="50" t="str">
        <f>IF(J12="","",J12)</f>
        <v>9. 3. 2020</v>
      </c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2" customFormat="1" ht="6.95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2" customFormat="1" ht="15.2" customHeight="1">
      <c r="A91" s="27"/>
      <c r="B91" s="28"/>
      <c r="C91" s="23" t="s">
        <v>22</v>
      </c>
      <c r="D91" s="27"/>
      <c r="E91" s="27"/>
      <c r="F91" s="21" t="str">
        <f>E15</f>
        <v xml:space="preserve"> </v>
      </c>
      <c r="G91" s="27"/>
      <c r="H91" s="27"/>
      <c r="I91" s="23" t="s">
        <v>26</v>
      </c>
      <c r="J91" s="24" t="str">
        <f>E21</f>
        <v xml:space="preserve"> 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2" customFormat="1" ht="15.2" customHeight="1">
      <c r="A92" s="27"/>
      <c r="B92" s="28"/>
      <c r="C92" s="23" t="s">
        <v>25</v>
      </c>
      <c r="D92" s="27"/>
      <c r="E92" s="27"/>
      <c r="F92" s="21" t="str">
        <f>IF(E18="","",E18)</f>
        <v xml:space="preserve"> </v>
      </c>
      <c r="G92" s="27"/>
      <c r="H92" s="27"/>
      <c r="I92" s="23" t="s">
        <v>28</v>
      </c>
      <c r="J92" s="24" t="str">
        <f>E24</f>
        <v>Budgets4u s.r.o.</v>
      </c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2" customFormat="1" ht="10.35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2" customFormat="1" ht="29.25" customHeight="1">
      <c r="A94" s="27"/>
      <c r="B94" s="28"/>
      <c r="C94" s="107" t="s">
        <v>107</v>
      </c>
      <c r="D94" s="90"/>
      <c r="E94" s="90"/>
      <c r="F94" s="90"/>
      <c r="G94" s="90"/>
      <c r="H94" s="90"/>
      <c r="I94" s="90"/>
      <c r="J94" s="108" t="s">
        <v>108</v>
      </c>
      <c r="K94" s="90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2" customFormat="1" ht="10.3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47" s="2" customFormat="1" ht="22.9" customHeight="1">
      <c r="A96" s="27"/>
      <c r="B96" s="28"/>
      <c r="C96" s="109" t="s">
        <v>109</v>
      </c>
      <c r="D96" s="27"/>
      <c r="E96" s="27"/>
      <c r="F96" s="27"/>
      <c r="G96" s="27"/>
      <c r="H96" s="27"/>
      <c r="I96" s="27"/>
      <c r="J96" s="66">
        <f>J117</f>
        <v>0</v>
      </c>
      <c r="K96" s="27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U96" s="14" t="s">
        <v>110</v>
      </c>
    </row>
    <row r="97" spans="2:12" s="9" customFormat="1" ht="24.95" customHeight="1">
      <c r="B97" s="110"/>
      <c r="D97" s="111" t="s">
        <v>1381</v>
      </c>
      <c r="E97" s="112"/>
      <c r="F97" s="112"/>
      <c r="G97" s="112"/>
      <c r="H97" s="112"/>
      <c r="I97" s="112"/>
      <c r="J97" s="113">
        <f>J118</f>
        <v>0</v>
      </c>
      <c r="L97" s="110"/>
    </row>
    <row r="98" spans="1:31" s="2" customFormat="1" ht="21.75" customHeight="1">
      <c r="A98" s="27"/>
      <c r="B98" s="28"/>
      <c r="C98" s="27"/>
      <c r="D98" s="27"/>
      <c r="E98" s="27"/>
      <c r="F98" s="27"/>
      <c r="G98" s="27"/>
      <c r="H98" s="27"/>
      <c r="I98" s="27"/>
      <c r="J98" s="27"/>
      <c r="K98" s="27"/>
      <c r="L98" s="3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</row>
    <row r="99" spans="1:31" s="2" customFormat="1" ht="6.95" customHeight="1">
      <c r="A99" s="27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3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3" spans="1:31" s="2" customFormat="1" ht="6.95" customHeight="1">
      <c r="A103" s="27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</row>
    <row r="104" spans="1:31" s="2" customFormat="1" ht="24.95" customHeight="1">
      <c r="A104" s="27"/>
      <c r="B104" s="28"/>
      <c r="C104" s="18" t="s">
        <v>137</v>
      </c>
      <c r="D104" s="27"/>
      <c r="E104" s="27"/>
      <c r="F104" s="27"/>
      <c r="G104" s="27"/>
      <c r="H104" s="27"/>
      <c r="I104" s="27"/>
      <c r="J104" s="27"/>
      <c r="K104" s="27"/>
      <c r="L104" s="3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</row>
    <row r="105" spans="1:31" s="2" customFormat="1" ht="6.95" customHeight="1">
      <c r="A105" s="27"/>
      <c r="B105" s="28"/>
      <c r="C105" s="27"/>
      <c r="D105" s="27"/>
      <c r="E105" s="27"/>
      <c r="F105" s="27"/>
      <c r="G105" s="27"/>
      <c r="H105" s="27"/>
      <c r="I105" s="27"/>
      <c r="J105" s="27"/>
      <c r="K105" s="27"/>
      <c r="L105" s="3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</row>
    <row r="106" spans="1:31" s="2" customFormat="1" ht="12" customHeight="1">
      <c r="A106" s="27"/>
      <c r="B106" s="28"/>
      <c r="C106" s="23" t="s">
        <v>14</v>
      </c>
      <c r="D106" s="27"/>
      <c r="E106" s="27"/>
      <c r="F106" s="27"/>
      <c r="G106" s="27"/>
      <c r="H106" s="27"/>
      <c r="I106" s="27"/>
      <c r="J106" s="27"/>
      <c r="K106" s="27"/>
      <c r="L106" s="3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07" spans="1:31" s="2" customFormat="1" ht="16.5" customHeight="1">
      <c r="A107" s="27"/>
      <c r="B107" s="28"/>
      <c r="C107" s="27"/>
      <c r="D107" s="27"/>
      <c r="E107" s="204" t="str">
        <f>E7</f>
        <v>ZŠ LAŽÁNKY - rekonstrukce a dostavba</v>
      </c>
      <c r="F107" s="205"/>
      <c r="G107" s="205"/>
      <c r="H107" s="205"/>
      <c r="I107" s="27"/>
      <c r="J107" s="27"/>
      <c r="K107" s="27"/>
      <c r="L107" s="3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s="2" customFormat="1" ht="12" customHeight="1">
      <c r="A108" s="27"/>
      <c r="B108" s="28"/>
      <c r="C108" s="23" t="s">
        <v>104</v>
      </c>
      <c r="D108" s="27"/>
      <c r="E108" s="27"/>
      <c r="F108" s="27"/>
      <c r="G108" s="27"/>
      <c r="H108" s="27"/>
      <c r="I108" s="27"/>
      <c r="J108" s="27"/>
      <c r="K108" s="27"/>
      <c r="L108" s="3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16.5" customHeight="1">
      <c r="A109" s="27"/>
      <c r="B109" s="28"/>
      <c r="C109" s="27"/>
      <c r="D109" s="27"/>
      <c r="E109" s="194" t="str">
        <f>E9</f>
        <v>2020/002/c - Vytápění</v>
      </c>
      <c r="F109" s="203"/>
      <c r="G109" s="203"/>
      <c r="H109" s="203"/>
      <c r="I109" s="27"/>
      <c r="J109" s="27"/>
      <c r="K109" s="27"/>
      <c r="L109" s="3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6.95" customHeight="1">
      <c r="A110" s="27"/>
      <c r="B110" s="28"/>
      <c r="C110" s="27"/>
      <c r="D110" s="27"/>
      <c r="E110" s="27"/>
      <c r="F110" s="27"/>
      <c r="G110" s="27"/>
      <c r="H110" s="27"/>
      <c r="I110" s="27"/>
      <c r="J110" s="27"/>
      <c r="K110" s="27"/>
      <c r="L110" s="3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12" customHeight="1">
      <c r="A111" s="27"/>
      <c r="B111" s="28"/>
      <c r="C111" s="23" t="s">
        <v>18</v>
      </c>
      <c r="D111" s="27"/>
      <c r="E111" s="27"/>
      <c r="F111" s="21" t="str">
        <f>F12</f>
        <v xml:space="preserve"> </v>
      </c>
      <c r="G111" s="27"/>
      <c r="H111" s="27"/>
      <c r="I111" s="23" t="s">
        <v>20</v>
      </c>
      <c r="J111" s="50" t="str">
        <f>IF(J12="","",J12)</f>
        <v>9. 3. 2020</v>
      </c>
      <c r="K111" s="27"/>
      <c r="L111" s="3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6.95" customHeight="1">
      <c r="A112" s="27"/>
      <c r="B112" s="28"/>
      <c r="C112" s="27"/>
      <c r="D112" s="27"/>
      <c r="E112" s="27"/>
      <c r="F112" s="27"/>
      <c r="G112" s="27"/>
      <c r="H112" s="27"/>
      <c r="I112" s="27"/>
      <c r="J112" s="27"/>
      <c r="K112" s="27"/>
      <c r="L112" s="3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31" s="2" customFormat="1" ht="15.2" customHeight="1">
      <c r="A113" s="27"/>
      <c r="B113" s="28"/>
      <c r="C113" s="23" t="s">
        <v>22</v>
      </c>
      <c r="D113" s="27"/>
      <c r="E113" s="27"/>
      <c r="F113" s="21" t="str">
        <f>E15</f>
        <v xml:space="preserve"> </v>
      </c>
      <c r="G113" s="27"/>
      <c r="H113" s="27"/>
      <c r="I113" s="23" t="s">
        <v>26</v>
      </c>
      <c r="J113" s="24" t="str">
        <f>E21</f>
        <v xml:space="preserve"> </v>
      </c>
      <c r="K113" s="27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s="2" customFormat="1" ht="15.2" customHeight="1">
      <c r="A114" s="27"/>
      <c r="B114" s="28"/>
      <c r="C114" s="23" t="s">
        <v>25</v>
      </c>
      <c r="D114" s="27"/>
      <c r="E114" s="27"/>
      <c r="F114" s="21" t="str">
        <f>IF(E18="","",E18)</f>
        <v xml:space="preserve"> </v>
      </c>
      <c r="G114" s="27"/>
      <c r="H114" s="27"/>
      <c r="I114" s="23" t="s">
        <v>28</v>
      </c>
      <c r="J114" s="24" t="str">
        <f>E24</f>
        <v>Budgets4u s.r.o.</v>
      </c>
      <c r="K114" s="27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s="2" customFormat="1" ht="10.35" customHeight="1">
      <c r="A115" s="27"/>
      <c r="B115" s="28"/>
      <c r="C115" s="27"/>
      <c r="D115" s="27"/>
      <c r="E115" s="27"/>
      <c r="F115" s="27"/>
      <c r="G115" s="27"/>
      <c r="H115" s="27"/>
      <c r="I115" s="27"/>
      <c r="J115" s="27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11" customFormat="1" ht="29.25" customHeight="1">
      <c r="A116" s="118"/>
      <c r="B116" s="119"/>
      <c r="C116" s="120" t="s">
        <v>138</v>
      </c>
      <c r="D116" s="121" t="s">
        <v>58</v>
      </c>
      <c r="E116" s="121" t="s">
        <v>54</v>
      </c>
      <c r="F116" s="121" t="s">
        <v>55</v>
      </c>
      <c r="G116" s="121" t="s">
        <v>139</v>
      </c>
      <c r="H116" s="121" t="s">
        <v>140</v>
      </c>
      <c r="I116" s="121" t="s">
        <v>141</v>
      </c>
      <c r="J116" s="122" t="s">
        <v>108</v>
      </c>
      <c r="K116" s="123" t="s">
        <v>142</v>
      </c>
      <c r="L116" s="124"/>
      <c r="M116" s="57" t="s">
        <v>1</v>
      </c>
      <c r="N116" s="58" t="s">
        <v>37</v>
      </c>
      <c r="O116" s="58" t="s">
        <v>143</v>
      </c>
      <c r="P116" s="58" t="s">
        <v>144</v>
      </c>
      <c r="Q116" s="58" t="s">
        <v>145</v>
      </c>
      <c r="R116" s="58" t="s">
        <v>146</v>
      </c>
      <c r="S116" s="58" t="s">
        <v>147</v>
      </c>
      <c r="T116" s="59" t="s">
        <v>148</v>
      </c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</row>
    <row r="117" spans="1:63" s="2" customFormat="1" ht="22.9" customHeight="1">
      <c r="A117" s="27"/>
      <c r="B117" s="28"/>
      <c r="C117" s="64" t="s">
        <v>149</v>
      </c>
      <c r="D117" s="27"/>
      <c r="E117" s="27"/>
      <c r="F117" s="27"/>
      <c r="G117" s="27"/>
      <c r="H117" s="27"/>
      <c r="I117" s="27"/>
      <c r="J117" s="125">
        <f>BK117</f>
        <v>0</v>
      </c>
      <c r="K117" s="27"/>
      <c r="L117" s="28"/>
      <c r="M117" s="60"/>
      <c r="N117" s="51"/>
      <c r="O117" s="61"/>
      <c r="P117" s="126">
        <f>P118</f>
        <v>0</v>
      </c>
      <c r="Q117" s="61"/>
      <c r="R117" s="126">
        <f>R118</f>
        <v>0</v>
      </c>
      <c r="S117" s="61"/>
      <c r="T117" s="127">
        <f>T118</f>
        <v>0</v>
      </c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T117" s="14" t="s">
        <v>72</v>
      </c>
      <c r="AU117" s="14" t="s">
        <v>110</v>
      </c>
      <c r="BK117" s="128">
        <f>BK118</f>
        <v>0</v>
      </c>
    </row>
    <row r="118" spans="2:63" s="12" customFormat="1" ht="25.9" customHeight="1">
      <c r="B118" s="129"/>
      <c r="D118" s="130" t="s">
        <v>72</v>
      </c>
      <c r="E118" s="131" t="s">
        <v>1382</v>
      </c>
      <c r="F118" s="131" t="s">
        <v>1383</v>
      </c>
      <c r="J118" s="132">
        <f>BK118</f>
        <v>0</v>
      </c>
      <c r="L118" s="129"/>
      <c r="M118" s="133"/>
      <c r="N118" s="134"/>
      <c r="O118" s="134"/>
      <c r="P118" s="135">
        <f>SUM(P119:P181)</f>
        <v>0</v>
      </c>
      <c r="Q118" s="134"/>
      <c r="R118" s="135">
        <f>SUM(R119:R181)</f>
        <v>0</v>
      </c>
      <c r="S118" s="134"/>
      <c r="T118" s="136">
        <f>SUM(T119:T181)</f>
        <v>0</v>
      </c>
      <c r="AR118" s="130" t="s">
        <v>83</v>
      </c>
      <c r="AT118" s="137" t="s">
        <v>72</v>
      </c>
      <c r="AU118" s="137" t="s">
        <v>73</v>
      </c>
      <c r="AY118" s="130" t="s">
        <v>152</v>
      </c>
      <c r="BK118" s="138">
        <f>SUM(BK119:BK181)</f>
        <v>0</v>
      </c>
    </row>
    <row r="119" spans="1:65" s="2" customFormat="1" ht="16.5" customHeight="1">
      <c r="A119" s="27"/>
      <c r="B119" s="141"/>
      <c r="C119" s="142" t="s">
        <v>81</v>
      </c>
      <c r="D119" s="142" t="s">
        <v>154</v>
      </c>
      <c r="E119" s="143" t="s">
        <v>1384</v>
      </c>
      <c r="F119" s="144" t="s">
        <v>1385</v>
      </c>
      <c r="G119" s="145" t="s">
        <v>1386</v>
      </c>
      <c r="H119" s="146">
        <v>150</v>
      </c>
      <c r="I119" s="147">
        <v>0</v>
      </c>
      <c r="J119" s="147">
        <f aca="true" t="shared" si="0" ref="J119:J150">ROUND(I119*H119,2)</f>
        <v>0</v>
      </c>
      <c r="K119" s="148"/>
      <c r="L119" s="28"/>
      <c r="M119" s="149" t="s">
        <v>1</v>
      </c>
      <c r="N119" s="150" t="s">
        <v>38</v>
      </c>
      <c r="O119" s="151">
        <v>0</v>
      </c>
      <c r="P119" s="151">
        <f aca="true" t="shared" si="1" ref="P119:P150">O119*H119</f>
        <v>0</v>
      </c>
      <c r="Q119" s="151">
        <v>0</v>
      </c>
      <c r="R119" s="151">
        <f aca="true" t="shared" si="2" ref="R119:R150">Q119*H119</f>
        <v>0</v>
      </c>
      <c r="S119" s="151">
        <v>0</v>
      </c>
      <c r="T119" s="152">
        <f aca="true" t="shared" si="3" ref="T119:T150">S119*H119</f>
        <v>0</v>
      </c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R119" s="153" t="s">
        <v>158</v>
      </c>
      <c r="AT119" s="153" t="s">
        <v>154</v>
      </c>
      <c r="AU119" s="153" t="s">
        <v>81</v>
      </c>
      <c r="AY119" s="14" t="s">
        <v>152</v>
      </c>
      <c r="BE119" s="154">
        <f aca="true" t="shared" si="4" ref="BE119:BE150">IF(N119="základní",J119,0)</f>
        <v>0</v>
      </c>
      <c r="BF119" s="154">
        <f aca="true" t="shared" si="5" ref="BF119:BF150">IF(N119="snížená",J119,0)</f>
        <v>0</v>
      </c>
      <c r="BG119" s="154">
        <f aca="true" t="shared" si="6" ref="BG119:BG150">IF(N119="zákl. přenesená",J119,0)</f>
        <v>0</v>
      </c>
      <c r="BH119" s="154">
        <f aca="true" t="shared" si="7" ref="BH119:BH150">IF(N119="sníž. přenesená",J119,0)</f>
        <v>0</v>
      </c>
      <c r="BI119" s="154">
        <f aca="true" t="shared" si="8" ref="BI119:BI150">IF(N119="nulová",J119,0)</f>
        <v>0</v>
      </c>
      <c r="BJ119" s="14" t="s">
        <v>81</v>
      </c>
      <c r="BK119" s="154">
        <f aca="true" t="shared" si="9" ref="BK119:BK150">ROUND(I119*H119,2)</f>
        <v>0</v>
      </c>
      <c r="BL119" s="14" t="s">
        <v>158</v>
      </c>
      <c r="BM119" s="153" t="s">
        <v>83</v>
      </c>
    </row>
    <row r="120" spans="1:65" s="2" customFormat="1" ht="21.75" customHeight="1">
      <c r="A120" s="27"/>
      <c r="B120" s="141"/>
      <c r="C120" s="142" t="s">
        <v>83</v>
      </c>
      <c r="D120" s="142" t="s">
        <v>154</v>
      </c>
      <c r="E120" s="143" t="s">
        <v>1387</v>
      </c>
      <c r="F120" s="144" t="s">
        <v>1388</v>
      </c>
      <c r="G120" s="145" t="s">
        <v>1386</v>
      </c>
      <c r="H120" s="146">
        <v>72</v>
      </c>
      <c r="I120" s="147">
        <v>0</v>
      </c>
      <c r="J120" s="147">
        <f t="shared" si="0"/>
        <v>0</v>
      </c>
      <c r="K120" s="148"/>
      <c r="L120" s="28"/>
      <c r="M120" s="149" t="s">
        <v>1</v>
      </c>
      <c r="N120" s="150" t="s">
        <v>38</v>
      </c>
      <c r="O120" s="151">
        <v>0</v>
      </c>
      <c r="P120" s="151">
        <f t="shared" si="1"/>
        <v>0</v>
      </c>
      <c r="Q120" s="151">
        <v>0</v>
      </c>
      <c r="R120" s="151">
        <f t="shared" si="2"/>
        <v>0</v>
      </c>
      <c r="S120" s="151">
        <v>0</v>
      </c>
      <c r="T120" s="152">
        <f t="shared" si="3"/>
        <v>0</v>
      </c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R120" s="153" t="s">
        <v>158</v>
      </c>
      <c r="AT120" s="153" t="s">
        <v>154</v>
      </c>
      <c r="AU120" s="153" t="s">
        <v>81</v>
      </c>
      <c r="AY120" s="14" t="s">
        <v>152</v>
      </c>
      <c r="BE120" s="154">
        <f t="shared" si="4"/>
        <v>0</v>
      </c>
      <c r="BF120" s="154">
        <f t="shared" si="5"/>
        <v>0</v>
      </c>
      <c r="BG120" s="154">
        <f t="shared" si="6"/>
        <v>0</v>
      </c>
      <c r="BH120" s="154">
        <f t="shared" si="7"/>
        <v>0</v>
      </c>
      <c r="BI120" s="154">
        <f t="shared" si="8"/>
        <v>0</v>
      </c>
      <c r="BJ120" s="14" t="s">
        <v>81</v>
      </c>
      <c r="BK120" s="154">
        <f t="shared" si="9"/>
        <v>0</v>
      </c>
      <c r="BL120" s="14" t="s">
        <v>158</v>
      </c>
      <c r="BM120" s="153" t="s">
        <v>158</v>
      </c>
    </row>
    <row r="121" spans="1:65" s="2" customFormat="1" ht="16.5" customHeight="1">
      <c r="A121" s="27"/>
      <c r="B121" s="141"/>
      <c r="C121" s="142" t="s">
        <v>169</v>
      </c>
      <c r="D121" s="142" t="s">
        <v>154</v>
      </c>
      <c r="E121" s="143" t="s">
        <v>181</v>
      </c>
      <c r="F121" s="144" t="s">
        <v>1389</v>
      </c>
      <c r="G121" s="145" t="s">
        <v>1390</v>
      </c>
      <c r="H121" s="146">
        <v>1</v>
      </c>
      <c r="I121" s="147">
        <v>0</v>
      </c>
      <c r="J121" s="147">
        <f t="shared" si="0"/>
        <v>0</v>
      </c>
      <c r="K121" s="148"/>
      <c r="L121" s="28"/>
      <c r="M121" s="149" t="s">
        <v>1</v>
      </c>
      <c r="N121" s="150" t="s">
        <v>38</v>
      </c>
      <c r="O121" s="151">
        <v>0</v>
      </c>
      <c r="P121" s="151">
        <f t="shared" si="1"/>
        <v>0</v>
      </c>
      <c r="Q121" s="151">
        <v>0</v>
      </c>
      <c r="R121" s="151">
        <f t="shared" si="2"/>
        <v>0</v>
      </c>
      <c r="S121" s="151">
        <v>0</v>
      </c>
      <c r="T121" s="152">
        <f t="shared" si="3"/>
        <v>0</v>
      </c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R121" s="153" t="s">
        <v>158</v>
      </c>
      <c r="AT121" s="153" t="s">
        <v>154</v>
      </c>
      <c r="AU121" s="153" t="s">
        <v>81</v>
      </c>
      <c r="AY121" s="14" t="s">
        <v>152</v>
      </c>
      <c r="BE121" s="154">
        <f t="shared" si="4"/>
        <v>0</v>
      </c>
      <c r="BF121" s="154">
        <f t="shared" si="5"/>
        <v>0</v>
      </c>
      <c r="BG121" s="154">
        <f t="shared" si="6"/>
        <v>0</v>
      </c>
      <c r="BH121" s="154">
        <f t="shared" si="7"/>
        <v>0</v>
      </c>
      <c r="BI121" s="154">
        <f t="shared" si="8"/>
        <v>0</v>
      </c>
      <c r="BJ121" s="14" t="s">
        <v>81</v>
      </c>
      <c r="BK121" s="154">
        <f t="shared" si="9"/>
        <v>0</v>
      </c>
      <c r="BL121" s="14" t="s">
        <v>158</v>
      </c>
      <c r="BM121" s="153" t="s">
        <v>181</v>
      </c>
    </row>
    <row r="122" spans="1:65" s="2" customFormat="1" ht="21.75" customHeight="1">
      <c r="A122" s="27"/>
      <c r="B122" s="141"/>
      <c r="C122" s="142" t="s">
        <v>158</v>
      </c>
      <c r="D122" s="142" t="s">
        <v>154</v>
      </c>
      <c r="E122" s="143" t="s">
        <v>169</v>
      </c>
      <c r="F122" s="144" t="s">
        <v>1391</v>
      </c>
      <c r="G122" s="145" t="s">
        <v>1390</v>
      </c>
      <c r="H122" s="146">
        <v>1</v>
      </c>
      <c r="I122" s="147">
        <v>0</v>
      </c>
      <c r="J122" s="147">
        <f t="shared" si="0"/>
        <v>0</v>
      </c>
      <c r="K122" s="148"/>
      <c r="L122" s="28"/>
      <c r="M122" s="149" t="s">
        <v>1</v>
      </c>
      <c r="N122" s="150" t="s">
        <v>38</v>
      </c>
      <c r="O122" s="151">
        <v>0</v>
      </c>
      <c r="P122" s="151">
        <f t="shared" si="1"/>
        <v>0</v>
      </c>
      <c r="Q122" s="151">
        <v>0</v>
      </c>
      <c r="R122" s="151">
        <f t="shared" si="2"/>
        <v>0</v>
      </c>
      <c r="S122" s="151">
        <v>0</v>
      </c>
      <c r="T122" s="152">
        <f t="shared" si="3"/>
        <v>0</v>
      </c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R122" s="153" t="s">
        <v>158</v>
      </c>
      <c r="AT122" s="153" t="s">
        <v>154</v>
      </c>
      <c r="AU122" s="153" t="s">
        <v>81</v>
      </c>
      <c r="AY122" s="14" t="s">
        <v>152</v>
      </c>
      <c r="BE122" s="154">
        <f t="shared" si="4"/>
        <v>0</v>
      </c>
      <c r="BF122" s="154">
        <f t="shared" si="5"/>
        <v>0</v>
      </c>
      <c r="BG122" s="154">
        <f t="shared" si="6"/>
        <v>0</v>
      </c>
      <c r="BH122" s="154">
        <f t="shared" si="7"/>
        <v>0</v>
      </c>
      <c r="BI122" s="154">
        <f t="shared" si="8"/>
        <v>0</v>
      </c>
      <c r="BJ122" s="14" t="s">
        <v>81</v>
      </c>
      <c r="BK122" s="154">
        <f t="shared" si="9"/>
        <v>0</v>
      </c>
      <c r="BL122" s="14" t="s">
        <v>158</v>
      </c>
      <c r="BM122" s="153" t="s">
        <v>191</v>
      </c>
    </row>
    <row r="123" spans="1:65" s="2" customFormat="1" ht="21.75" customHeight="1">
      <c r="A123" s="27"/>
      <c r="B123" s="141"/>
      <c r="C123" s="142" t="s">
        <v>177</v>
      </c>
      <c r="D123" s="142" t="s">
        <v>154</v>
      </c>
      <c r="E123" s="143" t="s">
        <v>1392</v>
      </c>
      <c r="F123" s="144" t="s">
        <v>1393</v>
      </c>
      <c r="G123" s="145" t="s">
        <v>1390</v>
      </c>
      <c r="H123" s="146">
        <v>1</v>
      </c>
      <c r="I123" s="147">
        <v>0</v>
      </c>
      <c r="J123" s="147">
        <f t="shared" si="0"/>
        <v>0</v>
      </c>
      <c r="K123" s="148"/>
      <c r="L123" s="28"/>
      <c r="M123" s="149" t="s">
        <v>1</v>
      </c>
      <c r="N123" s="150" t="s">
        <v>38</v>
      </c>
      <c r="O123" s="151">
        <v>0</v>
      </c>
      <c r="P123" s="151">
        <f t="shared" si="1"/>
        <v>0</v>
      </c>
      <c r="Q123" s="151">
        <v>0</v>
      </c>
      <c r="R123" s="151">
        <f t="shared" si="2"/>
        <v>0</v>
      </c>
      <c r="S123" s="151">
        <v>0</v>
      </c>
      <c r="T123" s="152">
        <f t="shared" si="3"/>
        <v>0</v>
      </c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R123" s="153" t="s">
        <v>158</v>
      </c>
      <c r="AT123" s="153" t="s">
        <v>154</v>
      </c>
      <c r="AU123" s="153" t="s">
        <v>81</v>
      </c>
      <c r="AY123" s="14" t="s">
        <v>152</v>
      </c>
      <c r="BE123" s="154">
        <f t="shared" si="4"/>
        <v>0</v>
      </c>
      <c r="BF123" s="154">
        <f t="shared" si="5"/>
        <v>0</v>
      </c>
      <c r="BG123" s="154">
        <f t="shared" si="6"/>
        <v>0</v>
      </c>
      <c r="BH123" s="154">
        <f t="shared" si="7"/>
        <v>0</v>
      </c>
      <c r="BI123" s="154">
        <f t="shared" si="8"/>
        <v>0</v>
      </c>
      <c r="BJ123" s="14" t="s">
        <v>81</v>
      </c>
      <c r="BK123" s="154">
        <f t="shared" si="9"/>
        <v>0</v>
      </c>
      <c r="BL123" s="14" t="s">
        <v>158</v>
      </c>
      <c r="BM123" s="153" t="s">
        <v>202</v>
      </c>
    </row>
    <row r="124" spans="1:65" s="2" customFormat="1" ht="16.5" customHeight="1">
      <c r="A124" s="27"/>
      <c r="B124" s="141"/>
      <c r="C124" s="142" t="s">
        <v>181</v>
      </c>
      <c r="D124" s="142" t="s">
        <v>154</v>
      </c>
      <c r="E124" s="143" t="s">
        <v>1394</v>
      </c>
      <c r="F124" s="144" t="s">
        <v>1395</v>
      </c>
      <c r="G124" s="145" t="s">
        <v>1390</v>
      </c>
      <c r="H124" s="146">
        <v>1</v>
      </c>
      <c r="I124" s="147">
        <v>0</v>
      </c>
      <c r="J124" s="147">
        <f t="shared" si="0"/>
        <v>0</v>
      </c>
      <c r="K124" s="148"/>
      <c r="L124" s="28"/>
      <c r="M124" s="149" t="s">
        <v>1</v>
      </c>
      <c r="N124" s="150" t="s">
        <v>38</v>
      </c>
      <c r="O124" s="151">
        <v>0</v>
      </c>
      <c r="P124" s="151">
        <f t="shared" si="1"/>
        <v>0</v>
      </c>
      <c r="Q124" s="151">
        <v>0</v>
      </c>
      <c r="R124" s="151">
        <f t="shared" si="2"/>
        <v>0</v>
      </c>
      <c r="S124" s="151">
        <v>0</v>
      </c>
      <c r="T124" s="152">
        <f t="shared" si="3"/>
        <v>0</v>
      </c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R124" s="153" t="s">
        <v>158</v>
      </c>
      <c r="AT124" s="153" t="s">
        <v>154</v>
      </c>
      <c r="AU124" s="153" t="s">
        <v>81</v>
      </c>
      <c r="AY124" s="14" t="s">
        <v>152</v>
      </c>
      <c r="BE124" s="154">
        <f t="shared" si="4"/>
        <v>0</v>
      </c>
      <c r="BF124" s="154">
        <f t="shared" si="5"/>
        <v>0</v>
      </c>
      <c r="BG124" s="154">
        <f t="shared" si="6"/>
        <v>0</v>
      </c>
      <c r="BH124" s="154">
        <f t="shared" si="7"/>
        <v>0</v>
      </c>
      <c r="BI124" s="154">
        <f t="shared" si="8"/>
        <v>0</v>
      </c>
      <c r="BJ124" s="14" t="s">
        <v>81</v>
      </c>
      <c r="BK124" s="154">
        <f t="shared" si="9"/>
        <v>0</v>
      </c>
      <c r="BL124" s="14" t="s">
        <v>158</v>
      </c>
      <c r="BM124" s="153" t="s">
        <v>215</v>
      </c>
    </row>
    <row r="125" spans="1:65" s="2" customFormat="1" ht="16.5" customHeight="1">
      <c r="A125" s="27"/>
      <c r="B125" s="141"/>
      <c r="C125" s="142" t="s">
        <v>186</v>
      </c>
      <c r="D125" s="142" t="s">
        <v>154</v>
      </c>
      <c r="E125" s="143" t="s">
        <v>1396</v>
      </c>
      <c r="F125" s="144" t="s">
        <v>1397</v>
      </c>
      <c r="G125" s="145" t="s">
        <v>1390</v>
      </c>
      <c r="H125" s="146">
        <v>1</v>
      </c>
      <c r="I125" s="147">
        <v>0</v>
      </c>
      <c r="J125" s="147">
        <f t="shared" si="0"/>
        <v>0</v>
      </c>
      <c r="K125" s="148"/>
      <c r="L125" s="28"/>
      <c r="M125" s="149" t="s">
        <v>1</v>
      </c>
      <c r="N125" s="150" t="s">
        <v>38</v>
      </c>
      <c r="O125" s="151">
        <v>0</v>
      </c>
      <c r="P125" s="151">
        <f t="shared" si="1"/>
        <v>0</v>
      </c>
      <c r="Q125" s="151">
        <v>0</v>
      </c>
      <c r="R125" s="151">
        <f t="shared" si="2"/>
        <v>0</v>
      </c>
      <c r="S125" s="151">
        <v>0</v>
      </c>
      <c r="T125" s="152">
        <f t="shared" si="3"/>
        <v>0</v>
      </c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R125" s="153" t="s">
        <v>158</v>
      </c>
      <c r="AT125" s="153" t="s">
        <v>154</v>
      </c>
      <c r="AU125" s="153" t="s">
        <v>81</v>
      </c>
      <c r="AY125" s="14" t="s">
        <v>152</v>
      </c>
      <c r="BE125" s="154">
        <f t="shared" si="4"/>
        <v>0</v>
      </c>
      <c r="BF125" s="154">
        <f t="shared" si="5"/>
        <v>0</v>
      </c>
      <c r="BG125" s="154">
        <f t="shared" si="6"/>
        <v>0</v>
      </c>
      <c r="BH125" s="154">
        <f t="shared" si="7"/>
        <v>0</v>
      </c>
      <c r="BI125" s="154">
        <f t="shared" si="8"/>
        <v>0</v>
      </c>
      <c r="BJ125" s="14" t="s">
        <v>81</v>
      </c>
      <c r="BK125" s="154">
        <f t="shared" si="9"/>
        <v>0</v>
      </c>
      <c r="BL125" s="14" t="s">
        <v>158</v>
      </c>
      <c r="BM125" s="153" t="s">
        <v>228</v>
      </c>
    </row>
    <row r="126" spans="1:65" s="2" customFormat="1" ht="16.5" customHeight="1">
      <c r="A126" s="27"/>
      <c r="B126" s="141"/>
      <c r="C126" s="142" t="s">
        <v>191</v>
      </c>
      <c r="D126" s="142" t="s">
        <v>154</v>
      </c>
      <c r="E126" s="143" t="s">
        <v>1398</v>
      </c>
      <c r="F126" s="144" t="s">
        <v>1399</v>
      </c>
      <c r="G126" s="145" t="s">
        <v>1390</v>
      </c>
      <c r="H126" s="146">
        <v>1</v>
      </c>
      <c r="I126" s="147">
        <v>0</v>
      </c>
      <c r="J126" s="147">
        <f t="shared" si="0"/>
        <v>0</v>
      </c>
      <c r="K126" s="148"/>
      <c r="L126" s="28"/>
      <c r="M126" s="149" t="s">
        <v>1</v>
      </c>
      <c r="N126" s="150" t="s">
        <v>38</v>
      </c>
      <c r="O126" s="151">
        <v>0</v>
      </c>
      <c r="P126" s="151">
        <f t="shared" si="1"/>
        <v>0</v>
      </c>
      <c r="Q126" s="151">
        <v>0</v>
      </c>
      <c r="R126" s="151">
        <f t="shared" si="2"/>
        <v>0</v>
      </c>
      <c r="S126" s="151">
        <v>0</v>
      </c>
      <c r="T126" s="152">
        <f t="shared" si="3"/>
        <v>0</v>
      </c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R126" s="153" t="s">
        <v>158</v>
      </c>
      <c r="AT126" s="153" t="s">
        <v>154</v>
      </c>
      <c r="AU126" s="153" t="s">
        <v>81</v>
      </c>
      <c r="AY126" s="14" t="s">
        <v>152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4" t="s">
        <v>81</v>
      </c>
      <c r="BK126" s="154">
        <f t="shared" si="9"/>
        <v>0</v>
      </c>
      <c r="BL126" s="14" t="s">
        <v>158</v>
      </c>
      <c r="BM126" s="153" t="s">
        <v>240</v>
      </c>
    </row>
    <row r="127" spans="1:65" s="2" customFormat="1" ht="16.5" customHeight="1">
      <c r="A127" s="27"/>
      <c r="B127" s="141"/>
      <c r="C127" s="142" t="s">
        <v>197</v>
      </c>
      <c r="D127" s="142" t="s">
        <v>154</v>
      </c>
      <c r="E127" s="143" t="s">
        <v>1400</v>
      </c>
      <c r="F127" s="144" t="s">
        <v>1401</v>
      </c>
      <c r="G127" s="145" t="s">
        <v>1390</v>
      </c>
      <c r="H127" s="146">
        <v>1</v>
      </c>
      <c r="I127" s="147">
        <v>0</v>
      </c>
      <c r="J127" s="147">
        <f t="shared" si="0"/>
        <v>0</v>
      </c>
      <c r="K127" s="148"/>
      <c r="L127" s="28"/>
      <c r="M127" s="149" t="s">
        <v>1</v>
      </c>
      <c r="N127" s="150" t="s">
        <v>38</v>
      </c>
      <c r="O127" s="151">
        <v>0</v>
      </c>
      <c r="P127" s="151">
        <f t="shared" si="1"/>
        <v>0</v>
      </c>
      <c r="Q127" s="151">
        <v>0</v>
      </c>
      <c r="R127" s="151">
        <f t="shared" si="2"/>
        <v>0</v>
      </c>
      <c r="S127" s="151">
        <v>0</v>
      </c>
      <c r="T127" s="152">
        <f t="shared" si="3"/>
        <v>0</v>
      </c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R127" s="153" t="s">
        <v>158</v>
      </c>
      <c r="AT127" s="153" t="s">
        <v>154</v>
      </c>
      <c r="AU127" s="153" t="s">
        <v>81</v>
      </c>
      <c r="AY127" s="14" t="s">
        <v>152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4" t="s">
        <v>81</v>
      </c>
      <c r="BK127" s="154">
        <f t="shared" si="9"/>
        <v>0</v>
      </c>
      <c r="BL127" s="14" t="s">
        <v>158</v>
      </c>
      <c r="BM127" s="153" t="s">
        <v>252</v>
      </c>
    </row>
    <row r="128" spans="1:65" s="2" customFormat="1" ht="16.5" customHeight="1">
      <c r="A128" s="27"/>
      <c r="B128" s="141"/>
      <c r="C128" s="142" t="s">
        <v>202</v>
      </c>
      <c r="D128" s="142" t="s">
        <v>154</v>
      </c>
      <c r="E128" s="143" t="s">
        <v>81</v>
      </c>
      <c r="F128" s="144" t="s">
        <v>1402</v>
      </c>
      <c r="G128" s="145" t="s">
        <v>1390</v>
      </c>
      <c r="H128" s="146">
        <v>1</v>
      </c>
      <c r="I128" s="147">
        <v>0</v>
      </c>
      <c r="J128" s="147">
        <f t="shared" si="0"/>
        <v>0</v>
      </c>
      <c r="K128" s="148"/>
      <c r="L128" s="28"/>
      <c r="M128" s="149" t="s">
        <v>1</v>
      </c>
      <c r="N128" s="150" t="s">
        <v>38</v>
      </c>
      <c r="O128" s="151">
        <v>0</v>
      </c>
      <c r="P128" s="151">
        <f t="shared" si="1"/>
        <v>0</v>
      </c>
      <c r="Q128" s="151">
        <v>0</v>
      </c>
      <c r="R128" s="151">
        <f t="shared" si="2"/>
        <v>0</v>
      </c>
      <c r="S128" s="151">
        <v>0</v>
      </c>
      <c r="T128" s="152">
        <f t="shared" si="3"/>
        <v>0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R128" s="153" t="s">
        <v>158</v>
      </c>
      <c r="AT128" s="153" t="s">
        <v>154</v>
      </c>
      <c r="AU128" s="153" t="s">
        <v>81</v>
      </c>
      <c r="AY128" s="14" t="s">
        <v>152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4" t="s">
        <v>81</v>
      </c>
      <c r="BK128" s="154">
        <f t="shared" si="9"/>
        <v>0</v>
      </c>
      <c r="BL128" s="14" t="s">
        <v>158</v>
      </c>
      <c r="BM128" s="153" t="s">
        <v>261</v>
      </c>
    </row>
    <row r="129" spans="1:65" s="2" customFormat="1" ht="16.5" customHeight="1">
      <c r="A129" s="27"/>
      <c r="B129" s="141"/>
      <c r="C129" s="142" t="s">
        <v>209</v>
      </c>
      <c r="D129" s="142" t="s">
        <v>154</v>
      </c>
      <c r="E129" s="143" t="s">
        <v>1403</v>
      </c>
      <c r="F129" s="144" t="s">
        <v>1404</v>
      </c>
      <c r="G129" s="145" t="s">
        <v>1390</v>
      </c>
      <c r="H129" s="146">
        <v>2</v>
      </c>
      <c r="I129" s="147">
        <v>0</v>
      </c>
      <c r="J129" s="147">
        <f t="shared" si="0"/>
        <v>0</v>
      </c>
      <c r="K129" s="148"/>
      <c r="L129" s="28"/>
      <c r="M129" s="149" t="s">
        <v>1</v>
      </c>
      <c r="N129" s="150" t="s">
        <v>38</v>
      </c>
      <c r="O129" s="151">
        <v>0</v>
      </c>
      <c r="P129" s="151">
        <f t="shared" si="1"/>
        <v>0</v>
      </c>
      <c r="Q129" s="151">
        <v>0</v>
      </c>
      <c r="R129" s="151">
        <f t="shared" si="2"/>
        <v>0</v>
      </c>
      <c r="S129" s="151">
        <v>0</v>
      </c>
      <c r="T129" s="152">
        <f t="shared" si="3"/>
        <v>0</v>
      </c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R129" s="153" t="s">
        <v>158</v>
      </c>
      <c r="AT129" s="153" t="s">
        <v>154</v>
      </c>
      <c r="AU129" s="153" t="s">
        <v>81</v>
      </c>
      <c r="AY129" s="14" t="s">
        <v>152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4" t="s">
        <v>81</v>
      </c>
      <c r="BK129" s="154">
        <f t="shared" si="9"/>
        <v>0</v>
      </c>
      <c r="BL129" s="14" t="s">
        <v>158</v>
      </c>
      <c r="BM129" s="153" t="s">
        <v>271</v>
      </c>
    </row>
    <row r="130" spans="1:65" s="2" customFormat="1" ht="16.5" customHeight="1">
      <c r="A130" s="27"/>
      <c r="B130" s="141"/>
      <c r="C130" s="142" t="s">
        <v>215</v>
      </c>
      <c r="D130" s="142" t="s">
        <v>154</v>
      </c>
      <c r="E130" s="143" t="s">
        <v>83</v>
      </c>
      <c r="F130" s="144" t="s">
        <v>1405</v>
      </c>
      <c r="G130" s="145" t="s">
        <v>1390</v>
      </c>
      <c r="H130" s="146">
        <v>1</v>
      </c>
      <c r="I130" s="147">
        <v>0</v>
      </c>
      <c r="J130" s="147">
        <f t="shared" si="0"/>
        <v>0</v>
      </c>
      <c r="K130" s="148"/>
      <c r="L130" s="28"/>
      <c r="M130" s="149" t="s">
        <v>1</v>
      </c>
      <c r="N130" s="150" t="s">
        <v>38</v>
      </c>
      <c r="O130" s="151">
        <v>0</v>
      </c>
      <c r="P130" s="151">
        <f t="shared" si="1"/>
        <v>0</v>
      </c>
      <c r="Q130" s="151">
        <v>0</v>
      </c>
      <c r="R130" s="151">
        <f t="shared" si="2"/>
        <v>0</v>
      </c>
      <c r="S130" s="151">
        <v>0</v>
      </c>
      <c r="T130" s="152">
        <f t="shared" si="3"/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R130" s="153" t="s">
        <v>158</v>
      </c>
      <c r="AT130" s="153" t="s">
        <v>154</v>
      </c>
      <c r="AU130" s="153" t="s">
        <v>81</v>
      </c>
      <c r="AY130" s="14" t="s">
        <v>152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4" t="s">
        <v>81</v>
      </c>
      <c r="BK130" s="154">
        <f t="shared" si="9"/>
        <v>0</v>
      </c>
      <c r="BL130" s="14" t="s">
        <v>158</v>
      </c>
      <c r="BM130" s="153" t="s">
        <v>292</v>
      </c>
    </row>
    <row r="131" spans="1:65" s="2" customFormat="1" ht="21.75" customHeight="1">
      <c r="A131" s="27"/>
      <c r="B131" s="141"/>
      <c r="C131" s="142" t="s">
        <v>221</v>
      </c>
      <c r="D131" s="142" t="s">
        <v>154</v>
      </c>
      <c r="E131" s="143" t="s">
        <v>1406</v>
      </c>
      <c r="F131" s="144" t="s">
        <v>1407</v>
      </c>
      <c r="G131" s="145" t="s">
        <v>1390</v>
      </c>
      <c r="H131" s="146">
        <v>1</v>
      </c>
      <c r="I131" s="147">
        <v>0</v>
      </c>
      <c r="J131" s="147">
        <f t="shared" si="0"/>
        <v>0</v>
      </c>
      <c r="K131" s="148"/>
      <c r="L131" s="28"/>
      <c r="M131" s="149" t="s">
        <v>1</v>
      </c>
      <c r="N131" s="150" t="s">
        <v>38</v>
      </c>
      <c r="O131" s="151">
        <v>0</v>
      </c>
      <c r="P131" s="151">
        <f t="shared" si="1"/>
        <v>0</v>
      </c>
      <c r="Q131" s="151">
        <v>0</v>
      </c>
      <c r="R131" s="151">
        <f t="shared" si="2"/>
        <v>0</v>
      </c>
      <c r="S131" s="151">
        <v>0</v>
      </c>
      <c r="T131" s="152">
        <f t="shared" si="3"/>
        <v>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R131" s="153" t="s">
        <v>158</v>
      </c>
      <c r="AT131" s="153" t="s">
        <v>154</v>
      </c>
      <c r="AU131" s="153" t="s">
        <v>81</v>
      </c>
      <c r="AY131" s="14" t="s">
        <v>152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4" t="s">
        <v>81</v>
      </c>
      <c r="BK131" s="154">
        <f t="shared" si="9"/>
        <v>0</v>
      </c>
      <c r="BL131" s="14" t="s">
        <v>158</v>
      </c>
      <c r="BM131" s="153" t="s">
        <v>301</v>
      </c>
    </row>
    <row r="132" spans="1:65" s="2" customFormat="1" ht="21.75" customHeight="1">
      <c r="A132" s="27"/>
      <c r="B132" s="141"/>
      <c r="C132" s="142" t="s">
        <v>228</v>
      </c>
      <c r="D132" s="142" t="s">
        <v>154</v>
      </c>
      <c r="E132" s="143" t="s">
        <v>1408</v>
      </c>
      <c r="F132" s="144" t="s">
        <v>1409</v>
      </c>
      <c r="G132" s="145" t="s">
        <v>1390</v>
      </c>
      <c r="H132" s="146">
        <v>1</v>
      </c>
      <c r="I132" s="147">
        <v>0</v>
      </c>
      <c r="J132" s="147">
        <f t="shared" si="0"/>
        <v>0</v>
      </c>
      <c r="K132" s="148"/>
      <c r="L132" s="28"/>
      <c r="M132" s="149" t="s">
        <v>1</v>
      </c>
      <c r="N132" s="150" t="s">
        <v>38</v>
      </c>
      <c r="O132" s="151">
        <v>0</v>
      </c>
      <c r="P132" s="151">
        <f t="shared" si="1"/>
        <v>0</v>
      </c>
      <c r="Q132" s="151">
        <v>0</v>
      </c>
      <c r="R132" s="151">
        <f t="shared" si="2"/>
        <v>0</v>
      </c>
      <c r="S132" s="151">
        <v>0</v>
      </c>
      <c r="T132" s="152">
        <f t="shared" si="3"/>
        <v>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R132" s="153" t="s">
        <v>158</v>
      </c>
      <c r="AT132" s="153" t="s">
        <v>154</v>
      </c>
      <c r="AU132" s="153" t="s">
        <v>81</v>
      </c>
      <c r="AY132" s="14" t="s">
        <v>152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4" t="s">
        <v>81</v>
      </c>
      <c r="BK132" s="154">
        <f t="shared" si="9"/>
        <v>0</v>
      </c>
      <c r="BL132" s="14" t="s">
        <v>158</v>
      </c>
      <c r="BM132" s="153" t="s">
        <v>310</v>
      </c>
    </row>
    <row r="133" spans="1:65" s="2" customFormat="1" ht="16.5" customHeight="1">
      <c r="A133" s="27"/>
      <c r="B133" s="141"/>
      <c r="C133" s="142" t="s">
        <v>8</v>
      </c>
      <c r="D133" s="142" t="s">
        <v>154</v>
      </c>
      <c r="E133" s="143" t="s">
        <v>1410</v>
      </c>
      <c r="F133" s="144" t="s">
        <v>1411</v>
      </c>
      <c r="G133" s="145" t="s">
        <v>269</v>
      </c>
      <c r="H133" s="146">
        <v>1</v>
      </c>
      <c r="I133" s="147">
        <v>0</v>
      </c>
      <c r="J133" s="147">
        <f t="shared" si="0"/>
        <v>0</v>
      </c>
      <c r="K133" s="148"/>
      <c r="L133" s="28"/>
      <c r="M133" s="149" t="s">
        <v>1</v>
      </c>
      <c r="N133" s="150" t="s">
        <v>38</v>
      </c>
      <c r="O133" s="151">
        <v>0</v>
      </c>
      <c r="P133" s="151">
        <f t="shared" si="1"/>
        <v>0</v>
      </c>
      <c r="Q133" s="151">
        <v>0</v>
      </c>
      <c r="R133" s="151">
        <f t="shared" si="2"/>
        <v>0</v>
      </c>
      <c r="S133" s="151">
        <v>0</v>
      </c>
      <c r="T133" s="152">
        <f t="shared" si="3"/>
        <v>0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R133" s="153" t="s">
        <v>158</v>
      </c>
      <c r="AT133" s="153" t="s">
        <v>154</v>
      </c>
      <c r="AU133" s="153" t="s">
        <v>81</v>
      </c>
      <c r="AY133" s="14" t="s">
        <v>152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4" t="s">
        <v>81</v>
      </c>
      <c r="BK133" s="154">
        <f t="shared" si="9"/>
        <v>0</v>
      </c>
      <c r="BL133" s="14" t="s">
        <v>158</v>
      </c>
      <c r="BM133" s="153" t="s">
        <v>322</v>
      </c>
    </row>
    <row r="134" spans="1:65" s="2" customFormat="1" ht="16.5" customHeight="1">
      <c r="A134" s="27"/>
      <c r="B134" s="141"/>
      <c r="C134" s="142" t="s">
        <v>240</v>
      </c>
      <c r="D134" s="142" t="s">
        <v>154</v>
      </c>
      <c r="E134" s="143" t="s">
        <v>1412</v>
      </c>
      <c r="F134" s="144" t="s">
        <v>1413</v>
      </c>
      <c r="G134" s="145" t="s">
        <v>1390</v>
      </c>
      <c r="H134" s="146">
        <v>1</v>
      </c>
      <c r="I134" s="147">
        <v>0</v>
      </c>
      <c r="J134" s="147">
        <f t="shared" si="0"/>
        <v>0</v>
      </c>
      <c r="K134" s="148"/>
      <c r="L134" s="28"/>
      <c r="M134" s="149" t="s">
        <v>1</v>
      </c>
      <c r="N134" s="150" t="s">
        <v>38</v>
      </c>
      <c r="O134" s="151">
        <v>0</v>
      </c>
      <c r="P134" s="151">
        <f t="shared" si="1"/>
        <v>0</v>
      </c>
      <c r="Q134" s="151">
        <v>0</v>
      </c>
      <c r="R134" s="151">
        <f t="shared" si="2"/>
        <v>0</v>
      </c>
      <c r="S134" s="151">
        <v>0</v>
      </c>
      <c r="T134" s="152">
        <f t="shared" si="3"/>
        <v>0</v>
      </c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R134" s="153" t="s">
        <v>158</v>
      </c>
      <c r="AT134" s="153" t="s">
        <v>154</v>
      </c>
      <c r="AU134" s="153" t="s">
        <v>81</v>
      </c>
      <c r="AY134" s="14" t="s">
        <v>152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4" t="s">
        <v>81</v>
      </c>
      <c r="BK134" s="154">
        <f t="shared" si="9"/>
        <v>0</v>
      </c>
      <c r="BL134" s="14" t="s">
        <v>158</v>
      </c>
      <c r="BM134" s="153" t="s">
        <v>333</v>
      </c>
    </row>
    <row r="135" spans="1:65" s="2" customFormat="1" ht="21.75" customHeight="1">
      <c r="A135" s="27"/>
      <c r="B135" s="141"/>
      <c r="C135" s="142" t="s">
        <v>246</v>
      </c>
      <c r="D135" s="142" t="s">
        <v>154</v>
      </c>
      <c r="E135" s="143" t="s">
        <v>1414</v>
      </c>
      <c r="F135" s="144" t="s">
        <v>1415</v>
      </c>
      <c r="G135" s="145" t="s">
        <v>1390</v>
      </c>
      <c r="H135" s="146">
        <v>1</v>
      </c>
      <c r="I135" s="147">
        <v>0</v>
      </c>
      <c r="J135" s="147">
        <f t="shared" si="0"/>
        <v>0</v>
      </c>
      <c r="K135" s="148"/>
      <c r="L135" s="28"/>
      <c r="M135" s="149" t="s">
        <v>1</v>
      </c>
      <c r="N135" s="150" t="s">
        <v>38</v>
      </c>
      <c r="O135" s="151">
        <v>0</v>
      </c>
      <c r="P135" s="151">
        <f t="shared" si="1"/>
        <v>0</v>
      </c>
      <c r="Q135" s="151">
        <v>0</v>
      </c>
      <c r="R135" s="151">
        <f t="shared" si="2"/>
        <v>0</v>
      </c>
      <c r="S135" s="151">
        <v>0</v>
      </c>
      <c r="T135" s="152">
        <f t="shared" si="3"/>
        <v>0</v>
      </c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R135" s="153" t="s">
        <v>158</v>
      </c>
      <c r="AT135" s="153" t="s">
        <v>154</v>
      </c>
      <c r="AU135" s="153" t="s">
        <v>81</v>
      </c>
      <c r="AY135" s="14" t="s">
        <v>152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4" t="s">
        <v>81</v>
      </c>
      <c r="BK135" s="154">
        <f t="shared" si="9"/>
        <v>0</v>
      </c>
      <c r="BL135" s="14" t="s">
        <v>158</v>
      </c>
      <c r="BM135" s="153" t="s">
        <v>343</v>
      </c>
    </row>
    <row r="136" spans="1:65" s="2" customFormat="1" ht="16.5" customHeight="1">
      <c r="A136" s="27"/>
      <c r="B136" s="141"/>
      <c r="C136" s="142" t="s">
        <v>252</v>
      </c>
      <c r="D136" s="142" t="s">
        <v>154</v>
      </c>
      <c r="E136" s="143" t="s">
        <v>1416</v>
      </c>
      <c r="F136" s="144" t="s">
        <v>1417</v>
      </c>
      <c r="G136" s="145" t="s">
        <v>555</v>
      </c>
      <c r="H136" s="146">
        <v>20</v>
      </c>
      <c r="I136" s="147">
        <v>0</v>
      </c>
      <c r="J136" s="147">
        <f t="shared" si="0"/>
        <v>0</v>
      </c>
      <c r="K136" s="148"/>
      <c r="L136" s="28"/>
      <c r="M136" s="149" t="s">
        <v>1</v>
      </c>
      <c r="N136" s="150" t="s">
        <v>38</v>
      </c>
      <c r="O136" s="151">
        <v>0</v>
      </c>
      <c r="P136" s="151">
        <f t="shared" si="1"/>
        <v>0</v>
      </c>
      <c r="Q136" s="151">
        <v>0</v>
      </c>
      <c r="R136" s="151">
        <f t="shared" si="2"/>
        <v>0</v>
      </c>
      <c r="S136" s="151">
        <v>0</v>
      </c>
      <c r="T136" s="152">
        <f t="shared" si="3"/>
        <v>0</v>
      </c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R136" s="153" t="s">
        <v>158</v>
      </c>
      <c r="AT136" s="153" t="s">
        <v>154</v>
      </c>
      <c r="AU136" s="153" t="s">
        <v>81</v>
      </c>
      <c r="AY136" s="14" t="s">
        <v>152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4" t="s">
        <v>81</v>
      </c>
      <c r="BK136" s="154">
        <f t="shared" si="9"/>
        <v>0</v>
      </c>
      <c r="BL136" s="14" t="s">
        <v>158</v>
      </c>
      <c r="BM136" s="153" t="s">
        <v>1418</v>
      </c>
    </row>
    <row r="137" spans="1:65" s="2" customFormat="1" ht="16.5" customHeight="1">
      <c r="A137" s="27"/>
      <c r="B137" s="141"/>
      <c r="C137" s="142" t="s">
        <v>257</v>
      </c>
      <c r="D137" s="142" t="s">
        <v>154</v>
      </c>
      <c r="E137" s="143" t="s">
        <v>154</v>
      </c>
      <c r="F137" s="144" t="s">
        <v>1419</v>
      </c>
      <c r="G137" s="145" t="s">
        <v>1390</v>
      </c>
      <c r="H137" s="146">
        <v>1</v>
      </c>
      <c r="I137" s="147">
        <v>0</v>
      </c>
      <c r="J137" s="147">
        <f t="shared" si="0"/>
        <v>0</v>
      </c>
      <c r="K137" s="148"/>
      <c r="L137" s="28"/>
      <c r="M137" s="149" t="s">
        <v>1</v>
      </c>
      <c r="N137" s="150" t="s">
        <v>38</v>
      </c>
      <c r="O137" s="151">
        <v>0</v>
      </c>
      <c r="P137" s="151">
        <f t="shared" si="1"/>
        <v>0</v>
      </c>
      <c r="Q137" s="151">
        <v>0</v>
      </c>
      <c r="R137" s="151">
        <f t="shared" si="2"/>
        <v>0</v>
      </c>
      <c r="S137" s="151">
        <v>0</v>
      </c>
      <c r="T137" s="152">
        <f t="shared" si="3"/>
        <v>0</v>
      </c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R137" s="153" t="s">
        <v>158</v>
      </c>
      <c r="AT137" s="153" t="s">
        <v>154</v>
      </c>
      <c r="AU137" s="153" t="s">
        <v>81</v>
      </c>
      <c r="AY137" s="14" t="s">
        <v>152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4" t="s">
        <v>81</v>
      </c>
      <c r="BK137" s="154">
        <f t="shared" si="9"/>
        <v>0</v>
      </c>
      <c r="BL137" s="14" t="s">
        <v>158</v>
      </c>
      <c r="BM137" s="153" t="s">
        <v>353</v>
      </c>
    </row>
    <row r="138" spans="1:65" s="2" customFormat="1" ht="16.5" customHeight="1">
      <c r="A138" s="27"/>
      <c r="B138" s="141"/>
      <c r="C138" s="142" t="s">
        <v>261</v>
      </c>
      <c r="D138" s="142" t="s">
        <v>154</v>
      </c>
      <c r="E138" s="143" t="s">
        <v>1420</v>
      </c>
      <c r="F138" s="144" t="s">
        <v>1421</v>
      </c>
      <c r="G138" s="145" t="s">
        <v>269</v>
      </c>
      <c r="H138" s="146">
        <v>2</v>
      </c>
      <c r="I138" s="147">
        <v>0</v>
      </c>
      <c r="J138" s="147">
        <f t="shared" si="0"/>
        <v>0</v>
      </c>
      <c r="K138" s="148"/>
      <c r="L138" s="28"/>
      <c r="M138" s="149" t="s">
        <v>1</v>
      </c>
      <c r="N138" s="150" t="s">
        <v>38</v>
      </c>
      <c r="O138" s="151">
        <v>0</v>
      </c>
      <c r="P138" s="151">
        <f t="shared" si="1"/>
        <v>0</v>
      </c>
      <c r="Q138" s="151">
        <v>0</v>
      </c>
      <c r="R138" s="151">
        <f t="shared" si="2"/>
        <v>0</v>
      </c>
      <c r="S138" s="151">
        <v>0</v>
      </c>
      <c r="T138" s="152">
        <f t="shared" si="3"/>
        <v>0</v>
      </c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R138" s="153" t="s">
        <v>158</v>
      </c>
      <c r="AT138" s="153" t="s">
        <v>154</v>
      </c>
      <c r="AU138" s="153" t="s">
        <v>81</v>
      </c>
      <c r="AY138" s="14" t="s">
        <v>152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4" t="s">
        <v>81</v>
      </c>
      <c r="BK138" s="154">
        <f t="shared" si="9"/>
        <v>0</v>
      </c>
      <c r="BL138" s="14" t="s">
        <v>158</v>
      </c>
      <c r="BM138" s="153" t="s">
        <v>361</v>
      </c>
    </row>
    <row r="139" spans="1:65" s="2" customFormat="1" ht="16.5" customHeight="1">
      <c r="A139" s="27"/>
      <c r="B139" s="141"/>
      <c r="C139" s="142" t="s">
        <v>7</v>
      </c>
      <c r="D139" s="142" t="s">
        <v>154</v>
      </c>
      <c r="E139" s="143" t="s">
        <v>1422</v>
      </c>
      <c r="F139" s="144" t="s">
        <v>1423</v>
      </c>
      <c r="G139" s="145" t="s">
        <v>269</v>
      </c>
      <c r="H139" s="146">
        <v>2</v>
      </c>
      <c r="I139" s="147">
        <v>0</v>
      </c>
      <c r="J139" s="147">
        <f t="shared" si="0"/>
        <v>0</v>
      </c>
      <c r="K139" s="148"/>
      <c r="L139" s="28"/>
      <c r="M139" s="149" t="s">
        <v>1</v>
      </c>
      <c r="N139" s="150" t="s">
        <v>38</v>
      </c>
      <c r="O139" s="151">
        <v>0</v>
      </c>
      <c r="P139" s="151">
        <f t="shared" si="1"/>
        <v>0</v>
      </c>
      <c r="Q139" s="151">
        <v>0</v>
      </c>
      <c r="R139" s="151">
        <f t="shared" si="2"/>
        <v>0</v>
      </c>
      <c r="S139" s="151">
        <v>0</v>
      </c>
      <c r="T139" s="152">
        <f t="shared" si="3"/>
        <v>0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R139" s="153" t="s">
        <v>158</v>
      </c>
      <c r="AT139" s="153" t="s">
        <v>154</v>
      </c>
      <c r="AU139" s="153" t="s">
        <v>81</v>
      </c>
      <c r="AY139" s="14" t="s">
        <v>152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4" t="s">
        <v>81</v>
      </c>
      <c r="BK139" s="154">
        <f t="shared" si="9"/>
        <v>0</v>
      </c>
      <c r="BL139" s="14" t="s">
        <v>158</v>
      </c>
      <c r="BM139" s="153" t="s">
        <v>371</v>
      </c>
    </row>
    <row r="140" spans="1:65" s="2" customFormat="1" ht="16.5" customHeight="1">
      <c r="A140" s="27"/>
      <c r="B140" s="141"/>
      <c r="C140" s="142" t="s">
        <v>271</v>
      </c>
      <c r="D140" s="142" t="s">
        <v>154</v>
      </c>
      <c r="E140" s="143" t="s">
        <v>1424</v>
      </c>
      <c r="F140" s="144" t="s">
        <v>1425</v>
      </c>
      <c r="G140" s="145" t="s">
        <v>1390</v>
      </c>
      <c r="H140" s="146">
        <v>4</v>
      </c>
      <c r="I140" s="147">
        <v>0</v>
      </c>
      <c r="J140" s="147">
        <f t="shared" si="0"/>
        <v>0</v>
      </c>
      <c r="K140" s="148"/>
      <c r="L140" s="28"/>
      <c r="M140" s="149" t="s">
        <v>1</v>
      </c>
      <c r="N140" s="150" t="s">
        <v>38</v>
      </c>
      <c r="O140" s="151">
        <v>0</v>
      </c>
      <c r="P140" s="151">
        <f t="shared" si="1"/>
        <v>0</v>
      </c>
      <c r="Q140" s="151">
        <v>0</v>
      </c>
      <c r="R140" s="151">
        <f t="shared" si="2"/>
        <v>0</v>
      </c>
      <c r="S140" s="151">
        <v>0</v>
      </c>
      <c r="T140" s="152">
        <f t="shared" si="3"/>
        <v>0</v>
      </c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R140" s="153" t="s">
        <v>158</v>
      </c>
      <c r="AT140" s="153" t="s">
        <v>154</v>
      </c>
      <c r="AU140" s="153" t="s">
        <v>81</v>
      </c>
      <c r="AY140" s="14" t="s">
        <v>152</v>
      </c>
      <c r="BE140" s="154">
        <f t="shared" si="4"/>
        <v>0</v>
      </c>
      <c r="BF140" s="154">
        <f t="shared" si="5"/>
        <v>0</v>
      </c>
      <c r="BG140" s="154">
        <f t="shared" si="6"/>
        <v>0</v>
      </c>
      <c r="BH140" s="154">
        <f t="shared" si="7"/>
        <v>0</v>
      </c>
      <c r="BI140" s="154">
        <f t="shared" si="8"/>
        <v>0</v>
      </c>
      <c r="BJ140" s="14" t="s">
        <v>81</v>
      </c>
      <c r="BK140" s="154">
        <f t="shared" si="9"/>
        <v>0</v>
      </c>
      <c r="BL140" s="14" t="s">
        <v>158</v>
      </c>
      <c r="BM140" s="153" t="s">
        <v>381</v>
      </c>
    </row>
    <row r="141" spans="1:65" s="2" customFormat="1" ht="16.5" customHeight="1">
      <c r="A141" s="27"/>
      <c r="B141" s="141"/>
      <c r="C141" s="142" t="s">
        <v>277</v>
      </c>
      <c r="D141" s="142" t="s">
        <v>154</v>
      </c>
      <c r="E141" s="143" t="s">
        <v>1426</v>
      </c>
      <c r="F141" s="144" t="s">
        <v>1427</v>
      </c>
      <c r="G141" s="145" t="s">
        <v>194</v>
      </c>
      <c r="H141" s="146">
        <v>3.32</v>
      </c>
      <c r="I141" s="147">
        <v>0</v>
      </c>
      <c r="J141" s="147">
        <f t="shared" si="0"/>
        <v>0</v>
      </c>
      <c r="K141" s="148"/>
      <c r="L141" s="28"/>
      <c r="M141" s="149" t="s">
        <v>1</v>
      </c>
      <c r="N141" s="150" t="s">
        <v>38</v>
      </c>
      <c r="O141" s="151">
        <v>0</v>
      </c>
      <c r="P141" s="151">
        <f t="shared" si="1"/>
        <v>0</v>
      </c>
      <c r="Q141" s="151">
        <v>0</v>
      </c>
      <c r="R141" s="151">
        <f t="shared" si="2"/>
        <v>0</v>
      </c>
      <c r="S141" s="151">
        <v>0</v>
      </c>
      <c r="T141" s="152">
        <f t="shared" si="3"/>
        <v>0</v>
      </c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R141" s="153" t="s">
        <v>158</v>
      </c>
      <c r="AT141" s="153" t="s">
        <v>154</v>
      </c>
      <c r="AU141" s="153" t="s">
        <v>81</v>
      </c>
      <c r="AY141" s="14" t="s">
        <v>152</v>
      </c>
      <c r="BE141" s="154">
        <f t="shared" si="4"/>
        <v>0</v>
      </c>
      <c r="BF141" s="154">
        <f t="shared" si="5"/>
        <v>0</v>
      </c>
      <c r="BG141" s="154">
        <f t="shared" si="6"/>
        <v>0</v>
      </c>
      <c r="BH141" s="154">
        <f t="shared" si="7"/>
        <v>0</v>
      </c>
      <c r="BI141" s="154">
        <f t="shared" si="8"/>
        <v>0</v>
      </c>
      <c r="BJ141" s="14" t="s">
        <v>81</v>
      </c>
      <c r="BK141" s="154">
        <f t="shared" si="9"/>
        <v>0</v>
      </c>
      <c r="BL141" s="14" t="s">
        <v>158</v>
      </c>
      <c r="BM141" s="153" t="s">
        <v>392</v>
      </c>
    </row>
    <row r="142" spans="1:65" s="2" customFormat="1" ht="21.75" customHeight="1">
      <c r="A142" s="27"/>
      <c r="B142" s="141"/>
      <c r="C142" s="142" t="s">
        <v>292</v>
      </c>
      <c r="D142" s="142" t="s">
        <v>154</v>
      </c>
      <c r="E142" s="143" t="s">
        <v>186</v>
      </c>
      <c r="F142" s="144" t="s">
        <v>1428</v>
      </c>
      <c r="G142" s="145" t="s">
        <v>1390</v>
      </c>
      <c r="H142" s="146">
        <v>1</v>
      </c>
      <c r="I142" s="147">
        <v>0</v>
      </c>
      <c r="J142" s="147">
        <f t="shared" si="0"/>
        <v>0</v>
      </c>
      <c r="K142" s="148"/>
      <c r="L142" s="28"/>
      <c r="M142" s="149" t="s">
        <v>1</v>
      </c>
      <c r="N142" s="150" t="s">
        <v>38</v>
      </c>
      <c r="O142" s="151">
        <v>0</v>
      </c>
      <c r="P142" s="151">
        <f t="shared" si="1"/>
        <v>0</v>
      </c>
      <c r="Q142" s="151">
        <v>0</v>
      </c>
      <c r="R142" s="151">
        <f t="shared" si="2"/>
        <v>0</v>
      </c>
      <c r="S142" s="151">
        <v>0</v>
      </c>
      <c r="T142" s="152">
        <f t="shared" si="3"/>
        <v>0</v>
      </c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R142" s="153" t="s">
        <v>158</v>
      </c>
      <c r="AT142" s="153" t="s">
        <v>154</v>
      </c>
      <c r="AU142" s="153" t="s">
        <v>81</v>
      </c>
      <c r="AY142" s="14" t="s">
        <v>152</v>
      </c>
      <c r="BE142" s="154">
        <f t="shared" si="4"/>
        <v>0</v>
      </c>
      <c r="BF142" s="154">
        <f t="shared" si="5"/>
        <v>0</v>
      </c>
      <c r="BG142" s="154">
        <f t="shared" si="6"/>
        <v>0</v>
      </c>
      <c r="BH142" s="154">
        <f t="shared" si="7"/>
        <v>0</v>
      </c>
      <c r="BI142" s="154">
        <f t="shared" si="8"/>
        <v>0</v>
      </c>
      <c r="BJ142" s="14" t="s">
        <v>81</v>
      </c>
      <c r="BK142" s="154">
        <f t="shared" si="9"/>
        <v>0</v>
      </c>
      <c r="BL142" s="14" t="s">
        <v>158</v>
      </c>
      <c r="BM142" s="153" t="s">
        <v>402</v>
      </c>
    </row>
    <row r="143" spans="1:65" s="2" customFormat="1" ht="21.75" customHeight="1">
      <c r="A143" s="27"/>
      <c r="B143" s="141"/>
      <c r="C143" s="142" t="s">
        <v>297</v>
      </c>
      <c r="D143" s="142" t="s">
        <v>154</v>
      </c>
      <c r="E143" s="143" t="s">
        <v>1429</v>
      </c>
      <c r="F143" s="144" t="s">
        <v>1430</v>
      </c>
      <c r="G143" s="145" t="s">
        <v>295</v>
      </c>
      <c r="H143" s="146">
        <v>24</v>
      </c>
      <c r="I143" s="147">
        <v>0</v>
      </c>
      <c r="J143" s="147">
        <f t="shared" si="0"/>
        <v>0</v>
      </c>
      <c r="K143" s="148"/>
      <c r="L143" s="28"/>
      <c r="M143" s="149" t="s">
        <v>1</v>
      </c>
      <c r="N143" s="150" t="s">
        <v>38</v>
      </c>
      <c r="O143" s="151">
        <v>0</v>
      </c>
      <c r="P143" s="151">
        <f t="shared" si="1"/>
        <v>0</v>
      </c>
      <c r="Q143" s="151">
        <v>0</v>
      </c>
      <c r="R143" s="151">
        <f t="shared" si="2"/>
        <v>0</v>
      </c>
      <c r="S143" s="151">
        <v>0</v>
      </c>
      <c r="T143" s="152">
        <f t="shared" si="3"/>
        <v>0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R143" s="153" t="s">
        <v>158</v>
      </c>
      <c r="AT143" s="153" t="s">
        <v>154</v>
      </c>
      <c r="AU143" s="153" t="s">
        <v>81</v>
      </c>
      <c r="AY143" s="14" t="s">
        <v>152</v>
      </c>
      <c r="BE143" s="154">
        <f t="shared" si="4"/>
        <v>0</v>
      </c>
      <c r="BF143" s="154">
        <f t="shared" si="5"/>
        <v>0</v>
      </c>
      <c r="BG143" s="154">
        <f t="shared" si="6"/>
        <v>0</v>
      </c>
      <c r="BH143" s="154">
        <f t="shared" si="7"/>
        <v>0</v>
      </c>
      <c r="BI143" s="154">
        <f t="shared" si="8"/>
        <v>0</v>
      </c>
      <c r="BJ143" s="14" t="s">
        <v>81</v>
      </c>
      <c r="BK143" s="154">
        <f t="shared" si="9"/>
        <v>0</v>
      </c>
      <c r="BL143" s="14" t="s">
        <v>158</v>
      </c>
      <c r="BM143" s="153" t="s">
        <v>412</v>
      </c>
    </row>
    <row r="144" spans="1:65" s="2" customFormat="1" ht="21.75" customHeight="1">
      <c r="A144" s="27"/>
      <c r="B144" s="141"/>
      <c r="C144" s="142" t="s">
        <v>301</v>
      </c>
      <c r="D144" s="142" t="s">
        <v>154</v>
      </c>
      <c r="E144" s="143" t="s">
        <v>1431</v>
      </c>
      <c r="F144" s="144" t="s">
        <v>1432</v>
      </c>
      <c r="G144" s="145" t="s">
        <v>295</v>
      </c>
      <c r="H144" s="146">
        <v>6</v>
      </c>
      <c r="I144" s="147">
        <v>0</v>
      </c>
      <c r="J144" s="147">
        <f t="shared" si="0"/>
        <v>0</v>
      </c>
      <c r="K144" s="148"/>
      <c r="L144" s="28"/>
      <c r="M144" s="149" t="s">
        <v>1</v>
      </c>
      <c r="N144" s="150" t="s">
        <v>38</v>
      </c>
      <c r="O144" s="151">
        <v>0</v>
      </c>
      <c r="P144" s="151">
        <f t="shared" si="1"/>
        <v>0</v>
      </c>
      <c r="Q144" s="151">
        <v>0</v>
      </c>
      <c r="R144" s="151">
        <f t="shared" si="2"/>
        <v>0</v>
      </c>
      <c r="S144" s="151">
        <v>0</v>
      </c>
      <c r="T144" s="152">
        <f t="shared" si="3"/>
        <v>0</v>
      </c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R144" s="153" t="s">
        <v>158</v>
      </c>
      <c r="AT144" s="153" t="s">
        <v>154</v>
      </c>
      <c r="AU144" s="153" t="s">
        <v>81</v>
      </c>
      <c r="AY144" s="14" t="s">
        <v>152</v>
      </c>
      <c r="BE144" s="154">
        <f t="shared" si="4"/>
        <v>0</v>
      </c>
      <c r="BF144" s="154">
        <f t="shared" si="5"/>
        <v>0</v>
      </c>
      <c r="BG144" s="154">
        <f t="shared" si="6"/>
        <v>0</v>
      </c>
      <c r="BH144" s="154">
        <f t="shared" si="7"/>
        <v>0</v>
      </c>
      <c r="BI144" s="154">
        <f t="shared" si="8"/>
        <v>0</v>
      </c>
      <c r="BJ144" s="14" t="s">
        <v>81</v>
      </c>
      <c r="BK144" s="154">
        <f t="shared" si="9"/>
        <v>0</v>
      </c>
      <c r="BL144" s="14" t="s">
        <v>158</v>
      </c>
      <c r="BM144" s="153" t="s">
        <v>422</v>
      </c>
    </row>
    <row r="145" spans="1:65" s="2" customFormat="1" ht="21.75" customHeight="1">
      <c r="A145" s="27"/>
      <c r="B145" s="141"/>
      <c r="C145" s="142" t="s">
        <v>306</v>
      </c>
      <c r="D145" s="142" t="s">
        <v>154</v>
      </c>
      <c r="E145" s="143" t="s">
        <v>1433</v>
      </c>
      <c r="F145" s="144" t="s">
        <v>1434</v>
      </c>
      <c r="G145" s="145" t="s">
        <v>295</v>
      </c>
      <c r="H145" s="146">
        <v>12</v>
      </c>
      <c r="I145" s="147">
        <v>0</v>
      </c>
      <c r="J145" s="147">
        <f t="shared" si="0"/>
        <v>0</v>
      </c>
      <c r="K145" s="148"/>
      <c r="L145" s="28"/>
      <c r="M145" s="149" t="s">
        <v>1</v>
      </c>
      <c r="N145" s="150" t="s">
        <v>38</v>
      </c>
      <c r="O145" s="151">
        <v>0</v>
      </c>
      <c r="P145" s="151">
        <f t="shared" si="1"/>
        <v>0</v>
      </c>
      <c r="Q145" s="151">
        <v>0</v>
      </c>
      <c r="R145" s="151">
        <f t="shared" si="2"/>
        <v>0</v>
      </c>
      <c r="S145" s="151">
        <v>0</v>
      </c>
      <c r="T145" s="152">
        <f t="shared" si="3"/>
        <v>0</v>
      </c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R145" s="153" t="s">
        <v>158</v>
      </c>
      <c r="AT145" s="153" t="s">
        <v>154</v>
      </c>
      <c r="AU145" s="153" t="s">
        <v>81</v>
      </c>
      <c r="AY145" s="14" t="s">
        <v>152</v>
      </c>
      <c r="BE145" s="154">
        <f t="shared" si="4"/>
        <v>0</v>
      </c>
      <c r="BF145" s="154">
        <f t="shared" si="5"/>
        <v>0</v>
      </c>
      <c r="BG145" s="154">
        <f t="shared" si="6"/>
        <v>0</v>
      </c>
      <c r="BH145" s="154">
        <f t="shared" si="7"/>
        <v>0</v>
      </c>
      <c r="BI145" s="154">
        <f t="shared" si="8"/>
        <v>0</v>
      </c>
      <c r="BJ145" s="14" t="s">
        <v>81</v>
      </c>
      <c r="BK145" s="154">
        <f t="shared" si="9"/>
        <v>0</v>
      </c>
      <c r="BL145" s="14" t="s">
        <v>158</v>
      </c>
      <c r="BM145" s="153" t="s">
        <v>431</v>
      </c>
    </row>
    <row r="146" spans="1:65" s="2" customFormat="1" ht="21.75" customHeight="1">
      <c r="A146" s="27"/>
      <c r="B146" s="141"/>
      <c r="C146" s="142" t="s">
        <v>310</v>
      </c>
      <c r="D146" s="142" t="s">
        <v>154</v>
      </c>
      <c r="E146" s="143" t="s">
        <v>1435</v>
      </c>
      <c r="F146" s="144" t="s">
        <v>1436</v>
      </c>
      <c r="G146" s="145" t="s">
        <v>295</v>
      </c>
      <c r="H146" s="146">
        <v>6</v>
      </c>
      <c r="I146" s="147">
        <v>0</v>
      </c>
      <c r="J146" s="147">
        <f t="shared" si="0"/>
        <v>0</v>
      </c>
      <c r="K146" s="148"/>
      <c r="L146" s="28"/>
      <c r="M146" s="149" t="s">
        <v>1</v>
      </c>
      <c r="N146" s="150" t="s">
        <v>38</v>
      </c>
      <c r="O146" s="151">
        <v>0</v>
      </c>
      <c r="P146" s="151">
        <f t="shared" si="1"/>
        <v>0</v>
      </c>
      <c r="Q146" s="151">
        <v>0</v>
      </c>
      <c r="R146" s="151">
        <f t="shared" si="2"/>
        <v>0</v>
      </c>
      <c r="S146" s="151">
        <v>0</v>
      </c>
      <c r="T146" s="152">
        <f t="shared" si="3"/>
        <v>0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R146" s="153" t="s">
        <v>158</v>
      </c>
      <c r="AT146" s="153" t="s">
        <v>154</v>
      </c>
      <c r="AU146" s="153" t="s">
        <v>81</v>
      </c>
      <c r="AY146" s="14" t="s">
        <v>152</v>
      </c>
      <c r="BE146" s="154">
        <f t="shared" si="4"/>
        <v>0</v>
      </c>
      <c r="BF146" s="154">
        <f t="shared" si="5"/>
        <v>0</v>
      </c>
      <c r="BG146" s="154">
        <f t="shared" si="6"/>
        <v>0</v>
      </c>
      <c r="BH146" s="154">
        <f t="shared" si="7"/>
        <v>0</v>
      </c>
      <c r="BI146" s="154">
        <f t="shared" si="8"/>
        <v>0</v>
      </c>
      <c r="BJ146" s="14" t="s">
        <v>81</v>
      </c>
      <c r="BK146" s="154">
        <f t="shared" si="9"/>
        <v>0</v>
      </c>
      <c r="BL146" s="14" t="s">
        <v>158</v>
      </c>
      <c r="BM146" s="153" t="s">
        <v>441</v>
      </c>
    </row>
    <row r="147" spans="1:65" s="2" customFormat="1" ht="21.75" customHeight="1">
      <c r="A147" s="27"/>
      <c r="B147" s="141"/>
      <c r="C147" s="142" t="s">
        <v>316</v>
      </c>
      <c r="D147" s="142" t="s">
        <v>154</v>
      </c>
      <c r="E147" s="143" t="s">
        <v>1437</v>
      </c>
      <c r="F147" s="144" t="s">
        <v>1438</v>
      </c>
      <c r="G147" s="145" t="s">
        <v>295</v>
      </c>
      <c r="H147" s="146">
        <v>24</v>
      </c>
      <c r="I147" s="147">
        <v>0</v>
      </c>
      <c r="J147" s="147">
        <f t="shared" si="0"/>
        <v>0</v>
      </c>
      <c r="K147" s="148"/>
      <c r="L147" s="28"/>
      <c r="M147" s="149" t="s">
        <v>1</v>
      </c>
      <c r="N147" s="150" t="s">
        <v>38</v>
      </c>
      <c r="O147" s="151">
        <v>0</v>
      </c>
      <c r="P147" s="151">
        <f t="shared" si="1"/>
        <v>0</v>
      </c>
      <c r="Q147" s="151">
        <v>0</v>
      </c>
      <c r="R147" s="151">
        <f t="shared" si="2"/>
        <v>0</v>
      </c>
      <c r="S147" s="151">
        <v>0</v>
      </c>
      <c r="T147" s="152">
        <f t="shared" si="3"/>
        <v>0</v>
      </c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R147" s="153" t="s">
        <v>158</v>
      </c>
      <c r="AT147" s="153" t="s">
        <v>154</v>
      </c>
      <c r="AU147" s="153" t="s">
        <v>81</v>
      </c>
      <c r="AY147" s="14" t="s">
        <v>152</v>
      </c>
      <c r="BE147" s="154">
        <f t="shared" si="4"/>
        <v>0</v>
      </c>
      <c r="BF147" s="154">
        <f t="shared" si="5"/>
        <v>0</v>
      </c>
      <c r="BG147" s="154">
        <f t="shared" si="6"/>
        <v>0</v>
      </c>
      <c r="BH147" s="154">
        <f t="shared" si="7"/>
        <v>0</v>
      </c>
      <c r="BI147" s="154">
        <f t="shared" si="8"/>
        <v>0</v>
      </c>
      <c r="BJ147" s="14" t="s">
        <v>81</v>
      </c>
      <c r="BK147" s="154">
        <f t="shared" si="9"/>
        <v>0</v>
      </c>
      <c r="BL147" s="14" t="s">
        <v>158</v>
      </c>
      <c r="BM147" s="153" t="s">
        <v>451</v>
      </c>
    </row>
    <row r="148" spans="1:65" s="2" customFormat="1" ht="21.75" customHeight="1">
      <c r="A148" s="27"/>
      <c r="B148" s="141"/>
      <c r="C148" s="142" t="s">
        <v>322</v>
      </c>
      <c r="D148" s="142" t="s">
        <v>154</v>
      </c>
      <c r="E148" s="143" t="s">
        <v>1439</v>
      </c>
      <c r="F148" s="144" t="s">
        <v>1440</v>
      </c>
      <c r="G148" s="145" t="s">
        <v>295</v>
      </c>
      <c r="H148" s="146">
        <v>24</v>
      </c>
      <c r="I148" s="147">
        <v>0</v>
      </c>
      <c r="J148" s="147">
        <f t="shared" si="0"/>
        <v>0</v>
      </c>
      <c r="K148" s="148"/>
      <c r="L148" s="28"/>
      <c r="M148" s="149" t="s">
        <v>1</v>
      </c>
      <c r="N148" s="150" t="s">
        <v>38</v>
      </c>
      <c r="O148" s="151">
        <v>0</v>
      </c>
      <c r="P148" s="151">
        <f t="shared" si="1"/>
        <v>0</v>
      </c>
      <c r="Q148" s="151">
        <v>0</v>
      </c>
      <c r="R148" s="151">
        <f t="shared" si="2"/>
        <v>0</v>
      </c>
      <c r="S148" s="151">
        <v>0</v>
      </c>
      <c r="T148" s="152">
        <f t="shared" si="3"/>
        <v>0</v>
      </c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R148" s="153" t="s">
        <v>158</v>
      </c>
      <c r="AT148" s="153" t="s">
        <v>154</v>
      </c>
      <c r="AU148" s="153" t="s">
        <v>81</v>
      </c>
      <c r="AY148" s="14" t="s">
        <v>152</v>
      </c>
      <c r="BE148" s="154">
        <f t="shared" si="4"/>
        <v>0</v>
      </c>
      <c r="BF148" s="154">
        <f t="shared" si="5"/>
        <v>0</v>
      </c>
      <c r="BG148" s="154">
        <f t="shared" si="6"/>
        <v>0</v>
      </c>
      <c r="BH148" s="154">
        <f t="shared" si="7"/>
        <v>0</v>
      </c>
      <c r="BI148" s="154">
        <f t="shared" si="8"/>
        <v>0</v>
      </c>
      <c r="BJ148" s="14" t="s">
        <v>81</v>
      </c>
      <c r="BK148" s="154">
        <f t="shared" si="9"/>
        <v>0</v>
      </c>
      <c r="BL148" s="14" t="s">
        <v>158</v>
      </c>
      <c r="BM148" s="153" t="s">
        <v>460</v>
      </c>
    </row>
    <row r="149" spans="1:65" s="2" customFormat="1" ht="21.75" customHeight="1">
      <c r="A149" s="27"/>
      <c r="B149" s="141"/>
      <c r="C149" s="142" t="s">
        <v>326</v>
      </c>
      <c r="D149" s="142" t="s">
        <v>154</v>
      </c>
      <c r="E149" s="143" t="s">
        <v>1441</v>
      </c>
      <c r="F149" s="144" t="s">
        <v>1442</v>
      </c>
      <c r="G149" s="145" t="s">
        <v>295</v>
      </c>
      <c r="H149" s="146">
        <v>24</v>
      </c>
      <c r="I149" s="147">
        <v>0</v>
      </c>
      <c r="J149" s="147">
        <f t="shared" si="0"/>
        <v>0</v>
      </c>
      <c r="K149" s="148"/>
      <c r="L149" s="28"/>
      <c r="M149" s="149" t="s">
        <v>1</v>
      </c>
      <c r="N149" s="150" t="s">
        <v>38</v>
      </c>
      <c r="O149" s="151">
        <v>0</v>
      </c>
      <c r="P149" s="151">
        <f t="shared" si="1"/>
        <v>0</v>
      </c>
      <c r="Q149" s="151">
        <v>0</v>
      </c>
      <c r="R149" s="151">
        <f t="shared" si="2"/>
        <v>0</v>
      </c>
      <c r="S149" s="151">
        <v>0</v>
      </c>
      <c r="T149" s="152">
        <f t="shared" si="3"/>
        <v>0</v>
      </c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R149" s="153" t="s">
        <v>158</v>
      </c>
      <c r="AT149" s="153" t="s">
        <v>154</v>
      </c>
      <c r="AU149" s="153" t="s">
        <v>81</v>
      </c>
      <c r="AY149" s="14" t="s">
        <v>152</v>
      </c>
      <c r="BE149" s="154">
        <f t="shared" si="4"/>
        <v>0</v>
      </c>
      <c r="BF149" s="154">
        <f t="shared" si="5"/>
        <v>0</v>
      </c>
      <c r="BG149" s="154">
        <f t="shared" si="6"/>
        <v>0</v>
      </c>
      <c r="BH149" s="154">
        <f t="shared" si="7"/>
        <v>0</v>
      </c>
      <c r="BI149" s="154">
        <f t="shared" si="8"/>
        <v>0</v>
      </c>
      <c r="BJ149" s="14" t="s">
        <v>81</v>
      </c>
      <c r="BK149" s="154">
        <f t="shared" si="9"/>
        <v>0</v>
      </c>
      <c r="BL149" s="14" t="s">
        <v>158</v>
      </c>
      <c r="BM149" s="153" t="s">
        <v>467</v>
      </c>
    </row>
    <row r="150" spans="1:65" s="2" customFormat="1" ht="21.75" customHeight="1">
      <c r="A150" s="27"/>
      <c r="B150" s="141"/>
      <c r="C150" s="142" t="s">
        <v>333</v>
      </c>
      <c r="D150" s="142" t="s">
        <v>154</v>
      </c>
      <c r="E150" s="143" t="s">
        <v>1443</v>
      </c>
      <c r="F150" s="144" t="s">
        <v>1444</v>
      </c>
      <c r="G150" s="145" t="s">
        <v>1390</v>
      </c>
      <c r="H150" s="146">
        <v>1</v>
      </c>
      <c r="I150" s="147">
        <v>0</v>
      </c>
      <c r="J150" s="147">
        <f t="shared" si="0"/>
        <v>0</v>
      </c>
      <c r="K150" s="148"/>
      <c r="L150" s="28"/>
      <c r="M150" s="149" t="s">
        <v>1</v>
      </c>
      <c r="N150" s="150" t="s">
        <v>38</v>
      </c>
      <c r="O150" s="151">
        <v>0</v>
      </c>
      <c r="P150" s="151">
        <f t="shared" si="1"/>
        <v>0</v>
      </c>
      <c r="Q150" s="151">
        <v>0</v>
      </c>
      <c r="R150" s="151">
        <f t="shared" si="2"/>
        <v>0</v>
      </c>
      <c r="S150" s="151">
        <v>0</v>
      </c>
      <c r="T150" s="152">
        <f t="shared" si="3"/>
        <v>0</v>
      </c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R150" s="153" t="s">
        <v>158</v>
      </c>
      <c r="AT150" s="153" t="s">
        <v>154</v>
      </c>
      <c r="AU150" s="153" t="s">
        <v>81</v>
      </c>
      <c r="AY150" s="14" t="s">
        <v>152</v>
      </c>
      <c r="BE150" s="154">
        <f t="shared" si="4"/>
        <v>0</v>
      </c>
      <c r="BF150" s="154">
        <f t="shared" si="5"/>
        <v>0</v>
      </c>
      <c r="BG150" s="154">
        <f t="shared" si="6"/>
        <v>0</v>
      </c>
      <c r="BH150" s="154">
        <f t="shared" si="7"/>
        <v>0</v>
      </c>
      <c r="BI150" s="154">
        <f t="shared" si="8"/>
        <v>0</v>
      </c>
      <c r="BJ150" s="14" t="s">
        <v>81</v>
      </c>
      <c r="BK150" s="154">
        <f t="shared" si="9"/>
        <v>0</v>
      </c>
      <c r="BL150" s="14" t="s">
        <v>158</v>
      </c>
      <c r="BM150" s="153" t="s">
        <v>475</v>
      </c>
    </row>
    <row r="151" spans="1:65" s="2" customFormat="1" ht="16.5" customHeight="1">
      <c r="A151" s="27"/>
      <c r="B151" s="141"/>
      <c r="C151" s="142" t="s">
        <v>339</v>
      </c>
      <c r="D151" s="142" t="s">
        <v>154</v>
      </c>
      <c r="E151" s="143" t="s">
        <v>1445</v>
      </c>
      <c r="F151" s="144" t="s">
        <v>1446</v>
      </c>
      <c r="G151" s="145" t="s">
        <v>295</v>
      </c>
      <c r="H151" s="146">
        <v>120</v>
      </c>
      <c r="I151" s="147">
        <v>0</v>
      </c>
      <c r="J151" s="147">
        <f aca="true" t="shared" si="10" ref="J151:J181">ROUND(I151*H151,2)</f>
        <v>0</v>
      </c>
      <c r="K151" s="148"/>
      <c r="L151" s="28"/>
      <c r="M151" s="149" t="s">
        <v>1</v>
      </c>
      <c r="N151" s="150" t="s">
        <v>38</v>
      </c>
      <c r="O151" s="151">
        <v>0</v>
      </c>
      <c r="P151" s="151">
        <f aca="true" t="shared" si="11" ref="P151:P181">O151*H151</f>
        <v>0</v>
      </c>
      <c r="Q151" s="151">
        <v>0</v>
      </c>
      <c r="R151" s="151">
        <f aca="true" t="shared" si="12" ref="R151:R181">Q151*H151</f>
        <v>0</v>
      </c>
      <c r="S151" s="151">
        <v>0</v>
      </c>
      <c r="T151" s="152">
        <f aca="true" t="shared" si="13" ref="T151:T181">S151*H151</f>
        <v>0</v>
      </c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R151" s="153" t="s">
        <v>158</v>
      </c>
      <c r="AT151" s="153" t="s">
        <v>154</v>
      </c>
      <c r="AU151" s="153" t="s">
        <v>81</v>
      </c>
      <c r="AY151" s="14" t="s">
        <v>152</v>
      </c>
      <c r="BE151" s="154">
        <f aca="true" t="shared" si="14" ref="BE151:BE181">IF(N151="základní",J151,0)</f>
        <v>0</v>
      </c>
      <c r="BF151" s="154">
        <f aca="true" t="shared" si="15" ref="BF151:BF181">IF(N151="snížená",J151,0)</f>
        <v>0</v>
      </c>
      <c r="BG151" s="154">
        <f aca="true" t="shared" si="16" ref="BG151:BG181">IF(N151="zákl. přenesená",J151,0)</f>
        <v>0</v>
      </c>
      <c r="BH151" s="154">
        <f aca="true" t="shared" si="17" ref="BH151:BH181">IF(N151="sníž. přenesená",J151,0)</f>
        <v>0</v>
      </c>
      <c r="BI151" s="154">
        <f aca="true" t="shared" si="18" ref="BI151:BI181">IF(N151="nulová",J151,0)</f>
        <v>0</v>
      </c>
      <c r="BJ151" s="14" t="s">
        <v>81</v>
      </c>
      <c r="BK151" s="154">
        <f aca="true" t="shared" si="19" ref="BK151:BK181">ROUND(I151*H151,2)</f>
        <v>0</v>
      </c>
      <c r="BL151" s="14" t="s">
        <v>158</v>
      </c>
      <c r="BM151" s="153" t="s">
        <v>483</v>
      </c>
    </row>
    <row r="152" spans="1:65" s="2" customFormat="1" ht="16.5" customHeight="1">
      <c r="A152" s="27"/>
      <c r="B152" s="141"/>
      <c r="C152" s="142" t="s">
        <v>343</v>
      </c>
      <c r="D152" s="142" t="s">
        <v>154</v>
      </c>
      <c r="E152" s="143" t="s">
        <v>1447</v>
      </c>
      <c r="F152" s="144" t="s">
        <v>1448</v>
      </c>
      <c r="G152" s="145" t="s">
        <v>194</v>
      </c>
      <c r="H152" s="146">
        <v>0.55</v>
      </c>
      <c r="I152" s="147">
        <v>0</v>
      </c>
      <c r="J152" s="147">
        <f t="shared" si="10"/>
        <v>0</v>
      </c>
      <c r="K152" s="148"/>
      <c r="L152" s="28"/>
      <c r="M152" s="149" t="s">
        <v>1</v>
      </c>
      <c r="N152" s="150" t="s">
        <v>38</v>
      </c>
      <c r="O152" s="151">
        <v>0</v>
      </c>
      <c r="P152" s="151">
        <f t="shared" si="11"/>
        <v>0</v>
      </c>
      <c r="Q152" s="151">
        <v>0</v>
      </c>
      <c r="R152" s="151">
        <f t="shared" si="12"/>
        <v>0</v>
      </c>
      <c r="S152" s="151">
        <v>0</v>
      </c>
      <c r="T152" s="152">
        <f t="shared" si="13"/>
        <v>0</v>
      </c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R152" s="153" t="s">
        <v>158</v>
      </c>
      <c r="AT152" s="153" t="s">
        <v>154</v>
      </c>
      <c r="AU152" s="153" t="s">
        <v>81</v>
      </c>
      <c r="AY152" s="14" t="s">
        <v>152</v>
      </c>
      <c r="BE152" s="154">
        <f t="shared" si="14"/>
        <v>0</v>
      </c>
      <c r="BF152" s="154">
        <f t="shared" si="15"/>
        <v>0</v>
      </c>
      <c r="BG152" s="154">
        <f t="shared" si="16"/>
        <v>0</v>
      </c>
      <c r="BH152" s="154">
        <f t="shared" si="17"/>
        <v>0</v>
      </c>
      <c r="BI152" s="154">
        <f t="shared" si="18"/>
        <v>0</v>
      </c>
      <c r="BJ152" s="14" t="s">
        <v>81</v>
      </c>
      <c r="BK152" s="154">
        <f t="shared" si="19"/>
        <v>0</v>
      </c>
      <c r="BL152" s="14" t="s">
        <v>158</v>
      </c>
      <c r="BM152" s="153" t="s">
        <v>495</v>
      </c>
    </row>
    <row r="153" spans="1:65" s="2" customFormat="1" ht="16.5" customHeight="1">
      <c r="A153" s="27"/>
      <c r="B153" s="141"/>
      <c r="C153" s="142" t="s">
        <v>347</v>
      </c>
      <c r="D153" s="142" t="s">
        <v>154</v>
      </c>
      <c r="E153" s="143" t="s">
        <v>197</v>
      </c>
      <c r="F153" s="144" t="s">
        <v>1449</v>
      </c>
      <c r="G153" s="145" t="s">
        <v>1390</v>
      </c>
      <c r="H153" s="146">
        <v>1</v>
      </c>
      <c r="I153" s="147">
        <v>0</v>
      </c>
      <c r="J153" s="147">
        <f t="shared" si="10"/>
        <v>0</v>
      </c>
      <c r="K153" s="148"/>
      <c r="L153" s="28"/>
      <c r="M153" s="149" t="s">
        <v>1</v>
      </c>
      <c r="N153" s="150" t="s">
        <v>38</v>
      </c>
      <c r="O153" s="151">
        <v>0</v>
      </c>
      <c r="P153" s="151">
        <f t="shared" si="11"/>
        <v>0</v>
      </c>
      <c r="Q153" s="151">
        <v>0</v>
      </c>
      <c r="R153" s="151">
        <f t="shared" si="12"/>
        <v>0</v>
      </c>
      <c r="S153" s="151">
        <v>0</v>
      </c>
      <c r="T153" s="152">
        <f t="shared" si="13"/>
        <v>0</v>
      </c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R153" s="153" t="s">
        <v>158</v>
      </c>
      <c r="AT153" s="153" t="s">
        <v>154</v>
      </c>
      <c r="AU153" s="153" t="s">
        <v>81</v>
      </c>
      <c r="AY153" s="14" t="s">
        <v>152</v>
      </c>
      <c r="BE153" s="154">
        <f t="shared" si="14"/>
        <v>0</v>
      </c>
      <c r="BF153" s="154">
        <f t="shared" si="15"/>
        <v>0</v>
      </c>
      <c r="BG153" s="154">
        <f t="shared" si="16"/>
        <v>0</v>
      </c>
      <c r="BH153" s="154">
        <f t="shared" si="17"/>
        <v>0</v>
      </c>
      <c r="BI153" s="154">
        <f t="shared" si="18"/>
        <v>0</v>
      </c>
      <c r="BJ153" s="14" t="s">
        <v>81</v>
      </c>
      <c r="BK153" s="154">
        <f t="shared" si="19"/>
        <v>0</v>
      </c>
      <c r="BL153" s="14" t="s">
        <v>158</v>
      </c>
      <c r="BM153" s="153" t="s">
        <v>507</v>
      </c>
    </row>
    <row r="154" spans="1:65" s="2" customFormat="1" ht="16.5" customHeight="1">
      <c r="A154" s="27"/>
      <c r="B154" s="141"/>
      <c r="C154" s="142" t="s">
        <v>353</v>
      </c>
      <c r="D154" s="142" t="s">
        <v>154</v>
      </c>
      <c r="E154" s="143" t="s">
        <v>1450</v>
      </c>
      <c r="F154" s="144" t="s">
        <v>1451</v>
      </c>
      <c r="G154" s="145" t="s">
        <v>269</v>
      </c>
      <c r="H154" s="146">
        <v>8</v>
      </c>
      <c r="I154" s="147">
        <v>0</v>
      </c>
      <c r="J154" s="147">
        <f t="shared" si="10"/>
        <v>0</v>
      </c>
      <c r="K154" s="148"/>
      <c r="L154" s="28"/>
      <c r="M154" s="149" t="s">
        <v>1</v>
      </c>
      <c r="N154" s="150" t="s">
        <v>38</v>
      </c>
      <c r="O154" s="151">
        <v>0</v>
      </c>
      <c r="P154" s="151">
        <f t="shared" si="11"/>
        <v>0</v>
      </c>
      <c r="Q154" s="151">
        <v>0</v>
      </c>
      <c r="R154" s="151">
        <f t="shared" si="12"/>
        <v>0</v>
      </c>
      <c r="S154" s="151">
        <v>0</v>
      </c>
      <c r="T154" s="152">
        <f t="shared" si="13"/>
        <v>0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R154" s="153" t="s">
        <v>158</v>
      </c>
      <c r="AT154" s="153" t="s">
        <v>154</v>
      </c>
      <c r="AU154" s="153" t="s">
        <v>81</v>
      </c>
      <c r="AY154" s="14" t="s">
        <v>152</v>
      </c>
      <c r="BE154" s="154">
        <f t="shared" si="14"/>
        <v>0</v>
      </c>
      <c r="BF154" s="154">
        <f t="shared" si="15"/>
        <v>0</v>
      </c>
      <c r="BG154" s="154">
        <f t="shared" si="16"/>
        <v>0</v>
      </c>
      <c r="BH154" s="154">
        <f t="shared" si="17"/>
        <v>0</v>
      </c>
      <c r="BI154" s="154">
        <f t="shared" si="18"/>
        <v>0</v>
      </c>
      <c r="BJ154" s="14" t="s">
        <v>81</v>
      </c>
      <c r="BK154" s="154">
        <f t="shared" si="19"/>
        <v>0</v>
      </c>
      <c r="BL154" s="14" t="s">
        <v>158</v>
      </c>
      <c r="BM154" s="153" t="s">
        <v>521</v>
      </c>
    </row>
    <row r="155" spans="1:65" s="2" customFormat="1" ht="16.5" customHeight="1">
      <c r="A155" s="27"/>
      <c r="B155" s="141"/>
      <c r="C155" s="142" t="s">
        <v>357</v>
      </c>
      <c r="D155" s="142" t="s">
        <v>154</v>
      </c>
      <c r="E155" s="143" t="s">
        <v>1452</v>
      </c>
      <c r="F155" s="144" t="s">
        <v>1453</v>
      </c>
      <c r="G155" s="145" t="s">
        <v>269</v>
      </c>
      <c r="H155" s="146">
        <v>18</v>
      </c>
      <c r="I155" s="147">
        <v>0</v>
      </c>
      <c r="J155" s="147">
        <f t="shared" si="10"/>
        <v>0</v>
      </c>
      <c r="K155" s="148"/>
      <c r="L155" s="28"/>
      <c r="M155" s="149" t="s">
        <v>1</v>
      </c>
      <c r="N155" s="150" t="s">
        <v>38</v>
      </c>
      <c r="O155" s="151">
        <v>0</v>
      </c>
      <c r="P155" s="151">
        <f t="shared" si="11"/>
        <v>0</v>
      </c>
      <c r="Q155" s="151">
        <v>0</v>
      </c>
      <c r="R155" s="151">
        <f t="shared" si="12"/>
        <v>0</v>
      </c>
      <c r="S155" s="151">
        <v>0</v>
      </c>
      <c r="T155" s="152">
        <f t="shared" si="13"/>
        <v>0</v>
      </c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R155" s="153" t="s">
        <v>158</v>
      </c>
      <c r="AT155" s="153" t="s">
        <v>154</v>
      </c>
      <c r="AU155" s="153" t="s">
        <v>81</v>
      </c>
      <c r="AY155" s="14" t="s">
        <v>152</v>
      </c>
      <c r="BE155" s="154">
        <f t="shared" si="14"/>
        <v>0</v>
      </c>
      <c r="BF155" s="154">
        <f t="shared" si="15"/>
        <v>0</v>
      </c>
      <c r="BG155" s="154">
        <f t="shared" si="16"/>
        <v>0</v>
      </c>
      <c r="BH155" s="154">
        <f t="shared" si="17"/>
        <v>0</v>
      </c>
      <c r="BI155" s="154">
        <f t="shared" si="18"/>
        <v>0</v>
      </c>
      <c r="BJ155" s="14" t="s">
        <v>81</v>
      </c>
      <c r="BK155" s="154">
        <f t="shared" si="19"/>
        <v>0</v>
      </c>
      <c r="BL155" s="14" t="s">
        <v>158</v>
      </c>
      <c r="BM155" s="153" t="s">
        <v>533</v>
      </c>
    </row>
    <row r="156" spans="1:65" s="2" customFormat="1" ht="16.5" customHeight="1">
      <c r="A156" s="27"/>
      <c r="B156" s="141"/>
      <c r="C156" s="142" t="s">
        <v>361</v>
      </c>
      <c r="D156" s="142" t="s">
        <v>154</v>
      </c>
      <c r="E156" s="143" t="s">
        <v>1454</v>
      </c>
      <c r="F156" s="144" t="s">
        <v>1455</v>
      </c>
      <c r="G156" s="145" t="s">
        <v>269</v>
      </c>
      <c r="H156" s="146">
        <v>8</v>
      </c>
      <c r="I156" s="147">
        <v>0</v>
      </c>
      <c r="J156" s="147">
        <f t="shared" si="10"/>
        <v>0</v>
      </c>
      <c r="K156" s="148"/>
      <c r="L156" s="28"/>
      <c r="M156" s="149" t="s">
        <v>1</v>
      </c>
      <c r="N156" s="150" t="s">
        <v>38</v>
      </c>
      <c r="O156" s="151">
        <v>0</v>
      </c>
      <c r="P156" s="151">
        <f t="shared" si="11"/>
        <v>0</v>
      </c>
      <c r="Q156" s="151">
        <v>0</v>
      </c>
      <c r="R156" s="151">
        <f t="shared" si="12"/>
        <v>0</v>
      </c>
      <c r="S156" s="151">
        <v>0</v>
      </c>
      <c r="T156" s="152">
        <f t="shared" si="13"/>
        <v>0</v>
      </c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R156" s="153" t="s">
        <v>158</v>
      </c>
      <c r="AT156" s="153" t="s">
        <v>154</v>
      </c>
      <c r="AU156" s="153" t="s">
        <v>81</v>
      </c>
      <c r="AY156" s="14" t="s">
        <v>152</v>
      </c>
      <c r="BE156" s="154">
        <f t="shared" si="14"/>
        <v>0</v>
      </c>
      <c r="BF156" s="154">
        <f t="shared" si="15"/>
        <v>0</v>
      </c>
      <c r="BG156" s="154">
        <f t="shared" si="16"/>
        <v>0</v>
      </c>
      <c r="BH156" s="154">
        <f t="shared" si="17"/>
        <v>0</v>
      </c>
      <c r="BI156" s="154">
        <f t="shared" si="18"/>
        <v>0</v>
      </c>
      <c r="BJ156" s="14" t="s">
        <v>81</v>
      </c>
      <c r="BK156" s="154">
        <f t="shared" si="19"/>
        <v>0</v>
      </c>
      <c r="BL156" s="14" t="s">
        <v>158</v>
      </c>
      <c r="BM156" s="153" t="s">
        <v>542</v>
      </c>
    </row>
    <row r="157" spans="1:65" s="2" customFormat="1" ht="16.5" customHeight="1">
      <c r="A157" s="27"/>
      <c r="B157" s="141"/>
      <c r="C157" s="142" t="s">
        <v>365</v>
      </c>
      <c r="D157" s="142" t="s">
        <v>154</v>
      </c>
      <c r="E157" s="143" t="s">
        <v>1456</v>
      </c>
      <c r="F157" s="144" t="s">
        <v>1457</v>
      </c>
      <c r="G157" s="145" t="s">
        <v>269</v>
      </c>
      <c r="H157" s="146">
        <v>2</v>
      </c>
      <c r="I157" s="147">
        <v>0</v>
      </c>
      <c r="J157" s="147">
        <f t="shared" si="10"/>
        <v>0</v>
      </c>
      <c r="K157" s="148"/>
      <c r="L157" s="28"/>
      <c r="M157" s="149" t="s">
        <v>1</v>
      </c>
      <c r="N157" s="150" t="s">
        <v>38</v>
      </c>
      <c r="O157" s="151">
        <v>0</v>
      </c>
      <c r="P157" s="151">
        <f t="shared" si="11"/>
        <v>0</v>
      </c>
      <c r="Q157" s="151">
        <v>0</v>
      </c>
      <c r="R157" s="151">
        <f t="shared" si="12"/>
        <v>0</v>
      </c>
      <c r="S157" s="151">
        <v>0</v>
      </c>
      <c r="T157" s="152">
        <f t="shared" si="13"/>
        <v>0</v>
      </c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R157" s="153" t="s">
        <v>158</v>
      </c>
      <c r="AT157" s="153" t="s">
        <v>154</v>
      </c>
      <c r="AU157" s="153" t="s">
        <v>81</v>
      </c>
      <c r="AY157" s="14" t="s">
        <v>152</v>
      </c>
      <c r="BE157" s="154">
        <f t="shared" si="14"/>
        <v>0</v>
      </c>
      <c r="BF157" s="154">
        <f t="shared" si="15"/>
        <v>0</v>
      </c>
      <c r="BG157" s="154">
        <f t="shared" si="16"/>
        <v>0</v>
      </c>
      <c r="BH157" s="154">
        <f t="shared" si="17"/>
        <v>0</v>
      </c>
      <c r="BI157" s="154">
        <f t="shared" si="18"/>
        <v>0</v>
      </c>
      <c r="BJ157" s="14" t="s">
        <v>81</v>
      </c>
      <c r="BK157" s="154">
        <f t="shared" si="19"/>
        <v>0</v>
      </c>
      <c r="BL157" s="14" t="s">
        <v>158</v>
      </c>
      <c r="BM157" s="153" t="s">
        <v>552</v>
      </c>
    </row>
    <row r="158" spans="1:65" s="2" customFormat="1" ht="16.5" customHeight="1">
      <c r="A158" s="27"/>
      <c r="B158" s="141"/>
      <c r="C158" s="142" t="s">
        <v>371</v>
      </c>
      <c r="D158" s="142" t="s">
        <v>154</v>
      </c>
      <c r="E158" s="143" t="s">
        <v>1458</v>
      </c>
      <c r="F158" s="144" t="s">
        <v>1459</v>
      </c>
      <c r="G158" s="145" t="s">
        <v>269</v>
      </c>
      <c r="H158" s="146">
        <v>4</v>
      </c>
      <c r="I158" s="147">
        <v>0</v>
      </c>
      <c r="J158" s="147">
        <f t="shared" si="10"/>
        <v>0</v>
      </c>
      <c r="K158" s="148"/>
      <c r="L158" s="28"/>
      <c r="M158" s="149" t="s">
        <v>1</v>
      </c>
      <c r="N158" s="150" t="s">
        <v>38</v>
      </c>
      <c r="O158" s="151">
        <v>0</v>
      </c>
      <c r="P158" s="151">
        <f t="shared" si="11"/>
        <v>0</v>
      </c>
      <c r="Q158" s="151">
        <v>0</v>
      </c>
      <c r="R158" s="151">
        <f t="shared" si="12"/>
        <v>0</v>
      </c>
      <c r="S158" s="151">
        <v>0</v>
      </c>
      <c r="T158" s="152">
        <f t="shared" si="13"/>
        <v>0</v>
      </c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R158" s="153" t="s">
        <v>158</v>
      </c>
      <c r="AT158" s="153" t="s">
        <v>154</v>
      </c>
      <c r="AU158" s="153" t="s">
        <v>81</v>
      </c>
      <c r="AY158" s="14" t="s">
        <v>152</v>
      </c>
      <c r="BE158" s="154">
        <f t="shared" si="14"/>
        <v>0</v>
      </c>
      <c r="BF158" s="154">
        <f t="shared" si="15"/>
        <v>0</v>
      </c>
      <c r="BG158" s="154">
        <f t="shared" si="16"/>
        <v>0</v>
      </c>
      <c r="BH158" s="154">
        <f t="shared" si="17"/>
        <v>0</v>
      </c>
      <c r="BI158" s="154">
        <f t="shared" si="18"/>
        <v>0</v>
      </c>
      <c r="BJ158" s="14" t="s">
        <v>81</v>
      </c>
      <c r="BK158" s="154">
        <f t="shared" si="19"/>
        <v>0</v>
      </c>
      <c r="BL158" s="14" t="s">
        <v>158</v>
      </c>
      <c r="BM158" s="153" t="s">
        <v>561</v>
      </c>
    </row>
    <row r="159" spans="1:65" s="2" customFormat="1" ht="16.5" customHeight="1">
      <c r="A159" s="27"/>
      <c r="B159" s="141"/>
      <c r="C159" s="142" t="s">
        <v>377</v>
      </c>
      <c r="D159" s="142" t="s">
        <v>154</v>
      </c>
      <c r="E159" s="143" t="s">
        <v>1460</v>
      </c>
      <c r="F159" s="144" t="s">
        <v>1461</v>
      </c>
      <c r="G159" s="145" t="s">
        <v>269</v>
      </c>
      <c r="H159" s="146">
        <v>8</v>
      </c>
      <c r="I159" s="147">
        <v>0</v>
      </c>
      <c r="J159" s="147">
        <f t="shared" si="10"/>
        <v>0</v>
      </c>
      <c r="K159" s="148"/>
      <c r="L159" s="28"/>
      <c r="M159" s="149" t="s">
        <v>1</v>
      </c>
      <c r="N159" s="150" t="s">
        <v>38</v>
      </c>
      <c r="O159" s="151">
        <v>0</v>
      </c>
      <c r="P159" s="151">
        <f t="shared" si="11"/>
        <v>0</v>
      </c>
      <c r="Q159" s="151">
        <v>0</v>
      </c>
      <c r="R159" s="151">
        <f t="shared" si="12"/>
        <v>0</v>
      </c>
      <c r="S159" s="151">
        <v>0</v>
      </c>
      <c r="T159" s="152">
        <f t="shared" si="13"/>
        <v>0</v>
      </c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R159" s="153" t="s">
        <v>158</v>
      </c>
      <c r="AT159" s="153" t="s">
        <v>154</v>
      </c>
      <c r="AU159" s="153" t="s">
        <v>81</v>
      </c>
      <c r="AY159" s="14" t="s">
        <v>152</v>
      </c>
      <c r="BE159" s="154">
        <f t="shared" si="14"/>
        <v>0</v>
      </c>
      <c r="BF159" s="154">
        <f t="shared" si="15"/>
        <v>0</v>
      </c>
      <c r="BG159" s="154">
        <f t="shared" si="16"/>
        <v>0</v>
      </c>
      <c r="BH159" s="154">
        <f t="shared" si="17"/>
        <v>0</v>
      </c>
      <c r="BI159" s="154">
        <f t="shared" si="18"/>
        <v>0</v>
      </c>
      <c r="BJ159" s="14" t="s">
        <v>81</v>
      </c>
      <c r="BK159" s="154">
        <f t="shared" si="19"/>
        <v>0</v>
      </c>
      <c r="BL159" s="14" t="s">
        <v>158</v>
      </c>
      <c r="BM159" s="153" t="s">
        <v>411</v>
      </c>
    </row>
    <row r="160" spans="1:65" s="2" customFormat="1" ht="16.5" customHeight="1">
      <c r="A160" s="27"/>
      <c r="B160" s="141"/>
      <c r="C160" s="142" t="s">
        <v>381</v>
      </c>
      <c r="D160" s="142" t="s">
        <v>154</v>
      </c>
      <c r="E160" s="143" t="s">
        <v>1462</v>
      </c>
      <c r="F160" s="144" t="s">
        <v>1463</v>
      </c>
      <c r="G160" s="145" t="s">
        <v>269</v>
      </c>
      <c r="H160" s="146">
        <v>8</v>
      </c>
      <c r="I160" s="147">
        <v>0</v>
      </c>
      <c r="J160" s="147">
        <f t="shared" si="10"/>
        <v>0</v>
      </c>
      <c r="K160" s="148"/>
      <c r="L160" s="28"/>
      <c r="M160" s="149" t="s">
        <v>1</v>
      </c>
      <c r="N160" s="150" t="s">
        <v>38</v>
      </c>
      <c r="O160" s="151">
        <v>0</v>
      </c>
      <c r="P160" s="151">
        <f t="shared" si="11"/>
        <v>0</v>
      </c>
      <c r="Q160" s="151">
        <v>0</v>
      </c>
      <c r="R160" s="151">
        <f t="shared" si="12"/>
        <v>0</v>
      </c>
      <c r="S160" s="151">
        <v>0</v>
      </c>
      <c r="T160" s="152">
        <f t="shared" si="13"/>
        <v>0</v>
      </c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R160" s="153" t="s">
        <v>158</v>
      </c>
      <c r="AT160" s="153" t="s">
        <v>154</v>
      </c>
      <c r="AU160" s="153" t="s">
        <v>81</v>
      </c>
      <c r="AY160" s="14" t="s">
        <v>152</v>
      </c>
      <c r="BE160" s="154">
        <f t="shared" si="14"/>
        <v>0</v>
      </c>
      <c r="BF160" s="154">
        <f t="shared" si="15"/>
        <v>0</v>
      </c>
      <c r="BG160" s="154">
        <f t="shared" si="16"/>
        <v>0</v>
      </c>
      <c r="BH160" s="154">
        <f t="shared" si="17"/>
        <v>0</v>
      </c>
      <c r="BI160" s="154">
        <f t="shared" si="18"/>
        <v>0</v>
      </c>
      <c r="BJ160" s="14" t="s">
        <v>81</v>
      </c>
      <c r="BK160" s="154">
        <f t="shared" si="19"/>
        <v>0</v>
      </c>
      <c r="BL160" s="14" t="s">
        <v>158</v>
      </c>
      <c r="BM160" s="153" t="s">
        <v>579</v>
      </c>
    </row>
    <row r="161" spans="1:65" s="2" customFormat="1" ht="16.5" customHeight="1">
      <c r="A161" s="27"/>
      <c r="B161" s="141"/>
      <c r="C161" s="142" t="s">
        <v>388</v>
      </c>
      <c r="D161" s="142" t="s">
        <v>154</v>
      </c>
      <c r="E161" s="143" t="s">
        <v>1464</v>
      </c>
      <c r="F161" s="144" t="s">
        <v>1465</v>
      </c>
      <c r="G161" s="145" t="s">
        <v>269</v>
      </c>
      <c r="H161" s="146">
        <v>6</v>
      </c>
      <c r="I161" s="147">
        <v>0</v>
      </c>
      <c r="J161" s="147">
        <f t="shared" si="10"/>
        <v>0</v>
      </c>
      <c r="K161" s="148"/>
      <c r="L161" s="28"/>
      <c r="M161" s="149" t="s">
        <v>1</v>
      </c>
      <c r="N161" s="150" t="s">
        <v>38</v>
      </c>
      <c r="O161" s="151">
        <v>0</v>
      </c>
      <c r="P161" s="151">
        <f t="shared" si="11"/>
        <v>0</v>
      </c>
      <c r="Q161" s="151">
        <v>0</v>
      </c>
      <c r="R161" s="151">
        <f t="shared" si="12"/>
        <v>0</v>
      </c>
      <c r="S161" s="151">
        <v>0</v>
      </c>
      <c r="T161" s="152">
        <f t="shared" si="13"/>
        <v>0</v>
      </c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R161" s="153" t="s">
        <v>158</v>
      </c>
      <c r="AT161" s="153" t="s">
        <v>154</v>
      </c>
      <c r="AU161" s="153" t="s">
        <v>81</v>
      </c>
      <c r="AY161" s="14" t="s">
        <v>152</v>
      </c>
      <c r="BE161" s="154">
        <f t="shared" si="14"/>
        <v>0</v>
      </c>
      <c r="BF161" s="154">
        <f t="shared" si="15"/>
        <v>0</v>
      </c>
      <c r="BG161" s="154">
        <f t="shared" si="16"/>
        <v>0</v>
      </c>
      <c r="BH161" s="154">
        <f t="shared" si="17"/>
        <v>0</v>
      </c>
      <c r="BI161" s="154">
        <f t="shared" si="18"/>
        <v>0</v>
      </c>
      <c r="BJ161" s="14" t="s">
        <v>81</v>
      </c>
      <c r="BK161" s="154">
        <f t="shared" si="19"/>
        <v>0</v>
      </c>
      <c r="BL161" s="14" t="s">
        <v>158</v>
      </c>
      <c r="BM161" s="153" t="s">
        <v>594</v>
      </c>
    </row>
    <row r="162" spans="1:65" s="2" customFormat="1" ht="16.5" customHeight="1">
      <c r="A162" s="27"/>
      <c r="B162" s="141"/>
      <c r="C162" s="142" t="s">
        <v>392</v>
      </c>
      <c r="D162" s="142" t="s">
        <v>154</v>
      </c>
      <c r="E162" s="143" t="s">
        <v>1466</v>
      </c>
      <c r="F162" s="144" t="s">
        <v>1467</v>
      </c>
      <c r="G162" s="145" t="s">
        <v>269</v>
      </c>
      <c r="H162" s="146">
        <v>2</v>
      </c>
      <c r="I162" s="147">
        <v>0</v>
      </c>
      <c r="J162" s="147">
        <f t="shared" si="10"/>
        <v>0</v>
      </c>
      <c r="K162" s="148"/>
      <c r="L162" s="28"/>
      <c r="M162" s="149" t="s">
        <v>1</v>
      </c>
      <c r="N162" s="150" t="s">
        <v>38</v>
      </c>
      <c r="O162" s="151">
        <v>0</v>
      </c>
      <c r="P162" s="151">
        <f t="shared" si="11"/>
        <v>0</v>
      </c>
      <c r="Q162" s="151">
        <v>0</v>
      </c>
      <c r="R162" s="151">
        <f t="shared" si="12"/>
        <v>0</v>
      </c>
      <c r="S162" s="151">
        <v>0</v>
      </c>
      <c r="T162" s="152">
        <f t="shared" si="13"/>
        <v>0</v>
      </c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R162" s="153" t="s">
        <v>158</v>
      </c>
      <c r="AT162" s="153" t="s">
        <v>154</v>
      </c>
      <c r="AU162" s="153" t="s">
        <v>81</v>
      </c>
      <c r="AY162" s="14" t="s">
        <v>152</v>
      </c>
      <c r="BE162" s="154">
        <f t="shared" si="14"/>
        <v>0</v>
      </c>
      <c r="BF162" s="154">
        <f t="shared" si="15"/>
        <v>0</v>
      </c>
      <c r="BG162" s="154">
        <f t="shared" si="16"/>
        <v>0</v>
      </c>
      <c r="BH162" s="154">
        <f t="shared" si="17"/>
        <v>0</v>
      </c>
      <c r="BI162" s="154">
        <f t="shared" si="18"/>
        <v>0</v>
      </c>
      <c r="BJ162" s="14" t="s">
        <v>81</v>
      </c>
      <c r="BK162" s="154">
        <f t="shared" si="19"/>
        <v>0</v>
      </c>
      <c r="BL162" s="14" t="s">
        <v>158</v>
      </c>
      <c r="BM162" s="153" t="s">
        <v>605</v>
      </c>
    </row>
    <row r="163" spans="1:65" s="2" customFormat="1" ht="16.5" customHeight="1">
      <c r="A163" s="27"/>
      <c r="B163" s="141"/>
      <c r="C163" s="142" t="s">
        <v>396</v>
      </c>
      <c r="D163" s="142" t="s">
        <v>154</v>
      </c>
      <c r="E163" s="143" t="s">
        <v>1468</v>
      </c>
      <c r="F163" s="144" t="s">
        <v>1469</v>
      </c>
      <c r="G163" s="145" t="s">
        <v>269</v>
      </c>
      <c r="H163" s="146">
        <v>19</v>
      </c>
      <c r="I163" s="147">
        <v>0</v>
      </c>
      <c r="J163" s="147">
        <f t="shared" si="10"/>
        <v>0</v>
      </c>
      <c r="K163" s="148"/>
      <c r="L163" s="28"/>
      <c r="M163" s="149" t="s">
        <v>1</v>
      </c>
      <c r="N163" s="150" t="s">
        <v>38</v>
      </c>
      <c r="O163" s="151">
        <v>0</v>
      </c>
      <c r="P163" s="151">
        <f t="shared" si="11"/>
        <v>0</v>
      </c>
      <c r="Q163" s="151">
        <v>0</v>
      </c>
      <c r="R163" s="151">
        <f t="shared" si="12"/>
        <v>0</v>
      </c>
      <c r="S163" s="151">
        <v>0</v>
      </c>
      <c r="T163" s="152">
        <f t="shared" si="13"/>
        <v>0</v>
      </c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R163" s="153" t="s">
        <v>158</v>
      </c>
      <c r="AT163" s="153" t="s">
        <v>154</v>
      </c>
      <c r="AU163" s="153" t="s">
        <v>81</v>
      </c>
      <c r="AY163" s="14" t="s">
        <v>152</v>
      </c>
      <c r="BE163" s="154">
        <f t="shared" si="14"/>
        <v>0</v>
      </c>
      <c r="BF163" s="154">
        <f t="shared" si="15"/>
        <v>0</v>
      </c>
      <c r="BG163" s="154">
        <f t="shared" si="16"/>
        <v>0</v>
      </c>
      <c r="BH163" s="154">
        <f t="shared" si="17"/>
        <v>0</v>
      </c>
      <c r="BI163" s="154">
        <f t="shared" si="18"/>
        <v>0</v>
      </c>
      <c r="BJ163" s="14" t="s">
        <v>81</v>
      </c>
      <c r="BK163" s="154">
        <f t="shared" si="19"/>
        <v>0</v>
      </c>
      <c r="BL163" s="14" t="s">
        <v>158</v>
      </c>
      <c r="BM163" s="153" t="s">
        <v>616</v>
      </c>
    </row>
    <row r="164" spans="1:65" s="2" customFormat="1" ht="16.5" customHeight="1">
      <c r="A164" s="27"/>
      <c r="B164" s="141"/>
      <c r="C164" s="142" t="s">
        <v>402</v>
      </c>
      <c r="D164" s="142" t="s">
        <v>154</v>
      </c>
      <c r="E164" s="143" t="s">
        <v>1470</v>
      </c>
      <c r="F164" s="144" t="s">
        <v>1471</v>
      </c>
      <c r="G164" s="145" t="s">
        <v>269</v>
      </c>
      <c r="H164" s="146">
        <v>8</v>
      </c>
      <c r="I164" s="147">
        <v>0</v>
      </c>
      <c r="J164" s="147">
        <f t="shared" si="10"/>
        <v>0</v>
      </c>
      <c r="K164" s="148"/>
      <c r="L164" s="28"/>
      <c r="M164" s="149" t="s">
        <v>1</v>
      </c>
      <c r="N164" s="150" t="s">
        <v>38</v>
      </c>
      <c r="O164" s="151">
        <v>0</v>
      </c>
      <c r="P164" s="151">
        <f t="shared" si="11"/>
        <v>0</v>
      </c>
      <c r="Q164" s="151">
        <v>0</v>
      </c>
      <c r="R164" s="151">
        <f t="shared" si="12"/>
        <v>0</v>
      </c>
      <c r="S164" s="151">
        <v>0</v>
      </c>
      <c r="T164" s="152">
        <f t="shared" si="13"/>
        <v>0</v>
      </c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R164" s="153" t="s">
        <v>158</v>
      </c>
      <c r="AT164" s="153" t="s">
        <v>154</v>
      </c>
      <c r="AU164" s="153" t="s">
        <v>81</v>
      </c>
      <c r="AY164" s="14" t="s">
        <v>152</v>
      </c>
      <c r="BE164" s="154">
        <f t="shared" si="14"/>
        <v>0</v>
      </c>
      <c r="BF164" s="154">
        <f t="shared" si="15"/>
        <v>0</v>
      </c>
      <c r="BG164" s="154">
        <f t="shared" si="16"/>
        <v>0</v>
      </c>
      <c r="BH164" s="154">
        <f t="shared" si="17"/>
        <v>0</v>
      </c>
      <c r="BI164" s="154">
        <f t="shared" si="18"/>
        <v>0</v>
      </c>
      <c r="BJ164" s="14" t="s">
        <v>81</v>
      </c>
      <c r="BK164" s="154">
        <f t="shared" si="19"/>
        <v>0</v>
      </c>
      <c r="BL164" s="14" t="s">
        <v>158</v>
      </c>
      <c r="BM164" s="153" t="s">
        <v>627</v>
      </c>
    </row>
    <row r="165" spans="1:65" s="2" customFormat="1" ht="16.5" customHeight="1">
      <c r="A165" s="27"/>
      <c r="B165" s="141"/>
      <c r="C165" s="142" t="s">
        <v>406</v>
      </c>
      <c r="D165" s="142" t="s">
        <v>154</v>
      </c>
      <c r="E165" s="143" t="s">
        <v>191</v>
      </c>
      <c r="F165" s="144" t="s">
        <v>1472</v>
      </c>
      <c r="G165" s="145" t="s">
        <v>269</v>
      </c>
      <c r="H165" s="146">
        <v>2</v>
      </c>
      <c r="I165" s="147">
        <v>0</v>
      </c>
      <c r="J165" s="147">
        <f t="shared" si="10"/>
        <v>0</v>
      </c>
      <c r="K165" s="148"/>
      <c r="L165" s="28"/>
      <c r="M165" s="149" t="s">
        <v>1</v>
      </c>
      <c r="N165" s="150" t="s">
        <v>38</v>
      </c>
      <c r="O165" s="151">
        <v>0</v>
      </c>
      <c r="P165" s="151">
        <f t="shared" si="11"/>
        <v>0</v>
      </c>
      <c r="Q165" s="151">
        <v>0</v>
      </c>
      <c r="R165" s="151">
        <f t="shared" si="12"/>
        <v>0</v>
      </c>
      <c r="S165" s="151">
        <v>0</v>
      </c>
      <c r="T165" s="152">
        <f t="shared" si="13"/>
        <v>0</v>
      </c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R165" s="153" t="s">
        <v>158</v>
      </c>
      <c r="AT165" s="153" t="s">
        <v>154</v>
      </c>
      <c r="AU165" s="153" t="s">
        <v>81</v>
      </c>
      <c r="AY165" s="14" t="s">
        <v>152</v>
      </c>
      <c r="BE165" s="154">
        <f t="shared" si="14"/>
        <v>0</v>
      </c>
      <c r="BF165" s="154">
        <f t="shared" si="15"/>
        <v>0</v>
      </c>
      <c r="BG165" s="154">
        <f t="shared" si="16"/>
        <v>0</v>
      </c>
      <c r="BH165" s="154">
        <f t="shared" si="17"/>
        <v>0</v>
      </c>
      <c r="BI165" s="154">
        <f t="shared" si="18"/>
        <v>0</v>
      </c>
      <c r="BJ165" s="14" t="s">
        <v>81</v>
      </c>
      <c r="BK165" s="154">
        <f t="shared" si="19"/>
        <v>0</v>
      </c>
      <c r="BL165" s="14" t="s">
        <v>158</v>
      </c>
      <c r="BM165" s="153" t="s">
        <v>636</v>
      </c>
    </row>
    <row r="166" spans="1:65" s="2" customFormat="1" ht="16.5" customHeight="1">
      <c r="A166" s="27"/>
      <c r="B166" s="141"/>
      <c r="C166" s="142" t="s">
        <v>412</v>
      </c>
      <c r="D166" s="142" t="s">
        <v>154</v>
      </c>
      <c r="E166" s="143" t="s">
        <v>1473</v>
      </c>
      <c r="F166" s="144" t="s">
        <v>1474</v>
      </c>
      <c r="G166" s="145" t="s">
        <v>269</v>
      </c>
      <c r="H166" s="146">
        <v>1</v>
      </c>
      <c r="I166" s="147">
        <v>0</v>
      </c>
      <c r="J166" s="147">
        <f t="shared" si="10"/>
        <v>0</v>
      </c>
      <c r="K166" s="148"/>
      <c r="L166" s="28"/>
      <c r="M166" s="149" t="s">
        <v>1</v>
      </c>
      <c r="N166" s="150" t="s">
        <v>38</v>
      </c>
      <c r="O166" s="151">
        <v>0</v>
      </c>
      <c r="P166" s="151">
        <f t="shared" si="11"/>
        <v>0</v>
      </c>
      <c r="Q166" s="151">
        <v>0</v>
      </c>
      <c r="R166" s="151">
        <f t="shared" si="12"/>
        <v>0</v>
      </c>
      <c r="S166" s="151">
        <v>0</v>
      </c>
      <c r="T166" s="152">
        <f t="shared" si="13"/>
        <v>0</v>
      </c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R166" s="153" t="s">
        <v>158</v>
      </c>
      <c r="AT166" s="153" t="s">
        <v>154</v>
      </c>
      <c r="AU166" s="153" t="s">
        <v>81</v>
      </c>
      <c r="AY166" s="14" t="s">
        <v>152</v>
      </c>
      <c r="BE166" s="154">
        <f t="shared" si="14"/>
        <v>0</v>
      </c>
      <c r="BF166" s="154">
        <f t="shared" si="15"/>
        <v>0</v>
      </c>
      <c r="BG166" s="154">
        <f t="shared" si="16"/>
        <v>0</v>
      </c>
      <c r="BH166" s="154">
        <f t="shared" si="17"/>
        <v>0</v>
      </c>
      <c r="BI166" s="154">
        <f t="shared" si="18"/>
        <v>0</v>
      </c>
      <c r="BJ166" s="14" t="s">
        <v>81</v>
      </c>
      <c r="BK166" s="154">
        <f t="shared" si="19"/>
        <v>0</v>
      </c>
      <c r="BL166" s="14" t="s">
        <v>158</v>
      </c>
      <c r="BM166" s="153" t="s">
        <v>650</v>
      </c>
    </row>
    <row r="167" spans="1:65" s="2" customFormat="1" ht="16.5" customHeight="1">
      <c r="A167" s="27"/>
      <c r="B167" s="141"/>
      <c r="C167" s="142" t="s">
        <v>416</v>
      </c>
      <c r="D167" s="142" t="s">
        <v>154</v>
      </c>
      <c r="E167" s="143" t="s">
        <v>158</v>
      </c>
      <c r="F167" s="144" t="s">
        <v>1475</v>
      </c>
      <c r="G167" s="145" t="s">
        <v>269</v>
      </c>
      <c r="H167" s="146">
        <v>2</v>
      </c>
      <c r="I167" s="147">
        <v>0</v>
      </c>
      <c r="J167" s="147">
        <f t="shared" si="10"/>
        <v>0</v>
      </c>
      <c r="K167" s="148"/>
      <c r="L167" s="28"/>
      <c r="M167" s="149" t="s">
        <v>1</v>
      </c>
      <c r="N167" s="150" t="s">
        <v>38</v>
      </c>
      <c r="O167" s="151">
        <v>0</v>
      </c>
      <c r="P167" s="151">
        <f t="shared" si="11"/>
        <v>0</v>
      </c>
      <c r="Q167" s="151">
        <v>0</v>
      </c>
      <c r="R167" s="151">
        <f t="shared" si="12"/>
        <v>0</v>
      </c>
      <c r="S167" s="151">
        <v>0</v>
      </c>
      <c r="T167" s="152">
        <f t="shared" si="13"/>
        <v>0</v>
      </c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R167" s="153" t="s">
        <v>158</v>
      </c>
      <c r="AT167" s="153" t="s">
        <v>154</v>
      </c>
      <c r="AU167" s="153" t="s">
        <v>81</v>
      </c>
      <c r="AY167" s="14" t="s">
        <v>152</v>
      </c>
      <c r="BE167" s="154">
        <f t="shared" si="14"/>
        <v>0</v>
      </c>
      <c r="BF167" s="154">
        <f t="shared" si="15"/>
        <v>0</v>
      </c>
      <c r="BG167" s="154">
        <f t="shared" si="16"/>
        <v>0</v>
      </c>
      <c r="BH167" s="154">
        <f t="shared" si="17"/>
        <v>0</v>
      </c>
      <c r="BI167" s="154">
        <f t="shared" si="18"/>
        <v>0</v>
      </c>
      <c r="BJ167" s="14" t="s">
        <v>81</v>
      </c>
      <c r="BK167" s="154">
        <f t="shared" si="19"/>
        <v>0</v>
      </c>
      <c r="BL167" s="14" t="s">
        <v>158</v>
      </c>
      <c r="BM167" s="153" t="s">
        <v>659</v>
      </c>
    </row>
    <row r="168" spans="1:65" s="2" customFormat="1" ht="16.5" customHeight="1">
      <c r="A168" s="27"/>
      <c r="B168" s="141"/>
      <c r="C168" s="142" t="s">
        <v>422</v>
      </c>
      <c r="D168" s="142" t="s">
        <v>154</v>
      </c>
      <c r="E168" s="143" t="s">
        <v>1476</v>
      </c>
      <c r="F168" s="144" t="s">
        <v>1477</v>
      </c>
      <c r="G168" s="145" t="s">
        <v>269</v>
      </c>
      <c r="H168" s="146">
        <v>2</v>
      </c>
      <c r="I168" s="147">
        <v>0</v>
      </c>
      <c r="J168" s="147">
        <f t="shared" si="10"/>
        <v>0</v>
      </c>
      <c r="K168" s="148"/>
      <c r="L168" s="28"/>
      <c r="M168" s="149" t="s">
        <v>1</v>
      </c>
      <c r="N168" s="150" t="s">
        <v>38</v>
      </c>
      <c r="O168" s="151">
        <v>0</v>
      </c>
      <c r="P168" s="151">
        <f t="shared" si="11"/>
        <v>0</v>
      </c>
      <c r="Q168" s="151">
        <v>0</v>
      </c>
      <c r="R168" s="151">
        <f t="shared" si="12"/>
        <v>0</v>
      </c>
      <c r="S168" s="151">
        <v>0</v>
      </c>
      <c r="T168" s="152">
        <f t="shared" si="13"/>
        <v>0</v>
      </c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R168" s="153" t="s">
        <v>158</v>
      </c>
      <c r="AT168" s="153" t="s">
        <v>154</v>
      </c>
      <c r="AU168" s="153" t="s">
        <v>81</v>
      </c>
      <c r="AY168" s="14" t="s">
        <v>152</v>
      </c>
      <c r="BE168" s="154">
        <f t="shared" si="14"/>
        <v>0</v>
      </c>
      <c r="BF168" s="154">
        <f t="shared" si="15"/>
        <v>0</v>
      </c>
      <c r="BG168" s="154">
        <f t="shared" si="16"/>
        <v>0</v>
      </c>
      <c r="BH168" s="154">
        <f t="shared" si="17"/>
        <v>0</v>
      </c>
      <c r="BI168" s="154">
        <f t="shared" si="18"/>
        <v>0</v>
      </c>
      <c r="BJ168" s="14" t="s">
        <v>81</v>
      </c>
      <c r="BK168" s="154">
        <f t="shared" si="19"/>
        <v>0</v>
      </c>
      <c r="BL168" s="14" t="s">
        <v>158</v>
      </c>
      <c r="BM168" s="153" t="s">
        <v>669</v>
      </c>
    </row>
    <row r="169" spans="1:65" s="2" customFormat="1" ht="16.5" customHeight="1">
      <c r="A169" s="27"/>
      <c r="B169" s="141"/>
      <c r="C169" s="142" t="s">
        <v>427</v>
      </c>
      <c r="D169" s="142" t="s">
        <v>154</v>
      </c>
      <c r="E169" s="143" t="s">
        <v>1478</v>
      </c>
      <c r="F169" s="144" t="s">
        <v>1479</v>
      </c>
      <c r="G169" s="145" t="s">
        <v>269</v>
      </c>
      <c r="H169" s="146">
        <v>16</v>
      </c>
      <c r="I169" s="147">
        <v>0</v>
      </c>
      <c r="J169" s="147">
        <f t="shared" si="10"/>
        <v>0</v>
      </c>
      <c r="K169" s="148"/>
      <c r="L169" s="28"/>
      <c r="M169" s="149" t="s">
        <v>1</v>
      </c>
      <c r="N169" s="150" t="s">
        <v>38</v>
      </c>
      <c r="O169" s="151">
        <v>0</v>
      </c>
      <c r="P169" s="151">
        <f t="shared" si="11"/>
        <v>0</v>
      </c>
      <c r="Q169" s="151">
        <v>0</v>
      </c>
      <c r="R169" s="151">
        <f t="shared" si="12"/>
        <v>0</v>
      </c>
      <c r="S169" s="151">
        <v>0</v>
      </c>
      <c r="T169" s="152">
        <f t="shared" si="13"/>
        <v>0</v>
      </c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R169" s="153" t="s">
        <v>158</v>
      </c>
      <c r="AT169" s="153" t="s">
        <v>154</v>
      </c>
      <c r="AU169" s="153" t="s">
        <v>81</v>
      </c>
      <c r="AY169" s="14" t="s">
        <v>152</v>
      </c>
      <c r="BE169" s="154">
        <f t="shared" si="14"/>
        <v>0</v>
      </c>
      <c r="BF169" s="154">
        <f t="shared" si="15"/>
        <v>0</v>
      </c>
      <c r="BG169" s="154">
        <f t="shared" si="16"/>
        <v>0</v>
      </c>
      <c r="BH169" s="154">
        <f t="shared" si="17"/>
        <v>0</v>
      </c>
      <c r="BI169" s="154">
        <f t="shared" si="18"/>
        <v>0</v>
      </c>
      <c r="BJ169" s="14" t="s">
        <v>81</v>
      </c>
      <c r="BK169" s="154">
        <f t="shared" si="19"/>
        <v>0</v>
      </c>
      <c r="BL169" s="14" t="s">
        <v>158</v>
      </c>
      <c r="BM169" s="153" t="s">
        <v>610</v>
      </c>
    </row>
    <row r="170" spans="1:65" s="2" customFormat="1" ht="21.75" customHeight="1">
      <c r="A170" s="27"/>
      <c r="B170" s="141"/>
      <c r="C170" s="142" t="s">
        <v>431</v>
      </c>
      <c r="D170" s="142" t="s">
        <v>154</v>
      </c>
      <c r="E170" s="143" t="s">
        <v>177</v>
      </c>
      <c r="F170" s="144" t="s">
        <v>1480</v>
      </c>
      <c r="G170" s="145" t="s">
        <v>1390</v>
      </c>
      <c r="H170" s="146">
        <v>2</v>
      </c>
      <c r="I170" s="147">
        <v>0</v>
      </c>
      <c r="J170" s="147">
        <f t="shared" si="10"/>
        <v>0</v>
      </c>
      <c r="K170" s="148"/>
      <c r="L170" s="28"/>
      <c r="M170" s="149" t="s">
        <v>1</v>
      </c>
      <c r="N170" s="150" t="s">
        <v>38</v>
      </c>
      <c r="O170" s="151">
        <v>0</v>
      </c>
      <c r="P170" s="151">
        <f t="shared" si="11"/>
        <v>0</v>
      </c>
      <c r="Q170" s="151">
        <v>0</v>
      </c>
      <c r="R170" s="151">
        <f t="shared" si="12"/>
        <v>0</v>
      </c>
      <c r="S170" s="151">
        <v>0</v>
      </c>
      <c r="T170" s="152">
        <f t="shared" si="13"/>
        <v>0</v>
      </c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R170" s="153" t="s">
        <v>158</v>
      </c>
      <c r="AT170" s="153" t="s">
        <v>154</v>
      </c>
      <c r="AU170" s="153" t="s">
        <v>81</v>
      </c>
      <c r="AY170" s="14" t="s">
        <v>152</v>
      </c>
      <c r="BE170" s="154">
        <f t="shared" si="14"/>
        <v>0</v>
      </c>
      <c r="BF170" s="154">
        <f t="shared" si="15"/>
        <v>0</v>
      </c>
      <c r="BG170" s="154">
        <f t="shared" si="16"/>
        <v>0</v>
      </c>
      <c r="BH170" s="154">
        <f t="shared" si="17"/>
        <v>0</v>
      </c>
      <c r="BI170" s="154">
        <f t="shared" si="18"/>
        <v>0</v>
      </c>
      <c r="BJ170" s="14" t="s">
        <v>81</v>
      </c>
      <c r="BK170" s="154">
        <f t="shared" si="19"/>
        <v>0</v>
      </c>
      <c r="BL170" s="14" t="s">
        <v>158</v>
      </c>
      <c r="BM170" s="153" t="s">
        <v>687</v>
      </c>
    </row>
    <row r="171" spans="1:65" s="2" customFormat="1" ht="21.75" customHeight="1">
      <c r="A171" s="27"/>
      <c r="B171" s="141"/>
      <c r="C171" s="142" t="s">
        <v>435</v>
      </c>
      <c r="D171" s="142" t="s">
        <v>154</v>
      </c>
      <c r="E171" s="143" t="s">
        <v>1481</v>
      </c>
      <c r="F171" s="144" t="s">
        <v>1482</v>
      </c>
      <c r="G171" s="145" t="s">
        <v>1390</v>
      </c>
      <c r="H171" s="146">
        <v>2</v>
      </c>
      <c r="I171" s="147">
        <v>0</v>
      </c>
      <c r="J171" s="147">
        <f t="shared" si="10"/>
        <v>0</v>
      </c>
      <c r="K171" s="148"/>
      <c r="L171" s="28"/>
      <c r="M171" s="149" t="s">
        <v>1</v>
      </c>
      <c r="N171" s="150" t="s">
        <v>38</v>
      </c>
      <c r="O171" s="151">
        <v>0</v>
      </c>
      <c r="P171" s="151">
        <f t="shared" si="11"/>
        <v>0</v>
      </c>
      <c r="Q171" s="151">
        <v>0</v>
      </c>
      <c r="R171" s="151">
        <f t="shared" si="12"/>
        <v>0</v>
      </c>
      <c r="S171" s="151">
        <v>0</v>
      </c>
      <c r="T171" s="152">
        <f t="shared" si="13"/>
        <v>0</v>
      </c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R171" s="153" t="s">
        <v>158</v>
      </c>
      <c r="AT171" s="153" t="s">
        <v>154</v>
      </c>
      <c r="AU171" s="153" t="s">
        <v>81</v>
      </c>
      <c r="AY171" s="14" t="s">
        <v>152</v>
      </c>
      <c r="BE171" s="154">
        <f t="shared" si="14"/>
        <v>0</v>
      </c>
      <c r="BF171" s="154">
        <f t="shared" si="15"/>
        <v>0</v>
      </c>
      <c r="BG171" s="154">
        <f t="shared" si="16"/>
        <v>0</v>
      </c>
      <c r="BH171" s="154">
        <f t="shared" si="17"/>
        <v>0</v>
      </c>
      <c r="BI171" s="154">
        <f t="shared" si="18"/>
        <v>0</v>
      </c>
      <c r="BJ171" s="14" t="s">
        <v>81</v>
      </c>
      <c r="BK171" s="154">
        <f t="shared" si="19"/>
        <v>0</v>
      </c>
      <c r="BL171" s="14" t="s">
        <v>158</v>
      </c>
      <c r="BM171" s="153" t="s">
        <v>696</v>
      </c>
    </row>
    <row r="172" spans="1:65" s="2" customFormat="1" ht="16.5" customHeight="1">
      <c r="A172" s="27"/>
      <c r="B172" s="141"/>
      <c r="C172" s="142" t="s">
        <v>441</v>
      </c>
      <c r="D172" s="142" t="s">
        <v>154</v>
      </c>
      <c r="E172" s="143" t="s">
        <v>1483</v>
      </c>
      <c r="F172" s="144" t="s">
        <v>1484</v>
      </c>
      <c r="G172" s="145" t="s">
        <v>194</v>
      </c>
      <c r="H172" s="146">
        <v>0.09</v>
      </c>
      <c r="I172" s="147">
        <v>0</v>
      </c>
      <c r="J172" s="147">
        <f t="shared" si="10"/>
        <v>0</v>
      </c>
      <c r="K172" s="148"/>
      <c r="L172" s="28"/>
      <c r="M172" s="149" t="s">
        <v>1</v>
      </c>
      <c r="N172" s="150" t="s">
        <v>38</v>
      </c>
      <c r="O172" s="151">
        <v>0</v>
      </c>
      <c r="P172" s="151">
        <f t="shared" si="11"/>
        <v>0</v>
      </c>
      <c r="Q172" s="151">
        <v>0</v>
      </c>
      <c r="R172" s="151">
        <f t="shared" si="12"/>
        <v>0</v>
      </c>
      <c r="S172" s="151">
        <v>0</v>
      </c>
      <c r="T172" s="152">
        <f t="shared" si="13"/>
        <v>0</v>
      </c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R172" s="153" t="s">
        <v>158</v>
      </c>
      <c r="AT172" s="153" t="s">
        <v>154</v>
      </c>
      <c r="AU172" s="153" t="s">
        <v>81</v>
      </c>
      <c r="AY172" s="14" t="s">
        <v>152</v>
      </c>
      <c r="BE172" s="154">
        <f t="shared" si="14"/>
        <v>0</v>
      </c>
      <c r="BF172" s="154">
        <f t="shared" si="15"/>
        <v>0</v>
      </c>
      <c r="BG172" s="154">
        <f t="shared" si="16"/>
        <v>0</v>
      </c>
      <c r="BH172" s="154">
        <f t="shared" si="17"/>
        <v>0</v>
      </c>
      <c r="BI172" s="154">
        <f t="shared" si="18"/>
        <v>0</v>
      </c>
      <c r="BJ172" s="14" t="s">
        <v>81</v>
      </c>
      <c r="BK172" s="154">
        <f t="shared" si="19"/>
        <v>0</v>
      </c>
      <c r="BL172" s="14" t="s">
        <v>158</v>
      </c>
      <c r="BM172" s="153" t="s">
        <v>704</v>
      </c>
    </row>
    <row r="173" spans="1:65" s="2" customFormat="1" ht="21.75" customHeight="1">
      <c r="A173" s="27"/>
      <c r="B173" s="141"/>
      <c r="C173" s="142" t="s">
        <v>447</v>
      </c>
      <c r="D173" s="142" t="s">
        <v>154</v>
      </c>
      <c r="E173" s="143" t="s">
        <v>1485</v>
      </c>
      <c r="F173" s="144" t="s">
        <v>1486</v>
      </c>
      <c r="G173" s="145" t="s">
        <v>1390</v>
      </c>
      <c r="H173" s="146">
        <v>1</v>
      </c>
      <c r="I173" s="147">
        <v>0</v>
      </c>
      <c r="J173" s="147">
        <f t="shared" si="10"/>
        <v>0</v>
      </c>
      <c r="K173" s="148"/>
      <c r="L173" s="28"/>
      <c r="M173" s="149" t="s">
        <v>1</v>
      </c>
      <c r="N173" s="150" t="s">
        <v>38</v>
      </c>
      <c r="O173" s="151">
        <v>0</v>
      </c>
      <c r="P173" s="151">
        <f t="shared" si="11"/>
        <v>0</v>
      </c>
      <c r="Q173" s="151">
        <v>0</v>
      </c>
      <c r="R173" s="151">
        <f t="shared" si="12"/>
        <v>0</v>
      </c>
      <c r="S173" s="151">
        <v>0</v>
      </c>
      <c r="T173" s="152">
        <f t="shared" si="13"/>
        <v>0</v>
      </c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R173" s="153" t="s">
        <v>158</v>
      </c>
      <c r="AT173" s="153" t="s">
        <v>154</v>
      </c>
      <c r="AU173" s="153" t="s">
        <v>81</v>
      </c>
      <c r="AY173" s="14" t="s">
        <v>152</v>
      </c>
      <c r="BE173" s="154">
        <f t="shared" si="14"/>
        <v>0</v>
      </c>
      <c r="BF173" s="154">
        <f t="shared" si="15"/>
        <v>0</v>
      </c>
      <c r="BG173" s="154">
        <f t="shared" si="16"/>
        <v>0</v>
      </c>
      <c r="BH173" s="154">
        <f t="shared" si="17"/>
        <v>0</v>
      </c>
      <c r="BI173" s="154">
        <f t="shared" si="18"/>
        <v>0</v>
      </c>
      <c r="BJ173" s="14" t="s">
        <v>81</v>
      </c>
      <c r="BK173" s="154">
        <f t="shared" si="19"/>
        <v>0</v>
      </c>
      <c r="BL173" s="14" t="s">
        <v>158</v>
      </c>
      <c r="BM173" s="153" t="s">
        <v>401</v>
      </c>
    </row>
    <row r="174" spans="1:65" s="2" customFormat="1" ht="21.75" customHeight="1">
      <c r="A174" s="27"/>
      <c r="B174" s="141"/>
      <c r="C174" s="142" t="s">
        <v>451</v>
      </c>
      <c r="D174" s="142" t="s">
        <v>154</v>
      </c>
      <c r="E174" s="143" t="s">
        <v>1487</v>
      </c>
      <c r="F174" s="144" t="s">
        <v>1488</v>
      </c>
      <c r="G174" s="145" t="s">
        <v>1390</v>
      </c>
      <c r="H174" s="146">
        <v>1</v>
      </c>
      <c r="I174" s="147">
        <v>0</v>
      </c>
      <c r="J174" s="147">
        <f t="shared" si="10"/>
        <v>0</v>
      </c>
      <c r="K174" s="148"/>
      <c r="L174" s="28"/>
      <c r="M174" s="149" t="s">
        <v>1</v>
      </c>
      <c r="N174" s="150" t="s">
        <v>38</v>
      </c>
      <c r="O174" s="151">
        <v>0</v>
      </c>
      <c r="P174" s="151">
        <f t="shared" si="11"/>
        <v>0</v>
      </c>
      <c r="Q174" s="151">
        <v>0</v>
      </c>
      <c r="R174" s="151">
        <f t="shared" si="12"/>
        <v>0</v>
      </c>
      <c r="S174" s="151">
        <v>0</v>
      </c>
      <c r="T174" s="152">
        <f t="shared" si="13"/>
        <v>0</v>
      </c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R174" s="153" t="s">
        <v>158</v>
      </c>
      <c r="AT174" s="153" t="s">
        <v>154</v>
      </c>
      <c r="AU174" s="153" t="s">
        <v>81</v>
      </c>
      <c r="AY174" s="14" t="s">
        <v>152</v>
      </c>
      <c r="BE174" s="154">
        <f t="shared" si="14"/>
        <v>0</v>
      </c>
      <c r="BF174" s="154">
        <f t="shared" si="15"/>
        <v>0</v>
      </c>
      <c r="BG174" s="154">
        <f t="shared" si="16"/>
        <v>0</v>
      </c>
      <c r="BH174" s="154">
        <f t="shared" si="17"/>
        <v>0</v>
      </c>
      <c r="BI174" s="154">
        <f t="shared" si="18"/>
        <v>0</v>
      </c>
      <c r="BJ174" s="14" t="s">
        <v>81</v>
      </c>
      <c r="BK174" s="154">
        <f t="shared" si="19"/>
        <v>0</v>
      </c>
      <c r="BL174" s="14" t="s">
        <v>158</v>
      </c>
      <c r="BM174" s="153" t="s">
        <v>724</v>
      </c>
    </row>
    <row r="175" spans="1:65" s="2" customFormat="1" ht="21.75" customHeight="1">
      <c r="A175" s="27"/>
      <c r="B175" s="141"/>
      <c r="C175" s="142" t="s">
        <v>456</v>
      </c>
      <c r="D175" s="142" t="s">
        <v>154</v>
      </c>
      <c r="E175" s="143" t="s">
        <v>1489</v>
      </c>
      <c r="F175" s="144" t="s">
        <v>1490</v>
      </c>
      <c r="G175" s="145" t="s">
        <v>1390</v>
      </c>
      <c r="H175" s="146">
        <v>1</v>
      </c>
      <c r="I175" s="147">
        <v>0</v>
      </c>
      <c r="J175" s="147">
        <f t="shared" si="10"/>
        <v>0</v>
      </c>
      <c r="K175" s="148"/>
      <c r="L175" s="28"/>
      <c r="M175" s="149" t="s">
        <v>1</v>
      </c>
      <c r="N175" s="150" t="s">
        <v>38</v>
      </c>
      <c r="O175" s="151">
        <v>0</v>
      </c>
      <c r="P175" s="151">
        <f t="shared" si="11"/>
        <v>0</v>
      </c>
      <c r="Q175" s="151">
        <v>0</v>
      </c>
      <c r="R175" s="151">
        <f t="shared" si="12"/>
        <v>0</v>
      </c>
      <c r="S175" s="151">
        <v>0</v>
      </c>
      <c r="T175" s="152">
        <f t="shared" si="13"/>
        <v>0</v>
      </c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R175" s="153" t="s">
        <v>158</v>
      </c>
      <c r="AT175" s="153" t="s">
        <v>154</v>
      </c>
      <c r="AU175" s="153" t="s">
        <v>81</v>
      </c>
      <c r="AY175" s="14" t="s">
        <v>152</v>
      </c>
      <c r="BE175" s="154">
        <f t="shared" si="14"/>
        <v>0</v>
      </c>
      <c r="BF175" s="154">
        <f t="shared" si="15"/>
        <v>0</v>
      </c>
      <c r="BG175" s="154">
        <f t="shared" si="16"/>
        <v>0</v>
      </c>
      <c r="BH175" s="154">
        <f t="shared" si="17"/>
        <v>0</v>
      </c>
      <c r="BI175" s="154">
        <f t="shared" si="18"/>
        <v>0</v>
      </c>
      <c r="BJ175" s="14" t="s">
        <v>81</v>
      </c>
      <c r="BK175" s="154">
        <f t="shared" si="19"/>
        <v>0</v>
      </c>
      <c r="BL175" s="14" t="s">
        <v>158</v>
      </c>
      <c r="BM175" s="153" t="s">
        <v>735</v>
      </c>
    </row>
    <row r="176" spans="1:65" s="2" customFormat="1" ht="16.5" customHeight="1">
      <c r="A176" s="27"/>
      <c r="B176" s="141"/>
      <c r="C176" s="142" t="s">
        <v>460</v>
      </c>
      <c r="D176" s="142" t="s">
        <v>154</v>
      </c>
      <c r="E176" s="143" t="s">
        <v>1491</v>
      </c>
      <c r="F176" s="144" t="s">
        <v>1492</v>
      </c>
      <c r="G176" s="145" t="s">
        <v>269</v>
      </c>
      <c r="H176" s="146">
        <v>6</v>
      </c>
      <c r="I176" s="147">
        <v>0</v>
      </c>
      <c r="J176" s="147">
        <f t="shared" si="10"/>
        <v>0</v>
      </c>
      <c r="K176" s="148"/>
      <c r="L176" s="28"/>
      <c r="M176" s="149" t="s">
        <v>1</v>
      </c>
      <c r="N176" s="150" t="s">
        <v>38</v>
      </c>
      <c r="O176" s="151">
        <v>0</v>
      </c>
      <c r="P176" s="151">
        <f t="shared" si="11"/>
        <v>0</v>
      </c>
      <c r="Q176" s="151">
        <v>0</v>
      </c>
      <c r="R176" s="151">
        <f t="shared" si="12"/>
        <v>0</v>
      </c>
      <c r="S176" s="151">
        <v>0</v>
      </c>
      <c r="T176" s="152">
        <f t="shared" si="13"/>
        <v>0</v>
      </c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R176" s="153" t="s">
        <v>158</v>
      </c>
      <c r="AT176" s="153" t="s">
        <v>154</v>
      </c>
      <c r="AU176" s="153" t="s">
        <v>81</v>
      </c>
      <c r="AY176" s="14" t="s">
        <v>152</v>
      </c>
      <c r="BE176" s="154">
        <f t="shared" si="14"/>
        <v>0</v>
      </c>
      <c r="BF176" s="154">
        <f t="shared" si="15"/>
        <v>0</v>
      </c>
      <c r="BG176" s="154">
        <f t="shared" si="16"/>
        <v>0</v>
      </c>
      <c r="BH176" s="154">
        <f t="shared" si="17"/>
        <v>0</v>
      </c>
      <c r="BI176" s="154">
        <f t="shared" si="18"/>
        <v>0</v>
      </c>
      <c r="BJ176" s="14" t="s">
        <v>81</v>
      </c>
      <c r="BK176" s="154">
        <f t="shared" si="19"/>
        <v>0</v>
      </c>
      <c r="BL176" s="14" t="s">
        <v>158</v>
      </c>
      <c r="BM176" s="153" t="s">
        <v>744</v>
      </c>
    </row>
    <row r="177" spans="1:65" s="2" customFormat="1" ht="21.75" customHeight="1">
      <c r="A177" s="27"/>
      <c r="B177" s="141"/>
      <c r="C177" s="142" t="s">
        <v>445</v>
      </c>
      <c r="D177" s="142" t="s">
        <v>154</v>
      </c>
      <c r="E177" s="143" t="s">
        <v>1493</v>
      </c>
      <c r="F177" s="144" t="s">
        <v>1494</v>
      </c>
      <c r="G177" s="145" t="s">
        <v>269</v>
      </c>
      <c r="H177" s="146">
        <v>34</v>
      </c>
      <c r="I177" s="147">
        <v>0</v>
      </c>
      <c r="J177" s="147">
        <f t="shared" si="10"/>
        <v>0</v>
      </c>
      <c r="K177" s="148"/>
      <c r="L177" s="28"/>
      <c r="M177" s="149" t="s">
        <v>1</v>
      </c>
      <c r="N177" s="150" t="s">
        <v>38</v>
      </c>
      <c r="O177" s="151">
        <v>0</v>
      </c>
      <c r="P177" s="151">
        <f t="shared" si="11"/>
        <v>0</v>
      </c>
      <c r="Q177" s="151">
        <v>0</v>
      </c>
      <c r="R177" s="151">
        <f t="shared" si="12"/>
        <v>0</v>
      </c>
      <c r="S177" s="151">
        <v>0</v>
      </c>
      <c r="T177" s="152">
        <f t="shared" si="13"/>
        <v>0</v>
      </c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R177" s="153" t="s">
        <v>158</v>
      </c>
      <c r="AT177" s="153" t="s">
        <v>154</v>
      </c>
      <c r="AU177" s="153" t="s">
        <v>81</v>
      </c>
      <c r="AY177" s="14" t="s">
        <v>152</v>
      </c>
      <c r="BE177" s="154">
        <f t="shared" si="14"/>
        <v>0</v>
      </c>
      <c r="BF177" s="154">
        <f t="shared" si="15"/>
        <v>0</v>
      </c>
      <c r="BG177" s="154">
        <f t="shared" si="16"/>
        <v>0</v>
      </c>
      <c r="BH177" s="154">
        <f t="shared" si="17"/>
        <v>0</v>
      </c>
      <c r="BI177" s="154">
        <f t="shared" si="18"/>
        <v>0</v>
      </c>
      <c r="BJ177" s="14" t="s">
        <v>81</v>
      </c>
      <c r="BK177" s="154">
        <f t="shared" si="19"/>
        <v>0</v>
      </c>
      <c r="BL177" s="14" t="s">
        <v>158</v>
      </c>
      <c r="BM177" s="153" t="s">
        <v>754</v>
      </c>
    </row>
    <row r="178" spans="1:65" s="2" customFormat="1" ht="16.5" customHeight="1">
      <c r="A178" s="27"/>
      <c r="B178" s="141"/>
      <c r="C178" s="142" t="s">
        <v>467</v>
      </c>
      <c r="D178" s="142" t="s">
        <v>154</v>
      </c>
      <c r="E178" s="143" t="s">
        <v>1495</v>
      </c>
      <c r="F178" s="144" t="s">
        <v>1496</v>
      </c>
      <c r="G178" s="145" t="s">
        <v>295</v>
      </c>
      <c r="H178" s="146">
        <v>1500</v>
      </c>
      <c r="I178" s="147">
        <v>0</v>
      </c>
      <c r="J178" s="147">
        <f t="shared" si="10"/>
        <v>0</v>
      </c>
      <c r="K178" s="148"/>
      <c r="L178" s="28"/>
      <c r="M178" s="149" t="s">
        <v>1</v>
      </c>
      <c r="N178" s="150" t="s">
        <v>38</v>
      </c>
      <c r="O178" s="151">
        <v>0</v>
      </c>
      <c r="P178" s="151">
        <f t="shared" si="11"/>
        <v>0</v>
      </c>
      <c r="Q178" s="151">
        <v>0</v>
      </c>
      <c r="R178" s="151">
        <f t="shared" si="12"/>
        <v>0</v>
      </c>
      <c r="S178" s="151">
        <v>0</v>
      </c>
      <c r="T178" s="152">
        <f t="shared" si="13"/>
        <v>0</v>
      </c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R178" s="153" t="s">
        <v>158</v>
      </c>
      <c r="AT178" s="153" t="s">
        <v>154</v>
      </c>
      <c r="AU178" s="153" t="s">
        <v>81</v>
      </c>
      <c r="AY178" s="14" t="s">
        <v>152</v>
      </c>
      <c r="BE178" s="154">
        <f t="shared" si="14"/>
        <v>0</v>
      </c>
      <c r="BF178" s="154">
        <f t="shared" si="15"/>
        <v>0</v>
      </c>
      <c r="BG178" s="154">
        <f t="shared" si="16"/>
        <v>0</v>
      </c>
      <c r="BH178" s="154">
        <f t="shared" si="17"/>
        <v>0</v>
      </c>
      <c r="BI178" s="154">
        <f t="shared" si="18"/>
        <v>0</v>
      </c>
      <c r="BJ178" s="14" t="s">
        <v>81</v>
      </c>
      <c r="BK178" s="154">
        <f t="shared" si="19"/>
        <v>0</v>
      </c>
      <c r="BL178" s="14" t="s">
        <v>158</v>
      </c>
      <c r="BM178" s="153" t="s">
        <v>763</v>
      </c>
    </row>
    <row r="179" spans="1:65" s="2" customFormat="1" ht="21.75" customHeight="1">
      <c r="A179" s="27"/>
      <c r="B179" s="141"/>
      <c r="C179" s="142" t="s">
        <v>471</v>
      </c>
      <c r="D179" s="142" t="s">
        <v>154</v>
      </c>
      <c r="E179" s="143" t="s">
        <v>1497</v>
      </c>
      <c r="F179" s="144" t="s">
        <v>1498</v>
      </c>
      <c r="G179" s="145" t="s">
        <v>231</v>
      </c>
      <c r="H179" s="146">
        <v>210</v>
      </c>
      <c r="I179" s="147">
        <v>0</v>
      </c>
      <c r="J179" s="147">
        <f t="shared" si="10"/>
        <v>0</v>
      </c>
      <c r="K179" s="148"/>
      <c r="L179" s="28"/>
      <c r="M179" s="149" t="s">
        <v>1</v>
      </c>
      <c r="N179" s="150" t="s">
        <v>38</v>
      </c>
      <c r="O179" s="151">
        <v>0</v>
      </c>
      <c r="P179" s="151">
        <f t="shared" si="11"/>
        <v>0</v>
      </c>
      <c r="Q179" s="151">
        <v>0</v>
      </c>
      <c r="R179" s="151">
        <f t="shared" si="12"/>
        <v>0</v>
      </c>
      <c r="S179" s="151">
        <v>0</v>
      </c>
      <c r="T179" s="152">
        <f t="shared" si="13"/>
        <v>0</v>
      </c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R179" s="153" t="s">
        <v>158</v>
      </c>
      <c r="AT179" s="153" t="s">
        <v>154</v>
      </c>
      <c r="AU179" s="153" t="s">
        <v>81</v>
      </c>
      <c r="AY179" s="14" t="s">
        <v>152</v>
      </c>
      <c r="BE179" s="154">
        <f t="shared" si="14"/>
        <v>0</v>
      </c>
      <c r="BF179" s="154">
        <f t="shared" si="15"/>
        <v>0</v>
      </c>
      <c r="BG179" s="154">
        <f t="shared" si="16"/>
        <v>0</v>
      </c>
      <c r="BH179" s="154">
        <f t="shared" si="17"/>
        <v>0</v>
      </c>
      <c r="BI179" s="154">
        <f t="shared" si="18"/>
        <v>0</v>
      </c>
      <c r="BJ179" s="14" t="s">
        <v>81</v>
      </c>
      <c r="BK179" s="154">
        <f t="shared" si="19"/>
        <v>0</v>
      </c>
      <c r="BL179" s="14" t="s">
        <v>158</v>
      </c>
      <c r="BM179" s="153" t="s">
        <v>773</v>
      </c>
    </row>
    <row r="180" spans="1:65" s="2" customFormat="1" ht="16.5" customHeight="1">
      <c r="A180" s="27"/>
      <c r="B180" s="141"/>
      <c r="C180" s="142" t="s">
        <v>475</v>
      </c>
      <c r="D180" s="142" t="s">
        <v>154</v>
      </c>
      <c r="E180" s="143" t="s">
        <v>1499</v>
      </c>
      <c r="F180" s="144" t="s">
        <v>1500</v>
      </c>
      <c r="G180" s="145" t="s">
        <v>295</v>
      </c>
      <c r="H180" s="146">
        <v>70</v>
      </c>
      <c r="I180" s="147">
        <v>0</v>
      </c>
      <c r="J180" s="147">
        <f t="shared" si="10"/>
        <v>0</v>
      </c>
      <c r="K180" s="148"/>
      <c r="L180" s="28"/>
      <c r="M180" s="149" t="s">
        <v>1</v>
      </c>
      <c r="N180" s="150" t="s">
        <v>38</v>
      </c>
      <c r="O180" s="151">
        <v>0</v>
      </c>
      <c r="P180" s="151">
        <f t="shared" si="11"/>
        <v>0</v>
      </c>
      <c r="Q180" s="151">
        <v>0</v>
      </c>
      <c r="R180" s="151">
        <f t="shared" si="12"/>
        <v>0</v>
      </c>
      <c r="S180" s="151">
        <v>0</v>
      </c>
      <c r="T180" s="152">
        <f t="shared" si="13"/>
        <v>0</v>
      </c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R180" s="153" t="s">
        <v>158</v>
      </c>
      <c r="AT180" s="153" t="s">
        <v>154</v>
      </c>
      <c r="AU180" s="153" t="s">
        <v>81</v>
      </c>
      <c r="AY180" s="14" t="s">
        <v>152</v>
      </c>
      <c r="BE180" s="154">
        <f t="shared" si="14"/>
        <v>0</v>
      </c>
      <c r="BF180" s="154">
        <f t="shared" si="15"/>
        <v>0</v>
      </c>
      <c r="BG180" s="154">
        <f t="shared" si="16"/>
        <v>0</v>
      </c>
      <c r="BH180" s="154">
        <f t="shared" si="17"/>
        <v>0</v>
      </c>
      <c r="BI180" s="154">
        <f t="shared" si="18"/>
        <v>0</v>
      </c>
      <c r="BJ180" s="14" t="s">
        <v>81</v>
      </c>
      <c r="BK180" s="154">
        <f t="shared" si="19"/>
        <v>0</v>
      </c>
      <c r="BL180" s="14" t="s">
        <v>158</v>
      </c>
      <c r="BM180" s="153" t="s">
        <v>785</v>
      </c>
    </row>
    <row r="181" spans="1:65" s="2" customFormat="1" ht="21.75" customHeight="1">
      <c r="A181" s="27"/>
      <c r="B181" s="141"/>
      <c r="C181" s="142" t="s">
        <v>479</v>
      </c>
      <c r="D181" s="142" t="s">
        <v>154</v>
      </c>
      <c r="E181" s="143" t="s">
        <v>1501</v>
      </c>
      <c r="F181" s="144" t="s">
        <v>1502</v>
      </c>
      <c r="G181" s="145" t="s">
        <v>231</v>
      </c>
      <c r="H181" s="146">
        <v>210</v>
      </c>
      <c r="I181" s="147">
        <v>0</v>
      </c>
      <c r="J181" s="147">
        <f t="shared" si="10"/>
        <v>0</v>
      </c>
      <c r="K181" s="148"/>
      <c r="L181" s="28"/>
      <c r="M181" s="162" t="s">
        <v>1</v>
      </c>
      <c r="N181" s="163" t="s">
        <v>38</v>
      </c>
      <c r="O181" s="164">
        <v>0</v>
      </c>
      <c r="P181" s="164">
        <f t="shared" si="11"/>
        <v>0</v>
      </c>
      <c r="Q181" s="164">
        <v>0</v>
      </c>
      <c r="R181" s="164">
        <f t="shared" si="12"/>
        <v>0</v>
      </c>
      <c r="S181" s="164">
        <v>0</v>
      </c>
      <c r="T181" s="165">
        <f t="shared" si="13"/>
        <v>0</v>
      </c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R181" s="153" t="s">
        <v>158</v>
      </c>
      <c r="AT181" s="153" t="s">
        <v>154</v>
      </c>
      <c r="AU181" s="153" t="s">
        <v>81</v>
      </c>
      <c r="AY181" s="14" t="s">
        <v>152</v>
      </c>
      <c r="BE181" s="154">
        <f t="shared" si="14"/>
        <v>0</v>
      </c>
      <c r="BF181" s="154">
        <f t="shared" si="15"/>
        <v>0</v>
      </c>
      <c r="BG181" s="154">
        <f t="shared" si="16"/>
        <v>0</v>
      </c>
      <c r="BH181" s="154">
        <f t="shared" si="17"/>
        <v>0</v>
      </c>
      <c r="BI181" s="154">
        <f t="shared" si="18"/>
        <v>0</v>
      </c>
      <c r="BJ181" s="14" t="s">
        <v>81</v>
      </c>
      <c r="BK181" s="154">
        <f t="shared" si="19"/>
        <v>0</v>
      </c>
      <c r="BL181" s="14" t="s">
        <v>158</v>
      </c>
      <c r="BM181" s="153" t="s">
        <v>804</v>
      </c>
    </row>
    <row r="182" spans="1:31" s="2" customFormat="1" ht="6.95" customHeight="1">
      <c r="A182" s="27"/>
      <c r="B182" s="42"/>
      <c r="C182" s="43"/>
      <c r="D182" s="43"/>
      <c r="E182" s="43"/>
      <c r="F182" s="43"/>
      <c r="G182" s="43"/>
      <c r="H182" s="43"/>
      <c r="I182" s="43"/>
      <c r="J182" s="43"/>
      <c r="K182" s="43"/>
      <c r="L182" s="28"/>
      <c r="M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</row>
  </sheetData>
  <autoFilter ref="C116:K181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6"/>
  <sheetViews>
    <sheetView showGridLines="0" workbookViewId="0" topLeftCell="A101">
      <selection activeCell="I130" sqref="I13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1"/>
    </row>
    <row r="2" spans="12:46" s="1" customFormat="1" ht="36.95" customHeight="1">
      <c r="L2" s="171" t="s">
        <v>5</v>
      </c>
      <c r="M2" s="172"/>
      <c r="N2" s="172"/>
      <c r="O2" s="172"/>
      <c r="P2" s="172"/>
      <c r="Q2" s="172"/>
      <c r="R2" s="172"/>
      <c r="S2" s="172"/>
      <c r="T2" s="172"/>
      <c r="U2" s="172"/>
      <c r="V2" s="172"/>
      <c r="AT2" s="14" t="s">
        <v>92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83</v>
      </c>
    </row>
    <row r="4" spans="2:46" s="1" customFormat="1" ht="24.95" customHeight="1">
      <c r="B4" s="17"/>
      <c r="D4" s="18" t="s">
        <v>103</v>
      </c>
      <c r="L4" s="17"/>
      <c r="M4" s="92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3" t="s">
        <v>14</v>
      </c>
      <c r="L6" s="17"/>
    </row>
    <row r="7" spans="2:12" s="1" customFormat="1" ht="16.5" customHeight="1">
      <c r="B7" s="17"/>
      <c r="E7" s="204" t="str">
        <f>'Rekapitulace stavby'!K6</f>
        <v>ZŠ LAŽÁNKY - rekonstrukce a dostavba</v>
      </c>
      <c r="F7" s="205"/>
      <c r="G7" s="205"/>
      <c r="H7" s="205"/>
      <c r="L7" s="17"/>
    </row>
    <row r="8" spans="1:31" s="2" customFormat="1" ht="12" customHeight="1">
      <c r="A8" s="27"/>
      <c r="B8" s="28"/>
      <c r="C8" s="27"/>
      <c r="D8" s="23" t="s">
        <v>104</v>
      </c>
      <c r="E8" s="27"/>
      <c r="F8" s="27"/>
      <c r="G8" s="27"/>
      <c r="H8" s="27"/>
      <c r="I8" s="27"/>
      <c r="J8" s="27"/>
      <c r="K8" s="27"/>
      <c r="L8" s="3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1" s="2" customFormat="1" ht="16.5" customHeight="1">
      <c r="A9" s="27"/>
      <c r="B9" s="28"/>
      <c r="C9" s="27"/>
      <c r="D9" s="27"/>
      <c r="E9" s="194" t="s">
        <v>1503</v>
      </c>
      <c r="F9" s="203"/>
      <c r="G9" s="203"/>
      <c r="H9" s="203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2" customFormat="1" ht="12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2" customFormat="1" ht="12" customHeight="1">
      <c r="A11" s="27"/>
      <c r="B11" s="28"/>
      <c r="C11" s="27"/>
      <c r="D11" s="23" t="s">
        <v>16</v>
      </c>
      <c r="E11" s="27"/>
      <c r="F11" s="21" t="s">
        <v>1</v>
      </c>
      <c r="G11" s="27"/>
      <c r="H11" s="27"/>
      <c r="I11" s="23" t="s">
        <v>17</v>
      </c>
      <c r="J11" s="21" t="s">
        <v>1</v>
      </c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2" customFormat="1" ht="12" customHeight="1">
      <c r="A12" s="27"/>
      <c r="B12" s="28"/>
      <c r="C12" s="27"/>
      <c r="D12" s="23" t="s">
        <v>18</v>
      </c>
      <c r="E12" s="27"/>
      <c r="F12" s="21" t="s">
        <v>19</v>
      </c>
      <c r="G12" s="27"/>
      <c r="H12" s="27"/>
      <c r="I12" s="23" t="s">
        <v>20</v>
      </c>
      <c r="J12" s="50" t="str">
        <f>'Rekapitulace stavby'!AN8</f>
        <v>9. 3. 2020</v>
      </c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" customFormat="1" ht="10.9" customHeight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" customFormat="1" ht="12" customHeight="1">
      <c r="A14" s="27"/>
      <c r="B14" s="28"/>
      <c r="C14" s="27"/>
      <c r="D14" s="23" t="s">
        <v>22</v>
      </c>
      <c r="E14" s="27"/>
      <c r="F14" s="27"/>
      <c r="G14" s="27"/>
      <c r="H14" s="27"/>
      <c r="I14" s="23" t="s">
        <v>23</v>
      </c>
      <c r="J14" s="21" t="str">
        <f>IF('Rekapitulace stavby'!AN10="","",'Rekapitulace stavby'!AN10)</f>
        <v/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2" customFormat="1" ht="18" customHeight="1">
      <c r="A15" s="27"/>
      <c r="B15" s="28"/>
      <c r="C15" s="27"/>
      <c r="D15" s="27"/>
      <c r="E15" s="21" t="str">
        <f>IF('Rekapitulace stavby'!E11="","",'Rekapitulace stavby'!E11)</f>
        <v xml:space="preserve"> </v>
      </c>
      <c r="F15" s="27"/>
      <c r="G15" s="27"/>
      <c r="H15" s="27"/>
      <c r="I15" s="23" t="s">
        <v>24</v>
      </c>
      <c r="J15" s="21" t="str">
        <f>IF('Rekapitulace stavby'!AN11="","",'Rekapitulace stavby'!AN11)</f>
        <v/>
      </c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2" customFormat="1" ht="6.95" customHeight="1">
      <c r="A16" s="27"/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2" customHeight="1">
      <c r="A17" s="27"/>
      <c r="B17" s="28"/>
      <c r="C17" s="27"/>
      <c r="D17" s="23" t="s">
        <v>25</v>
      </c>
      <c r="E17" s="27"/>
      <c r="F17" s="27"/>
      <c r="G17" s="27"/>
      <c r="H17" s="27"/>
      <c r="I17" s="23" t="s">
        <v>23</v>
      </c>
      <c r="J17" s="21" t="str">
        <f>'Rekapitulace stavby'!AN13</f>
        <v/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8" customHeight="1">
      <c r="A18" s="27"/>
      <c r="B18" s="28"/>
      <c r="C18" s="27"/>
      <c r="D18" s="27"/>
      <c r="E18" s="178" t="str">
        <f>'Rekapitulace stavby'!E14</f>
        <v xml:space="preserve"> </v>
      </c>
      <c r="F18" s="178"/>
      <c r="G18" s="178"/>
      <c r="H18" s="178"/>
      <c r="I18" s="23" t="s">
        <v>24</v>
      </c>
      <c r="J18" s="21" t="str">
        <f>'Rekapitulace stavby'!AN14</f>
        <v/>
      </c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6.95" customHeight="1">
      <c r="A19" s="27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2" customHeight="1">
      <c r="A20" s="27"/>
      <c r="B20" s="28"/>
      <c r="C20" s="27"/>
      <c r="D20" s="23" t="s">
        <v>26</v>
      </c>
      <c r="E20" s="27"/>
      <c r="F20" s="27"/>
      <c r="G20" s="27"/>
      <c r="H20" s="27"/>
      <c r="I20" s="23" t="s">
        <v>23</v>
      </c>
      <c r="J20" s="21" t="str">
        <f>IF('Rekapitulace stavby'!AN16="","",'Rekapitulace stavby'!AN16)</f>
        <v/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8" customHeight="1">
      <c r="A21" s="27"/>
      <c r="B21" s="28"/>
      <c r="C21" s="27"/>
      <c r="D21" s="27"/>
      <c r="E21" s="21" t="str">
        <f>IF('Rekapitulace stavby'!E17="","",'Rekapitulace stavby'!E17)</f>
        <v xml:space="preserve"> </v>
      </c>
      <c r="F21" s="27"/>
      <c r="G21" s="27"/>
      <c r="H21" s="27"/>
      <c r="I21" s="23" t="s">
        <v>24</v>
      </c>
      <c r="J21" s="21" t="str">
        <f>IF('Rekapitulace stavby'!AN17="","",'Rekapitulace stavby'!AN17)</f>
        <v/>
      </c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6.95" customHeight="1">
      <c r="A22" s="27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2" customHeight="1">
      <c r="A23" s="27"/>
      <c r="B23" s="28"/>
      <c r="C23" s="27"/>
      <c r="D23" s="23" t="s">
        <v>28</v>
      </c>
      <c r="E23" s="27"/>
      <c r="F23" s="27"/>
      <c r="G23" s="27"/>
      <c r="H23" s="27"/>
      <c r="I23" s="23" t="s">
        <v>23</v>
      </c>
      <c r="J23" s="21" t="str">
        <f>IF('Rekapitulace stavby'!AN19="","",'Rekapitulace stavby'!AN19)</f>
        <v/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8" customHeight="1">
      <c r="A24" s="27"/>
      <c r="B24" s="28"/>
      <c r="C24" s="27"/>
      <c r="D24" s="27"/>
      <c r="E24" s="21" t="str">
        <f>IF('Rekapitulace stavby'!E20="","",'Rekapitulace stavby'!E20)</f>
        <v>Budgets4u s.r.o.</v>
      </c>
      <c r="F24" s="27"/>
      <c r="G24" s="27"/>
      <c r="H24" s="27"/>
      <c r="I24" s="23" t="s">
        <v>24</v>
      </c>
      <c r="J24" s="21" t="str">
        <f>IF('Rekapitulace stavby'!AN20="","",'Rekapitulace stavby'!AN20)</f>
        <v/>
      </c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6.95" customHeight="1">
      <c r="A25" s="27"/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2" customHeight="1">
      <c r="A26" s="27"/>
      <c r="B26" s="28"/>
      <c r="C26" s="27"/>
      <c r="D26" s="23" t="s">
        <v>30</v>
      </c>
      <c r="E26" s="27"/>
      <c r="F26" s="27"/>
      <c r="G26" s="27"/>
      <c r="H26" s="27"/>
      <c r="I26" s="27"/>
      <c r="J26" s="27"/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8" customFormat="1" ht="16.5" customHeight="1">
      <c r="A27" s="93"/>
      <c r="B27" s="94"/>
      <c r="C27" s="93"/>
      <c r="D27" s="93"/>
      <c r="E27" s="180" t="s">
        <v>1</v>
      </c>
      <c r="F27" s="180"/>
      <c r="G27" s="180"/>
      <c r="H27" s="180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5" customHeight="1">
      <c r="A29" s="27"/>
      <c r="B29" s="28"/>
      <c r="C29" s="27"/>
      <c r="D29" s="61"/>
      <c r="E29" s="61"/>
      <c r="F29" s="61"/>
      <c r="G29" s="61"/>
      <c r="H29" s="61"/>
      <c r="I29" s="61"/>
      <c r="J29" s="61"/>
      <c r="K29" s="61"/>
      <c r="L29" s="3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25.35" customHeight="1">
      <c r="A30" s="27"/>
      <c r="B30" s="28"/>
      <c r="C30" s="27"/>
      <c r="D30" s="96" t="s">
        <v>33</v>
      </c>
      <c r="E30" s="27"/>
      <c r="F30" s="27"/>
      <c r="G30" s="27"/>
      <c r="H30" s="27"/>
      <c r="I30" s="27"/>
      <c r="J30" s="66">
        <f>ROUND(J119,2)</f>
        <v>0</v>
      </c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6.95" customHeight="1">
      <c r="A31" s="27"/>
      <c r="B31" s="28"/>
      <c r="C31" s="27"/>
      <c r="D31" s="61"/>
      <c r="E31" s="61"/>
      <c r="F31" s="61"/>
      <c r="G31" s="61"/>
      <c r="H31" s="61"/>
      <c r="I31" s="61"/>
      <c r="J31" s="61"/>
      <c r="K31" s="61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45" customHeight="1">
      <c r="A32" s="27"/>
      <c r="B32" s="28"/>
      <c r="C32" s="27"/>
      <c r="D32" s="27"/>
      <c r="E32" s="27"/>
      <c r="F32" s="31" t="s">
        <v>35</v>
      </c>
      <c r="G32" s="27"/>
      <c r="H32" s="27"/>
      <c r="I32" s="31" t="s">
        <v>34</v>
      </c>
      <c r="J32" s="31" t="s">
        <v>36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45" customHeight="1">
      <c r="A33" s="27"/>
      <c r="B33" s="28"/>
      <c r="C33" s="27"/>
      <c r="D33" s="97" t="s">
        <v>37</v>
      </c>
      <c r="E33" s="23" t="s">
        <v>38</v>
      </c>
      <c r="F33" s="98">
        <f>ROUND((SUM(BE119:BE125)),2)</f>
        <v>0</v>
      </c>
      <c r="G33" s="27"/>
      <c r="H33" s="27"/>
      <c r="I33" s="99">
        <v>0.21</v>
      </c>
      <c r="J33" s="98">
        <f>ROUND(((SUM(BE119:BE125))*I33),2)</f>
        <v>0</v>
      </c>
      <c r="K33" s="27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45" customHeight="1">
      <c r="A34" s="27"/>
      <c r="B34" s="28"/>
      <c r="C34" s="27"/>
      <c r="D34" s="27"/>
      <c r="E34" s="23" t="s">
        <v>39</v>
      </c>
      <c r="F34" s="98">
        <f>ROUND((SUM(BF119:BF125)),2)</f>
        <v>0</v>
      </c>
      <c r="G34" s="27"/>
      <c r="H34" s="27"/>
      <c r="I34" s="99">
        <v>0.15</v>
      </c>
      <c r="J34" s="98">
        <f>ROUND(((SUM(BF119:BF125))*I34),2)</f>
        <v>0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45" customHeight="1" hidden="1">
      <c r="A35" s="27"/>
      <c r="B35" s="28"/>
      <c r="C35" s="27"/>
      <c r="D35" s="27"/>
      <c r="E35" s="23" t="s">
        <v>40</v>
      </c>
      <c r="F35" s="98">
        <f>ROUND((SUM(BG119:BG125)),2)</f>
        <v>0</v>
      </c>
      <c r="G35" s="27"/>
      <c r="H35" s="27"/>
      <c r="I35" s="99">
        <v>0.21</v>
      </c>
      <c r="J35" s="98">
        <f>0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5" customHeight="1" hidden="1">
      <c r="A36" s="27"/>
      <c r="B36" s="28"/>
      <c r="C36" s="27"/>
      <c r="D36" s="27"/>
      <c r="E36" s="23" t="s">
        <v>41</v>
      </c>
      <c r="F36" s="98">
        <f>ROUND((SUM(BH119:BH125)),2)</f>
        <v>0</v>
      </c>
      <c r="G36" s="27"/>
      <c r="H36" s="27"/>
      <c r="I36" s="99">
        <v>0.15</v>
      </c>
      <c r="J36" s="98">
        <f>0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5" customHeight="1" hidden="1">
      <c r="A37" s="27"/>
      <c r="B37" s="28"/>
      <c r="C37" s="27"/>
      <c r="D37" s="27"/>
      <c r="E37" s="23" t="s">
        <v>42</v>
      </c>
      <c r="F37" s="98">
        <f>ROUND((SUM(BI119:BI125)),2)</f>
        <v>0</v>
      </c>
      <c r="G37" s="27"/>
      <c r="H37" s="27"/>
      <c r="I37" s="99">
        <v>0</v>
      </c>
      <c r="J37" s="98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6.95" customHeight="1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25.35" customHeight="1">
      <c r="A39" s="27"/>
      <c r="B39" s="28"/>
      <c r="C39" s="90"/>
      <c r="D39" s="100" t="s">
        <v>43</v>
      </c>
      <c r="E39" s="55"/>
      <c r="F39" s="55"/>
      <c r="G39" s="101" t="s">
        <v>44</v>
      </c>
      <c r="H39" s="102" t="s">
        <v>45</v>
      </c>
      <c r="I39" s="55"/>
      <c r="J39" s="103">
        <f>SUM(J30:J37)</f>
        <v>0</v>
      </c>
      <c r="K39" s="104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7"/>
      <c r="D50" s="38" t="s">
        <v>46</v>
      </c>
      <c r="E50" s="39"/>
      <c r="F50" s="39"/>
      <c r="G50" s="38" t="s">
        <v>47</v>
      </c>
      <c r="H50" s="39"/>
      <c r="I50" s="39"/>
      <c r="J50" s="39"/>
      <c r="K50" s="39"/>
      <c r="L50" s="37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7"/>
      <c r="B61" s="28"/>
      <c r="C61" s="27"/>
      <c r="D61" s="40" t="s">
        <v>48</v>
      </c>
      <c r="E61" s="30"/>
      <c r="F61" s="105" t="s">
        <v>49</v>
      </c>
      <c r="G61" s="40" t="s">
        <v>48</v>
      </c>
      <c r="H61" s="30"/>
      <c r="I61" s="30"/>
      <c r="J61" s="106" t="s">
        <v>49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7"/>
      <c r="B65" s="28"/>
      <c r="C65" s="27"/>
      <c r="D65" s="38" t="s">
        <v>50</v>
      </c>
      <c r="E65" s="41"/>
      <c r="F65" s="41"/>
      <c r="G65" s="38" t="s">
        <v>51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7"/>
      <c r="B76" s="28"/>
      <c r="C76" s="27"/>
      <c r="D76" s="40" t="s">
        <v>48</v>
      </c>
      <c r="E76" s="30"/>
      <c r="F76" s="105" t="s">
        <v>49</v>
      </c>
      <c r="G76" s="40" t="s">
        <v>48</v>
      </c>
      <c r="H76" s="30"/>
      <c r="I76" s="30"/>
      <c r="J76" s="106" t="s">
        <v>49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2" customFormat="1" ht="6.9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2" customFormat="1" ht="24.95" customHeight="1">
      <c r="A82" s="27"/>
      <c r="B82" s="28"/>
      <c r="C82" s="18" t="s">
        <v>106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2" customFormat="1" ht="12" customHeight="1">
      <c r="A84" s="27"/>
      <c r="B84" s="28"/>
      <c r="C84" s="23" t="s">
        <v>14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2" customFormat="1" ht="16.5" customHeight="1">
      <c r="A85" s="27"/>
      <c r="B85" s="28"/>
      <c r="C85" s="27"/>
      <c r="D85" s="27"/>
      <c r="E85" s="204" t="str">
        <f>E7</f>
        <v>ZŠ LAŽÁNKY - rekonstrukce a dostavba</v>
      </c>
      <c r="F85" s="205"/>
      <c r="G85" s="205"/>
      <c r="H85" s="205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31" s="2" customFormat="1" ht="12" customHeight="1">
      <c r="A86" s="27"/>
      <c r="B86" s="28"/>
      <c r="C86" s="23" t="s">
        <v>104</v>
      </c>
      <c r="D86" s="27"/>
      <c r="E86" s="27"/>
      <c r="F86" s="27"/>
      <c r="G86" s="27"/>
      <c r="H86" s="27"/>
      <c r="I86" s="27"/>
      <c r="J86" s="27"/>
      <c r="K86" s="27"/>
      <c r="L86" s="3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31" s="2" customFormat="1" ht="16.5" customHeight="1">
      <c r="A87" s="27"/>
      <c r="B87" s="28"/>
      <c r="C87" s="27"/>
      <c r="D87" s="27"/>
      <c r="E87" s="194" t="str">
        <f>E9</f>
        <v>2020/002/d - ZTI</v>
      </c>
      <c r="F87" s="203"/>
      <c r="G87" s="203"/>
      <c r="H87" s="203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2" customFormat="1" ht="6.95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2" customFormat="1" ht="12" customHeight="1">
      <c r="A89" s="27"/>
      <c r="B89" s="28"/>
      <c r="C89" s="23" t="s">
        <v>18</v>
      </c>
      <c r="D89" s="27"/>
      <c r="E89" s="27"/>
      <c r="F89" s="21" t="str">
        <f>F12</f>
        <v xml:space="preserve"> </v>
      </c>
      <c r="G89" s="27"/>
      <c r="H89" s="27"/>
      <c r="I89" s="23" t="s">
        <v>20</v>
      </c>
      <c r="J89" s="50" t="str">
        <f>IF(J12="","",J12)</f>
        <v>9. 3. 2020</v>
      </c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2" customFormat="1" ht="6.95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2" customFormat="1" ht="15.2" customHeight="1">
      <c r="A91" s="27"/>
      <c r="B91" s="28"/>
      <c r="C91" s="23" t="s">
        <v>22</v>
      </c>
      <c r="D91" s="27"/>
      <c r="E91" s="27"/>
      <c r="F91" s="21" t="str">
        <f>E15</f>
        <v xml:space="preserve"> </v>
      </c>
      <c r="G91" s="27"/>
      <c r="H91" s="27"/>
      <c r="I91" s="23" t="s">
        <v>26</v>
      </c>
      <c r="J91" s="24" t="str">
        <f>E21</f>
        <v xml:space="preserve"> 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2" customFormat="1" ht="15.2" customHeight="1">
      <c r="A92" s="27"/>
      <c r="B92" s="28"/>
      <c r="C92" s="23" t="s">
        <v>25</v>
      </c>
      <c r="D92" s="27"/>
      <c r="E92" s="27"/>
      <c r="F92" s="21" t="str">
        <f>IF(E18="","",E18)</f>
        <v xml:space="preserve"> </v>
      </c>
      <c r="G92" s="27"/>
      <c r="H92" s="27"/>
      <c r="I92" s="23" t="s">
        <v>28</v>
      </c>
      <c r="J92" s="24" t="str">
        <f>E24</f>
        <v>Budgets4u s.r.o.</v>
      </c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2" customFormat="1" ht="10.35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2" customFormat="1" ht="29.25" customHeight="1">
      <c r="A94" s="27"/>
      <c r="B94" s="28"/>
      <c r="C94" s="107" t="s">
        <v>107</v>
      </c>
      <c r="D94" s="90"/>
      <c r="E94" s="90"/>
      <c r="F94" s="90"/>
      <c r="G94" s="90"/>
      <c r="H94" s="90"/>
      <c r="I94" s="90"/>
      <c r="J94" s="108" t="s">
        <v>108</v>
      </c>
      <c r="K94" s="90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2" customFormat="1" ht="10.3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47" s="2" customFormat="1" ht="22.9" customHeight="1">
      <c r="A96" s="27"/>
      <c r="B96" s="28"/>
      <c r="C96" s="109" t="s">
        <v>109</v>
      </c>
      <c r="D96" s="27"/>
      <c r="E96" s="27"/>
      <c r="F96" s="27"/>
      <c r="G96" s="27"/>
      <c r="H96" s="27"/>
      <c r="I96" s="27"/>
      <c r="J96" s="66">
        <f>J119</f>
        <v>0</v>
      </c>
      <c r="K96" s="27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U96" s="14" t="s">
        <v>110</v>
      </c>
    </row>
    <row r="97" spans="2:12" s="9" customFormat="1" ht="24.95" customHeight="1">
      <c r="B97" s="110"/>
      <c r="D97" s="111" t="s">
        <v>1504</v>
      </c>
      <c r="E97" s="112"/>
      <c r="F97" s="112"/>
      <c r="G97" s="112"/>
      <c r="H97" s="112"/>
      <c r="I97" s="112"/>
      <c r="J97" s="113">
        <f>J120</f>
        <v>0</v>
      </c>
      <c r="L97" s="110"/>
    </row>
    <row r="98" spans="2:12" s="9" customFormat="1" ht="24.95" customHeight="1">
      <c r="B98" s="110"/>
      <c r="D98" s="111" t="s">
        <v>1505</v>
      </c>
      <c r="E98" s="112"/>
      <c r="F98" s="112"/>
      <c r="G98" s="112"/>
      <c r="H98" s="112"/>
      <c r="I98" s="112"/>
      <c r="J98" s="113">
        <f>J122</f>
        <v>0</v>
      </c>
      <c r="L98" s="110"/>
    </row>
    <row r="99" spans="2:12" s="9" customFormat="1" ht="24.95" customHeight="1">
      <c r="B99" s="110"/>
      <c r="D99" s="111" t="s">
        <v>1506</v>
      </c>
      <c r="E99" s="112"/>
      <c r="F99" s="112"/>
      <c r="G99" s="112"/>
      <c r="H99" s="112"/>
      <c r="I99" s="112"/>
      <c r="J99" s="113">
        <f>J124</f>
        <v>0</v>
      </c>
      <c r="L99" s="110"/>
    </row>
    <row r="100" spans="1:31" s="2" customFormat="1" ht="21.75" customHeight="1">
      <c r="A100" s="27"/>
      <c r="B100" s="28"/>
      <c r="C100" s="27"/>
      <c r="D100" s="27"/>
      <c r="E100" s="27"/>
      <c r="F100" s="27"/>
      <c r="G100" s="27"/>
      <c r="H100" s="27"/>
      <c r="I100" s="27"/>
      <c r="J100" s="27"/>
      <c r="K100" s="27"/>
      <c r="L100" s="3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</row>
    <row r="101" spans="1:31" s="2" customFormat="1" ht="6.95" customHeight="1">
      <c r="A101" s="27"/>
      <c r="B101" s="42"/>
      <c r="C101" s="43"/>
      <c r="D101" s="43"/>
      <c r="E101" s="43"/>
      <c r="F101" s="43"/>
      <c r="G101" s="43"/>
      <c r="H101" s="43"/>
      <c r="I101" s="43"/>
      <c r="J101" s="43"/>
      <c r="K101" s="43"/>
      <c r="L101" s="3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</row>
    <row r="105" spans="1:31" s="2" customFormat="1" ht="6.95" customHeight="1">
      <c r="A105" s="27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</row>
    <row r="106" spans="1:31" s="2" customFormat="1" ht="24.95" customHeight="1">
      <c r="A106" s="27"/>
      <c r="B106" s="28"/>
      <c r="C106" s="18" t="s">
        <v>137</v>
      </c>
      <c r="D106" s="27"/>
      <c r="E106" s="27"/>
      <c r="F106" s="27"/>
      <c r="G106" s="27"/>
      <c r="H106" s="27"/>
      <c r="I106" s="27"/>
      <c r="J106" s="27"/>
      <c r="K106" s="27"/>
      <c r="L106" s="3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07" spans="1:31" s="2" customFormat="1" ht="6.95" customHeight="1">
      <c r="A107" s="27"/>
      <c r="B107" s="28"/>
      <c r="C107" s="27"/>
      <c r="D107" s="27"/>
      <c r="E107" s="27"/>
      <c r="F107" s="27"/>
      <c r="G107" s="27"/>
      <c r="H107" s="27"/>
      <c r="I107" s="27"/>
      <c r="J107" s="27"/>
      <c r="K107" s="27"/>
      <c r="L107" s="3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s="2" customFormat="1" ht="12" customHeight="1">
      <c r="A108" s="27"/>
      <c r="B108" s="28"/>
      <c r="C108" s="23" t="s">
        <v>14</v>
      </c>
      <c r="D108" s="27"/>
      <c r="E108" s="27"/>
      <c r="F108" s="27"/>
      <c r="G108" s="27"/>
      <c r="H108" s="27"/>
      <c r="I108" s="27"/>
      <c r="J108" s="27"/>
      <c r="K108" s="27"/>
      <c r="L108" s="3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16.5" customHeight="1">
      <c r="A109" s="27"/>
      <c r="B109" s="28"/>
      <c r="C109" s="27"/>
      <c r="D109" s="27"/>
      <c r="E109" s="204" t="str">
        <f>E7</f>
        <v>ZŠ LAŽÁNKY - rekonstrukce a dostavba</v>
      </c>
      <c r="F109" s="205"/>
      <c r="G109" s="205"/>
      <c r="H109" s="205"/>
      <c r="I109" s="27"/>
      <c r="J109" s="27"/>
      <c r="K109" s="27"/>
      <c r="L109" s="3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12" customHeight="1">
      <c r="A110" s="27"/>
      <c r="B110" s="28"/>
      <c r="C110" s="23" t="s">
        <v>104</v>
      </c>
      <c r="D110" s="27"/>
      <c r="E110" s="27"/>
      <c r="F110" s="27"/>
      <c r="G110" s="27"/>
      <c r="H110" s="27"/>
      <c r="I110" s="27"/>
      <c r="J110" s="27"/>
      <c r="K110" s="27"/>
      <c r="L110" s="3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16.5" customHeight="1">
      <c r="A111" s="27"/>
      <c r="B111" s="28"/>
      <c r="C111" s="27"/>
      <c r="D111" s="27"/>
      <c r="E111" s="194" t="str">
        <f>E9</f>
        <v>2020/002/d - ZTI</v>
      </c>
      <c r="F111" s="203"/>
      <c r="G111" s="203"/>
      <c r="H111" s="203"/>
      <c r="I111" s="27"/>
      <c r="J111" s="27"/>
      <c r="K111" s="27"/>
      <c r="L111" s="3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6.95" customHeight="1">
      <c r="A112" s="27"/>
      <c r="B112" s="28"/>
      <c r="C112" s="27"/>
      <c r="D112" s="27"/>
      <c r="E112" s="27"/>
      <c r="F112" s="27"/>
      <c r="G112" s="27"/>
      <c r="H112" s="27"/>
      <c r="I112" s="27"/>
      <c r="J112" s="27"/>
      <c r="K112" s="27"/>
      <c r="L112" s="3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31" s="2" customFormat="1" ht="12" customHeight="1">
      <c r="A113" s="27"/>
      <c r="B113" s="28"/>
      <c r="C113" s="23" t="s">
        <v>18</v>
      </c>
      <c r="D113" s="27"/>
      <c r="E113" s="27"/>
      <c r="F113" s="21" t="str">
        <f>F12</f>
        <v xml:space="preserve"> </v>
      </c>
      <c r="G113" s="27"/>
      <c r="H113" s="27"/>
      <c r="I113" s="23" t="s">
        <v>20</v>
      </c>
      <c r="J113" s="50" t="str">
        <f>IF(J12="","",J12)</f>
        <v>9. 3. 2020</v>
      </c>
      <c r="K113" s="27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s="2" customFormat="1" ht="6.95" customHeight="1">
      <c r="A114" s="27"/>
      <c r="B114" s="28"/>
      <c r="C114" s="27"/>
      <c r="D114" s="27"/>
      <c r="E114" s="27"/>
      <c r="F114" s="27"/>
      <c r="G114" s="27"/>
      <c r="H114" s="27"/>
      <c r="I114" s="27"/>
      <c r="J114" s="27"/>
      <c r="K114" s="27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s="2" customFormat="1" ht="15.2" customHeight="1">
      <c r="A115" s="27"/>
      <c r="B115" s="28"/>
      <c r="C115" s="23" t="s">
        <v>22</v>
      </c>
      <c r="D115" s="27"/>
      <c r="E115" s="27"/>
      <c r="F115" s="21" t="str">
        <f>E15</f>
        <v xml:space="preserve"> </v>
      </c>
      <c r="G115" s="27"/>
      <c r="H115" s="27"/>
      <c r="I115" s="23" t="s">
        <v>26</v>
      </c>
      <c r="J115" s="24" t="str">
        <f>E21</f>
        <v xml:space="preserve"> </v>
      </c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2" customFormat="1" ht="15.2" customHeight="1">
      <c r="A116" s="27"/>
      <c r="B116" s="28"/>
      <c r="C116" s="23" t="s">
        <v>25</v>
      </c>
      <c r="D116" s="27"/>
      <c r="E116" s="27"/>
      <c r="F116" s="21" t="str">
        <f>IF(E18="","",E18)</f>
        <v xml:space="preserve"> </v>
      </c>
      <c r="G116" s="27"/>
      <c r="H116" s="27"/>
      <c r="I116" s="23" t="s">
        <v>28</v>
      </c>
      <c r="J116" s="24" t="str">
        <f>E24</f>
        <v>Budgets4u s.r.o.</v>
      </c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2" customFormat="1" ht="10.35" customHeight="1">
      <c r="A117" s="27"/>
      <c r="B117" s="28"/>
      <c r="C117" s="27"/>
      <c r="D117" s="27"/>
      <c r="E117" s="27"/>
      <c r="F117" s="27"/>
      <c r="G117" s="27"/>
      <c r="H117" s="27"/>
      <c r="I117" s="27"/>
      <c r="J117" s="27"/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11" customFormat="1" ht="29.25" customHeight="1">
      <c r="A118" s="118"/>
      <c r="B118" s="119"/>
      <c r="C118" s="120" t="s">
        <v>138</v>
      </c>
      <c r="D118" s="121" t="s">
        <v>58</v>
      </c>
      <c r="E118" s="121" t="s">
        <v>54</v>
      </c>
      <c r="F118" s="121" t="s">
        <v>55</v>
      </c>
      <c r="G118" s="121" t="s">
        <v>139</v>
      </c>
      <c r="H118" s="121" t="s">
        <v>140</v>
      </c>
      <c r="I118" s="121" t="s">
        <v>141</v>
      </c>
      <c r="J118" s="122" t="s">
        <v>108</v>
      </c>
      <c r="K118" s="123" t="s">
        <v>142</v>
      </c>
      <c r="L118" s="124"/>
      <c r="M118" s="57" t="s">
        <v>1</v>
      </c>
      <c r="N118" s="58" t="s">
        <v>37</v>
      </c>
      <c r="O118" s="58" t="s">
        <v>143</v>
      </c>
      <c r="P118" s="58" t="s">
        <v>144</v>
      </c>
      <c r="Q118" s="58" t="s">
        <v>145</v>
      </c>
      <c r="R118" s="58" t="s">
        <v>146</v>
      </c>
      <c r="S118" s="58" t="s">
        <v>147</v>
      </c>
      <c r="T118" s="59" t="s">
        <v>148</v>
      </c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</row>
    <row r="119" spans="1:63" s="2" customFormat="1" ht="22.9" customHeight="1">
      <c r="A119" s="27"/>
      <c r="B119" s="28"/>
      <c r="C119" s="64" t="s">
        <v>149</v>
      </c>
      <c r="D119" s="27"/>
      <c r="E119" s="27"/>
      <c r="F119" s="27"/>
      <c r="G119" s="27"/>
      <c r="H119" s="27"/>
      <c r="I119" s="27"/>
      <c r="J119" s="125">
        <f>BK119</f>
        <v>0</v>
      </c>
      <c r="K119" s="27"/>
      <c r="L119" s="28"/>
      <c r="M119" s="60"/>
      <c r="N119" s="51"/>
      <c r="O119" s="61"/>
      <c r="P119" s="126">
        <f>P120+P122+P124</f>
        <v>0</v>
      </c>
      <c r="Q119" s="61"/>
      <c r="R119" s="126">
        <f>R120+R122+R124</f>
        <v>0</v>
      </c>
      <c r="S119" s="61"/>
      <c r="T119" s="127">
        <f>T120+T122+T124</f>
        <v>0</v>
      </c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T119" s="14" t="s">
        <v>72</v>
      </c>
      <c r="AU119" s="14" t="s">
        <v>110</v>
      </c>
      <c r="BK119" s="128">
        <f>BK120+BK122+BK124</f>
        <v>0</v>
      </c>
    </row>
    <row r="120" spans="2:63" s="12" customFormat="1" ht="25.9" customHeight="1">
      <c r="B120" s="129"/>
      <c r="D120" s="130" t="s">
        <v>72</v>
      </c>
      <c r="E120" s="131" t="s">
        <v>1507</v>
      </c>
      <c r="F120" s="131" t="s">
        <v>1508</v>
      </c>
      <c r="J120" s="132">
        <f>BK120</f>
        <v>0</v>
      </c>
      <c r="L120" s="129"/>
      <c r="M120" s="133"/>
      <c r="N120" s="134"/>
      <c r="O120" s="134"/>
      <c r="P120" s="135">
        <f>P121</f>
        <v>0</v>
      </c>
      <c r="Q120" s="134"/>
      <c r="R120" s="135">
        <f>R121</f>
        <v>0</v>
      </c>
      <c r="S120" s="134"/>
      <c r="T120" s="136">
        <f>T121</f>
        <v>0</v>
      </c>
      <c r="AR120" s="130" t="s">
        <v>83</v>
      </c>
      <c r="AT120" s="137" t="s">
        <v>72</v>
      </c>
      <c r="AU120" s="137" t="s">
        <v>73</v>
      </c>
      <c r="AY120" s="130" t="s">
        <v>152</v>
      </c>
      <c r="BK120" s="138">
        <f>BK121</f>
        <v>0</v>
      </c>
    </row>
    <row r="121" spans="1:65" s="2" customFormat="1" ht="16.5" customHeight="1">
      <c r="A121" s="27"/>
      <c r="B121" s="141"/>
      <c r="C121" s="142" t="s">
        <v>81</v>
      </c>
      <c r="D121" s="142" t="s">
        <v>154</v>
      </c>
      <c r="E121" s="143" t="s">
        <v>1509</v>
      </c>
      <c r="F121" s="144" t="s">
        <v>1510</v>
      </c>
      <c r="G121" s="145" t="s">
        <v>1369</v>
      </c>
      <c r="H121" s="146">
        <v>1</v>
      </c>
      <c r="I121" s="147">
        <v>0</v>
      </c>
      <c r="J121" s="147">
        <f>ROUND(I121*H121,2)</f>
        <v>0</v>
      </c>
      <c r="K121" s="148"/>
      <c r="L121" s="28"/>
      <c r="M121" s="149" t="s">
        <v>1</v>
      </c>
      <c r="N121" s="150" t="s">
        <v>38</v>
      </c>
      <c r="O121" s="151">
        <v>0</v>
      </c>
      <c r="P121" s="151">
        <f>O121*H121</f>
        <v>0</v>
      </c>
      <c r="Q121" s="151">
        <v>0</v>
      </c>
      <c r="R121" s="151">
        <f>Q121*H121</f>
        <v>0</v>
      </c>
      <c r="S121" s="151">
        <v>0</v>
      </c>
      <c r="T121" s="152">
        <f>S121*H121</f>
        <v>0</v>
      </c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R121" s="153" t="s">
        <v>240</v>
      </c>
      <c r="AT121" s="153" t="s">
        <v>154</v>
      </c>
      <c r="AU121" s="153" t="s">
        <v>81</v>
      </c>
      <c r="AY121" s="14" t="s">
        <v>152</v>
      </c>
      <c r="BE121" s="154">
        <f>IF(N121="základní",J121,0)</f>
        <v>0</v>
      </c>
      <c r="BF121" s="154">
        <f>IF(N121="snížená",J121,0)</f>
        <v>0</v>
      </c>
      <c r="BG121" s="154">
        <f>IF(N121="zákl. přenesená",J121,0)</f>
        <v>0</v>
      </c>
      <c r="BH121" s="154">
        <f>IF(N121="sníž. přenesená",J121,0)</f>
        <v>0</v>
      </c>
      <c r="BI121" s="154">
        <f>IF(N121="nulová",J121,0)</f>
        <v>0</v>
      </c>
      <c r="BJ121" s="14" t="s">
        <v>81</v>
      </c>
      <c r="BK121" s="154">
        <f>ROUND(I121*H121,2)</f>
        <v>0</v>
      </c>
      <c r="BL121" s="14" t="s">
        <v>240</v>
      </c>
      <c r="BM121" s="153" t="s">
        <v>1511</v>
      </c>
    </row>
    <row r="122" spans="2:63" s="12" customFormat="1" ht="25.9" customHeight="1">
      <c r="B122" s="129"/>
      <c r="D122" s="130" t="s">
        <v>72</v>
      </c>
      <c r="E122" s="131" t="s">
        <v>1512</v>
      </c>
      <c r="F122" s="131" t="s">
        <v>1513</v>
      </c>
      <c r="J122" s="132">
        <f>BK122</f>
        <v>0</v>
      </c>
      <c r="L122" s="129"/>
      <c r="M122" s="133"/>
      <c r="N122" s="134"/>
      <c r="O122" s="134"/>
      <c r="P122" s="135">
        <f>P123</f>
        <v>0</v>
      </c>
      <c r="Q122" s="134"/>
      <c r="R122" s="135">
        <f>R123</f>
        <v>0</v>
      </c>
      <c r="S122" s="134"/>
      <c r="T122" s="136">
        <f>T123</f>
        <v>0</v>
      </c>
      <c r="AR122" s="130" t="s">
        <v>83</v>
      </c>
      <c r="AT122" s="137" t="s">
        <v>72</v>
      </c>
      <c r="AU122" s="137" t="s">
        <v>73</v>
      </c>
      <c r="AY122" s="130" t="s">
        <v>152</v>
      </c>
      <c r="BK122" s="138">
        <f>BK123</f>
        <v>0</v>
      </c>
    </row>
    <row r="123" spans="1:65" s="2" customFormat="1" ht="16.5" customHeight="1">
      <c r="A123" s="27"/>
      <c r="B123" s="141"/>
      <c r="C123" s="142" t="s">
        <v>83</v>
      </c>
      <c r="D123" s="142" t="s">
        <v>154</v>
      </c>
      <c r="E123" s="143" t="s">
        <v>1514</v>
      </c>
      <c r="F123" s="144" t="s">
        <v>1515</v>
      </c>
      <c r="G123" s="145" t="s">
        <v>1369</v>
      </c>
      <c r="H123" s="146">
        <v>1</v>
      </c>
      <c r="I123" s="147">
        <v>0</v>
      </c>
      <c r="J123" s="147">
        <f>ROUND(I123*H123,2)</f>
        <v>0</v>
      </c>
      <c r="K123" s="148"/>
      <c r="L123" s="28"/>
      <c r="M123" s="149" t="s">
        <v>1</v>
      </c>
      <c r="N123" s="150" t="s">
        <v>38</v>
      </c>
      <c r="O123" s="151">
        <v>0</v>
      </c>
      <c r="P123" s="151">
        <f>O123*H123</f>
        <v>0</v>
      </c>
      <c r="Q123" s="151">
        <v>0</v>
      </c>
      <c r="R123" s="151">
        <f>Q123*H123</f>
        <v>0</v>
      </c>
      <c r="S123" s="151">
        <v>0</v>
      </c>
      <c r="T123" s="152">
        <f>S123*H123</f>
        <v>0</v>
      </c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R123" s="153" t="s">
        <v>240</v>
      </c>
      <c r="AT123" s="153" t="s">
        <v>154</v>
      </c>
      <c r="AU123" s="153" t="s">
        <v>81</v>
      </c>
      <c r="AY123" s="14" t="s">
        <v>152</v>
      </c>
      <c r="BE123" s="154">
        <f>IF(N123="základní",J123,0)</f>
        <v>0</v>
      </c>
      <c r="BF123" s="154">
        <f>IF(N123="snížená",J123,0)</f>
        <v>0</v>
      </c>
      <c r="BG123" s="154">
        <f>IF(N123="zákl. přenesená",J123,0)</f>
        <v>0</v>
      </c>
      <c r="BH123" s="154">
        <f>IF(N123="sníž. přenesená",J123,0)</f>
        <v>0</v>
      </c>
      <c r="BI123" s="154">
        <f>IF(N123="nulová",J123,0)</f>
        <v>0</v>
      </c>
      <c r="BJ123" s="14" t="s">
        <v>81</v>
      </c>
      <c r="BK123" s="154">
        <f>ROUND(I123*H123,2)</f>
        <v>0</v>
      </c>
      <c r="BL123" s="14" t="s">
        <v>240</v>
      </c>
      <c r="BM123" s="153" t="s">
        <v>1516</v>
      </c>
    </row>
    <row r="124" spans="2:63" s="12" customFormat="1" ht="25.9" customHeight="1">
      <c r="B124" s="129"/>
      <c r="D124" s="130" t="s">
        <v>72</v>
      </c>
      <c r="E124" s="131" t="s">
        <v>1517</v>
      </c>
      <c r="F124" s="131" t="s">
        <v>1518</v>
      </c>
      <c r="J124" s="132">
        <f>BK124</f>
        <v>0</v>
      </c>
      <c r="L124" s="129"/>
      <c r="M124" s="133"/>
      <c r="N124" s="134"/>
      <c r="O124" s="134"/>
      <c r="P124" s="135">
        <f>P125</f>
        <v>0</v>
      </c>
      <c r="Q124" s="134"/>
      <c r="R124" s="135">
        <f>R125</f>
        <v>0</v>
      </c>
      <c r="S124" s="134"/>
      <c r="T124" s="136">
        <f>T125</f>
        <v>0</v>
      </c>
      <c r="AR124" s="130" t="s">
        <v>83</v>
      </c>
      <c r="AT124" s="137" t="s">
        <v>72</v>
      </c>
      <c r="AU124" s="137" t="s">
        <v>73</v>
      </c>
      <c r="AY124" s="130" t="s">
        <v>152</v>
      </c>
      <c r="BK124" s="138">
        <f>BK125</f>
        <v>0</v>
      </c>
    </row>
    <row r="125" spans="1:65" s="2" customFormat="1" ht="16.5" customHeight="1">
      <c r="A125" s="27"/>
      <c r="B125" s="141"/>
      <c r="C125" s="142" t="s">
        <v>169</v>
      </c>
      <c r="D125" s="142" t="s">
        <v>154</v>
      </c>
      <c r="E125" s="143" t="s">
        <v>1519</v>
      </c>
      <c r="F125" s="144" t="s">
        <v>1520</v>
      </c>
      <c r="G125" s="145" t="s">
        <v>1369</v>
      </c>
      <c r="H125" s="146">
        <v>1</v>
      </c>
      <c r="I125" s="147">
        <v>0</v>
      </c>
      <c r="J125" s="147">
        <f>ROUND(I125*H125,2)</f>
        <v>0</v>
      </c>
      <c r="K125" s="148"/>
      <c r="L125" s="28"/>
      <c r="M125" s="162" t="s">
        <v>1</v>
      </c>
      <c r="N125" s="163" t="s">
        <v>38</v>
      </c>
      <c r="O125" s="164">
        <v>0</v>
      </c>
      <c r="P125" s="164">
        <f>O125*H125</f>
        <v>0</v>
      </c>
      <c r="Q125" s="164">
        <v>0</v>
      </c>
      <c r="R125" s="164">
        <f>Q125*H125</f>
        <v>0</v>
      </c>
      <c r="S125" s="164">
        <v>0</v>
      </c>
      <c r="T125" s="165">
        <f>S125*H125</f>
        <v>0</v>
      </c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R125" s="153" t="s">
        <v>240</v>
      </c>
      <c r="AT125" s="153" t="s">
        <v>154</v>
      </c>
      <c r="AU125" s="153" t="s">
        <v>81</v>
      </c>
      <c r="AY125" s="14" t="s">
        <v>152</v>
      </c>
      <c r="BE125" s="154">
        <f>IF(N125="základní",J125,0)</f>
        <v>0</v>
      </c>
      <c r="BF125" s="154">
        <f>IF(N125="snížená",J125,0)</f>
        <v>0</v>
      </c>
      <c r="BG125" s="154">
        <f>IF(N125="zákl. přenesená",J125,0)</f>
        <v>0</v>
      </c>
      <c r="BH125" s="154">
        <f>IF(N125="sníž. přenesená",J125,0)</f>
        <v>0</v>
      </c>
      <c r="BI125" s="154">
        <f>IF(N125="nulová",J125,0)</f>
        <v>0</v>
      </c>
      <c r="BJ125" s="14" t="s">
        <v>81</v>
      </c>
      <c r="BK125" s="154">
        <f>ROUND(I125*H125,2)</f>
        <v>0</v>
      </c>
      <c r="BL125" s="14" t="s">
        <v>240</v>
      </c>
      <c r="BM125" s="153" t="s">
        <v>1521</v>
      </c>
    </row>
    <row r="126" spans="1:31" s="2" customFormat="1" ht="6.95" customHeight="1">
      <c r="A126" s="27"/>
      <c r="B126" s="42"/>
      <c r="C126" s="43"/>
      <c r="D126" s="43"/>
      <c r="E126" s="43"/>
      <c r="F126" s="43"/>
      <c r="G126" s="43"/>
      <c r="H126" s="43"/>
      <c r="I126" s="43"/>
      <c r="J126" s="43"/>
      <c r="K126" s="43"/>
      <c r="L126" s="28"/>
      <c r="M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</row>
  </sheetData>
  <autoFilter ref="C118:K125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0"/>
  <sheetViews>
    <sheetView showGridLines="0" workbookViewId="0" topLeftCell="A98">
      <selection activeCell="I119" sqref="I11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1"/>
    </row>
    <row r="2" spans="12:46" s="1" customFormat="1" ht="36.95" customHeight="1">
      <c r="L2" s="171" t="s">
        <v>5</v>
      </c>
      <c r="M2" s="172"/>
      <c r="N2" s="172"/>
      <c r="O2" s="172"/>
      <c r="P2" s="172"/>
      <c r="Q2" s="172"/>
      <c r="R2" s="172"/>
      <c r="S2" s="172"/>
      <c r="T2" s="172"/>
      <c r="U2" s="172"/>
      <c r="V2" s="172"/>
      <c r="AT2" s="14" t="s">
        <v>95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83</v>
      </c>
    </row>
    <row r="4" spans="2:46" s="1" customFormat="1" ht="24.95" customHeight="1">
      <c r="B4" s="17"/>
      <c r="D4" s="18" t="s">
        <v>103</v>
      </c>
      <c r="L4" s="17"/>
      <c r="M4" s="92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3" t="s">
        <v>14</v>
      </c>
      <c r="L6" s="17"/>
    </row>
    <row r="7" spans="2:12" s="1" customFormat="1" ht="16.5" customHeight="1">
      <c r="B7" s="17"/>
      <c r="E7" s="204" t="str">
        <f>'Rekapitulace stavby'!K6</f>
        <v>ZŠ LAŽÁNKY - rekonstrukce a dostavba</v>
      </c>
      <c r="F7" s="205"/>
      <c r="G7" s="205"/>
      <c r="H7" s="205"/>
      <c r="L7" s="17"/>
    </row>
    <row r="8" spans="1:31" s="2" customFormat="1" ht="12" customHeight="1">
      <c r="A8" s="27"/>
      <c r="B8" s="28"/>
      <c r="C8" s="27"/>
      <c r="D8" s="23" t="s">
        <v>104</v>
      </c>
      <c r="E8" s="27"/>
      <c r="F8" s="27"/>
      <c r="G8" s="27"/>
      <c r="H8" s="27"/>
      <c r="I8" s="27"/>
      <c r="J8" s="27"/>
      <c r="K8" s="27"/>
      <c r="L8" s="3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1" s="2" customFormat="1" ht="16.5" customHeight="1">
      <c r="A9" s="27"/>
      <c r="B9" s="28"/>
      <c r="C9" s="27"/>
      <c r="D9" s="27"/>
      <c r="E9" s="194" t="s">
        <v>1522</v>
      </c>
      <c r="F9" s="203"/>
      <c r="G9" s="203"/>
      <c r="H9" s="203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2" customFormat="1" ht="12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2" customFormat="1" ht="12" customHeight="1">
      <c r="A11" s="27"/>
      <c r="B11" s="28"/>
      <c r="C11" s="27"/>
      <c r="D11" s="23" t="s">
        <v>16</v>
      </c>
      <c r="E11" s="27"/>
      <c r="F11" s="21" t="s">
        <v>1</v>
      </c>
      <c r="G11" s="27"/>
      <c r="H11" s="27"/>
      <c r="I11" s="23" t="s">
        <v>17</v>
      </c>
      <c r="J11" s="21" t="s">
        <v>1</v>
      </c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2" customFormat="1" ht="12" customHeight="1">
      <c r="A12" s="27"/>
      <c r="B12" s="28"/>
      <c r="C12" s="27"/>
      <c r="D12" s="23" t="s">
        <v>18</v>
      </c>
      <c r="E12" s="27"/>
      <c r="F12" s="21" t="s">
        <v>19</v>
      </c>
      <c r="G12" s="27"/>
      <c r="H12" s="27"/>
      <c r="I12" s="23" t="s">
        <v>20</v>
      </c>
      <c r="J12" s="50" t="str">
        <f>'Rekapitulace stavby'!AN8</f>
        <v>9. 3. 2020</v>
      </c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" customFormat="1" ht="10.9" customHeight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" customFormat="1" ht="12" customHeight="1">
      <c r="A14" s="27"/>
      <c r="B14" s="28"/>
      <c r="C14" s="27"/>
      <c r="D14" s="23" t="s">
        <v>22</v>
      </c>
      <c r="E14" s="27"/>
      <c r="F14" s="27"/>
      <c r="G14" s="27"/>
      <c r="H14" s="27"/>
      <c r="I14" s="23" t="s">
        <v>23</v>
      </c>
      <c r="J14" s="21" t="str">
        <f>IF('Rekapitulace stavby'!AN10="","",'Rekapitulace stavby'!AN10)</f>
        <v/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2" customFormat="1" ht="18" customHeight="1">
      <c r="A15" s="27"/>
      <c r="B15" s="28"/>
      <c r="C15" s="27"/>
      <c r="D15" s="27"/>
      <c r="E15" s="21" t="str">
        <f>IF('Rekapitulace stavby'!E11="","",'Rekapitulace stavby'!E11)</f>
        <v xml:space="preserve"> </v>
      </c>
      <c r="F15" s="27"/>
      <c r="G15" s="27"/>
      <c r="H15" s="27"/>
      <c r="I15" s="23" t="s">
        <v>24</v>
      </c>
      <c r="J15" s="21" t="str">
        <f>IF('Rekapitulace stavby'!AN11="","",'Rekapitulace stavby'!AN11)</f>
        <v/>
      </c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2" customFormat="1" ht="6.95" customHeight="1">
      <c r="A16" s="27"/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2" customHeight="1">
      <c r="A17" s="27"/>
      <c r="B17" s="28"/>
      <c r="C17" s="27"/>
      <c r="D17" s="23" t="s">
        <v>25</v>
      </c>
      <c r="E17" s="27"/>
      <c r="F17" s="27"/>
      <c r="G17" s="27"/>
      <c r="H17" s="27"/>
      <c r="I17" s="23" t="s">
        <v>23</v>
      </c>
      <c r="J17" s="21" t="str">
        <f>'Rekapitulace stavby'!AN13</f>
        <v/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8" customHeight="1">
      <c r="A18" s="27"/>
      <c r="B18" s="28"/>
      <c r="C18" s="27"/>
      <c r="D18" s="27"/>
      <c r="E18" s="178" t="str">
        <f>'Rekapitulace stavby'!E14</f>
        <v xml:space="preserve"> </v>
      </c>
      <c r="F18" s="178"/>
      <c r="G18" s="178"/>
      <c r="H18" s="178"/>
      <c r="I18" s="23" t="s">
        <v>24</v>
      </c>
      <c r="J18" s="21" t="str">
        <f>'Rekapitulace stavby'!AN14</f>
        <v/>
      </c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6.95" customHeight="1">
      <c r="A19" s="27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2" customHeight="1">
      <c r="A20" s="27"/>
      <c r="B20" s="28"/>
      <c r="C20" s="27"/>
      <c r="D20" s="23" t="s">
        <v>26</v>
      </c>
      <c r="E20" s="27"/>
      <c r="F20" s="27"/>
      <c r="G20" s="27"/>
      <c r="H20" s="27"/>
      <c r="I20" s="23" t="s">
        <v>23</v>
      </c>
      <c r="J20" s="21" t="str">
        <f>IF('Rekapitulace stavby'!AN16="","",'Rekapitulace stavby'!AN16)</f>
        <v/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8" customHeight="1">
      <c r="A21" s="27"/>
      <c r="B21" s="28"/>
      <c r="C21" s="27"/>
      <c r="D21" s="27"/>
      <c r="E21" s="21" t="str">
        <f>IF('Rekapitulace stavby'!E17="","",'Rekapitulace stavby'!E17)</f>
        <v xml:space="preserve"> </v>
      </c>
      <c r="F21" s="27"/>
      <c r="G21" s="27"/>
      <c r="H21" s="27"/>
      <c r="I21" s="23" t="s">
        <v>24</v>
      </c>
      <c r="J21" s="21" t="str">
        <f>IF('Rekapitulace stavby'!AN17="","",'Rekapitulace stavby'!AN17)</f>
        <v/>
      </c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6.95" customHeight="1">
      <c r="A22" s="27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2" customHeight="1">
      <c r="A23" s="27"/>
      <c r="B23" s="28"/>
      <c r="C23" s="27"/>
      <c r="D23" s="23" t="s">
        <v>28</v>
      </c>
      <c r="E23" s="27"/>
      <c r="F23" s="27"/>
      <c r="G23" s="27"/>
      <c r="H23" s="27"/>
      <c r="I23" s="23" t="s">
        <v>23</v>
      </c>
      <c r="J23" s="21" t="str">
        <f>IF('Rekapitulace stavby'!AN19="","",'Rekapitulace stavby'!AN19)</f>
        <v/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8" customHeight="1">
      <c r="A24" s="27"/>
      <c r="B24" s="28"/>
      <c r="C24" s="27"/>
      <c r="D24" s="27"/>
      <c r="E24" s="21" t="str">
        <f>IF('Rekapitulace stavby'!E20="","",'Rekapitulace stavby'!E20)</f>
        <v>Budgets4u s.r.o.</v>
      </c>
      <c r="F24" s="27"/>
      <c r="G24" s="27"/>
      <c r="H24" s="27"/>
      <c r="I24" s="23" t="s">
        <v>24</v>
      </c>
      <c r="J24" s="21" t="str">
        <f>IF('Rekapitulace stavby'!AN20="","",'Rekapitulace stavby'!AN20)</f>
        <v/>
      </c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6.95" customHeight="1">
      <c r="A25" s="27"/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2" customHeight="1">
      <c r="A26" s="27"/>
      <c r="B26" s="28"/>
      <c r="C26" s="27"/>
      <c r="D26" s="23" t="s">
        <v>30</v>
      </c>
      <c r="E26" s="27"/>
      <c r="F26" s="27"/>
      <c r="G26" s="27"/>
      <c r="H26" s="27"/>
      <c r="I26" s="27"/>
      <c r="J26" s="27"/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8" customFormat="1" ht="16.5" customHeight="1">
      <c r="A27" s="93"/>
      <c r="B27" s="94"/>
      <c r="C27" s="93"/>
      <c r="D27" s="93"/>
      <c r="E27" s="180" t="s">
        <v>1</v>
      </c>
      <c r="F27" s="180"/>
      <c r="G27" s="180"/>
      <c r="H27" s="180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5" customHeight="1">
      <c r="A29" s="27"/>
      <c r="B29" s="28"/>
      <c r="C29" s="27"/>
      <c r="D29" s="61"/>
      <c r="E29" s="61"/>
      <c r="F29" s="61"/>
      <c r="G29" s="61"/>
      <c r="H29" s="61"/>
      <c r="I29" s="61"/>
      <c r="J29" s="61"/>
      <c r="K29" s="61"/>
      <c r="L29" s="3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25.35" customHeight="1">
      <c r="A30" s="27"/>
      <c r="B30" s="28"/>
      <c r="C30" s="27"/>
      <c r="D30" s="96" t="s">
        <v>33</v>
      </c>
      <c r="E30" s="27"/>
      <c r="F30" s="27"/>
      <c r="G30" s="27"/>
      <c r="H30" s="27"/>
      <c r="I30" s="27"/>
      <c r="J30" s="66">
        <f>ROUND(J117,2)</f>
        <v>0</v>
      </c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6.95" customHeight="1">
      <c r="A31" s="27"/>
      <c r="B31" s="28"/>
      <c r="C31" s="27"/>
      <c r="D31" s="61"/>
      <c r="E31" s="61"/>
      <c r="F31" s="61"/>
      <c r="G31" s="61"/>
      <c r="H31" s="61"/>
      <c r="I31" s="61"/>
      <c r="J31" s="61"/>
      <c r="K31" s="61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45" customHeight="1">
      <c r="A32" s="27"/>
      <c r="B32" s="28"/>
      <c r="C32" s="27"/>
      <c r="D32" s="27"/>
      <c r="E32" s="27"/>
      <c r="F32" s="31" t="s">
        <v>35</v>
      </c>
      <c r="G32" s="27"/>
      <c r="H32" s="27"/>
      <c r="I32" s="31" t="s">
        <v>34</v>
      </c>
      <c r="J32" s="31" t="s">
        <v>36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45" customHeight="1">
      <c r="A33" s="27"/>
      <c r="B33" s="28"/>
      <c r="C33" s="27"/>
      <c r="D33" s="97" t="s">
        <v>37</v>
      </c>
      <c r="E33" s="23" t="s">
        <v>38</v>
      </c>
      <c r="F33" s="98">
        <f>ROUND((SUM(BE117:BE119)),2)</f>
        <v>0</v>
      </c>
      <c r="G33" s="27"/>
      <c r="H33" s="27"/>
      <c r="I33" s="99">
        <v>0.21</v>
      </c>
      <c r="J33" s="98">
        <f>ROUND(((SUM(BE117:BE119))*I33),2)</f>
        <v>0</v>
      </c>
      <c r="K33" s="27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45" customHeight="1">
      <c r="A34" s="27"/>
      <c r="B34" s="28"/>
      <c r="C34" s="27"/>
      <c r="D34" s="27"/>
      <c r="E34" s="23" t="s">
        <v>39</v>
      </c>
      <c r="F34" s="98">
        <f>ROUND((SUM(BF117:BF119)),2)</f>
        <v>0</v>
      </c>
      <c r="G34" s="27"/>
      <c r="H34" s="27"/>
      <c r="I34" s="99">
        <v>0.15</v>
      </c>
      <c r="J34" s="98">
        <f>ROUND(((SUM(BF117:BF119))*I34),2)</f>
        <v>0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45" customHeight="1" hidden="1">
      <c r="A35" s="27"/>
      <c r="B35" s="28"/>
      <c r="C35" s="27"/>
      <c r="D35" s="27"/>
      <c r="E35" s="23" t="s">
        <v>40</v>
      </c>
      <c r="F35" s="98">
        <f>ROUND((SUM(BG117:BG119)),2)</f>
        <v>0</v>
      </c>
      <c r="G35" s="27"/>
      <c r="H35" s="27"/>
      <c r="I35" s="99">
        <v>0.21</v>
      </c>
      <c r="J35" s="98">
        <f>0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5" customHeight="1" hidden="1">
      <c r="A36" s="27"/>
      <c r="B36" s="28"/>
      <c r="C36" s="27"/>
      <c r="D36" s="27"/>
      <c r="E36" s="23" t="s">
        <v>41</v>
      </c>
      <c r="F36" s="98">
        <f>ROUND((SUM(BH117:BH119)),2)</f>
        <v>0</v>
      </c>
      <c r="G36" s="27"/>
      <c r="H36" s="27"/>
      <c r="I36" s="99">
        <v>0.15</v>
      </c>
      <c r="J36" s="98">
        <f>0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5" customHeight="1" hidden="1">
      <c r="A37" s="27"/>
      <c r="B37" s="28"/>
      <c r="C37" s="27"/>
      <c r="D37" s="27"/>
      <c r="E37" s="23" t="s">
        <v>42</v>
      </c>
      <c r="F37" s="98">
        <f>ROUND((SUM(BI117:BI119)),2)</f>
        <v>0</v>
      </c>
      <c r="G37" s="27"/>
      <c r="H37" s="27"/>
      <c r="I37" s="99">
        <v>0</v>
      </c>
      <c r="J37" s="98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6.95" customHeight="1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25.35" customHeight="1">
      <c r="A39" s="27"/>
      <c r="B39" s="28"/>
      <c r="C39" s="90"/>
      <c r="D39" s="100" t="s">
        <v>43</v>
      </c>
      <c r="E39" s="55"/>
      <c r="F39" s="55"/>
      <c r="G39" s="101" t="s">
        <v>44</v>
      </c>
      <c r="H39" s="102" t="s">
        <v>45</v>
      </c>
      <c r="I39" s="55"/>
      <c r="J39" s="103">
        <f>SUM(J30:J37)</f>
        <v>0</v>
      </c>
      <c r="K39" s="104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7"/>
      <c r="D50" s="38" t="s">
        <v>46</v>
      </c>
      <c r="E50" s="39"/>
      <c r="F50" s="39"/>
      <c r="G50" s="38" t="s">
        <v>47</v>
      </c>
      <c r="H50" s="39"/>
      <c r="I50" s="39"/>
      <c r="J50" s="39"/>
      <c r="K50" s="39"/>
      <c r="L50" s="37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7"/>
      <c r="B61" s="28"/>
      <c r="C61" s="27"/>
      <c r="D61" s="40" t="s">
        <v>48</v>
      </c>
      <c r="E61" s="30"/>
      <c r="F61" s="105" t="s">
        <v>49</v>
      </c>
      <c r="G61" s="40" t="s">
        <v>48</v>
      </c>
      <c r="H61" s="30"/>
      <c r="I61" s="30"/>
      <c r="J61" s="106" t="s">
        <v>49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7"/>
      <c r="B65" s="28"/>
      <c r="C65" s="27"/>
      <c r="D65" s="38" t="s">
        <v>50</v>
      </c>
      <c r="E65" s="41"/>
      <c r="F65" s="41"/>
      <c r="G65" s="38" t="s">
        <v>51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7"/>
      <c r="B76" s="28"/>
      <c r="C76" s="27"/>
      <c r="D76" s="40" t="s">
        <v>48</v>
      </c>
      <c r="E76" s="30"/>
      <c r="F76" s="105" t="s">
        <v>49</v>
      </c>
      <c r="G76" s="40" t="s">
        <v>48</v>
      </c>
      <c r="H76" s="30"/>
      <c r="I76" s="30"/>
      <c r="J76" s="106" t="s">
        <v>49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2" customFormat="1" ht="6.9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2" customFormat="1" ht="24.95" customHeight="1">
      <c r="A82" s="27"/>
      <c r="B82" s="28"/>
      <c r="C82" s="18" t="s">
        <v>106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2" customFormat="1" ht="12" customHeight="1">
      <c r="A84" s="27"/>
      <c r="B84" s="28"/>
      <c r="C84" s="23" t="s">
        <v>14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2" customFormat="1" ht="16.5" customHeight="1">
      <c r="A85" s="27"/>
      <c r="B85" s="28"/>
      <c r="C85" s="27"/>
      <c r="D85" s="27"/>
      <c r="E85" s="204" t="str">
        <f>E7</f>
        <v>ZŠ LAŽÁNKY - rekonstrukce a dostavba</v>
      </c>
      <c r="F85" s="205"/>
      <c r="G85" s="205"/>
      <c r="H85" s="205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31" s="2" customFormat="1" ht="12" customHeight="1">
      <c r="A86" s="27"/>
      <c r="B86" s="28"/>
      <c r="C86" s="23" t="s">
        <v>104</v>
      </c>
      <c r="D86" s="27"/>
      <c r="E86" s="27"/>
      <c r="F86" s="27"/>
      <c r="G86" s="27"/>
      <c r="H86" s="27"/>
      <c r="I86" s="27"/>
      <c r="J86" s="27"/>
      <c r="K86" s="27"/>
      <c r="L86" s="3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31" s="2" customFormat="1" ht="16.5" customHeight="1">
      <c r="A87" s="27"/>
      <c r="B87" s="28"/>
      <c r="C87" s="27"/>
      <c r="D87" s="27"/>
      <c r="E87" s="194" t="str">
        <f>E9</f>
        <v>2020/002/e - Vzduchotechnika</v>
      </c>
      <c r="F87" s="203"/>
      <c r="G87" s="203"/>
      <c r="H87" s="203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2" customFormat="1" ht="6.95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2" customFormat="1" ht="12" customHeight="1">
      <c r="A89" s="27"/>
      <c r="B89" s="28"/>
      <c r="C89" s="23" t="s">
        <v>18</v>
      </c>
      <c r="D89" s="27"/>
      <c r="E89" s="27"/>
      <c r="F89" s="21" t="str">
        <f>F12</f>
        <v xml:space="preserve"> </v>
      </c>
      <c r="G89" s="27"/>
      <c r="H89" s="27"/>
      <c r="I89" s="23" t="s">
        <v>20</v>
      </c>
      <c r="J89" s="50" t="str">
        <f>IF(J12="","",J12)</f>
        <v>9. 3. 2020</v>
      </c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2" customFormat="1" ht="6.95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2" customFormat="1" ht="15.2" customHeight="1">
      <c r="A91" s="27"/>
      <c r="B91" s="28"/>
      <c r="C91" s="23" t="s">
        <v>22</v>
      </c>
      <c r="D91" s="27"/>
      <c r="E91" s="27"/>
      <c r="F91" s="21" t="str">
        <f>E15</f>
        <v xml:space="preserve"> </v>
      </c>
      <c r="G91" s="27"/>
      <c r="H91" s="27"/>
      <c r="I91" s="23" t="s">
        <v>26</v>
      </c>
      <c r="J91" s="24" t="str">
        <f>E21</f>
        <v xml:space="preserve"> 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2" customFormat="1" ht="15.2" customHeight="1">
      <c r="A92" s="27"/>
      <c r="B92" s="28"/>
      <c r="C92" s="23" t="s">
        <v>25</v>
      </c>
      <c r="D92" s="27"/>
      <c r="E92" s="27"/>
      <c r="F92" s="21" t="str">
        <f>IF(E18="","",E18)</f>
        <v xml:space="preserve"> </v>
      </c>
      <c r="G92" s="27"/>
      <c r="H92" s="27"/>
      <c r="I92" s="23" t="s">
        <v>28</v>
      </c>
      <c r="J92" s="24" t="str">
        <f>E24</f>
        <v>Budgets4u s.r.o.</v>
      </c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2" customFormat="1" ht="10.35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2" customFormat="1" ht="29.25" customHeight="1">
      <c r="A94" s="27"/>
      <c r="B94" s="28"/>
      <c r="C94" s="107" t="s">
        <v>107</v>
      </c>
      <c r="D94" s="90"/>
      <c r="E94" s="90"/>
      <c r="F94" s="90"/>
      <c r="G94" s="90"/>
      <c r="H94" s="90"/>
      <c r="I94" s="90"/>
      <c r="J94" s="108" t="s">
        <v>108</v>
      </c>
      <c r="K94" s="90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2" customFormat="1" ht="10.3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47" s="2" customFormat="1" ht="22.9" customHeight="1">
      <c r="A96" s="27"/>
      <c r="B96" s="28"/>
      <c r="C96" s="109" t="s">
        <v>109</v>
      </c>
      <c r="D96" s="27"/>
      <c r="E96" s="27"/>
      <c r="F96" s="27"/>
      <c r="G96" s="27"/>
      <c r="H96" s="27"/>
      <c r="I96" s="27"/>
      <c r="J96" s="66">
        <f>J117</f>
        <v>0</v>
      </c>
      <c r="K96" s="27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U96" s="14" t="s">
        <v>110</v>
      </c>
    </row>
    <row r="97" spans="2:12" s="9" customFormat="1" ht="24.95" customHeight="1">
      <c r="B97" s="110"/>
      <c r="D97" s="111" t="s">
        <v>1523</v>
      </c>
      <c r="E97" s="112"/>
      <c r="F97" s="112"/>
      <c r="G97" s="112"/>
      <c r="H97" s="112"/>
      <c r="I97" s="112"/>
      <c r="J97" s="113">
        <f>J118</f>
        <v>0</v>
      </c>
      <c r="L97" s="110"/>
    </row>
    <row r="98" spans="1:31" s="2" customFormat="1" ht="21.75" customHeight="1">
      <c r="A98" s="27"/>
      <c r="B98" s="28"/>
      <c r="C98" s="27"/>
      <c r="D98" s="27"/>
      <c r="E98" s="27"/>
      <c r="F98" s="27"/>
      <c r="G98" s="27"/>
      <c r="H98" s="27"/>
      <c r="I98" s="27"/>
      <c r="J98" s="27"/>
      <c r="K98" s="27"/>
      <c r="L98" s="3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</row>
    <row r="99" spans="1:31" s="2" customFormat="1" ht="6.95" customHeight="1">
      <c r="A99" s="27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3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</row>
    <row r="103" spans="1:31" s="2" customFormat="1" ht="6.95" customHeight="1">
      <c r="A103" s="27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3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</row>
    <row r="104" spans="1:31" s="2" customFormat="1" ht="24.95" customHeight="1">
      <c r="A104" s="27"/>
      <c r="B104" s="28"/>
      <c r="C104" s="18" t="s">
        <v>137</v>
      </c>
      <c r="D104" s="27"/>
      <c r="E104" s="27"/>
      <c r="F104" s="27"/>
      <c r="G104" s="27"/>
      <c r="H104" s="27"/>
      <c r="I104" s="27"/>
      <c r="J104" s="27"/>
      <c r="K104" s="27"/>
      <c r="L104" s="3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</row>
    <row r="105" spans="1:31" s="2" customFormat="1" ht="6.95" customHeight="1">
      <c r="A105" s="27"/>
      <c r="B105" s="28"/>
      <c r="C105" s="27"/>
      <c r="D105" s="27"/>
      <c r="E105" s="27"/>
      <c r="F105" s="27"/>
      <c r="G105" s="27"/>
      <c r="H105" s="27"/>
      <c r="I105" s="27"/>
      <c r="J105" s="27"/>
      <c r="K105" s="27"/>
      <c r="L105" s="3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</row>
    <row r="106" spans="1:31" s="2" customFormat="1" ht="12" customHeight="1">
      <c r="A106" s="27"/>
      <c r="B106" s="28"/>
      <c r="C106" s="23" t="s">
        <v>14</v>
      </c>
      <c r="D106" s="27"/>
      <c r="E106" s="27"/>
      <c r="F106" s="27"/>
      <c r="G106" s="27"/>
      <c r="H106" s="27"/>
      <c r="I106" s="27"/>
      <c r="J106" s="27"/>
      <c r="K106" s="27"/>
      <c r="L106" s="3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07" spans="1:31" s="2" customFormat="1" ht="16.5" customHeight="1">
      <c r="A107" s="27"/>
      <c r="B107" s="28"/>
      <c r="C107" s="27"/>
      <c r="D107" s="27"/>
      <c r="E107" s="204" t="str">
        <f>E7</f>
        <v>ZŠ LAŽÁNKY - rekonstrukce a dostavba</v>
      </c>
      <c r="F107" s="205"/>
      <c r="G107" s="205"/>
      <c r="H107" s="205"/>
      <c r="I107" s="27"/>
      <c r="J107" s="27"/>
      <c r="K107" s="27"/>
      <c r="L107" s="3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s="2" customFormat="1" ht="12" customHeight="1">
      <c r="A108" s="27"/>
      <c r="B108" s="28"/>
      <c r="C108" s="23" t="s">
        <v>104</v>
      </c>
      <c r="D108" s="27"/>
      <c r="E108" s="27"/>
      <c r="F108" s="27"/>
      <c r="G108" s="27"/>
      <c r="H108" s="27"/>
      <c r="I108" s="27"/>
      <c r="J108" s="27"/>
      <c r="K108" s="27"/>
      <c r="L108" s="3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16.5" customHeight="1">
      <c r="A109" s="27"/>
      <c r="B109" s="28"/>
      <c r="C109" s="27"/>
      <c r="D109" s="27"/>
      <c r="E109" s="194" t="str">
        <f>E9</f>
        <v>2020/002/e - Vzduchotechnika</v>
      </c>
      <c r="F109" s="203"/>
      <c r="G109" s="203"/>
      <c r="H109" s="203"/>
      <c r="I109" s="27"/>
      <c r="J109" s="27"/>
      <c r="K109" s="27"/>
      <c r="L109" s="3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6.95" customHeight="1">
      <c r="A110" s="27"/>
      <c r="B110" s="28"/>
      <c r="C110" s="27"/>
      <c r="D110" s="27"/>
      <c r="E110" s="27"/>
      <c r="F110" s="27"/>
      <c r="G110" s="27"/>
      <c r="H110" s="27"/>
      <c r="I110" s="27"/>
      <c r="J110" s="27"/>
      <c r="K110" s="27"/>
      <c r="L110" s="3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12" customHeight="1">
      <c r="A111" s="27"/>
      <c r="B111" s="28"/>
      <c r="C111" s="23" t="s">
        <v>18</v>
      </c>
      <c r="D111" s="27"/>
      <c r="E111" s="27"/>
      <c r="F111" s="21" t="str">
        <f>F12</f>
        <v xml:space="preserve"> </v>
      </c>
      <c r="G111" s="27"/>
      <c r="H111" s="27"/>
      <c r="I111" s="23" t="s">
        <v>20</v>
      </c>
      <c r="J111" s="50" t="str">
        <f>IF(J12="","",J12)</f>
        <v>9. 3. 2020</v>
      </c>
      <c r="K111" s="27"/>
      <c r="L111" s="3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6.95" customHeight="1">
      <c r="A112" s="27"/>
      <c r="B112" s="28"/>
      <c r="C112" s="27"/>
      <c r="D112" s="27"/>
      <c r="E112" s="27"/>
      <c r="F112" s="27"/>
      <c r="G112" s="27"/>
      <c r="H112" s="27"/>
      <c r="I112" s="27"/>
      <c r="J112" s="27"/>
      <c r="K112" s="27"/>
      <c r="L112" s="3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31" s="2" customFormat="1" ht="15.2" customHeight="1">
      <c r="A113" s="27"/>
      <c r="B113" s="28"/>
      <c r="C113" s="23" t="s">
        <v>22</v>
      </c>
      <c r="D113" s="27"/>
      <c r="E113" s="27"/>
      <c r="F113" s="21" t="str">
        <f>E15</f>
        <v xml:space="preserve"> </v>
      </c>
      <c r="G113" s="27"/>
      <c r="H113" s="27"/>
      <c r="I113" s="23" t="s">
        <v>26</v>
      </c>
      <c r="J113" s="24" t="str">
        <f>E21</f>
        <v xml:space="preserve"> </v>
      </c>
      <c r="K113" s="27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s="2" customFormat="1" ht="15.2" customHeight="1">
      <c r="A114" s="27"/>
      <c r="B114" s="28"/>
      <c r="C114" s="23" t="s">
        <v>25</v>
      </c>
      <c r="D114" s="27"/>
      <c r="E114" s="27"/>
      <c r="F114" s="21" t="str">
        <f>IF(E18="","",E18)</f>
        <v xml:space="preserve"> </v>
      </c>
      <c r="G114" s="27"/>
      <c r="H114" s="27"/>
      <c r="I114" s="23" t="s">
        <v>28</v>
      </c>
      <c r="J114" s="24" t="str">
        <f>E24</f>
        <v>Budgets4u s.r.o.</v>
      </c>
      <c r="K114" s="27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s="2" customFormat="1" ht="10.35" customHeight="1">
      <c r="A115" s="27"/>
      <c r="B115" s="28"/>
      <c r="C115" s="27"/>
      <c r="D115" s="27"/>
      <c r="E115" s="27"/>
      <c r="F115" s="27"/>
      <c r="G115" s="27"/>
      <c r="H115" s="27"/>
      <c r="I115" s="27"/>
      <c r="J115" s="27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11" customFormat="1" ht="29.25" customHeight="1">
      <c r="A116" s="118"/>
      <c r="B116" s="119"/>
      <c r="C116" s="120" t="s">
        <v>138</v>
      </c>
      <c r="D116" s="121" t="s">
        <v>58</v>
      </c>
      <c r="E116" s="121" t="s">
        <v>54</v>
      </c>
      <c r="F116" s="121" t="s">
        <v>55</v>
      </c>
      <c r="G116" s="121" t="s">
        <v>139</v>
      </c>
      <c r="H116" s="121" t="s">
        <v>140</v>
      </c>
      <c r="I116" s="121" t="s">
        <v>141</v>
      </c>
      <c r="J116" s="122" t="s">
        <v>108</v>
      </c>
      <c r="K116" s="123" t="s">
        <v>142</v>
      </c>
      <c r="L116" s="124"/>
      <c r="M116" s="57" t="s">
        <v>1</v>
      </c>
      <c r="N116" s="58" t="s">
        <v>37</v>
      </c>
      <c r="O116" s="58" t="s">
        <v>143</v>
      </c>
      <c r="P116" s="58" t="s">
        <v>144</v>
      </c>
      <c r="Q116" s="58" t="s">
        <v>145</v>
      </c>
      <c r="R116" s="58" t="s">
        <v>146</v>
      </c>
      <c r="S116" s="58" t="s">
        <v>147</v>
      </c>
      <c r="T116" s="59" t="s">
        <v>148</v>
      </c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</row>
    <row r="117" spans="1:63" s="2" customFormat="1" ht="22.9" customHeight="1">
      <c r="A117" s="27"/>
      <c r="B117" s="28"/>
      <c r="C117" s="64" t="s">
        <v>149</v>
      </c>
      <c r="D117" s="27"/>
      <c r="E117" s="27"/>
      <c r="F117" s="27"/>
      <c r="G117" s="27"/>
      <c r="H117" s="27"/>
      <c r="I117" s="27"/>
      <c r="J117" s="125">
        <f>BK117</f>
        <v>0</v>
      </c>
      <c r="K117" s="27"/>
      <c r="L117" s="28"/>
      <c r="M117" s="60"/>
      <c r="N117" s="51"/>
      <c r="O117" s="61"/>
      <c r="P117" s="126">
        <f>P118</f>
        <v>0</v>
      </c>
      <c r="Q117" s="61"/>
      <c r="R117" s="126">
        <f>R118</f>
        <v>0</v>
      </c>
      <c r="S117" s="61"/>
      <c r="T117" s="127">
        <f>T118</f>
        <v>0</v>
      </c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T117" s="14" t="s">
        <v>72</v>
      </c>
      <c r="AU117" s="14" t="s">
        <v>110</v>
      </c>
      <c r="BK117" s="128">
        <f>BK118</f>
        <v>0</v>
      </c>
    </row>
    <row r="118" spans="2:63" s="12" customFormat="1" ht="25.9" customHeight="1">
      <c r="B118" s="129"/>
      <c r="D118" s="130" t="s">
        <v>72</v>
      </c>
      <c r="E118" s="131" t="s">
        <v>1524</v>
      </c>
      <c r="F118" s="131" t="s">
        <v>94</v>
      </c>
      <c r="J118" s="132">
        <f>BK118</f>
        <v>0</v>
      </c>
      <c r="L118" s="129"/>
      <c r="M118" s="133"/>
      <c r="N118" s="134"/>
      <c r="O118" s="134"/>
      <c r="P118" s="135">
        <f>P119</f>
        <v>0</v>
      </c>
      <c r="Q118" s="134"/>
      <c r="R118" s="135">
        <f>R119</f>
        <v>0</v>
      </c>
      <c r="S118" s="134"/>
      <c r="T118" s="136">
        <f>T119</f>
        <v>0</v>
      </c>
      <c r="AR118" s="130" t="s">
        <v>83</v>
      </c>
      <c r="AT118" s="137" t="s">
        <v>72</v>
      </c>
      <c r="AU118" s="137" t="s">
        <v>73</v>
      </c>
      <c r="AY118" s="130" t="s">
        <v>152</v>
      </c>
      <c r="BK118" s="138">
        <f>BK119</f>
        <v>0</v>
      </c>
    </row>
    <row r="119" spans="1:65" s="2" customFormat="1" ht="16.5" customHeight="1">
      <c r="A119" s="27"/>
      <c r="B119" s="141"/>
      <c r="C119" s="142" t="s">
        <v>81</v>
      </c>
      <c r="D119" s="142" t="s">
        <v>154</v>
      </c>
      <c r="E119" s="143" t="s">
        <v>1525</v>
      </c>
      <c r="F119" s="144" t="s">
        <v>94</v>
      </c>
      <c r="G119" s="145" t="s">
        <v>1369</v>
      </c>
      <c r="H119" s="146">
        <v>1</v>
      </c>
      <c r="I119" s="147">
        <v>0</v>
      </c>
      <c r="J119" s="147">
        <f>ROUND(I119*H119,2)</f>
        <v>0</v>
      </c>
      <c r="K119" s="148"/>
      <c r="L119" s="28"/>
      <c r="M119" s="162" t="s">
        <v>1</v>
      </c>
      <c r="N119" s="163" t="s">
        <v>38</v>
      </c>
      <c r="O119" s="164">
        <v>0</v>
      </c>
      <c r="P119" s="164">
        <f>O119*H119</f>
        <v>0</v>
      </c>
      <c r="Q119" s="164">
        <v>0</v>
      </c>
      <c r="R119" s="164">
        <f>Q119*H119</f>
        <v>0</v>
      </c>
      <c r="S119" s="164">
        <v>0</v>
      </c>
      <c r="T119" s="165">
        <f>S119*H119</f>
        <v>0</v>
      </c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R119" s="153" t="s">
        <v>240</v>
      </c>
      <c r="AT119" s="153" t="s">
        <v>154</v>
      </c>
      <c r="AU119" s="153" t="s">
        <v>81</v>
      </c>
      <c r="AY119" s="14" t="s">
        <v>152</v>
      </c>
      <c r="BE119" s="154">
        <f>IF(N119="základní",J119,0)</f>
        <v>0</v>
      </c>
      <c r="BF119" s="154">
        <f>IF(N119="snížená",J119,0)</f>
        <v>0</v>
      </c>
      <c r="BG119" s="154">
        <f>IF(N119="zákl. přenesená",J119,0)</f>
        <v>0</v>
      </c>
      <c r="BH119" s="154">
        <f>IF(N119="sníž. přenesená",J119,0)</f>
        <v>0</v>
      </c>
      <c r="BI119" s="154">
        <f>IF(N119="nulová",J119,0)</f>
        <v>0</v>
      </c>
      <c r="BJ119" s="14" t="s">
        <v>81</v>
      </c>
      <c r="BK119" s="154">
        <f>ROUND(I119*H119,2)</f>
        <v>0</v>
      </c>
      <c r="BL119" s="14" t="s">
        <v>240</v>
      </c>
      <c r="BM119" s="153" t="s">
        <v>1526</v>
      </c>
    </row>
    <row r="120" spans="1:31" s="2" customFormat="1" ht="6.95" customHeight="1">
      <c r="A120" s="27"/>
      <c r="B120" s="42"/>
      <c r="C120" s="43"/>
      <c r="D120" s="43"/>
      <c r="E120" s="43"/>
      <c r="F120" s="43"/>
      <c r="G120" s="43"/>
      <c r="H120" s="43"/>
      <c r="I120" s="43"/>
      <c r="J120" s="43"/>
      <c r="K120" s="43"/>
      <c r="L120" s="28"/>
      <c r="M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</sheetData>
  <autoFilter ref="C116:K119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36"/>
  <sheetViews>
    <sheetView showGridLines="0" workbookViewId="0" topLeftCell="A104">
      <selection activeCell="X131" sqref="X13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1"/>
    </row>
    <row r="2" spans="12:46" s="1" customFormat="1" ht="36.95" customHeight="1">
      <c r="L2" s="171" t="s">
        <v>5</v>
      </c>
      <c r="M2" s="172"/>
      <c r="N2" s="172"/>
      <c r="O2" s="172"/>
      <c r="P2" s="172"/>
      <c r="Q2" s="172"/>
      <c r="R2" s="172"/>
      <c r="S2" s="172"/>
      <c r="T2" s="172"/>
      <c r="U2" s="172"/>
      <c r="V2" s="172"/>
      <c r="AT2" s="14" t="s">
        <v>98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83</v>
      </c>
    </row>
    <row r="4" spans="2:46" s="1" customFormat="1" ht="24.95" customHeight="1">
      <c r="B4" s="17"/>
      <c r="D4" s="18" t="s">
        <v>103</v>
      </c>
      <c r="L4" s="17"/>
      <c r="M4" s="92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3" t="s">
        <v>14</v>
      </c>
      <c r="L6" s="17"/>
    </row>
    <row r="7" spans="2:12" s="1" customFormat="1" ht="16.5" customHeight="1">
      <c r="B7" s="17"/>
      <c r="E7" s="204" t="str">
        <f>'Rekapitulace stavby'!K6</f>
        <v>ZŠ LAŽÁNKY - rekonstrukce a dostavba</v>
      </c>
      <c r="F7" s="205"/>
      <c r="G7" s="205"/>
      <c r="H7" s="205"/>
      <c r="L7" s="17"/>
    </row>
    <row r="8" spans="1:31" s="2" customFormat="1" ht="12" customHeight="1">
      <c r="A8" s="27"/>
      <c r="B8" s="28"/>
      <c r="C8" s="27"/>
      <c r="D8" s="23" t="s">
        <v>104</v>
      </c>
      <c r="E8" s="27"/>
      <c r="F8" s="27"/>
      <c r="G8" s="27"/>
      <c r="H8" s="27"/>
      <c r="I8" s="27"/>
      <c r="J8" s="27"/>
      <c r="K8" s="27"/>
      <c r="L8" s="3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1" s="2" customFormat="1" ht="16.5" customHeight="1">
      <c r="A9" s="27"/>
      <c r="B9" s="28"/>
      <c r="C9" s="27"/>
      <c r="D9" s="27"/>
      <c r="E9" s="194" t="s">
        <v>1527</v>
      </c>
      <c r="F9" s="203"/>
      <c r="G9" s="203"/>
      <c r="H9" s="203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2" customFormat="1" ht="12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2" customFormat="1" ht="12" customHeight="1">
      <c r="A11" s="27"/>
      <c r="B11" s="28"/>
      <c r="C11" s="27"/>
      <c r="D11" s="23" t="s">
        <v>16</v>
      </c>
      <c r="E11" s="27"/>
      <c r="F11" s="21" t="s">
        <v>1</v>
      </c>
      <c r="G11" s="27"/>
      <c r="H11" s="27"/>
      <c r="I11" s="23" t="s">
        <v>17</v>
      </c>
      <c r="J11" s="21" t="s">
        <v>1</v>
      </c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2" customFormat="1" ht="12" customHeight="1">
      <c r="A12" s="27"/>
      <c r="B12" s="28"/>
      <c r="C12" s="27"/>
      <c r="D12" s="23" t="s">
        <v>18</v>
      </c>
      <c r="E12" s="27"/>
      <c r="F12" s="21" t="s">
        <v>19</v>
      </c>
      <c r="G12" s="27"/>
      <c r="H12" s="27"/>
      <c r="I12" s="23" t="s">
        <v>20</v>
      </c>
      <c r="J12" s="50" t="str">
        <f>'Rekapitulace stavby'!AN8</f>
        <v>9. 3. 2020</v>
      </c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" customFormat="1" ht="10.9" customHeight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" customFormat="1" ht="12" customHeight="1">
      <c r="A14" s="27"/>
      <c r="B14" s="28"/>
      <c r="C14" s="27"/>
      <c r="D14" s="23" t="s">
        <v>22</v>
      </c>
      <c r="E14" s="27"/>
      <c r="F14" s="27"/>
      <c r="G14" s="27"/>
      <c r="H14" s="27"/>
      <c r="I14" s="23" t="s">
        <v>23</v>
      </c>
      <c r="J14" s="21" t="str">
        <f>IF('Rekapitulace stavby'!AN10="","",'Rekapitulace stavby'!AN10)</f>
        <v/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2" customFormat="1" ht="18" customHeight="1">
      <c r="A15" s="27"/>
      <c r="B15" s="28"/>
      <c r="C15" s="27"/>
      <c r="D15" s="27"/>
      <c r="E15" s="21" t="str">
        <f>IF('Rekapitulace stavby'!E11="","",'Rekapitulace stavby'!E11)</f>
        <v xml:space="preserve"> </v>
      </c>
      <c r="F15" s="27"/>
      <c r="G15" s="27"/>
      <c r="H15" s="27"/>
      <c r="I15" s="23" t="s">
        <v>24</v>
      </c>
      <c r="J15" s="21" t="str">
        <f>IF('Rekapitulace stavby'!AN11="","",'Rekapitulace stavby'!AN11)</f>
        <v/>
      </c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2" customFormat="1" ht="6.95" customHeight="1">
      <c r="A16" s="27"/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2" customHeight="1">
      <c r="A17" s="27"/>
      <c r="B17" s="28"/>
      <c r="C17" s="27"/>
      <c r="D17" s="23" t="s">
        <v>25</v>
      </c>
      <c r="E17" s="27"/>
      <c r="F17" s="27"/>
      <c r="G17" s="27"/>
      <c r="H17" s="27"/>
      <c r="I17" s="23" t="s">
        <v>23</v>
      </c>
      <c r="J17" s="21" t="str">
        <f>'Rekapitulace stavby'!AN13</f>
        <v/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8" customHeight="1">
      <c r="A18" s="27"/>
      <c r="B18" s="28"/>
      <c r="C18" s="27"/>
      <c r="D18" s="27"/>
      <c r="E18" s="178" t="str">
        <f>'Rekapitulace stavby'!E14</f>
        <v xml:space="preserve"> </v>
      </c>
      <c r="F18" s="178"/>
      <c r="G18" s="178"/>
      <c r="H18" s="178"/>
      <c r="I18" s="23" t="s">
        <v>24</v>
      </c>
      <c r="J18" s="21" t="str">
        <f>'Rekapitulace stavby'!AN14</f>
        <v/>
      </c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6.95" customHeight="1">
      <c r="A19" s="27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2" customHeight="1">
      <c r="A20" s="27"/>
      <c r="B20" s="28"/>
      <c r="C20" s="27"/>
      <c r="D20" s="23" t="s">
        <v>26</v>
      </c>
      <c r="E20" s="27"/>
      <c r="F20" s="27"/>
      <c r="G20" s="27"/>
      <c r="H20" s="27"/>
      <c r="I20" s="23" t="s">
        <v>23</v>
      </c>
      <c r="J20" s="21" t="str">
        <f>IF('Rekapitulace stavby'!AN16="","",'Rekapitulace stavby'!AN16)</f>
        <v/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8" customHeight="1">
      <c r="A21" s="27"/>
      <c r="B21" s="28"/>
      <c r="C21" s="27"/>
      <c r="D21" s="27"/>
      <c r="E21" s="21" t="str">
        <f>IF('Rekapitulace stavby'!E17="","",'Rekapitulace stavby'!E17)</f>
        <v xml:space="preserve"> </v>
      </c>
      <c r="F21" s="27"/>
      <c r="G21" s="27"/>
      <c r="H21" s="27"/>
      <c r="I21" s="23" t="s">
        <v>24</v>
      </c>
      <c r="J21" s="21" t="str">
        <f>IF('Rekapitulace stavby'!AN17="","",'Rekapitulace stavby'!AN17)</f>
        <v/>
      </c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6.95" customHeight="1">
      <c r="A22" s="27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2" customHeight="1">
      <c r="A23" s="27"/>
      <c r="B23" s="28"/>
      <c r="C23" s="27"/>
      <c r="D23" s="23" t="s">
        <v>28</v>
      </c>
      <c r="E23" s="27"/>
      <c r="F23" s="27"/>
      <c r="G23" s="27"/>
      <c r="H23" s="27"/>
      <c r="I23" s="23" t="s">
        <v>23</v>
      </c>
      <c r="J23" s="21" t="str">
        <f>IF('Rekapitulace stavby'!AN19="","",'Rekapitulace stavby'!AN19)</f>
        <v/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8" customHeight="1">
      <c r="A24" s="27"/>
      <c r="B24" s="28"/>
      <c r="C24" s="27"/>
      <c r="D24" s="27"/>
      <c r="E24" s="21" t="str">
        <f>IF('Rekapitulace stavby'!E20="","",'Rekapitulace stavby'!E20)</f>
        <v>Budgets4u s.r.o.</v>
      </c>
      <c r="F24" s="27"/>
      <c r="G24" s="27"/>
      <c r="H24" s="27"/>
      <c r="I24" s="23" t="s">
        <v>24</v>
      </c>
      <c r="J24" s="21" t="str">
        <f>IF('Rekapitulace stavby'!AN20="","",'Rekapitulace stavby'!AN20)</f>
        <v/>
      </c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6.95" customHeight="1">
      <c r="A25" s="27"/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2" customHeight="1">
      <c r="A26" s="27"/>
      <c r="B26" s="28"/>
      <c r="C26" s="27"/>
      <c r="D26" s="23" t="s">
        <v>30</v>
      </c>
      <c r="E26" s="27"/>
      <c r="F26" s="27"/>
      <c r="G26" s="27"/>
      <c r="H26" s="27"/>
      <c r="I26" s="27"/>
      <c r="J26" s="27"/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8" customFormat="1" ht="16.5" customHeight="1">
      <c r="A27" s="93"/>
      <c r="B27" s="94"/>
      <c r="C27" s="93"/>
      <c r="D27" s="93"/>
      <c r="E27" s="180" t="s">
        <v>1</v>
      </c>
      <c r="F27" s="180"/>
      <c r="G27" s="180"/>
      <c r="H27" s="180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5" customHeight="1">
      <c r="A29" s="27"/>
      <c r="B29" s="28"/>
      <c r="C29" s="27"/>
      <c r="D29" s="61"/>
      <c r="E29" s="61"/>
      <c r="F29" s="61"/>
      <c r="G29" s="61"/>
      <c r="H29" s="61"/>
      <c r="I29" s="61"/>
      <c r="J29" s="61"/>
      <c r="K29" s="61"/>
      <c r="L29" s="3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25.35" customHeight="1">
      <c r="A30" s="27"/>
      <c r="B30" s="28"/>
      <c r="C30" s="27"/>
      <c r="D30" s="96" t="s">
        <v>33</v>
      </c>
      <c r="E30" s="27"/>
      <c r="F30" s="27"/>
      <c r="G30" s="27"/>
      <c r="H30" s="27"/>
      <c r="I30" s="27"/>
      <c r="J30" s="66">
        <f>ROUND(J120,2)</f>
        <v>0</v>
      </c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6.95" customHeight="1">
      <c r="A31" s="27"/>
      <c r="B31" s="28"/>
      <c r="C31" s="27"/>
      <c r="D31" s="61"/>
      <c r="E31" s="61"/>
      <c r="F31" s="61"/>
      <c r="G31" s="61"/>
      <c r="H31" s="61"/>
      <c r="I31" s="61"/>
      <c r="J31" s="61"/>
      <c r="K31" s="61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45" customHeight="1">
      <c r="A32" s="27"/>
      <c r="B32" s="28"/>
      <c r="C32" s="27"/>
      <c r="D32" s="27"/>
      <c r="E32" s="27"/>
      <c r="F32" s="31" t="s">
        <v>35</v>
      </c>
      <c r="G32" s="27"/>
      <c r="H32" s="27"/>
      <c r="I32" s="31" t="s">
        <v>34</v>
      </c>
      <c r="J32" s="31" t="s">
        <v>36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45" customHeight="1">
      <c r="A33" s="27"/>
      <c r="B33" s="28"/>
      <c r="C33" s="27"/>
      <c r="D33" s="97" t="s">
        <v>37</v>
      </c>
      <c r="E33" s="23" t="s">
        <v>38</v>
      </c>
      <c r="F33" s="98">
        <f>ROUND((SUM(BE120:BE135)),2)</f>
        <v>0</v>
      </c>
      <c r="G33" s="27"/>
      <c r="H33" s="27"/>
      <c r="I33" s="99">
        <v>0.21</v>
      </c>
      <c r="J33" s="98">
        <f>ROUND(((SUM(BE120:BE135))*I33),2)</f>
        <v>0</v>
      </c>
      <c r="K33" s="27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45" customHeight="1">
      <c r="A34" s="27"/>
      <c r="B34" s="28"/>
      <c r="C34" s="27"/>
      <c r="D34" s="27"/>
      <c r="E34" s="23" t="s">
        <v>39</v>
      </c>
      <c r="F34" s="98">
        <f>ROUND((SUM(BF120:BF135)),2)</f>
        <v>0</v>
      </c>
      <c r="G34" s="27"/>
      <c r="H34" s="27"/>
      <c r="I34" s="99">
        <v>0.15</v>
      </c>
      <c r="J34" s="98">
        <f>ROUND(((SUM(BF120:BF135))*I34),2)</f>
        <v>0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45" customHeight="1" hidden="1">
      <c r="A35" s="27"/>
      <c r="B35" s="28"/>
      <c r="C35" s="27"/>
      <c r="D35" s="27"/>
      <c r="E35" s="23" t="s">
        <v>40</v>
      </c>
      <c r="F35" s="98">
        <f>ROUND((SUM(BG120:BG135)),2)</f>
        <v>0</v>
      </c>
      <c r="G35" s="27"/>
      <c r="H35" s="27"/>
      <c r="I35" s="99">
        <v>0.21</v>
      </c>
      <c r="J35" s="98">
        <f>0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5" customHeight="1" hidden="1">
      <c r="A36" s="27"/>
      <c r="B36" s="28"/>
      <c r="C36" s="27"/>
      <c r="D36" s="27"/>
      <c r="E36" s="23" t="s">
        <v>41</v>
      </c>
      <c r="F36" s="98">
        <f>ROUND((SUM(BH120:BH135)),2)</f>
        <v>0</v>
      </c>
      <c r="G36" s="27"/>
      <c r="H36" s="27"/>
      <c r="I36" s="99">
        <v>0.15</v>
      </c>
      <c r="J36" s="98">
        <f>0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5" customHeight="1" hidden="1">
      <c r="A37" s="27"/>
      <c r="B37" s="28"/>
      <c r="C37" s="27"/>
      <c r="D37" s="27"/>
      <c r="E37" s="23" t="s">
        <v>42</v>
      </c>
      <c r="F37" s="98">
        <f>ROUND((SUM(BI120:BI135)),2)</f>
        <v>0</v>
      </c>
      <c r="G37" s="27"/>
      <c r="H37" s="27"/>
      <c r="I37" s="99">
        <v>0</v>
      </c>
      <c r="J37" s="98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6.95" customHeight="1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25.35" customHeight="1">
      <c r="A39" s="27"/>
      <c r="B39" s="28"/>
      <c r="C39" s="90"/>
      <c r="D39" s="100" t="s">
        <v>43</v>
      </c>
      <c r="E39" s="55"/>
      <c r="F39" s="55"/>
      <c r="G39" s="101" t="s">
        <v>44</v>
      </c>
      <c r="H39" s="102" t="s">
        <v>45</v>
      </c>
      <c r="I39" s="55"/>
      <c r="J39" s="103">
        <f>SUM(J30:J37)</f>
        <v>0</v>
      </c>
      <c r="K39" s="104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5" customHeight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7"/>
      <c r="D50" s="38" t="s">
        <v>46</v>
      </c>
      <c r="E50" s="39"/>
      <c r="F50" s="39"/>
      <c r="G50" s="38" t="s">
        <v>47</v>
      </c>
      <c r="H50" s="39"/>
      <c r="I50" s="39"/>
      <c r="J50" s="39"/>
      <c r="K50" s="39"/>
      <c r="L50" s="37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7"/>
      <c r="B61" s="28"/>
      <c r="C61" s="27"/>
      <c r="D61" s="40" t="s">
        <v>48</v>
      </c>
      <c r="E61" s="30"/>
      <c r="F61" s="105" t="s">
        <v>49</v>
      </c>
      <c r="G61" s="40" t="s">
        <v>48</v>
      </c>
      <c r="H61" s="30"/>
      <c r="I61" s="30"/>
      <c r="J61" s="106" t="s">
        <v>49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7"/>
      <c r="B65" s="28"/>
      <c r="C65" s="27"/>
      <c r="D65" s="38" t="s">
        <v>50</v>
      </c>
      <c r="E65" s="41"/>
      <c r="F65" s="41"/>
      <c r="G65" s="38" t="s">
        <v>51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7"/>
      <c r="B76" s="28"/>
      <c r="C76" s="27"/>
      <c r="D76" s="40" t="s">
        <v>48</v>
      </c>
      <c r="E76" s="30"/>
      <c r="F76" s="105" t="s">
        <v>49</v>
      </c>
      <c r="G76" s="40" t="s">
        <v>48</v>
      </c>
      <c r="H76" s="30"/>
      <c r="I76" s="30"/>
      <c r="J76" s="106" t="s">
        <v>49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81" spans="1:31" s="2" customFormat="1" ht="6.9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2" customFormat="1" ht="24.95" customHeight="1">
      <c r="A82" s="27"/>
      <c r="B82" s="28"/>
      <c r="C82" s="18" t="s">
        <v>106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2" customFormat="1" ht="12" customHeight="1">
      <c r="A84" s="27"/>
      <c r="B84" s="28"/>
      <c r="C84" s="23" t="s">
        <v>14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2" customFormat="1" ht="16.5" customHeight="1">
      <c r="A85" s="27"/>
      <c r="B85" s="28"/>
      <c r="C85" s="27"/>
      <c r="D85" s="27"/>
      <c r="E85" s="204" t="str">
        <f>E7</f>
        <v>ZŠ LAŽÁNKY - rekonstrukce a dostavba</v>
      </c>
      <c r="F85" s="205"/>
      <c r="G85" s="205"/>
      <c r="H85" s="205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31" s="2" customFormat="1" ht="12" customHeight="1">
      <c r="A86" s="27"/>
      <c r="B86" s="28"/>
      <c r="C86" s="23" t="s">
        <v>104</v>
      </c>
      <c r="D86" s="27"/>
      <c r="E86" s="27"/>
      <c r="F86" s="27"/>
      <c r="G86" s="27"/>
      <c r="H86" s="27"/>
      <c r="I86" s="27"/>
      <c r="J86" s="27"/>
      <c r="K86" s="27"/>
      <c r="L86" s="3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31" s="2" customFormat="1" ht="16.5" customHeight="1">
      <c r="A87" s="27"/>
      <c r="B87" s="28"/>
      <c r="C87" s="27"/>
      <c r="D87" s="27"/>
      <c r="E87" s="194" t="str">
        <f>E9</f>
        <v>2020/002/f - VRN</v>
      </c>
      <c r="F87" s="203"/>
      <c r="G87" s="203"/>
      <c r="H87" s="203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2" customFormat="1" ht="6.95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2" customFormat="1" ht="12" customHeight="1">
      <c r="A89" s="27"/>
      <c r="B89" s="28"/>
      <c r="C89" s="23" t="s">
        <v>18</v>
      </c>
      <c r="D89" s="27"/>
      <c r="E89" s="27"/>
      <c r="F89" s="21" t="str">
        <f>F12</f>
        <v xml:space="preserve"> </v>
      </c>
      <c r="G89" s="27"/>
      <c r="H89" s="27"/>
      <c r="I89" s="23" t="s">
        <v>20</v>
      </c>
      <c r="J89" s="50" t="str">
        <f>IF(J12="","",J12)</f>
        <v>9. 3. 2020</v>
      </c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2" customFormat="1" ht="6.95" customHeight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2" customFormat="1" ht="15.2" customHeight="1">
      <c r="A91" s="27"/>
      <c r="B91" s="28"/>
      <c r="C91" s="23" t="s">
        <v>22</v>
      </c>
      <c r="D91" s="27"/>
      <c r="E91" s="27"/>
      <c r="F91" s="21" t="str">
        <f>E15</f>
        <v xml:space="preserve"> </v>
      </c>
      <c r="G91" s="27"/>
      <c r="H91" s="27"/>
      <c r="I91" s="23" t="s">
        <v>26</v>
      </c>
      <c r="J91" s="24" t="str">
        <f>E21</f>
        <v xml:space="preserve"> 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2" customFormat="1" ht="15.2" customHeight="1">
      <c r="A92" s="27"/>
      <c r="B92" s="28"/>
      <c r="C92" s="23" t="s">
        <v>25</v>
      </c>
      <c r="D92" s="27"/>
      <c r="E92" s="27"/>
      <c r="F92" s="21" t="str">
        <f>IF(E18="","",E18)</f>
        <v xml:space="preserve"> </v>
      </c>
      <c r="G92" s="27"/>
      <c r="H92" s="27"/>
      <c r="I92" s="23" t="s">
        <v>28</v>
      </c>
      <c r="J92" s="24" t="str">
        <f>E24</f>
        <v>Budgets4u s.r.o.</v>
      </c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2" customFormat="1" ht="10.35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2" customFormat="1" ht="29.25" customHeight="1">
      <c r="A94" s="27"/>
      <c r="B94" s="28"/>
      <c r="C94" s="107" t="s">
        <v>107</v>
      </c>
      <c r="D94" s="90"/>
      <c r="E94" s="90"/>
      <c r="F94" s="90"/>
      <c r="G94" s="90"/>
      <c r="H94" s="90"/>
      <c r="I94" s="90"/>
      <c r="J94" s="108" t="s">
        <v>108</v>
      </c>
      <c r="K94" s="90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2" customFormat="1" ht="10.35" customHeight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47" s="2" customFormat="1" ht="22.9" customHeight="1">
      <c r="A96" s="27"/>
      <c r="B96" s="28"/>
      <c r="C96" s="109" t="s">
        <v>109</v>
      </c>
      <c r="D96" s="27"/>
      <c r="E96" s="27"/>
      <c r="F96" s="27"/>
      <c r="G96" s="27"/>
      <c r="H96" s="27"/>
      <c r="I96" s="27"/>
      <c r="J96" s="66">
        <f>J120</f>
        <v>0</v>
      </c>
      <c r="K96" s="27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U96" s="14" t="s">
        <v>110</v>
      </c>
    </row>
    <row r="97" spans="2:12" s="9" customFormat="1" ht="24.95" customHeight="1">
      <c r="B97" s="110"/>
      <c r="D97" s="111" t="s">
        <v>1528</v>
      </c>
      <c r="E97" s="112"/>
      <c r="F97" s="112"/>
      <c r="G97" s="112"/>
      <c r="H97" s="112"/>
      <c r="I97" s="112"/>
      <c r="J97" s="113">
        <f>J121</f>
        <v>0</v>
      </c>
      <c r="L97" s="110"/>
    </row>
    <row r="98" spans="2:12" s="10" customFormat="1" ht="19.9" customHeight="1">
      <c r="B98" s="114"/>
      <c r="D98" s="115" t="s">
        <v>1529</v>
      </c>
      <c r="E98" s="116"/>
      <c r="F98" s="116"/>
      <c r="G98" s="116"/>
      <c r="H98" s="116"/>
      <c r="I98" s="116"/>
      <c r="J98" s="117">
        <f>J122</f>
        <v>0</v>
      </c>
      <c r="L98" s="114"/>
    </row>
    <row r="99" spans="2:12" s="10" customFormat="1" ht="19.9" customHeight="1">
      <c r="B99" s="114"/>
      <c r="D99" s="115" t="s">
        <v>1530</v>
      </c>
      <c r="E99" s="116"/>
      <c r="F99" s="116"/>
      <c r="G99" s="116"/>
      <c r="H99" s="116"/>
      <c r="I99" s="116"/>
      <c r="J99" s="117">
        <f>J125</f>
        <v>0</v>
      </c>
      <c r="L99" s="114"/>
    </row>
    <row r="100" spans="2:12" s="10" customFormat="1" ht="19.9" customHeight="1">
      <c r="B100" s="114"/>
      <c r="D100" s="115" t="s">
        <v>1531</v>
      </c>
      <c r="E100" s="116"/>
      <c r="F100" s="116"/>
      <c r="G100" s="116"/>
      <c r="H100" s="116"/>
      <c r="I100" s="116"/>
      <c r="J100" s="117">
        <f>J130</f>
        <v>0</v>
      </c>
      <c r="L100" s="114"/>
    </row>
    <row r="101" spans="1:31" s="2" customFormat="1" ht="21.75" customHeight="1">
      <c r="A101" s="27"/>
      <c r="B101" s="28"/>
      <c r="C101" s="27"/>
      <c r="D101" s="27"/>
      <c r="E101" s="27"/>
      <c r="F101" s="27"/>
      <c r="G101" s="27"/>
      <c r="H101" s="27"/>
      <c r="I101" s="27"/>
      <c r="J101" s="27"/>
      <c r="K101" s="27"/>
      <c r="L101" s="3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</row>
    <row r="102" spans="1:31" s="2" customFormat="1" ht="6.95" customHeight="1">
      <c r="A102" s="27"/>
      <c r="B102" s="42"/>
      <c r="C102" s="43"/>
      <c r="D102" s="43"/>
      <c r="E102" s="43"/>
      <c r="F102" s="43"/>
      <c r="G102" s="43"/>
      <c r="H102" s="43"/>
      <c r="I102" s="43"/>
      <c r="J102" s="43"/>
      <c r="K102" s="43"/>
      <c r="L102" s="3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</row>
    <row r="106" spans="1:31" s="2" customFormat="1" ht="6.95" customHeight="1">
      <c r="A106" s="27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07" spans="1:31" s="2" customFormat="1" ht="24.95" customHeight="1">
      <c r="A107" s="27"/>
      <c r="B107" s="28"/>
      <c r="C107" s="18" t="s">
        <v>137</v>
      </c>
      <c r="D107" s="27"/>
      <c r="E107" s="27"/>
      <c r="F107" s="27"/>
      <c r="G107" s="27"/>
      <c r="H107" s="27"/>
      <c r="I107" s="27"/>
      <c r="J107" s="27"/>
      <c r="K107" s="27"/>
      <c r="L107" s="3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</row>
    <row r="108" spans="1:31" s="2" customFormat="1" ht="6.95" customHeight="1">
      <c r="A108" s="27"/>
      <c r="B108" s="28"/>
      <c r="C108" s="27"/>
      <c r="D108" s="27"/>
      <c r="E108" s="27"/>
      <c r="F108" s="27"/>
      <c r="G108" s="27"/>
      <c r="H108" s="27"/>
      <c r="I108" s="27"/>
      <c r="J108" s="27"/>
      <c r="K108" s="27"/>
      <c r="L108" s="3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</row>
    <row r="109" spans="1:31" s="2" customFormat="1" ht="12" customHeight="1">
      <c r="A109" s="27"/>
      <c r="B109" s="28"/>
      <c r="C109" s="23" t="s">
        <v>14</v>
      </c>
      <c r="D109" s="27"/>
      <c r="E109" s="27"/>
      <c r="F109" s="27"/>
      <c r="G109" s="27"/>
      <c r="H109" s="27"/>
      <c r="I109" s="27"/>
      <c r="J109" s="27"/>
      <c r="K109" s="27"/>
      <c r="L109" s="3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16.5" customHeight="1">
      <c r="A110" s="27"/>
      <c r="B110" s="28"/>
      <c r="C110" s="27"/>
      <c r="D110" s="27"/>
      <c r="E110" s="204" t="str">
        <f>E7</f>
        <v>ZŠ LAŽÁNKY - rekonstrukce a dostavba</v>
      </c>
      <c r="F110" s="205"/>
      <c r="G110" s="205"/>
      <c r="H110" s="205"/>
      <c r="I110" s="27"/>
      <c r="J110" s="27"/>
      <c r="K110" s="27"/>
      <c r="L110" s="3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12" customHeight="1">
      <c r="A111" s="27"/>
      <c r="B111" s="28"/>
      <c r="C111" s="23" t="s">
        <v>104</v>
      </c>
      <c r="D111" s="27"/>
      <c r="E111" s="27"/>
      <c r="F111" s="27"/>
      <c r="G111" s="27"/>
      <c r="H111" s="27"/>
      <c r="I111" s="27"/>
      <c r="J111" s="27"/>
      <c r="K111" s="27"/>
      <c r="L111" s="3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16.5" customHeight="1">
      <c r="A112" s="27"/>
      <c r="B112" s="28"/>
      <c r="C112" s="27"/>
      <c r="D112" s="27"/>
      <c r="E112" s="194" t="str">
        <f>E9</f>
        <v>2020/002/f - VRN</v>
      </c>
      <c r="F112" s="203"/>
      <c r="G112" s="203"/>
      <c r="H112" s="203"/>
      <c r="I112" s="27"/>
      <c r="J112" s="27"/>
      <c r="K112" s="27"/>
      <c r="L112" s="3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31" s="2" customFormat="1" ht="6.95" customHeight="1">
      <c r="A113" s="27"/>
      <c r="B113" s="28"/>
      <c r="C113" s="27"/>
      <c r="D113" s="27"/>
      <c r="E113" s="27"/>
      <c r="F113" s="27"/>
      <c r="G113" s="27"/>
      <c r="H113" s="27"/>
      <c r="I113" s="27"/>
      <c r="J113" s="27"/>
      <c r="K113" s="27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s="2" customFormat="1" ht="12" customHeight="1">
      <c r="A114" s="27"/>
      <c r="B114" s="28"/>
      <c r="C114" s="23" t="s">
        <v>18</v>
      </c>
      <c r="D114" s="27"/>
      <c r="E114" s="27"/>
      <c r="F114" s="21" t="str">
        <f>F12</f>
        <v xml:space="preserve"> </v>
      </c>
      <c r="G114" s="27"/>
      <c r="H114" s="27"/>
      <c r="I114" s="23" t="s">
        <v>20</v>
      </c>
      <c r="J114" s="50" t="str">
        <f>IF(J12="","",J12)</f>
        <v>9. 3. 2020</v>
      </c>
      <c r="K114" s="27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s="2" customFormat="1" ht="6.95" customHeight="1">
      <c r="A115" s="27"/>
      <c r="B115" s="28"/>
      <c r="C115" s="27"/>
      <c r="D115" s="27"/>
      <c r="E115" s="27"/>
      <c r="F115" s="27"/>
      <c r="G115" s="27"/>
      <c r="H115" s="27"/>
      <c r="I115" s="27"/>
      <c r="J115" s="27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2" customFormat="1" ht="15.2" customHeight="1">
      <c r="A116" s="27"/>
      <c r="B116" s="28"/>
      <c r="C116" s="23" t="s">
        <v>22</v>
      </c>
      <c r="D116" s="27"/>
      <c r="E116" s="27"/>
      <c r="F116" s="21" t="str">
        <f>E15</f>
        <v xml:space="preserve"> </v>
      </c>
      <c r="G116" s="27"/>
      <c r="H116" s="27"/>
      <c r="I116" s="23" t="s">
        <v>26</v>
      </c>
      <c r="J116" s="24" t="str">
        <f>E21</f>
        <v xml:space="preserve"> </v>
      </c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2" customFormat="1" ht="15.2" customHeight="1">
      <c r="A117" s="27"/>
      <c r="B117" s="28"/>
      <c r="C117" s="23" t="s">
        <v>25</v>
      </c>
      <c r="D117" s="27"/>
      <c r="E117" s="27"/>
      <c r="F117" s="21" t="str">
        <f>IF(E18="","",E18)</f>
        <v xml:space="preserve"> </v>
      </c>
      <c r="G117" s="27"/>
      <c r="H117" s="27"/>
      <c r="I117" s="23" t="s">
        <v>28</v>
      </c>
      <c r="J117" s="24" t="str">
        <f>E24</f>
        <v>Budgets4u s.r.o.</v>
      </c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2" customFormat="1" ht="10.35" customHeight="1">
      <c r="A118" s="27"/>
      <c r="B118" s="28"/>
      <c r="C118" s="27"/>
      <c r="D118" s="27"/>
      <c r="E118" s="27"/>
      <c r="F118" s="27"/>
      <c r="G118" s="27"/>
      <c r="H118" s="27"/>
      <c r="I118" s="27"/>
      <c r="J118" s="27"/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11" customFormat="1" ht="29.25" customHeight="1">
      <c r="A119" s="118"/>
      <c r="B119" s="119"/>
      <c r="C119" s="120" t="s">
        <v>138</v>
      </c>
      <c r="D119" s="121" t="s">
        <v>58</v>
      </c>
      <c r="E119" s="121" t="s">
        <v>54</v>
      </c>
      <c r="F119" s="121" t="s">
        <v>55</v>
      </c>
      <c r="G119" s="121" t="s">
        <v>139</v>
      </c>
      <c r="H119" s="121" t="s">
        <v>140</v>
      </c>
      <c r="I119" s="121" t="s">
        <v>141</v>
      </c>
      <c r="J119" s="122" t="s">
        <v>108</v>
      </c>
      <c r="K119" s="123" t="s">
        <v>142</v>
      </c>
      <c r="L119" s="124"/>
      <c r="M119" s="57" t="s">
        <v>1</v>
      </c>
      <c r="N119" s="58" t="s">
        <v>37</v>
      </c>
      <c r="O119" s="58" t="s">
        <v>143</v>
      </c>
      <c r="P119" s="58" t="s">
        <v>144</v>
      </c>
      <c r="Q119" s="58" t="s">
        <v>145</v>
      </c>
      <c r="R119" s="58" t="s">
        <v>146</v>
      </c>
      <c r="S119" s="58" t="s">
        <v>147</v>
      </c>
      <c r="T119" s="59" t="s">
        <v>148</v>
      </c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</row>
    <row r="120" spans="1:63" s="2" customFormat="1" ht="22.9" customHeight="1">
      <c r="A120" s="27"/>
      <c r="B120" s="28"/>
      <c r="C120" s="64" t="s">
        <v>149</v>
      </c>
      <c r="D120" s="27"/>
      <c r="E120" s="27"/>
      <c r="F120" s="27"/>
      <c r="G120" s="27"/>
      <c r="H120" s="27"/>
      <c r="I120" s="27"/>
      <c r="J120" s="125">
        <f>BK120</f>
        <v>0</v>
      </c>
      <c r="K120" s="27"/>
      <c r="L120" s="28"/>
      <c r="M120" s="60"/>
      <c r="N120" s="51"/>
      <c r="O120" s="61"/>
      <c r="P120" s="126">
        <f>P121</f>
        <v>0</v>
      </c>
      <c r="Q120" s="61"/>
      <c r="R120" s="126">
        <f>R121</f>
        <v>0</v>
      </c>
      <c r="S120" s="61"/>
      <c r="T120" s="127">
        <f>T121</f>
        <v>0</v>
      </c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T120" s="14" t="s">
        <v>72</v>
      </c>
      <c r="AU120" s="14" t="s">
        <v>110</v>
      </c>
      <c r="BK120" s="128">
        <f>BK121</f>
        <v>0</v>
      </c>
    </row>
    <row r="121" spans="2:63" s="12" customFormat="1" ht="25.9" customHeight="1">
      <c r="B121" s="129"/>
      <c r="D121" s="130" t="s">
        <v>72</v>
      </c>
      <c r="E121" s="131" t="s">
        <v>97</v>
      </c>
      <c r="F121" s="131" t="s">
        <v>1532</v>
      </c>
      <c r="J121" s="132">
        <f>BK121</f>
        <v>0</v>
      </c>
      <c r="L121" s="129"/>
      <c r="M121" s="133"/>
      <c r="N121" s="134"/>
      <c r="O121" s="134"/>
      <c r="P121" s="135">
        <f>P122+P125+P130</f>
        <v>0</v>
      </c>
      <c r="Q121" s="134"/>
      <c r="R121" s="135">
        <f>R122+R125+R130</f>
        <v>0</v>
      </c>
      <c r="S121" s="134"/>
      <c r="T121" s="136">
        <f>T122+T125+T130</f>
        <v>0</v>
      </c>
      <c r="AR121" s="130" t="s">
        <v>177</v>
      </c>
      <c r="AT121" s="137" t="s">
        <v>72</v>
      </c>
      <c r="AU121" s="137" t="s">
        <v>73</v>
      </c>
      <c r="AY121" s="130" t="s">
        <v>152</v>
      </c>
      <c r="BK121" s="138">
        <f>BK122+BK125+BK130</f>
        <v>0</v>
      </c>
    </row>
    <row r="122" spans="2:63" s="12" customFormat="1" ht="22.9" customHeight="1">
      <c r="B122" s="129"/>
      <c r="D122" s="130" t="s">
        <v>72</v>
      </c>
      <c r="E122" s="139" t="s">
        <v>1533</v>
      </c>
      <c r="F122" s="139" t="s">
        <v>1534</v>
      </c>
      <c r="J122" s="140">
        <f>BK122</f>
        <v>0</v>
      </c>
      <c r="L122" s="129"/>
      <c r="M122" s="133"/>
      <c r="N122" s="134"/>
      <c r="O122" s="134"/>
      <c r="P122" s="135">
        <f>SUM(P123:P124)</f>
        <v>0</v>
      </c>
      <c r="Q122" s="134"/>
      <c r="R122" s="135">
        <f>SUM(R123:R124)</f>
        <v>0</v>
      </c>
      <c r="S122" s="134"/>
      <c r="T122" s="136">
        <f>SUM(T123:T124)</f>
        <v>0</v>
      </c>
      <c r="AR122" s="130" t="s">
        <v>177</v>
      </c>
      <c r="AT122" s="137" t="s">
        <v>72</v>
      </c>
      <c r="AU122" s="137" t="s">
        <v>81</v>
      </c>
      <c r="AY122" s="130" t="s">
        <v>152</v>
      </c>
      <c r="BK122" s="138">
        <f>SUM(BK123:BK124)</f>
        <v>0</v>
      </c>
    </row>
    <row r="123" spans="1:65" s="2" customFormat="1" ht="16.5" customHeight="1">
      <c r="A123" s="27"/>
      <c r="B123" s="141"/>
      <c r="C123" s="142" t="s">
        <v>81</v>
      </c>
      <c r="D123" s="142" t="s">
        <v>154</v>
      </c>
      <c r="E123" s="143" t="s">
        <v>1535</v>
      </c>
      <c r="F123" s="144" t="s">
        <v>1536</v>
      </c>
      <c r="G123" s="145" t="s">
        <v>1369</v>
      </c>
      <c r="H123" s="146">
        <v>1</v>
      </c>
      <c r="I123" s="147">
        <v>0</v>
      </c>
      <c r="J123" s="147">
        <f>ROUND(I123*H123,2)</f>
        <v>0</v>
      </c>
      <c r="K123" s="148"/>
      <c r="L123" s="28"/>
      <c r="M123" s="149" t="s">
        <v>1</v>
      </c>
      <c r="N123" s="150" t="s">
        <v>38</v>
      </c>
      <c r="O123" s="151">
        <v>0</v>
      </c>
      <c r="P123" s="151">
        <f>O123*H123</f>
        <v>0</v>
      </c>
      <c r="Q123" s="151">
        <v>0</v>
      </c>
      <c r="R123" s="151">
        <f>Q123*H123</f>
        <v>0</v>
      </c>
      <c r="S123" s="151">
        <v>0</v>
      </c>
      <c r="T123" s="152">
        <f>S123*H123</f>
        <v>0</v>
      </c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R123" s="153" t="s">
        <v>1537</v>
      </c>
      <c r="AT123" s="153" t="s">
        <v>154</v>
      </c>
      <c r="AU123" s="153" t="s">
        <v>83</v>
      </c>
      <c r="AY123" s="14" t="s">
        <v>152</v>
      </c>
      <c r="BE123" s="154">
        <f>IF(N123="základní",J123,0)</f>
        <v>0</v>
      </c>
      <c r="BF123" s="154">
        <f>IF(N123="snížená",J123,0)</f>
        <v>0</v>
      </c>
      <c r="BG123" s="154">
        <f>IF(N123="zákl. přenesená",J123,0)</f>
        <v>0</v>
      </c>
      <c r="BH123" s="154">
        <f>IF(N123="sníž. přenesená",J123,0)</f>
        <v>0</v>
      </c>
      <c r="BI123" s="154">
        <f>IF(N123="nulová",J123,0)</f>
        <v>0</v>
      </c>
      <c r="BJ123" s="14" t="s">
        <v>81</v>
      </c>
      <c r="BK123" s="154">
        <f>ROUND(I123*H123,2)</f>
        <v>0</v>
      </c>
      <c r="BL123" s="14" t="s">
        <v>1537</v>
      </c>
      <c r="BM123" s="153" t="s">
        <v>1538</v>
      </c>
    </row>
    <row r="124" spans="1:65" s="2" customFormat="1" ht="16.5" customHeight="1">
      <c r="A124" s="27"/>
      <c r="B124" s="141"/>
      <c r="C124" s="142" t="s">
        <v>83</v>
      </c>
      <c r="D124" s="142" t="s">
        <v>154</v>
      </c>
      <c r="E124" s="143" t="s">
        <v>1539</v>
      </c>
      <c r="F124" s="144" t="s">
        <v>1540</v>
      </c>
      <c r="G124" s="145" t="s">
        <v>1369</v>
      </c>
      <c r="H124" s="146">
        <v>1</v>
      </c>
      <c r="I124" s="147">
        <v>0</v>
      </c>
      <c r="J124" s="147">
        <f>ROUND(I124*H124,2)</f>
        <v>0</v>
      </c>
      <c r="K124" s="148"/>
      <c r="L124" s="28"/>
      <c r="M124" s="149" t="s">
        <v>1</v>
      </c>
      <c r="N124" s="150" t="s">
        <v>38</v>
      </c>
      <c r="O124" s="151">
        <v>0</v>
      </c>
      <c r="P124" s="151">
        <f>O124*H124</f>
        <v>0</v>
      </c>
      <c r="Q124" s="151">
        <v>0</v>
      </c>
      <c r="R124" s="151">
        <f>Q124*H124</f>
        <v>0</v>
      </c>
      <c r="S124" s="151">
        <v>0</v>
      </c>
      <c r="T124" s="152">
        <f>S124*H124</f>
        <v>0</v>
      </c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R124" s="153" t="s">
        <v>1537</v>
      </c>
      <c r="AT124" s="153" t="s">
        <v>154</v>
      </c>
      <c r="AU124" s="153" t="s">
        <v>83</v>
      </c>
      <c r="AY124" s="14" t="s">
        <v>152</v>
      </c>
      <c r="BE124" s="154">
        <f>IF(N124="základní",J124,0)</f>
        <v>0</v>
      </c>
      <c r="BF124" s="154">
        <f>IF(N124="snížená",J124,0)</f>
        <v>0</v>
      </c>
      <c r="BG124" s="154">
        <f>IF(N124="zákl. přenesená",J124,0)</f>
        <v>0</v>
      </c>
      <c r="BH124" s="154">
        <f>IF(N124="sníž. přenesená",J124,0)</f>
        <v>0</v>
      </c>
      <c r="BI124" s="154">
        <f>IF(N124="nulová",J124,0)</f>
        <v>0</v>
      </c>
      <c r="BJ124" s="14" t="s">
        <v>81</v>
      </c>
      <c r="BK124" s="154">
        <f>ROUND(I124*H124,2)</f>
        <v>0</v>
      </c>
      <c r="BL124" s="14" t="s">
        <v>1537</v>
      </c>
      <c r="BM124" s="153" t="s">
        <v>1541</v>
      </c>
    </row>
    <row r="125" spans="2:63" s="12" customFormat="1" ht="22.9" customHeight="1">
      <c r="B125" s="129"/>
      <c r="D125" s="130" t="s">
        <v>72</v>
      </c>
      <c r="E125" s="139" t="s">
        <v>1542</v>
      </c>
      <c r="F125" s="139" t="s">
        <v>1543</v>
      </c>
      <c r="J125" s="140">
        <f>BK125</f>
        <v>0</v>
      </c>
      <c r="L125" s="129"/>
      <c r="M125" s="133"/>
      <c r="N125" s="134"/>
      <c r="O125" s="134"/>
      <c r="P125" s="135">
        <f>SUM(P126:P129)</f>
        <v>0</v>
      </c>
      <c r="Q125" s="134"/>
      <c r="R125" s="135">
        <f>SUM(R126:R129)</f>
        <v>0</v>
      </c>
      <c r="S125" s="134"/>
      <c r="T125" s="136">
        <f>SUM(T126:T129)</f>
        <v>0</v>
      </c>
      <c r="AR125" s="130" t="s">
        <v>177</v>
      </c>
      <c r="AT125" s="137" t="s">
        <v>72</v>
      </c>
      <c r="AU125" s="137" t="s">
        <v>81</v>
      </c>
      <c r="AY125" s="130" t="s">
        <v>152</v>
      </c>
      <c r="BK125" s="138">
        <f>SUM(BK126:BK129)</f>
        <v>0</v>
      </c>
    </row>
    <row r="126" spans="1:65" s="2" customFormat="1" ht="16.5" customHeight="1">
      <c r="A126" s="27"/>
      <c r="B126" s="141"/>
      <c r="C126" s="142" t="s">
        <v>169</v>
      </c>
      <c r="D126" s="142" t="s">
        <v>154</v>
      </c>
      <c r="E126" s="143" t="s">
        <v>1544</v>
      </c>
      <c r="F126" s="144" t="s">
        <v>1545</v>
      </c>
      <c r="G126" s="145" t="s">
        <v>1369</v>
      </c>
      <c r="H126" s="146">
        <v>1</v>
      </c>
      <c r="I126" s="147">
        <v>0</v>
      </c>
      <c r="J126" s="147">
        <f>ROUND(I126*H126,2)</f>
        <v>0</v>
      </c>
      <c r="K126" s="148"/>
      <c r="L126" s="28"/>
      <c r="M126" s="149" t="s">
        <v>1</v>
      </c>
      <c r="N126" s="150" t="s">
        <v>38</v>
      </c>
      <c r="O126" s="151">
        <v>0</v>
      </c>
      <c r="P126" s="151">
        <f>O126*H126</f>
        <v>0</v>
      </c>
      <c r="Q126" s="151">
        <v>0</v>
      </c>
      <c r="R126" s="151">
        <f>Q126*H126</f>
        <v>0</v>
      </c>
      <c r="S126" s="151">
        <v>0</v>
      </c>
      <c r="T126" s="152">
        <f>S126*H126</f>
        <v>0</v>
      </c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R126" s="153" t="s">
        <v>1537</v>
      </c>
      <c r="AT126" s="153" t="s">
        <v>154</v>
      </c>
      <c r="AU126" s="153" t="s">
        <v>83</v>
      </c>
      <c r="AY126" s="14" t="s">
        <v>152</v>
      </c>
      <c r="BE126" s="154">
        <f>IF(N126="základní",J126,0)</f>
        <v>0</v>
      </c>
      <c r="BF126" s="154">
        <f>IF(N126="snížená",J126,0)</f>
        <v>0</v>
      </c>
      <c r="BG126" s="154">
        <f>IF(N126="zákl. přenesená",J126,0)</f>
        <v>0</v>
      </c>
      <c r="BH126" s="154">
        <f>IF(N126="sníž. přenesená",J126,0)</f>
        <v>0</v>
      </c>
      <c r="BI126" s="154">
        <f>IF(N126="nulová",J126,0)</f>
        <v>0</v>
      </c>
      <c r="BJ126" s="14" t="s">
        <v>81</v>
      </c>
      <c r="BK126" s="154">
        <f>ROUND(I126*H126,2)</f>
        <v>0</v>
      </c>
      <c r="BL126" s="14" t="s">
        <v>1537</v>
      </c>
      <c r="BM126" s="153" t="s">
        <v>1546</v>
      </c>
    </row>
    <row r="127" spans="1:65" s="2" customFormat="1" ht="16.5" customHeight="1">
      <c r="A127" s="27"/>
      <c r="B127" s="141"/>
      <c r="C127" s="142" t="s">
        <v>158</v>
      </c>
      <c r="D127" s="142" t="s">
        <v>154</v>
      </c>
      <c r="E127" s="143" t="s">
        <v>1547</v>
      </c>
      <c r="F127" s="144" t="s">
        <v>1548</v>
      </c>
      <c r="G127" s="145" t="s">
        <v>1369</v>
      </c>
      <c r="H127" s="146">
        <v>1</v>
      </c>
      <c r="I127" s="147">
        <v>0</v>
      </c>
      <c r="J127" s="147">
        <f>ROUND(I127*H127,2)</f>
        <v>0</v>
      </c>
      <c r="K127" s="148"/>
      <c r="L127" s="28"/>
      <c r="M127" s="149" t="s">
        <v>1</v>
      </c>
      <c r="N127" s="150" t="s">
        <v>38</v>
      </c>
      <c r="O127" s="151">
        <v>0</v>
      </c>
      <c r="P127" s="151">
        <f>O127*H127</f>
        <v>0</v>
      </c>
      <c r="Q127" s="151">
        <v>0</v>
      </c>
      <c r="R127" s="151">
        <f>Q127*H127</f>
        <v>0</v>
      </c>
      <c r="S127" s="151">
        <v>0</v>
      </c>
      <c r="T127" s="152">
        <f>S127*H127</f>
        <v>0</v>
      </c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R127" s="153" t="s">
        <v>1537</v>
      </c>
      <c r="AT127" s="153" t="s">
        <v>154</v>
      </c>
      <c r="AU127" s="153" t="s">
        <v>83</v>
      </c>
      <c r="AY127" s="14" t="s">
        <v>152</v>
      </c>
      <c r="BE127" s="154">
        <f>IF(N127="základní",J127,0)</f>
        <v>0</v>
      </c>
      <c r="BF127" s="154">
        <f>IF(N127="snížená",J127,0)</f>
        <v>0</v>
      </c>
      <c r="BG127" s="154">
        <f>IF(N127="zákl. přenesená",J127,0)</f>
        <v>0</v>
      </c>
      <c r="BH127" s="154">
        <f>IF(N127="sníž. přenesená",J127,0)</f>
        <v>0</v>
      </c>
      <c r="BI127" s="154">
        <f>IF(N127="nulová",J127,0)</f>
        <v>0</v>
      </c>
      <c r="BJ127" s="14" t="s">
        <v>81</v>
      </c>
      <c r="BK127" s="154">
        <f>ROUND(I127*H127,2)</f>
        <v>0</v>
      </c>
      <c r="BL127" s="14" t="s">
        <v>1537</v>
      </c>
      <c r="BM127" s="153" t="s">
        <v>1549</v>
      </c>
    </row>
    <row r="128" spans="1:65" s="2" customFormat="1" ht="16.5" customHeight="1">
      <c r="A128" s="27"/>
      <c r="B128" s="141"/>
      <c r="C128" s="142" t="s">
        <v>177</v>
      </c>
      <c r="D128" s="142" t="s">
        <v>154</v>
      </c>
      <c r="E128" s="143" t="s">
        <v>1550</v>
      </c>
      <c r="F128" s="144" t="s">
        <v>1551</v>
      </c>
      <c r="G128" s="145" t="s">
        <v>1369</v>
      </c>
      <c r="H128" s="146">
        <v>1</v>
      </c>
      <c r="I128" s="147">
        <v>0</v>
      </c>
      <c r="J128" s="147">
        <f>ROUND(I128*H128,2)</f>
        <v>0</v>
      </c>
      <c r="K128" s="148"/>
      <c r="L128" s="28"/>
      <c r="M128" s="149" t="s">
        <v>1</v>
      </c>
      <c r="N128" s="150" t="s">
        <v>38</v>
      </c>
      <c r="O128" s="151">
        <v>0</v>
      </c>
      <c r="P128" s="151">
        <f>O128*H128</f>
        <v>0</v>
      </c>
      <c r="Q128" s="151">
        <v>0</v>
      </c>
      <c r="R128" s="151">
        <f>Q128*H128</f>
        <v>0</v>
      </c>
      <c r="S128" s="151">
        <v>0</v>
      </c>
      <c r="T128" s="152">
        <f>S128*H128</f>
        <v>0</v>
      </c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R128" s="153" t="s">
        <v>1537</v>
      </c>
      <c r="AT128" s="153" t="s">
        <v>154</v>
      </c>
      <c r="AU128" s="153" t="s">
        <v>83</v>
      </c>
      <c r="AY128" s="14" t="s">
        <v>152</v>
      </c>
      <c r="BE128" s="154">
        <f>IF(N128="základní",J128,0)</f>
        <v>0</v>
      </c>
      <c r="BF128" s="154">
        <f>IF(N128="snížená",J128,0)</f>
        <v>0</v>
      </c>
      <c r="BG128" s="154">
        <f>IF(N128="zákl. přenesená",J128,0)</f>
        <v>0</v>
      </c>
      <c r="BH128" s="154">
        <f>IF(N128="sníž. přenesená",J128,0)</f>
        <v>0</v>
      </c>
      <c r="BI128" s="154">
        <f>IF(N128="nulová",J128,0)</f>
        <v>0</v>
      </c>
      <c r="BJ128" s="14" t="s">
        <v>81</v>
      </c>
      <c r="BK128" s="154">
        <f>ROUND(I128*H128,2)</f>
        <v>0</v>
      </c>
      <c r="BL128" s="14" t="s">
        <v>1537</v>
      </c>
      <c r="BM128" s="153" t="s">
        <v>1552</v>
      </c>
    </row>
    <row r="129" spans="1:65" s="2" customFormat="1" ht="16.5" customHeight="1">
      <c r="A129" s="27"/>
      <c r="B129" s="141"/>
      <c r="C129" s="142" t="s">
        <v>181</v>
      </c>
      <c r="D129" s="142" t="s">
        <v>154</v>
      </c>
      <c r="E129" s="143" t="s">
        <v>1553</v>
      </c>
      <c r="F129" s="144" t="s">
        <v>1554</v>
      </c>
      <c r="G129" s="145" t="s">
        <v>1369</v>
      </c>
      <c r="H129" s="146">
        <v>1</v>
      </c>
      <c r="I129" s="147">
        <v>0</v>
      </c>
      <c r="J129" s="147">
        <f>ROUND(I129*H129,2)</f>
        <v>0</v>
      </c>
      <c r="K129" s="148"/>
      <c r="L129" s="28"/>
      <c r="M129" s="149" t="s">
        <v>1</v>
      </c>
      <c r="N129" s="150" t="s">
        <v>38</v>
      </c>
      <c r="O129" s="151">
        <v>0</v>
      </c>
      <c r="P129" s="151">
        <f>O129*H129</f>
        <v>0</v>
      </c>
      <c r="Q129" s="151">
        <v>0</v>
      </c>
      <c r="R129" s="151">
        <f>Q129*H129</f>
        <v>0</v>
      </c>
      <c r="S129" s="151">
        <v>0</v>
      </c>
      <c r="T129" s="152">
        <f>S129*H129</f>
        <v>0</v>
      </c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R129" s="153" t="s">
        <v>1537</v>
      </c>
      <c r="AT129" s="153" t="s">
        <v>154</v>
      </c>
      <c r="AU129" s="153" t="s">
        <v>83</v>
      </c>
      <c r="AY129" s="14" t="s">
        <v>152</v>
      </c>
      <c r="BE129" s="154">
        <f>IF(N129="základní",J129,0)</f>
        <v>0</v>
      </c>
      <c r="BF129" s="154">
        <f>IF(N129="snížená",J129,0)</f>
        <v>0</v>
      </c>
      <c r="BG129" s="154">
        <f>IF(N129="zákl. přenesená",J129,0)</f>
        <v>0</v>
      </c>
      <c r="BH129" s="154">
        <f>IF(N129="sníž. přenesená",J129,0)</f>
        <v>0</v>
      </c>
      <c r="BI129" s="154">
        <f>IF(N129="nulová",J129,0)</f>
        <v>0</v>
      </c>
      <c r="BJ129" s="14" t="s">
        <v>81</v>
      </c>
      <c r="BK129" s="154">
        <f>ROUND(I129*H129,2)</f>
        <v>0</v>
      </c>
      <c r="BL129" s="14" t="s">
        <v>1537</v>
      </c>
      <c r="BM129" s="153" t="s">
        <v>1555</v>
      </c>
    </row>
    <row r="130" spans="2:63" s="12" customFormat="1" ht="22.9" customHeight="1">
      <c r="B130" s="129"/>
      <c r="D130" s="130" t="s">
        <v>72</v>
      </c>
      <c r="E130" s="139" t="s">
        <v>1556</v>
      </c>
      <c r="F130" s="139" t="s">
        <v>1557</v>
      </c>
      <c r="J130" s="140">
        <f>BK130</f>
        <v>0</v>
      </c>
      <c r="L130" s="129"/>
      <c r="M130" s="133"/>
      <c r="N130" s="134"/>
      <c r="O130" s="134"/>
      <c r="P130" s="135">
        <f>SUM(P131:P135)</f>
        <v>0</v>
      </c>
      <c r="Q130" s="134"/>
      <c r="R130" s="135">
        <f>SUM(R131:R135)</f>
        <v>0</v>
      </c>
      <c r="S130" s="134"/>
      <c r="T130" s="136">
        <f>SUM(T131:T135)</f>
        <v>0</v>
      </c>
      <c r="AR130" s="130" t="s">
        <v>177</v>
      </c>
      <c r="AT130" s="137" t="s">
        <v>72</v>
      </c>
      <c r="AU130" s="137" t="s">
        <v>81</v>
      </c>
      <c r="AY130" s="130" t="s">
        <v>152</v>
      </c>
      <c r="BK130" s="138">
        <f>SUM(BK131:BK135)</f>
        <v>0</v>
      </c>
    </row>
    <row r="131" spans="1:65" s="2" customFormat="1" ht="16.5" customHeight="1">
      <c r="A131" s="27"/>
      <c r="B131" s="141"/>
      <c r="C131" s="142" t="s">
        <v>186</v>
      </c>
      <c r="D131" s="142" t="s">
        <v>154</v>
      </c>
      <c r="E131" s="143" t="s">
        <v>1558</v>
      </c>
      <c r="F131" s="144" t="s">
        <v>1559</v>
      </c>
      <c r="G131" s="145" t="s">
        <v>1369</v>
      </c>
      <c r="H131" s="146">
        <v>1</v>
      </c>
      <c r="I131" s="147">
        <v>0</v>
      </c>
      <c r="J131" s="147">
        <f>ROUND(I131*H131,2)</f>
        <v>0</v>
      </c>
      <c r="K131" s="148"/>
      <c r="L131" s="28"/>
      <c r="M131" s="149" t="s">
        <v>1</v>
      </c>
      <c r="N131" s="150" t="s">
        <v>38</v>
      </c>
      <c r="O131" s="151">
        <v>0</v>
      </c>
      <c r="P131" s="151">
        <f>O131*H131</f>
        <v>0</v>
      </c>
      <c r="Q131" s="151">
        <v>0</v>
      </c>
      <c r="R131" s="151">
        <f>Q131*H131</f>
        <v>0</v>
      </c>
      <c r="S131" s="151">
        <v>0</v>
      </c>
      <c r="T131" s="152">
        <f>S131*H131</f>
        <v>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R131" s="153" t="s">
        <v>1537</v>
      </c>
      <c r="AT131" s="153" t="s">
        <v>154</v>
      </c>
      <c r="AU131" s="153" t="s">
        <v>83</v>
      </c>
      <c r="AY131" s="14" t="s">
        <v>152</v>
      </c>
      <c r="BE131" s="154">
        <f>IF(N131="základní",J131,0)</f>
        <v>0</v>
      </c>
      <c r="BF131" s="154">
        <f>IF(N131="snížená",J131,0)</f>
        <v>0</v>
      </c>
      <c r="BG131" s="154">
        <f>IF(N131="zákl. přenesená",J131,0)</f>
        <v>0</v>
      </c>
      <c r="BH131" s="154">
        <f>IF(N131="sníž. přenesená",J131,0)</f>
        <v>0</v>
      </c>
      <c r="BI131" s="154">
        <f>IF(N131="nulová",J131,0)</f>
        <v>0</v>
      </c>
      <c r="BJ131" s="14" t="s">
        <v>81</v>
      </c>
      <c r="BK131" s="154">
        <f>ROUND(I131*H131,2)</f>
        <v>0</v>
      </c>
      <c r="BL131" s="14" t="s">
        <v>1537</v>
      </c>
      <c r="BM131" s="153" t="s">
        <v>1560</v>
      </c>
    </row>
    <row r="132" spans="1:65" s="2" customFormat="1" ht="16.5" customHeight="1">
      <c r="A132" s="27"/>
      <c r="B132" s="141"/>
      <c r="C132" s="142" t="s">
        <v>191</v>
      </c>
      <c r="D132" s="142" t="s">
        <v>154</v>
      </c>
      <c r="E132" s="143" t="s">
        <v>1561</v>
      </c>
      <c r="F132" s="144" t="s">
        <v>1562</v>
      </c>
      <c r="G132" s="145" t="s">
        <v>1369</v>
      </c>
      <c r="H132" s="146">
        <v>1</v>
      </c>
      <c r="I132" s="147">
        <v>0</v>
      </c>
      <c r="J132" s="147">
        <f>ROUND(I132*H132,2)</f>
        <v>0</v>
      </c>
      <c r="K132" s="148"/>
      <c r="L132" s="28"/>
      <c r="M132" s="149" t="s">
        <v>1</v>
      </c>
      <c r="N132" s="150" t="s">
        <v>38</v>
      </c>
      <c r="O132" s="151">
        <v>0</v>
      </c>
      <c r="P132" s="151">
        <f>O132*H132</f>
        <v>0</v>
      </c>
      <c r="Q132" s="151">
        <v>0</v>
      </c>
      <c r="R132" s="151">
        <f>Q132*H132</f>
        <v>0</v>
      </c>
      <c r="S132" s="151">
        <v>0</v>
      </c>
      <c r="T132" s="152">
        <f>S132*H132</f>
        <v>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R132" s="153" t="s">
        <v>1537</v>
      </c>
      <c r="AT132" s="153" t="s">
        <v>154</v>
      </c>
      <c r="AU132" s="153" t="s">
        <v>83</v>
      </c>
      <c r="AY132" s="14" t="s">
        <v>152</v>
      </c>
      <c r="BE132" s="154">
        <f>IF(N132="základní",J132,0)</f>
        <v>0</v>
      </c>
      <c r="BF132" s="154">
        <f>IF(N132="snížená",J132,0)</f>
        <v>0</v>
      </c>
      <c r="BG132" s="154">
        <f>IF(N132="zákl. přenesená",J132,0)</f>
        <v>0</v>
      </c>
      <c r="BH132" s="154">
        <f>IF(N132="sníž. přenesená",J132,0)</f>
        <v>0</v>
      </c>
      <c r="BI132" s="154">
        <f>IF(N132="nulová",J132,0)</f>
        <v>0</v>
      </c>
      <c r="BJ132" s="14" t="s">
        <v>81</v>
      </c>
      <c r="BK132" s="154">
        <f>ROUND(I132*H132,2)</f>
        <v>0</v>
      </c>
      <c r="BL132" s="14" t="s">
        <v>1537</v>
      </c>
      <c r="BM132" s="153" t="s">
        <v>1563</v>
      </c>
    </row>
    <row r="133" spans="1:65" s="2" customFormat="1" ht="16.5" customHeight="1">
      <c r="A133" s="27"/>
      <c r="B133" s="141"/>
      <c r="C133" s="142" t="s">
        <v>197</v>
      </c>
      <c r="D133" s="142" t="s">
        <v>154</v>
      </c>
      <c r="E133" s="143" t="s">
        <v>1564</v>
      </c>
      <c r="F133" s="144" t="s">
        <v>1565</v>
      </c>
      <c r="G133" s="145" t="s">
        <v>1369</v>
      </c>
      <c r="H133" s="146">
        <v>1</v>
      </c>
      <c r="I133" s="147">
        <v>0</v>
      </c>
      <c r="J133" s="147">
        <f>ROUND(I133*H133,2)</f>
        <v>0</v>
      </c>
      <c r="K133" s="148"/>
      <c r="L133" s="28"/>
      <c r="M133" s="149" t="s">
        <v>1</v>
      </c>
      <c r="N133" s="150" t="s">
        <v>38</v>
      </c>
      <c r="O133" s="151">
        <v>0</v>
      </c>
      <c r="P133" s="151">
        <f>O133*H133</f>
        <v>0</v>
      </c>
      <c r="Q133" s="151">
        <v>0</v>
      </c>
      <c r="R133" s="151">
        <f>Q133*H133</f>
        <v>0</v>
      </c>
      <c r="S133" s="151">
        <v>0</v>
      </c>
      <c r="T133" s="152">
        <f>S133*H133</f>
        <v>0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R133" s="153" t="s">
        <v>1537</v>
      </c>
      <c r="AT133" s="153" t="s">
        <v>154</v>
      </c>
      <c r="AU133" s="153" t="s">
        <v>83</v>
      </c>
      <c r="AY133" s="14" t="s">
        <v>152</v>
      </c>
      <c r="BE133" s="154">
        <f>IF(N133="základní",J133,0)</f>
        <v>0</v>
      </c>
      <c r="BF133" s="154">
        <f>IF(N133="snížená",J133,0)</f>
        <v>0</v>
      </c>
      <c r="BG133" s="154">
        <f>IF(N133="zákl. přenesená",J133,0)</f>
        <v>0</v>
      </c>
      <c r="BH133" s="154">
        <f>IF(N133="sníž. přenesená",J133,0)</f>
        <v>0</v>
      </c>
      <c r="BI133" s="154">
        <f>IF(N133="nulová",J133,0)</f>
        <v>0</v>
      </c>
      <c r="BJ133" s="14" t="s">
        <v>81</v>
      </c>
      <c r="BK133" s="154">
        <f>ROUND(I133*H133,2)</f>
        <v>0</v>
      </c>
      <c r="BL133" s="14" t="s">
        <v>1537</v>
      </c>
      <c r="BM133" s="153" t="s">
        <v>1566</v>
      </c>
    </row>
    <row r="134" spans="1:65" s="2" customFormat="1" ht="16.5" customHeight="1">
      <c r="A134" s="27"/>
      <c r="B134" s="141"/>
      <c r="C134" s="142" t="s">
        <v>202</v>
      </c>
      <c r="D134" s="142" t="s">
        <v>154</v>
      </c>
      <c r="E134" s="143" t="s">
        <v>1567</v>
      </c>
      <c r="F134" s="144" t="s">
        <v>1568</v>
      </c>
      <c r="G134" s="145" t="s">
        <v>1369</v>
      </c>
      <c r="H134" s="146">
        <v>1</v>
      </c>
      <c r="I134" s="147">
        <v>0</v>
      </c>
      <c r="J134" s="147">
        <f>ROUND(I134*H134,2)</f>
        <v>0</v>
      </c>
      <c r="K134" s="148"/>
      <c r="L134" s="28"/>
      <c r="M134" s="149" t="s">
        <v>1</v>
      </c>
      <c r="N134" s="150" t="s">
        <v>38</v>
      </c>
      <c r="O134" s="151">
        <v>0</v>
      </c>
      <c r="P134" s="151">
        <f>O134*H134</f>
        <v>0</v>
      </c>
      <c r="Q134" s="151">
        <v>0</v>
      </c>
      <c r="R134" s="151">
        <f>Q134*H134</f>
        <v>0</v>
      </c>
      <c r="S134" s="151">
        <v>0</v>
      </c>
      <c r="T134" s="152">
        <f>S134*H134</f>
        <v>0</v>
      </c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R134" s="153" t="s">
        <v>1537</v>
      </c>
      <c r="AT134" s="153" t="s">
        <v>154</v>
      </c>
      <c r="AU134" s="153" t="s">
        <v>83</v>
      </c>
      <c r="AY134" s="14" t="s">
        <v>152</v>
      </c>
      <c r="BE134" s="154">
        <f>IF(N134="základní",J134,0)</f>
        <v>0</v>
      </c>
      <c r="BF134" s="154">
        <f>IF(N134="snížená",J134,0)</f>
        <v>0</v>
      </c>
      <c r="BG134" s="154">
        <f>IF(N134="zákl. přenesená",J134,0)</f>
        <v>0</v>
      </c>
      <c r="BH134" s="154">
        <f>IF(N134="sníž. přenesená",J134,0)</f>
        <v>0</v>
      </c>
      <c r="BI134" s="154">
        <f>IF(N134="nulová",J134,0)</f>
        <v>0</v>
      </c>
      <c r="BJ134" s="14" t="s">
        <v>81</v>
      </c>
      <c r="BK134" s="154">
        <f>ROUND(I134*H134,2)</f>
        <v>0</v>
      </c>
      <c r="BL134" s="14" t="s">
        <v>1537</v>
      </c>
      <c r="BM134" s="153" t="s">
        <v>1569</v>
      </c>
    </row>
    <row r="135" spans="1:65" s="2" customFormat="1" ht="16.5" customHeight="1">
      <c r="A135" s="27"/>
      <c r="B135" s="141"/>
      <c r="C135" s="142" t="s">
        <v>209</v>
      </c>
      <c r="D135" s="142" t="s">
        <v>154</v>
      </c>
      <c r="E135" s="143" t="s">
        <v>1570</v>
      </c>
      <c r="F135" s="144" t="s">
        <v>1571</v>
      </c>
      <c r="G135" s="145" t="s">
        <v>1369</v>
      </c>
      <c r="H135" s="146">
        <v>1</v>
      </c>
      <c r="I135" s="147">
        <v>0</v>
      </c>
      <c r="J135" s="147">
        <f>ROUND(I135*H135,2)</f>
        <v>0</v>
      </c>
      <c r="K135" s="148"/>
      <c r="L135" s="28"/>
      <c r="M135" s="162" t="s">
        <v>1</v>
      </c>
      <c r="N135" s="163" t="s">
        <v>38</v>
      </c>
      <c r="O135" s="164">
        <v>0</v>
      </c>
      <c r="P135" s="164">
        <f>O135*H135</f>
        <v>0</v>
      </c>
      <c r="Q135" s="164">
        <v>0</v>
      </c>
      <c r="R135" s="164">
        <f>Q135*H135</f>
        <v>0</v>
      </c>
      <c r="S135" s="164">
        <v>0</v>
      </c>
      <c r="T135" s="165">
        <f>S135*H135</f>
        <v>0</v>
      </c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R135" s="153" t="s">
        <v>1537</v>
      </c>
      <c r="AT135" s="153" t="s">
        <v>154</v>
      </c>
      <c r="AU135" s="153" t="s">
        <v>83</v>
      </c>
      <c r="AY135" s="14" t="s">
        <v>152</v>
      </c>
      <c r="BE135" s="154">
        <f>IF(N135="základní",J135,0)</f>
        <v>0</v>
      </c>
      <c r="BF135" s="154">
        <f>IF(N135="snížená",J135,0)</f>
        <v>0</v>
      </c>
      <c r="BG135" s="154">
        <f>IF(N135="zákl. přenesená",J135,0)</f>
        <v>0</v>
      </c>
      <c r="BH135" s="154">
        <f>IF(N135="sníž. přenesená",J135,0)</f>
        <v>0</v>
      </c>
      <c r="BI135" s="154">
        <f>IF(N135="nulová",J135,0)</f>
        <v>0</v>
      </c>
      <c r="BJ135" s="14" t="s">
        <v>81</v>
      </c>
      <c r="BK135" s="154">
        <f>ROUND(I135*H135,2)</f>
        <v>0</v>
      </c>
      <c r="BL135" s="14" t="s">
        <v>1537</v>
      </c>
      <c r="BM135" s="153" t="s">
        <v>1572</v>
      </c>
    </row>
    <row r="136" spans="1:31" s="2" customFormat="1" ht="6.95" customHeight="1">
      <c r="A136" s="27"/>
      <c r="B136" s="42"/>
      <c r="C136" s="43"/>
      <c r="D136" s="43"/>
      <c r="E136" s="43"/>
      <c r="F136" s="43"/>
      <c r="G136" s="43"/>
      <c r="H136" s="43"/>
      <c r="I136" s="43"/>
      <c r="J136" s="43"/>
      <c r="K136" s="43"/>
      <c r="L136" s="28"/>
      <c r="M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</row>
  </sheetData>
  <autoFilter ref="C119:K135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Ondra</dc:creator>
  <cp:keywords/>
  <dc:description/>
  <cp:lastModifiedBy>Anna Divišová</cp:lastModifiedBy>
  <dcterms:created xsi:type="dcterms:W3CDTF">2020-03-09T16:55:27Z</dcterms:created>
  <dcterms:modified xsi:type="dcterms:W3CDTF">2020-03-12T07:45:24Z</dcterms:modified>
  <cp:category/>
  <cp:version/>
  <cp:contentType/>
  <cp:contentStatus/>
</cp:coreProperties>
</file>