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210" windowWidth="19320" windowHeight="1068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Rekapitulace!$G$13</definedName>
    <definedName name="Dodavka0">Položky!#REF!</definedName>
    <definedName name="HSV">Rekapitulace!$E$13</definedName>
    <definedName name="HSV0">Položky!#REF!</definedName>
    <definedName name="HZS">Rekapitulace!$I$13</definedName>
    <definedName name="HZS0">Položky!#REF!</definedName>
    <definedName name="JKSO">'Krycí list'!$F$4</definedName>
    <definedName name="MJ">'Krycí list'!$G$4</definedName>
    <definedName name="Mont">Rekapitulace!$H$13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Položky!$A$1:$K$45</definedName>
    <definedName name="_xlnm.Print_Area" localSheetId="1">Rekapitulace!$A$1:$I$19</definedName>
    <definedName name="PocetMJ">'Krycí list'!$G$7</definedName>
    <definedName name="Poznamka">'Krycí list'!$B$37</definedName>
    <definedName name="Projektant">'Krycí list'!$C$7</definedName>
    <definedName name="PSV">Rekapitulace!$F$13</definedName>
    <definedName name="PSV0">Položky!#REF!</definedName>
    <definedName name="SloupecCC">Položky!$G$6</definedName>
    <definedName name="SloupecCisloPol">Položky!$B$6</definedName>
    <definedName name="SloupecCH">Položky!$I$6</definedName>
    <definedName name="SloupecJC">Položky!$F$6</definedName>
    <definedName name="SloupecJH">Položky!$H$6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Rekapitulace!$H$19</definedName>
    <definedName name="VRNKc">Rekapitulace!$E$18</definedName>
    <definedName name="VRNnazev">Rekapitulace!$A$18</definedName>
    <definedName name="VRNproc">Rekapitulace!$F$18</definedName>
    <definedName name="VRNzakl">Rekapitulace!$G$18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24519"/>
</workbook>
</file>

<file path=xl/calcChain.xml><?xml version="1.0" encoding="utf-8"?>
<calcChain xmlns="http://schemas.openxmlformats.org/spreadsheetml/2006/main">
  <c r="BG43" i="3"/>
  <c r="BF43"/>
  <c r="BF45" s="1"/>
  <c r="H12" i="2" s="1"/>
  <c r="BE43" i="3"/>
  <c r="BC43"/>
  <c r="K43"/>
  <c r="K45" s="1"/>
  <c r="I43"/>
  <c r="G43"/>
  <c r="BD43" s="1"/>
  <c r="BD45" s="1"/>
  <c r="F12" i="2" s="1"/>
  <c r="B12"/>
  <c r="A12"/>
  <c r="BG45" i="3"/>
  <c r="I12" i="2" s="1"/>
  <c r="BE45" i="3"/>
  <c r="G12" i="2" s="1"/>
  <c r="BC45" i="3"/>
  <c r="E12" i="2" s="1"/>
  <c r="I45" i="3"/>
  <c r="C45"/>
  <c r="BG39"/>
  <c r="BF39"/>
  <c r="BE39"/>
  <c r="BC39"/>
  <c r="BC41" s="1"/>
  <c r="E11" i="2" s="1"/>
  <c r="K39" i="3"/>
  <c r="I39"/>
  <c r="G39"/>
  <c r="BD39" s="1"/>
  <c r="BG37"/>
  <c r="BG41" s="1"/>
  <c r="I11" i="2" s="1"/>
  <c r="BF37" i="3"/>
  <c r="BE37"/>
  <c r="BC37"/>
  <c r="K37"/>
  <c r="K41" s="1"/>
  <c r="I37"/>
  <c r="G37"/>
  <c r="BD37" s="1"/>
  <c r="B11" i="2"/>
  <c r="A11"/>
  <c r="BE41" i="3"/>
  <c r="G11" i="2" s="1"/>
  <c r="I41" i="3"/>
  <c r="C41"/>
  <c r="BG33"/>
  <c r="BF33"/>
  <c r="BE33"/>
  <c r="BC33"/>
  <c r="K33"/>
  <c r="I33"/>
  <c r="G33"/>
  <c r="BD33" s="1"/>
  <c r="BG23"/>
  <c r="BF23"/>
  <c r="BF35" s="1"/>
  <c r="H10" i="2" s="1"/>
  <c r="BE23" i="3"/>
  <c r="BC23"/>
  <c r="K23"/>
  <c r="K35" s="1"/>
  <c r="I23"/>
  <c r="G23"/>
  <c r="BD23" s="1"/>
  <c r="BD35" s="1"/>
  <c r="F10" i="2" s="1"/>
  <c r="B10"/>
  <c r="A10"/>
  <c r="BG35" i="3"/>
  <c r="I10" i="2" s="1"/>
  <c r="BE35" i="3"/>
  <c r="G10" i="2" s="1"/>
  <c r="BC35" i="3"/>
  <c r="E10" i="2" s="1"/>
  <c r="I35" i="3"/>
  <c r="C35"/>
  <c r="BG20"/>
  <c r="BF20"/>
  <c r="BF21" s="1"/>
  <c r="H9" i="2" s="1"/>
  <c r="BE20" i="3"/>
  <c r="BD20"/>
  <c r="BD21" s="1"/>
  <c r="F9" i="2" s="1"/>
  <c r="K20" i="3"/>
  <c r="K21" s="1"/>
  <c r="I20"/>
  <c r="G20"/>
  <c r="BC20" s="1"/>
  <c r="BC21" s="1"/>
  <c r="E9" i="2" s="1"/>
  <c r="B9"/>
  <c r="A9"/>
  <c r="BG21" i="3"/>
  <c r="I9" i="2" s="1"/>
  <c r="BE21" i="3"/>
  <c r="G9" i="2" s="1"/>
  <c r="I21" i="3"/>
  <c r="C21"/>
  <c r="BG16"/>
  <c r="BF16"/>
  <c r="BF18" s="1"/>
  <c r="H8" i="2" s="1"/>
  <c r="BE16" i="3"/>
  <c r="BD16"/>
  <c r="BD18" s="1"/>
  <c r="F8" i="2" s="1"/>
  <c r="K16" i="3"/>
  <c r="K18" s="1"/>
  <c r="I16"/>
  <c r="G16"/>
  <c r="BC16" s="1"/>
  <c r="BC18" s="1"/>
  <c r="E8" i="2" s="1"/>
  <c r="B8"/>
  <c r="A8"/>
  <c r="BG18" i="3"/>
  <c r="I8" i="2" s="1"/>
  <c r="BE18" i="3"/>
  <c r="G8" i="2" s="1"/>
  <c r="I18" i="3"/>
  <c r="C18"/>
  <c r="BG13"/>
  <c r="BF13"/>
  <c r="BE13"/>
  <c r="BD13"/>
  <c r="K13"/>
  <c r="I13"/>
  <c r="G13"/>
  <c r="BC13" s="1"/>
  <c r="BG12"/>
  <c r="BF12"/>
  <c r="BE12"/>
  <c r="BD12"/>
  <c r="K12"/>
  <c r="I12"/>
  <c r="G12"/>
  <c r="BC12" s="1"/>
  <c r="BG10"/>
  <c r="BF10"/>
  <c r="BE10"/>
  <c r="BD10"/>
  <c r="K10"/>
  <c r="I10"/>
  <c r="G10"/>
  <c r="BC10" s="1"/>
  <c r="BG9"/>
  <c r="BF9"/>
  <c r="BE9"/>
  <c r="BD9"/>
  <c r="K9"/>
  <c r="I9"/>
  <c r="G9"/>
  <c r="BC9" s="1"/>
  <c r="BG8"/>
  <c r="BF8"/>
  <c r="BF14" s="1"/>
  <c r="H7" i="2" s="1"/>
  <c r="BE8" i="3"/>
  <c r="BD8"/>
  <c r="BD14" s="1"/>
  <c r="F7" i="2" s="1"/>
  <c r="K8" i="3"/>
  <c r="K14" s="1"/>
  <c r="I8"/>
  <c r="G8"/>
  <c r="BC8" s="1"/>
  <c r="BC14" s="1"/>
  <c r="E7" i="2" s="1"/>
  <c r="B7"/>
  <c r="A7"/>
  <c r="BG14" i="3"/>
  <c r="I7" i="2" s="1"/>
  <c r="BE14" i="3"/>
  <c r="G7" i="2" s="1"/>
  <c r="G13" s="1"/>
  <c r="C14" i="1" s="1"/>
  <c r="I14" i="3"/>
  <c r="C14"/>
  <c r="C4"/>
  <c r="H3"/>
  <c r="C3"/>
  <c r="H19" i="2"/>
  <c r="G18"/>
  <c r="I18" s="1"/>
  <c r="C2"/>
  <c r="C1"/>
  <c r="F31" i="1"/>
  <c r="G22"/>
  <c r="G21" s="1"/>
  <c r="G8"/>
  <c r="E13" i="2" l="1"/>
  <c r="C16" i="1" s="1"/>
  <c r="BF41" i="3"/>
  <c r="H11" i="2" s="1"/>
  <c r="H13" s="1"/>
  <c r="C15" i="1" s="1"/>
  <c r="I13" i="2"/>
  <c r="C20" i="1" s="1"/>
  <c r="BD41" i="3"/>
  <c r="F11" i="2" s="1"/>
  <c r="F13" s="1"/>
  <c r="C17" i="1" s="1"/>
  <c r="G14" i="3"/>
  <c r="G18"/>
  <c r="G21"/>
  <c r="G35"/>
  <c r="G41"/>
  <c r="G45"/>
  <c r="C18" i="1" l="1"/>
  <c r="C21" s="1"/>
  <c r="C22" s="1"/>
  <c r="F32" s="1"/>
  <c r="F33" l="1"/>
  <c r="F34"/>
</calcChain>
</file>

<file path=xl/sharedStrings.xml><?xml version="1.0" encoding="utf-8"?>
<sst xmlns="http://schemas.openxmlformats.org/spreadsheetml/2006/main" count="186" uniqueCount="127">
  <si>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</si>
  <si>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</si>
  <si>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</si>
  <si>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</si>
  <si>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</si>
  <si>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</si>
  <si>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</si>
  <si>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</si>
  <si>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</si>
  <si>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</si>
  <si>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</si>
  <si>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</si>
  <si>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</si>
  <si>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</si>
  <si>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</si>
  <si>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</si>
  <si>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</si>
  <si>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</si>
  <si>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</si>
  <si>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</si>
  <si>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</si>
  <si>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</si>
  <si>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</si>
  <si>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</si>
  <si>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</si>
  <si>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</si>
  <si>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</si>
  <si>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</si>
  <si>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</si>
  <si>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</si>
  <si>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</si>
  <si>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</si>
  <si>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</si>
  <si>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</si>
  <si>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</si>
  <si>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</si>
  <si>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</si>
  <si>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</si>
  <si>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</si>
  <si>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</si>
  <si>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</si>
  <si>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</si>
  <si>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</si>
  <si>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</si>
  <si>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</si>
  <si>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</si>
  <si>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</si>
  <si>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</si>
  <si>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</si>
  <si>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</si>
  <si>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</si>
  <si>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</si>
  <si>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</si>
  <si>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</si>
  <si>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</si>
  <si>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</si>
  <si>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</si>
  <si>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</si>
  <si>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</si>
  <si>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</si>
  <si>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</si>
  <si>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</si>
  <si>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</si>
  <si>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</si>
  <si>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</si>
  <si>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hmotnost / MJ</t>
  </si>
  <si>
    <t>hmotnost celk.(t)</t>
  </si>
  <si>
    <t>demhmot / MJ</t>
  </si>
  <si>
    <t>demhmot celk.(t)</t>
  </si>
  <si>
    <t>Díl:</t>
  </si>
  <si>
    <t>Celkem za</t>
  </si>
  <si>
    <t>Pálenice Jaroslavice-demolice</t>
  </si>
  <si>
    <t>97</t>
  </si>
  <si>
    <t>Prorážení otvorů</t>
  </si>
  <si>
    <t>979 08-3117.R00</t>
  </si>
  <si>
    <t>Vodorovné přemístění suti na skládku do 6000 m</t>
  </si>
  <si>
    <t>t</t>
  </si>
  <si>
    <t>979 09-3111.R00</t>
  </si>
  <si>
    <t>Uložení suti na skládku bez zhutnění</t>
  </si>
  <si>
    <t>979 08-3191.R00</t>
  </si>
  <si>
    <t>Příplatek za dalších započatých 1000 m nad 6000 m</t>
  </si>
  <si>
    <t>792,5*4</t>
  </si>
  <si>
    <t>979 99-0101.R00</t>
  </si>
  <si>
    <t>Poplatek za skládku suti - směs betonu a cihel</t>
  </si>
  <si>
    <t>979 99-0161.R00</t>
  </si>
  <si>
    <t>Poplatek za skládku suti - dřevo</t>
  </si>
  <si>
    <t>98</t>
  </si>
  <si>
    <t>Demolice</t>
  </si>
  <si>
    <t>981 01-1313.R00</t>
  </si>
  <si>
    <t>Demolice budov, zdivo, podíl konstr. do 20 %, MVC</t>
  </si>
  <si>
    <t>m3</t>
  </si>
  <si>
    <t>15,6*30*4,6+15,6*7*5,6</t>
  </si>
  <si>
    <t>99</t>
  </si>
  <si>
    <t>Staveništní přesun hmot</t>
  </si>
  <si>
    <t>998 98-1123.R00</t>
  </si>
  <si>
    <t>Přesun hmot demolice postup. rozebíráním v. do 21m</t>
  </si>
  <si>
    <t>762</t>
  </si>
  <si>
    <t>Konstrukce tesařské</t>
  </si>
  <si>
    <t>762 33-1812.R00</t>
  </si>
  <si>
    <t>Demontáž konstrukcí krovů z hranolů do 224 cm2</t>
  </si>
  <si>
    <t>m</t>
  </si>
  <si>
    <t>pozednice:2*37</t>
  </si>
  <si>
    <t>vaznice:2*37</t>
  </si>
  <si>
    <t>vaz.trám:6*15</t>
  </si>
  <si>
    <t>sloupek:12*3</t>
  </si>
  <si>
    <t>vzpěra:12*4</t>
  </si>
  <si>
    <t>ztužidlo:5*6</t>
  </si>
  <si>
    <t>krokve:2*37*8</t>
  </si>
  <si>
    <t>kleštiny:12*3+6*7</t>
  </si>
  <si>
    <t>;pásky12*2*1</t>
  </si>
  <si>
    <t>762 34-2811.R00</t>
  </si>
  <si>
    <t>Demontáž laťování střech, rozteč latí do 22 cm</t>
  </si>
  <si>
    <t>m2</t>
  </si>
  <si>
    <t>37*8*2</t>
  </si>
  <si>
    <t>764</t>
  </si>
  <si>
    <t>Konstrukce klempířské</t>
  </si>
  <si>
    <t>764 35-2810.R00</t>
  </si>
  <si>
    <t>Demontáž žlabů půlkruh. rovných, rš 330 mm, do 30°</t>
  </si>
  <si>
    <t>37*2</t>
  </si>
  <si>
    <t>764 45-4802.R00</t>
  </si>
  <si>
    <t>Demontáž odpadních trub kruhových,D 120 mm</t>
  </si>
  <si>
    <t>4*4</t>
  </si>
  <si>
    <t>765</t>
  </si>
  <si>
    <t>Krytiny tvrdé</t>
  </si>
  <si>
    <t>765 31-1810.R00</t>
  </si>
  <si>
    <t>Demontáž krytiny bobrovky na sucho, do suti</t>
  </si>
  <si>
    <t>Stavoprojekt 2000, s.r.o</t>
  </si>
</sst>
</file>

<file path=xl/styles.xml><?xml version="1.0" encoding="utf-8"?>
<styleSheet xmlns="http://schemas.openxmlformats.org/spreadsheetml/2006/main">
  <numFmts count="4">
    <numFmt numFmtId="164" formatCode="dd/mm/yy"/>
    <numFmt numFmtId="165" formatCode="#,##0.00\ &quot;Kč&quot;"/>
    <numFmt numFmtId="166" formatCode="0.0"/>
    <numFmt numFmtId="167" formatCode="#,##0.00000"/>
  </numFmts>
  <fonts count="22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sz val="8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color indexed="12"/>
      <name val="Arial CE"/>
      <family val="2"/>
      <charset val="238"/>
    </font>
    <font>
      <sz val="10"/>
      <color indexed="9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02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49" fontId="2" fillId="2" borderId="6" xfId="0" applyNumberFormat="1" applyFont="1" applyFill="1" applyBorder="1"/>
    <xf numFmtId="49" fontId="0" fillId="2" borderId="7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49" fontId="0" fillId="0" borderId="8" xfId="0" applyNumberFormat="1" applyBorder="1" applyAlignment="1">
      <alignment horizontal="left"/>
    </xf>
    <xf numFmtId="0" fontId="0" fillId="0" borderId="13" xfId="0" applyNumberFormat="1" applyBorder="1"/>
    <xf numFmtId="0" fontId="0" fillId="0" borderId="12" xfId="0" applyNumberFormat="1" applyBorder="1"/>
    <xf numFmtId="0" fontId="0" fillId="0" borderId="14" xfId="0" applyNumberFormat="1" applyBorder="1"/>
    <xf numFmtId="0" fontId="0" fillId="0" borderId="0" xfId="0" applyNumberFormat="1"/>
    <xf numFmtId="3" fontId="0" fillId="0" borderId="14" xfId="0" applyNumberFormat="1" applyBorder="1"/>
    <xf numFmtId="0" fontId="0" fillId="0" borderId="17" xfId="0" applyBorder="1"/>
    <xf numFmtId="0" fontId="0" fillId="0" borderId="15" xfId="0" applyBorder="1"/>
    <xf numFmtId="0" fontId="0" fillId="0" borderId="18" xfId="0" applyBorder="1"/>
    <xf numFmtId="0" fontId="0" fillId="0" borderId="19" xfId="0" applyBorder="1"/>
    <xf numFmtId="0" fontId="0" fillId="0" borderId="6" xfId="0" applyBorder="1"/>
    <xf numFmtId="0" fontId="0" fillId="0" borderId="0" xfId="0" applyBorder="1"/>
    <xf numFmtId="3" fontId="0" fillId="0" borderId="0" xfId="0" applyNumberFormat="1"/>
    <xf numFmtId="0" fontId="1" fillId="0" borderId="23" xfId="0" applyFont="1" applyBorder="1" applyAlignment="1">
      <alignment horizontal="centerContinuous" vertical="center"/>
    </xf>
    <xf numFmtId="0" fontId="6" fillId="0" borderId="24" xfId="0" applyFont="1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0" fillId="0" borderId="25" xfId="0" applyBorder="1" applyAlignment="1">
      <alignment horizontal="centerContinuous" vertical="center"/>
    </xf>
    <xf numFmtId="0" fontId="5" fillId="0" borderId="26" xfId="0" applyFont="1" applyBorder="1" applyAlignment="1">
      <alignment horizontal="left"/>
    </xf>
    <xf numFmtId="0" fontId="0" fillId="0" borderId="27" xfId="0" applyBorder="1" applyAlignment="1">
      <alignment horizontal="left"/>
    </xf>
    <xf numFmtId="0" fontId="0" fillId="0" borderId="28" xfId="0" applyBorder="1" applyAlignment="1">
      <alignment horizontal="centerContinuous"/>
    </xf>
    <xf numFmtId="0" fontId="5" fillId="0" borderId="27" xfId="0" applyFont="1" applyBorder="1" applyAlignment="1">
      <alignment horizontal="centerContinuous"/>
    </xf>
    <xf numFmtId="0" fontId="0" fillId="0" borderId="27" xfId="0" applyBorder="1" applyAlignment="1">
      <alignment horizontal="centerContinuous"/>
    </xf>
    <xf numFmtId="0" fontId="0" fillId="0" borderId="29" xfId="0" applyBorder="1"/>
    <xf numFmtId="0" fontId="0" fillId="0" borderId="21" xfId="0" applyBorder="1"/>
    <xf numFmtId="3" fontId="0" fillId="0" borderId="30" xfId="0" applyNumberFormat="1" applyBorder="1"/>
    <xf numFmtId="0" fontId="0" fillId="0" borderId="31" xfId="0" applyBorder="1"/>
    <xf numFmtId="3" fontId="0" fillId="0" borderId="32" xfId="0" applyNumberFormat="1" applyBorder="1"/>
    <xf numFmtId="0" fontId="0" fillId="0" borderId="33" xfId="0" applyBorder="1"/>
    <xf numFmtId="3" fontId="0" fillId="0" borderId="15" xfId="0" applyNumberFormat="1" applyBorder="1"/>
    <xf numFmtId="0" fontId="0" fillId="0" borderId="16" xfId="0" applyBorder="1"/>
    <xf numFmtId="0" fontId="0" fillId="0" borderId="34" xfId="0" applyBorder="1"/>
    <xf numFmtId="0" fontId="0" fillId="0" borderId="35" xfId="0" applyBorder="1"/>
    <xf numFmtId="0" fontId="7" fillId="0" borderId="17" xfId="0" applyFont="1" applyBorder="1"/>
    <xf numFmtId="3" fontId="0" fillId="0" borderId="36" xfId="0" applyNumberFormat="1" applyBorder="1"/>
    <xf numFmtId="0" fontId="0" fillId="0" borderId="37" xfId="0" applyBorder="1"/>
    <xf numFmtId="3" fontId="0" fillId="0" borderId="38" xfId="0" applyNumberFormat="1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3" xfId="0" applyNumberFormat="1" applyBorder="1" applyAlignment="1">
      <alignment horizontal="right"/>
    </xf>
    <xf numFmtId="165" fontId="0" fillId="0" borderId="15" xfId="0" applyNumberFormat="1" applyBorder="1"/>
    <xf numFmtId="165" fontId="0" fillId="0" borderId="0" xfId="0" applyNumberFormat="1" applyBorder="1"/>
    <xf numFmtId="0" fontId="6" fillId="0" borderId="37" xfId="0" applyFont="1" applyFill="1" applyBorder="1"/>
    <xf numFmtId="0" fontId="6" fillId="0" borderId="38" xfId="0" applyFont="1" applyFill="1" applyBorder="1"/>
    <xf numFmtId="0" fontId="6" fillId="0" borderId="40" xfId="0" applyFont="1" applyFill="1" applyBorder="1"/>
    <xf numFmtId="165" fontId="6" fillId="0" borderId="38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49" fontId="5" fillId="0" borderId="26" xfId="0" applyNumberFormat="1" applyFont="1" applyFill="1" applyBorder="1"/>
    <xf numFmtId="0" fontId="5" fillId="0" borderId="27" xfId="0" applyFont="1" applyFill="1" applyBorder="1"/>
    <xf numFmtId="0" fontId="5" fillId="0" borderId="28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9" xfId="0" applyNumberFormat="1" applyFont="1" applyFill="1" applyBorder="1"/>
    <xf numFmtId="0" fontId="5" fillId="0" borderId="26" xfId="0" applyFont="1" applyFill="1" applyBorder="1"/>
    <xf numFmtId="3" fontId="5" fillId="0" borderId="28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1" xfId="0" applyFont="1" applyFill="1" applyBorder="1"/>
    <xf numFmtId="0" fontId="11" fillId="0" borderId="32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right"/>
    </xf>
    <xf numFmtId="0" fontId="11" fillId="0" borderId="33" xfId="0" applyFont="1" applyFill="1" applyBorder="1" applyAlignment="1">
      <alignment horizontal="center"/>
    </xf>
    <xf numFmtId="4" fontId="12" fillId="0" borderId="32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5" xfId="0" applyFont="1" applyFill="1" applyBorder="1"/>
    <xf numFmtId="0" fontId="7" fillId="0" borderId="21" xfId="0" applyFont="1" applyFill="1" applyBorder="1"/>
    <xf numFmtId="0" fontId="7" fillId="0" borderId="22" xfId="0" applyFont="1" applyFill="1" applyBorder="1"/>
    <xf numFmtId="3" fontId="7" fillId="0" borderId="34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1" xfId="0" applyNumberFormat="1" applyFont="1" applyFill="1" applyBorder="1" applyAlignment="1">
      <alignment horizontal="right"/>
    </xf>
    <xf numFmtId="3" fontId="7" fillId="0" borderId="22" xfId="0" applyNumberFormat="1" applyFont="1" applyFill="1" applyBorder="1" applyAlignment="1">
      <alignment horizontal="right"/>
    </xf>
    <xf numFmtId="0" fontId="0" fillId="0" borderId="37" xfId="0" applyFill="1" applyBorder="1"/>
    <xf numFmtId="0" fontId="5" fillId="0" borderId="38" xfId="0" applyFont="1" applyFill="1" applyBorder="1"/>
    <xf numFmtId="0" fontId="0" fillId="0" borderId="38" xfId="0" applyFill="1" applyBorder="1"/>
    <xf numFmtId="4" fontId="0" fillId="0" borderId="59" xfId="0" applyNumberFormat="1" applyFill="1" applyBorder="1"/>
    <xf numFmtId="4" fontId="0" fillId="0" borderId="37" xfId="0" applyNumberFormat="1" applyFill="1" applyBorder="1"/>
    <xf numFmtId="4" fontId="0" fillId="0" borderId="38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9" fillId="0" borderId="44" xfId="1" applyFont="1" applyBorder="1" applyAlignment="1">
      <alignment horizontal="center"/>
    </xf>
    <xf numFmtId="0" fontId="9" fillId="0" borderId="44" xfId="1" applyBorder="1" applyAlignment="1">
      <alignment horizontal="left"/>
    </xf>
    <xf numFmtId="0" fontId="9" fillId="0" borderId="45" xfId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6" xfId="1" applyFont="1" applyFill="1" applyBorder="1" applyAlignment="1">
      <alignment horizontal="center"/>
    </xf>
    <xf numFmtId="0" fontId="4" fillId="0" borderId="16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16" fillId="0" borderId="57" xfId="1" applyFont="1" applyFill="1" applyBorder="1"/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8" fillId="0" borderId="60" xfId="1" applyNumberFormat="1" applyFont="1" applyFill="1" applyBorder="1"/>
    <xf numFmtId="0" fontId="17" fillId="0" borderId="0" xfId="1" applyFont="1"/>
    <xf numFmtId="0" fontId="7" fillId="0" borderId="53" xfId="1" applyFont="1" applyFill="1" applyBorder="1" applyAlignment="1">
      <alignment horizontal="center"/>
    </xf>
    <xf numFmtId="49" fontId="7" fillId="0" borderId="53" xfId="1" applyNumberFormat="1" applyFont="1" applyFill="1" applyBorder="1" applyAlignment="1">
      <alignment horizontal="left"/>
    </xf>
    <xf numFmtId="0" fontId="7" fillId="0" borderId="53" xfId="1" applyFont="1" applyFill="1" applyBorder="1" applyAlignment="1">
      <alignment wrapText="1"/>
    </xf>
    <xf numFmtId="49" fontId="7" fillId="0" borderId="53" xfId="1" applyNumberFormat="1" applyFont="1" applyFill="1" applyBorder="1" applyAlignment="1">
      <alignment horizontal="center" shrinkToFit="1"/>
    </xf>
    <xf numFmtId="4" fontId="7" fillId="0" borderId="53" xfId="1" applyNumberFormat="1" applyFont="1" applyFill="1" applyBorder="1" applyAlignment="1">
      <alignment horizontal="right"/>
    </xf>
    <xf numFmtId="4" fontId="7" fillId="0" borderId="53" xfId="1" applyNumberFormat="1" applyFont="1" applyFill="1" applyBorder="1"/>
    <xf numFmtId="167" fontId="7" fillId="0" borderId="53" xfId="1" applyNumberFormat="1" applyFont="1" applyFill="1" applyBorder="1"/>
    <xf numFmtId="0" fontId="10" fillId="0" borderId="53" xfId="1" applyFont="1" applyFill="1" applyBorder="1" applyAlignment="1">
      <alignment horizontal="center"/>
    </xf>
    <xf numFmtId="49" fontId="10" fillId="0" borderId="53" xfId="1" applyNumberFormat="1" applyFont="1" applyFill="1" applyBorder="1" applyAlignment="1">
      <alignment horizontal="left"/>
    </xf>
    <xf numFmtId="4" fontId="18" fillId="0" borderId="53" xfId="1" applyNumberFormat="1" applyFont="1" applyFill="1" applyBorder="1" applyAlignment="1">
      <alignment horizontal="right" wrapText="1"/>
    </xf>
    <xf numFmtId="0" fontId="18" fillId="0" borderId="53" xfId="1" applyFont="1" applyFill="1" applyBorder="1" applyAlignment="1">
      <alignment horizontal="left" wrapText="1"/>
    </xf>
    <xf numFmtId="0" fontId="18" fillId="0" borderId="53" xfId="0" applyFont="1" applyFill="1" applyBorder="1" applyAlignment="1">
      <alignment horizontal="right"/>
    </xf>
    <xf numFmtId="0" fontId="9" fillId="0" borderId="53" xfId="1" applyFill="1" applyBorder="1"/>
    <xf numFmtId="0" fontId="19" fillId="0" borderId="0" xfId="1" applyFont="1"/>
    <xf numFmtId="0" fontId="9" fillId="0" borderId="61" xfId="1" applyFill="1" applyBorder="1" applyAlignment="1">
      <alignment horizontal="center"/>
    </xf>
    <xf numFmtId="49" fontId="3" fillId="0" borderId="61" xfId="1" applyNumberFormat="1" applyFont="1" applyFill="1" applyBorder="1" applyAlignment="1">
      <alignment horizontal="left"/>
    </xf>
    <xf numFmtId="0" fontId="3" fillId="0" borderId="61" xfId="1" applyFont="1" applyFill="1" applyBorder="1"/>
    <xf numFmtId="4" fontId="9" fillId="0" borderId="61" xfId="1" applyNumberFormat="1" applyFill="1" applyBorder="1" applyAlignment="1">
      <alignment horizontal="right"/>
    </xf>
    <xf numFmtId="4" fontId="5" fillId="0" borderId="61" xfId="1" applyNumberFormat="1" applyFont="1" applyFill="1" applyBorder="1"/>
    <xf numFmtId="0" fontId="5" fillId="0" borderId="61" xfId="1" applyFont="1" applyFill="1" applyBorder="1"/>
    <xf numFmtId="167" fontId="5" fillId="0" borderId="61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20" fillId="0" borderId="0" xfId="1" applyFont="1" applyAlignment="1"/>
    <xf numFmtId="0" fontId="9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6" xfId="0" applyNumberFormat="1" applyFont="1" applyFill="1" applyBorder="1"/>
    <xf numFmtId="3" fontId="7" fillId="0" borderId="7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0" fontId="0" fillId="0" borderId="0" xfId="0" applyAlignment="1">
      <alignment horizontal="left" wrapText="1"/>
    </xf>
    <xf numFmtId="0" fontId="4" fillId="0" borderId="15" xfId="0" applyFont="1" applyBorder="1" applyAlignment="1">
      <alignment horizontal="left"/>
    </xf>
    <xf numFmtId="0" fontId="4" fillId="0" borderId="16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5" fillId="0" borderId="22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 shrinkToFit="1"/>
    </xf>
    <xf numFmtId="0" fontId="9" fillId="0" borderId="49" xfId="1" applyFont="1" applyBorder="1" applyAlignment="1">
      <alignment horizontal="left" shrinkToFit="1"/>
    </xf>
    <xf numFmtId="3" fontId="5" fillId="0" borderId="38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8" fillId="0" borderId="8" xfId="1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0" fontId="13" fillId="0" borderId="0" xfId="1" applyFont="1" applyAlignment="1">
      <alignment horizontal="center"/>
    </xf>
    <xf numFmtId="49" fontId="9" fillId="0" borderId="46" xfId="1" applyNumberFormat="1" applyFont="1" applyBorder="1" applyAlignment="1">
      <alignment horizontal="center"/>
    </xf>
    <xf numFmtId="0" fontId="9" fillId="0" borderId="48" xfId="1" applyBorder="1" applyAlignment="1">
      <alignment horizontal="left" shrinkToFit="1"/>
    </xf>
    <xf numFmtId="0" fontId="9" fillId="0" borderId="49" xfId="1" applyBorder="1" applyAlignment="1">
      <alignment horizontal="left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topLeftCell="A4" workbookViewId="0">
      <selection activeCell="J40" sqref="J40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2.28515625" customWidth="1"/>
    <col min="6" max="6" width="19.7109375" customWidth="1"/>
    <col min="7" max="7" width="14.140625" customWidth="1"/>
  </cols>
  <sheetData>
    <row r="1" spans="1:57" ht="21.75" customHeight="1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/>
    <row r="3" spans="1:57" ht="12.95" customHeight="1">
      <c r="A3" s="3" t="s">
        <v>1</v>
      </c>
      <c r="B3" s="4"/>
      <c r="C3" s="5" t="s">
        <v>2</v>
      </c>
      <c r="D3" s="5"/>
      <c r="E3" s="5"/>
      <c r="F3" s="6" t="s">
        <v>3</v>
      </c>
      <c r="G3" s="7"/>
    </row>
    <row r="4" spans="1:57" ht="12.95" customHeight="1">
      <c r="A4" s="8"/>
      <c r="B4" s="9"/>
      <c r="C4" s="10"/>
      <c r="D4" s="11"/>
      <c r="E4" s="11"/>
      <c r="F4" s="12"/>
      <c r="G4" s="13"/>
    </row>
    <row r="5" spans="1:57" ht="12.95" customHeight="1">
      <c r="A5" s="14" t="s">
        <v>5</v>
      </c>
      <c r="B5" s="15"/>
      <c r="C5" s="16" t="s">
        <v>6</v>
      </c>
      <c r="D5" s="16"/>
      <c r="E5" s="16"/>
      <c r="F5" s="17" t="s">
        <v>7</v>
      </c>
      <c r="G5" s="18"/>
    </row>
    <row r="6" spans="1:57" ht="12.95" customHeight="1">
      <c r="A6" s="8"/>
      <c r="B6" s="9"/>
      <c r="C6" s="10" t="s">
        <v>71</v>
      </c>
      <c r="D6" s="11"/>
      <c r="E6" s="11"/>
      <c r="F6" s="19"/>
      <c r="G6" s="13"/>
    </row>
    <row r="7" spans="1:57">
      <c r="A7" s="14" t="s">
        <v>8</v>
      </c>
      <c r="B7" s="16"/>
      <c r="C7" s="182"/>
      <c r="D7" s="183"/>
      <c r="E7" s="20" t="s">
        <v>9</v>
      </c>
      <c r="F7" s="21"/>
      <c r="G7" s="22">
        <v>0</v>
      </c>
      <c r="H7" s="23"/>
      <c r="I7" s="23"/>
    </row>
    <row r="8" spans="1:57">
      <c r="A8" s="14" t="s">
        <v>10</v>
      </c>
      <c r="B8" s="16"/>
      <c r="C8" s="182"/>
      <c r="D8" s="183"/>
      <c r="E8" s="17" t="s">
        <v>11</v>
      </c>
      <c r="F8" s="16"/>
      <c r="G8" s="24">
        <f>IF(PocetMJ=0,,ROUND((F30+F32)/PocetMJ,1))</f>
        <v>0</v>
      </c>
    </row>
    <row r="9" spans="1:57">
      <c r="A9" s="25" t="s">
        <v>12</v>
      </c>
      <c r="B9" s="26"/>
      <c r="C9" s="26"/>
      <c r="D9" s="26"/>
      <c r="E9" s="27" t="s">
        <v>13</v>
      </c>
      <c r="F9" s="26"/>
      <c r="G9" s="28"/>
    </row>
    <row r="10" spans="1:57">
      <c r="A10" s="29" t="s">
        <v>14</v>
      </c>
      <c r="B10" s="30"/>
      <c r="C10" s="30"/>
      <c r="D10" s="30"/>
      <c r="E10" s="12" t="s">
        <v>15</v>
      </c>
      <c r="F10" s="30"/>
      <c r="G10" s="13"/>
      <c r="BA10" s="31"/>
      <c r="BB10" s="31"/>
      <c r="BC10" s="31"/>
      <c r="BD10" s="31"/>
      <c r="BE10" s="31"/>
    </row>
    <row r="11" spans="1:57">
      <c r="A11" s="29"/>
      <c r="B11" s="30"/>
      <c r="C11" s="30"/>
      <c r="D11" s="30"/>
      <c r="E11" s="184" t="s">
        <v>126</v>
      </c>
      <c r="F11" s="185"/>
      <c r="G11" s="186"/>
    </row>
    <row r="12" spans="1:57" ht="28.5" customHeight="1" thickBot="1">
      <c r="A12" s="32" t="s">
        <v>16</v>
      </c>
      <c r="B12" s="33"/>
      <c r="C12" s="33"/>
      <c r="D12" s="33"/>
      <c r="E12" s="34"/>
      <c r="F12" s="34"/>
      <c r="G12" s="35"/>
    </row>
    <row r="13" spans="1:57" ht="17.25" customHeight="1" thickBot="1">
      <c r="A13" s="36" t="s">
        <v>17</v>
      </c>
      <c r="B13" s="37"/>
      <c r="C13" s="38"/>
      <c r="D13" s="39" t="s">
        <v>18</v>
      </c>
      <c r="E13" s="40"/>
      <c r="F13" s="40"/>
      <c r="G13" s="38"/>
    </row>
    <row r="14" spans="1:57" ht="15.95" customHeight="1">
      <c r="A14" s="41"/>
      <c r="B14" s="42" t="s">
        <v>19</v>
      </c>
      <c r="C14" s="43">
        <f>Dodavka</f>
        <v>0</v>
      </c>
      <c r="D14" s="44"/>
      <c r="E14" s="45"/>
      <c r="F14" s="46"/>
      <c r="G14" s="43"/>
    </row>
    <row r="15" spans="1:57" ht="15.95" customHeight="1">
      <c r="A15" s="41" t="s">
        <v>20</v>
      </c>
      <c r="B15" s="42" t="s">
        <v>21</v>
      </c>
      <c r="C15" s="43">
        <f>Mont</f>
        <v>0</v>
      </c>
      <c r="D15" s="25"/>
      <c r="E15" s="47"/>
      <c r="F15" s="48"/>
      <c r="G15" s="43"/>
    </row>
    <row r="16" spans="1:57" ht="15.95" customHeight="1">
      <c r="A16" s="41" t="s">
        <v>22</v>
      </c>
      <c r="B16" s="42" t="s">
        <v>23</v>
      </c>
      <c r="C16" s="43">
        <f>HSV</f>
        <v>0</v>
      </c>
      <c r="D16" s="25"/>
      <c r="E16" s="47"/>
      <c r="F16" s="48"/>
      <c r="G16" s="43"/>
    </row>
    <row r="17" spans="1:7" ht="15.95" customHeight="1">
      <c r="A17" s="49" t="s">
        <v>24</v>
      </c>
      <c r="B17" s="42" t="s">
        <v>25</v>
      </c>
      <c r="C17" s="43">
        <f>PSV</f>
        <v>0</v>
      </c>
      <c r="D17" s="25"/>
      <c r="E17" s="47"/>
      <c r="F17" s="48"/>
      <c r="G17" s="43"/>
    </row>
    <row r="18" spans="1:7" ht="15.95" customHeight="1">
      <c r="A18" s="50" t="s">
        <v>26</v>
      </c>
      <c r="B18" s="42"/>
      <c r="C18" s="43">
        <f>SUM(C14:C17)</f>
        <v>0</v>
      </c>
      <c r="D18" s="51"/>
      <c r="E18" s="47"/>
      <c r="F18" s="48"/>
      <c r="G18" s="43"/>
    </row>
    <row r="19" spans="1:7" ht="15.95" customHeight="1">
      <c r="A19" s="50"/>
      <c r="B19" s="42"/>
      <c r="C19" s="43"/>
      <c r="D19" s="25"/>
      <c r="E19" s="47"/>
      <c r="F19" s="48"/>
      <c r="G19" s="43"/>
    </row>
    <row r="20" spans="1:7" ht="15.95" customHeight="1">
      <c r="A20" s="50" t="s">
        <v>27</v>
      </c>
      <c r="B20" s="42"/>
      <c r="C20" s="43">
        <f>HZS</f>
        <v>0</v>
      </c>
      <c r="D20" s="25"/>
      <c r="E20" s="47"/>
      <c r="F20" s="48"/>
      <c r="G20" s="43"/>
    </row>
    <row r="21" spans="1:7" ht="15.95" customHeight="1">
      <c r="A21" s="29" t="s">
        <v>28</v>
      </c>
      <c r="B21" s="30"/>
      <c r="C21" s="43">
        <f>C18+C20</f>
        <v>0</v>
      </c>
      <c r="D21" s="25" t="s">
        <v>29</v>
      </c>
      <c r="E21" s="47"/>
      <c r="F21" s="48"/>
      <c r="G21" s="43">
        <f>G22-SUM(G14:G20)</f>
        <v>0</v>
      </c>
    </row>
    <row r="22" spans="1:7" ht="15.95" customHeight="1" thickBot="1">
      <c r="A22" s="25" t="s">
        <v>30</v>
      </c>
      <c r="B22" s="26"/>
      <c r="C22" s="52">
        <f>C21+G22</f>
        <v>0</v>
      </c>
      <c r="D22" s="53" t="s">
        <v>31</v>
      </c>
      <c r="E22" s="54"/>
      <c r="F22" s="55"/>
      <c r="G22" s="43">
        <f>VRN</f>
        <v>0</v>
      </c>
    </row>
    <row r="23" spans="1:7">
      <c r="A23" s="3" t="s">
        <v>32</v>
      </c>
      <c r="B23" s="5"/>
      <c r="C23" s="6" t="s">
        <v>33</v>
      </c>
      <c r="D23" s="5"/>
      <c r="E23" s="6" t="s">
        <v>34</v>
      </c>
      <c r="F23" s="5"/>
      <c r="G23" s="7"/>
    </row>
    <row r="24" spans="1:7">
      <c r="A24" s="14"/>
      <c r="B24" s="16"/>
      <c r="C24" s="17" t="s">
        <v>35</v>
      </c>
      <c r="D24" s="16"/>
      <c r="E24" s="17" t="s">
        <v>35</v>
      </c>
      <c r="F24" s="16"/>
      <c r="G24" s="18"/>
    </row>
    <row r="25" spans="1:7">
      <c r="A25" s="29" t="s">
        <v>36</v>
      </c>
      <c r="B25" s="56"/>
      <c r="C25" s="12" t="s">
        <v>36</v>
      </c>
      <c r="D25" s="30"/>
      <c r="E25" s="12" t="s">
        <v>36</v>
      </c>
      <c r="F25" s="30"/>
      <c r="G25" s="13"/>
    </row>
    <row r="26" spans="1:7">
      <c r="A26" s="29"/>
      <c r="B26" s="57"/>
      <c r="C26" s="12" t="s">
        <v>37</v>
      </c>
      <c r="D26" s="30"/>
      <c r="E26" s="12" t="s">
        <v>38</v>
      </c>
      <c r="F26" s="30"/>
      <c r="G26" s="13"/>
    </row>
    <row r="27" spans="1:7">
      <c r="A27" s="29"/>
      <c r="B27" s="30"/>
      <c r="C27" s="12"/>
      <c r="D27" s="30"/>
      <c r="E27" s="12"/>
      <c r="F27" s="30"/>
      <c r="G27" s="13"/>
    </row>
    <row r="28" spans="1:7" ht="97.5" customHeight="1">
      <c r="A28" s="29"/>
      <c r="B28" s="30"/>
      <c r="C28" s="12"/>
      <c r="D28" s="30"/>
      <c r="E28" s="12"/>
      <c r="F28" s="30"/>
      <c r="G28" s="13"/>
    </row>
    <row r="29" spans="1:7">
      <c r="A29" s="14" t="s">
        <v>39</v>
      </c>
      <c r="B29" s="16"/>
      <c r="C29" s="58">
        <v>0</v>
      </c>
      <c r="D29" s="16" t="s">
        <v>40</v>
      </c>
      <c r="E29" s="17"/>
      <c r="F29" s="59">
        <v>0</v>
      </c>
      <c r="G29" s="18"/>
    </row>
    <row r="30" spans="1:7">
      <c r="A30" s="14" t="s">
        <v>39</v>
      </c>
      <c r="B30" s="16"/>
      <c r="C30" s="58">
        <v>15</v>
      </c>
      <c r="D30" s="16" t="s">
        <v>40</v>
      </c>
      <c r="E30" s="17"/>
      <c r="F30" s="59">
        <v>0</v>
      </c>
      <c r="G30" s="18"/>
    </row>
    <row r="31" spans="1:7">
      <c r="A31" s="14" t="s">
        <v>41</v>
      </c>
      <c r="B31" s="16"/>
      <c r="C31" s="58">
        <v>15</v>
      </c>
      <c r="D31" s="16" t="s">
        <v>40</v>
      </c>
      <c r="E31" s="17"/>
      <c r="F31" s="60">
        <f>ROUND(PRODUCT(F30,C31/100),0)</f>
        <v>0</v>
      </c>
      <c r="G31" s="28"/>
    </row>
    <row r="32" spans="1:7">
      <c r="A32" s="14" t="s">
        <v>39</v>
      </c>
      <c r="B32" s="16"/>
      <c r="C32" s="58">
        <v>21</v>
      </c>
      <c r="D32" s="16" t="s">
        <v>40</v>
      </c>
      <c r="E32" s="17"/>
      <c r="F32" s="59">
        <f>C22</f>
        <v>0</v>
      </c>
      <c r="G32" s="18"/>
    </row>
    <row r="33" spans="1:8">
      <c r="A33" s="14" t="s">
        <v>41</v>
      </c>
      <c r="B33" s="16"/>
      <c r="C33" s="58">
        <v>21</v>
      </c>
      <c r="D33" s="16" t="s">
        <v>40</v>
      </c>
      <c r="E33" s="17"/>
      <c r="F33" s="60">
        <f>ROUND(PRODUCT(F32,C33/100),0)</f>
        <v>0</v>
      </c>
      <c r="G33" s="28"/>
    </row>
    <row r="34" spans="1:8" s="66" customFormat="1" ht="19.5" customHeight="1" thickBot="1">
      <c r="A34" s="61" t="s">
        <v>42</v>
      </c>
      <c r="B34" s="62"/>
      <c r="C34" s="62"/>
      <c r="D34" s="62"/>
      <c r="E34" s="63"/>
      <c r="F34" s="64">
        <f>ROUND(SUM(F29:F33),0)</f>
        <v>0</v>
      </c>
      <c r="G34" s="65"/>
    </row>
    <row r="36" spans="1:8">
      <c r="A36" s="67" t="s">
        <v>43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>
      <c r="A37" s="67"/>
      <c r="B37" s="187"/>
      <c r="C37" s="187"/>
      <c r="D37" s="187"/>
      <c r="E37" s="187"/>
      <c r="F37" s="187"/>
      <c r="G37" s="187"/>
      <c r="H37" t="s">
        <v>4</v>
      </c>
    </row>
    <row r="38" spans="1:8" ht="12.75" customHeight="1">
      <c r="A38" s="68"/>
      <c r="B38" s="187"/>
      <c r="C38" s="187"/>
      <c r="D38" s="187"/>
      <c r="E38" s="187"/>
      <c r="F38" s="187"/>
      <c r="G38" s="187"/>
      <c r="H38" t="s">
        <v>4</v>
      </c>
    </row>
    <row r="39" spans="1:8">
      <c r="A39" s="68"/>
      <c r="B39" s="187"/>
      <c r="C39" s="187"/>
      <c r="D39" s="187"/>
      <c r="E39" s="187"/>
      <c r="F39" s="187"/>
      <c r="G39" s="187"/>
      <c r="H39" t="s">
        <v>4</v>
      </c>
    </row>
    <row r="40" spans="1:8">
      <c r="A40" s="68"/>
      <c r="B40" s="187"/>
      <c r="C40" s="187"/>
      <c r="D40" s="187"/>
      <c r="E40" s="187"/>
      <c r="F40" s="187"/>
      <c r="G40" s="187"/>
      <c r="H40" t="s">
        <v>4</v>
      </c>
    </row>
    <row r="41" spans="1:8">
      <c r="A41" s="68"/>
      <c r="B41" s="187"/>
      <c r="C41" s="187"/>
      <c r="D41" s="187"/>
      <c r="E41" s="187"/>
      <c r="F41" s="187"/>
      <c r="G41" s="187"/>
      <c r="H41" t="s">
        <v>4</v>
      </c>
    </row>
    <row r="42" spans="1:8">
      <c r="A42" s="68"/>
      <c r="B42" s="187"/>
      <c r="C42" s="187"/>
      <c r="D42" s="187"/>
      <c r="E42" s="187"/>
      <c r="F42" s="187"/>
      <c r="G42" s="187"/>
      <c r="H42" t="s">
        <v>4</v>
      </c>
    </row>
    <row r="43" spans="1:8">
      <c r="A43" s="68"/>
      <c r="B43" s="187"/>
      <c r="C43" s="187"/>
      <c r="D43" s="187"/>
      <c r="E43" s="187"/>
      <c r="F43" s="187"/>
      <c r="G43" s="187"/>
      <c r="H43" t="s">
        <v>4</v>
      </c>
    </row>
    <row r="44" spans="1:8">
      <c r="A44" s="68"/>
      <c r="B44" s="187"/>
      <c r="C44" s="187"/>
      <c r="D44" s="187"/>
      <c r="E44" s="187"/>
      <c r="F44" s="187"/>
      <c r="G44" s="187"/>
      <c r="H44" t="s">
        <v>4</v>
      </c>
    </row>
    <row r="45" spans="1:8">
      <c r="A45" s="68"/>
      <c r="B45" s="187"/>
      <c r="C45" s="187"/>
      <c r="D45" s="187"/>
      <c r="E45" s="187"/>
      <c r="F45" s="187"/>
      <c r="G45" s="187"/>
      <c r="H45" t="s">
        <v>4</v>
      </c>
    </row>
    <row r="46" spans="1:8">
      <c r="B46" s="181"/>
      <c r="C46" s="181"/>
      <c r="D46" s="181"/>
      <c r="E46" s="181"/>
      <c r="F46" s="181"/>
      <c r="G46" s="181"/>
    </row>
    <row r="47" spans="1:8">
      <c r="B47" s="181"/>
      <c r="C47" s="181"/>
      <c r="D47" s="181"/>
      <c r="E47" s="181"/>
      <c r="F47" s="181"/>
      <c r="G47" s="181"/>
    </row>
    <row r="48" spans="1:8">
      <c r="B48" s="181"/>
      <c r="C48" s="181"/>
      <c r="D48" s="181"/>
      <c r="E48" s="181"/>
      <c r="F48" s="181"/>
      <c r="G48" s="181"/>
    </row>
    <row r="49" spans="2:7">
      <c r="B49" s="181"/>
      <c r="C49" s="181"/>
      <c r="D49" s="181"/>
      <c r="E49" s="181"/>
      <c r="F49" s="181"/>
      <c r="G49" s="181"/>
    </row>
    <row r="50" spans="2:7">
      <c r="B50" s="181"/>
      <c r="C50" s="181"/>
      <c r="D50" s="181"/>
      <c r="E50" s="181"/>
      <c r="F50" s="181"/>
      <c r="G50" s="181"/>
    </row>
    <row r="51" spans="2:7">
      <c r="B51" s="181"/>
      <c r="C51" s="181"/>
      <c r="D51" s="181"/>
      <c r="E51" s="181"/>
      <c r="F51" s="181"/>
      <c r="G51" s="181"/>
    </row>
    <row r="52" spans="2:7">
      <c r="B52" s="181"/>
      <c r="C52" s="181"/>
      <c r="D52" s="181"/>
      <c r="E52" s="181"/>
      <c r="F52" s="181"/>
      <c r="G52" s="181"/>
    </row>
    <row r="53" spans="2:7">
      <c r="B53" s="181"/>
      <c r="C53" s="181"/>
      <c r="D53" s="181"/>
      <c r="E53" s="181"/>
      <c r="F53" s="181"/>
      <c r="G53" s="181"/>
    </row>
    <row r="54" spans="2:7">
      <c r="B54" s="181"/>
      <c r="C54" s="181"/>
      <c r="D54" s="181"/>
      <c r="E54" s="181"/>
      <c r="F54" s="181"/>
      <c r="G54" s="181"/>
    </row>
    <row r="55" spans="2:7">
      <c r="B55" s="181"/>
      <c r="C55" s="181"/>
      <c r="D55" s="181"/>
      <c r="E55" s="181"/>
      <c r="F55" s="181"/>
      <c r="G55" s="181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0"/>
  <sheetViews>
    <sheetView workbookViewId="0">
      <selection activeCell="A18" sqref="A18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188" t="s">
        <v>5</v>
      </c>
      <c r="B1" s="189"/>
      <c r="C1" s="69" t="str">
        <f>CONCATENATE(cislostavby," ",nazevstavby)</f>
        <v xml:space="preserve"> Pálenice Jaroslavice-demolice</v>
      </c>
      <c r="D1" s="70"/>
      <c r="E1" s="71"/>
      <c r="F1" s="70"/>
      <c r="G1" s="72"/>
      <c r="H1" s="73"/>
      <c r="I1" s="74"/>
    </row>
    <row r="2" spans="1:57" ht="13.5" thickBot="1">
      <c r="A2" s="190" t="s">
        <v>1</v>
      </c>
      <c r="B2" s="191"/>
      <c r="C2" s="75" t="str">
        <f>CONCATENATE(cisloobjektu," ",nazevobjektu)</f>
        <v xml:space="preserve"> </v>
      </c>
      <c r="D2" s="76"/>
      <c r="E2" s="77"/>
      <c r="F2" s="76"/>
      <c r="G2" s="192"/>
      <c r="H2" s="192"/>
      <c r="I2" s="193"/>
    </row>
    <row r="3" spans="1:57" ht="13.5" thickTop="1"/>
    <row r="4" spans="1:57" ht="19.5" customHeight="1">
      <c r="A4" s="78" t="s">
        <v>44</v>
      </c>
      <c r="B4" s="1"/>
      <c r="C4" s="1"/>
      <c r="D4" s="1"/>
      <c r="E4" s="1"/>
      <c r="F4" s="1"/>
      <c r="G4" s="1"/>
      <c r="H4" s="1"/>
      <c r="I4" s="1"/>
    </row>
    <row r="5" spans="1:57" ht="13.5" thickBot="1"/>
    <row r="6" spans="1:57" s="30" customFormat="1" ht="13.5" thickBot="1">
      <c r="A6" s="79"/>
      <c r="B6" s="80" t="s">
        <v>45</v>
      </c>
      <c r="C6" s="80"/>
      <c r="D6" s="81"/>
      <c r="E6" s="82" t="s">
        <v>46</v>
      </c>
      <c r="F6" s="83" t="s">
        <v>47</v>
      </c>
      <c r="G6" s="83" t="s">
        <v>48</v>
      </c>
      <c r="H6" s="83" t="s">
        <v>49</v>
      </c>
      <c r="I6" s="84" t="s">
        <v>27</v>
      </c>
    </row>
    <row r="7" spans="1:57" s="30" customFormat="1">
      <c r="A7" s="177" t="str">
        <f>Položky!B7</f>
        <v>97</v>
      </c>
      <c r="B7" s="85" t="str">
        <f>Položky!C7</f>
        <v>Prorážení otvorů</v>
      </c>
      <c r="C7" s="86"/>
      <c r="D7" s="87"/>
      <c r="E7" s="178">
        <f>Položky!BC14</f>
        <v>0</v>
      </c>
      <c r="F7" s="179">
        <f>Položky!BD14</f>
        <v>0</v>
      </c>
      <c r="G7" s="179">
        <f>Položky!BE14</f>
        <v>0</v>
      </c>
      <c r="H7" s="179">
        <f>Položky!BF14</f>
        <v>0</v>
      </c>
      <c r="I7" s="180">
        <f>Položky!BG14</f>
        <v>0</v>
      </c>
    </row>
    <row r="8" spans="1:57" s="30" customFormat="1">
      <c r="A8" s="177" t="str">
        <f>Položky!B15</f>
        <v>98</v>
      </c>
      <c r="B8" s="85" t="str">
        <f>Položky!C15</f>
        <v>Demolice</v>
      </c>
      <c r="C8" s="86"/>
      <c r="D8" s="87"/>
      <c r="E8" s="178">
        <f>Položky!BC18</f>
        <v>0</v>
      </c>
      <c r="F8" s="179">
        <f>Položky!BD18</f>
        <v>0</v>
      </c>
      <c r="G8" s="179">
        <f>Položky!BE18</f>
        <v>0</v>
      </c>
      <c r="H8" s="179">
        <f>Položky!BF18</f>
        <v>0</v>
      </c>
      <c r="I8" s="180">
        <f>Položky!BG18</f>
        <v>0</v>
      </c>
    </row>
    <row r="9" spans="1:57" s="30" customFormat="1">
      <c r="A9" s="177" t="str">
        <f>Položky!B19</f>
        <v>99</v>
      </c>
      <c r="B9" s="85" t="str">
        <f>Položky!C19</f>
        <v>Staveništní přesun hmot</v>
      </c>
      <c r="C9" s="86"/>
      <c r="D9" s="87"/>
      <c r="E9" s="178">
        <f>Položky!BC21</f>
        <v>0</v>
      </c>
      <c r="F9" s="179">
        <f>Položky!BD21</f>
        <v>0</v>
      </c>
      <c r="G9" s="179">
        <f>Položky!BE21</f>
        <v>0</v>
      </c>
      <c r="H9" s="179">
        <f>Položky!BF21</f>
        <v>0</v>
      </c>
      <c r="I9" s="180">
        <f>Položky!BG21</f>
        <v>0</v>
      </c>
    </row>
    <row r="10" spans="1:57" s="30" customFormat="1">
      <c r="A10" s="177" t="str">
        <f>Položky!B22</f>
        <v>762</v>
      </c>
      <c r="B10" s="85" t="str">
        <f>Položky!C22</f>
        <v>Konstrukce tesařské</v>
      </c>
      <c r="C10" s="86"/>
      <c r="D10" s="87"/>
      <c r="E10" s="178">
        <f>Položky!BC35</f>
        <v>0</v>
      </c>
      <c r="F10" s="179">
        <f>Položky!BD35</f>
        <v>0</v>
      </c>
      <c r="G10" s="179">
        <f>Položky!BE35</f>
        <v>0</v>
      </c>
      <c r="H10" s="179">
        <f>Položky!BF35</f>
        <v>0</v>
      </c>
      <c r="I10" s="180">
        <f>Položky!BG35</f>
        <v>0</v>
      </c>
    </row>
    <row r="11" spans="1:57" s="30" customFormat="1">
      <c r="A11" s="177" t="str">
        <f>Položky!B36</f>
        <v>764</v>
      </c>
      <c r="B11" s="85" t="str">
        <f>Položky!C36</f>
        <v>Konstrukce klempířské</v>
      </c>
      <c r="C11" s="86"/>
      <c r="D11" s="87"/>
      <c r="E11" s="178">
        <f>Položky!BC41</f>
        <v>0</v>
      </c>
      <c r="F11" s="179">
        <f>Položky!BD41</f>
        <v>0</v>
      </c>
      <c r="G11" s="179">
        <f>Položky!BE41</f>
        <v>0</v>
      </c>
      <c r="H11" s="179">
        <f>Položky!BF41</f>
        <v>0</v>
      </c>
      <c r="I11" s="180">
        <f>Položky!BG41</f>
        <v>0</v>
      </c>
    </row>
    <row r="12" spans="1:57" s="30" customFormat="1" ht="13.5" thickBot="1">
      <c r="A12" s="177" t="str">
        <f>Položky!B42</f>
        <v>765</v>
      </c>
      <c r="B12" s="85" t="str">
        <f>Položky!C42</f>
        <v>Krytiny tvrdé</v>
      </c>
      <c r="C12" s="86"/>
      <c r="D12" s="87"/>
      <c r="E12" s="178">
        <f>Položky!BC45</f>
        <v>0</v>
      </c>
      <c r="F12" s="179">
        <f>Položky!BD45</f>
        <v>0</v>
      </c>
      <c r="G12" s="179">
        <f>Položky!BE45</f>
        <v>0</v>
      </c>
      <c r="H12" s="179">
        <f>Položky!BF45</f>
        <v>0</v>
      </c>
      <c r="I12" s="180">
        <f>Položky!BG45</f>
        <v>0</v>
      </c>
    </row>
    <row r="13" spans="1:57" s="93" customFormat="1" ht="13.5" thickBot="1">
      <c r="A13" s="88"/>
      <c r="B13" s="80" t="s">
        <v>50</v>
      </c>
      <c r="C13" s="80"/>
      <c r="D13" s="89"/>
      <c r="E13" s="90">
        <f>SUM(E7:E12)</f>
        <v>0</v>
      </c>
      <c r="F13" s="91">
        <f>SUM(F7:F12)</f>
        <v>0</v>
      </c>
      <c r="G13" s="91">
        <f>SUM(G7:G12)</f>
        <v>0</v>
      </c>
      <c r="H13" s="91">
        <f>SUM(H7:H12)</f>
        <v>0</v>
      </c>
      <c r="I13" s="92">
        <f>SUM(I7:I12)</f>
        <v>0</v>
      </c>
    </row>
    <row r="14" spans="1:57">
      <c r="A14" s="86"/>
      <c r="B14" s="86"/>
      <c r="C14" s="86"/>
      <c r="D14" s="86"/>
      <c r="E14" s="86"/>
      <c r="F14" s="86"/>
      <c r="G14" s="86"/>
      <c r="H14" s="86"/>
      <c r="I14" s="86"/>
    </row>
    <row r="15" spans="1:57" ht="19.5" customHeight="1">
      <c r="A15" s="94" t="s">
        <v>51</v>
      </c>
      <c r="B15" s="94"/>
      <c r="C15" s="94"/>
      <c r="D15" s="94"/>
      <c r="E15" s="94"/>
      <c r="F15" s="94"/>
      <c r="G15" s="95"/>
      <c r="H15" s="94"/>
      <c r="I15" s="94"/>
      <c r="BA15" s="31"/>
      <c r="BB15" s="31"/>
      <c r="BC15" s="31"/>
      <c r="BD15" s="31"/>
      <c r="BE15" s="31"/>
    </row>
    <row r="16" spans="1:57" ht="13.5" thickBot="1">
      <c r="A16" s="96"/>
      <c r="B16" s="96"/>
      <c r="C16" s="96"/>
      <c r="D16" s="96"/>
      <c r="E16" s="96"/>
      <c r="F16" s="96"/>
      <c r="G16" s="96"/>
      <c r="H16" s="96"/>
      <c r="I16" s="96"/>
    </row>
    <row r="17" spans="1:53">
      <c r="A17" s="97" t="s">
        <v>52</v>
      </c>
      <c r="B17" s="98"/>
      <c r="C17" s="98"/>
      <c r="D17" s="99"/>
      <c r="E17" s="100" t="s">
        <v>53</v>
      </c>
      <c r="F17" s="101" t="s">
        <v>54</v>
      </c>
      <c r="G17" s="102" t="s">
        <v>55</v>
      </c>
      <c r="H17" s="103"/>
      <c r="I17" s="104" t="s">
        <v>53</v>
      </c>
    </row>
    <row r="18" spans="1:53">
      <c r="A18" s="105"/>
      <c r="B18" s="106"/>
      <c r="C18" s="106"/>
      <c r="D18" s="107"/>
      <c r="E18" s="108"/>
      <c r="F18" s="109"/>
      <c r="G18" s="110">
        <f>CHOOSE(BA18+1,HSV+PSV,HSV+PSV+Mont,HSV+PSV+Dodavka+Mont,HSV,PSV,Mont,Dodavka,Mont+Dodavka,0)</f>
        <v>0</v>
      </c>
      <c r="H18" s="111"/>
      <c r="I18" s="112">
        <f>E18+F18*G18/100</f>
        <v>0</v>
      </c>
      <c r="BA18">
        <v>8</v>
      </c>
    </row>
    <row r="19" spans="1:53" ht="13.5" thickBot="1">
      <c r="A19" s="113"/>
      <c r="B19" s="114" t="s">
        <v>56</v>
      </c>
      <c r="C19" s="115"/>
      <c r="D19" s="116"/>
      <c r="E19" s="117"/>
      <c r="F19" s="118"/>
      <c r="G19" s="118"/>
      <c r="H19" s="194">
        <f>SUM(H18:H18)</f>
        <v>0</v>
      </c>
      <c r="I19" s="195"/>
    </row>
    <row r="21" spans="1:53">
      <c r="B21" s="93"/>
      <c r="F21" s="119"/>
      <c r="G21" s="120"/>
      <c r="H21" s="120"/>
      <c r="I21" s="121"/>
    </row>
    <row r="22" spans="1:53">
      <c r="F22" s="119"/>
      <c r="G22" s="120"/>
      <c r="H22" s="120"/>
      <c r="I22" s="121"/>
    </row>
    <row r="23" spans="1:53">
      <c r="F23" s="119"/>
      <c r="G23" s="120"/>
      <c r="H23" s="120"/>
      <c r="I23" s="121"/>
    </row>
    <row r="24" spans="1:53">
      <c r="F24" s="119"/>
      <c r="G24" s="120"/>
      <c r="H24" s="120"/>
      <c r="I24" s="121"/>
    </row>
    <row r="25" spans="1:53">
      <c r="F25" s="119"/>
      <c r="G25" s="120"/>
      <c r="H25" s="120"/>
      <c r="I25" s="121"/>
    </row>
    <row r="26" spans="1:53">
      <c r="F26" s="119"/>
      <c r="G26" s="120"/>
      <c r="H26" s="120"/>
      <c r="I26" s="121"/>
    </row>
    <row r="27" spans="1:53">
      <c r="F27" s="119"/>
      <c r="G27" s="120"/>
      <c r="H27" s="120"/>
      <c r="I27" s="121"/>
    </row>
    <row r="28" spans="1:53">
      <c r="F28" s="119"/>
      <c r="G28" s="120"/>
      <c r="H28" s="120"/>
      <c r="I28" s="121"/>
    </row>
    <row r="29" spans="1:53">
      <c r="F29" s="119"/>
      <c r="G29" s="120"/>
      <c r="H29" s="120"/>
      <c r="I29" s="121"/>
    </row>
    <row r="30" spans="1:53">
      <c r="F30" s="119"/>
      <c r="G30" s="120"/>
      <c r="H30" s="120"/>
      <c r="I30" s="121"/>
    </row>
    <row r="31" spans="1:53">
      <c r="F31" s="119"/>
      <c r="G31" s="120"/>
      <c r="H31" s="120"/>
      <c r="I31" s="121"/>
    </row>
    <row r="32" spans="1:53">
      <c r="F32" s="119"/>
      <c r="G32" s="120"/>
      <c r="H32" s="120"/>
      <c r="I32" s="121"/>
    </row>
    <row r="33" spans="6:9">
      <c r="F33" s="119"/>
      <c r="G33" s="120"/>
      <c r="H33" s="120"/>
      <c r="I33" s="121"/>
    </row>
    <row r="34" spans="6:9">
      <c r="F34" s="119"/>
      <c r="G34" s="120"/>
      <c r="H34" s="120"/>
      <c r="I34" s="121"/>
    </row>
    <row r="35" spans="6:9">
      <c r="F35" s="119"/>
      <c r="G35" s="120"/>
      <c r="H35" s="120"/>
      <c r="I35" s="121"/>
    </row>
    <row r="36" spans="6:9">
      <c r="F36" s="119"/>
      <c r="G36" s="120"/>
      <c r="H36" s="120"/>
      <c r="I36" s="121"/>
    </row>
    <row r="37" spans="6:9">
      <c r="F37" s="119"/>
      <c r="G37" s="120"/>
      <c r="H37" s="120"/>
      <c r="I37" s="121"/>
    </row>
    <row r="38" spans="6:9">
      <c r="F38" s="119"/>
      <c r="G38" s="120"/>
      <c r="H38" s="120"/>
      <c r="I38" s="121"/>
    </row>
    <row r="39" spans="6:9">
      <c r="F39" s="119"/>
      <c r="G39" s="120"/>
      <c r="H39" s="120"/>
      <c r="I39" s="121"/>
    </row>
    <row r="40" spans="6:9">
      <c r="F40" s="119"/>
      <c r="G40" s="120"/>
      <c r="H40" s="120"/>
      <c r="I40" s="121"/>
    </row>
    <row r="41" spans="6:9">
      <c r="F41" s="119"/>
      <c r="G41" s="120"/>
      <c r="H41" s="120"/>
      <c r="I41" s="121"/>
    </row>
    <row r="42" spans="6:9">
      <c r="F42" s="119"/>
      <c r="G42" s="120"/>
      <c r="H42" s="120"/>
      <c r="I42" s="121"/>
    </row>
    <row r="43" spans="6:9">
      <c r="F43" s="119"/>
      <c r="G43" s="120"/>
      <c r="H43" s="120"/>
      <c r="I43" s="121"/>
    </row>
    <row r="44" spans="6:9">
      <c r="F44" s="119"/>
      <c r="G44" s="120"/>
      <c r="H44" s="120"/>
      <c r="I44" s="121"/>
    </row>
    <row r="45" spans="6:9">
      <c r="F45" s="119"/>
      <c r="G45" s="120"/>
      <c r="H45" s="120"/>
      <c r="I45" s="121"/>
    </row>
    <row r="46" spans="6:9">
      <c r="F46" s="119"/>
      <c r="G46" s="120"/>
      <c r="H46" s="120"/>
      <c r="I46" s="121"/>
    </row>
    <row r="47" spans="6:9">
      <c r="F47" s="119"/>
      <c r="G47" s="120"/>
      <c r="H47" s="120"/>
      <c r="I47" s="121"/>
    </row>
    <row r="48" spans="6:9">
      <c r="F48" s="119"/>
      <c r="G48" s="120"/>
      <c r="H48" s="120"/>
      <c r="I48" s="121"/>
    </row>
    <row r="49" spans="6:9">
      <c r="F49" s="119"/>
      <c r="G49" s="120"/>
      <c r="H49" s="120"/>
      <c r="I49" s="121"/>
    </row>
    <row r="50" spans="6:9">
      <c r="F50" s="119"/>
      <c r="G50" s="120"/>
      <c r="H50" s="120"/>
      <c r="I50" s="121"/>
    </row>
    <row r="51" spans="6:9">
      <c r="F51" s="119"/>
      <c r="G51" s="120"/>
      <c r="H51" s="120"/>
      <c r="I51" s="121"/>
    </row>
    <row r="52" spans="6:9">
      <c r="F52" s="119"/>
      <c r="G52" s="120"/>
      <c r="H52" s="120"/>
      <c r="I52" s="121"/>
    </row>
    <row r="53" spans="6:9">
      <c r="F53" s="119"/>
      <c r="G53" s="120"/>
      <c r="H53" s="120"/>
      <c r="I53" s="121"/>
    </row>
    <row r="54" spans="6:9">
      <c r="F54" s="119"/>
      <c r="G54" s="120"/>
      <c r="H54" s="120"/>
      <c r="I54" s="121"/>
    </row>
    <row r="55" spans="6:9">
      <c r="F55" s="119"/>
      <c r="G55" s="120"/>
      <c r="H55" s="120"/>
      <c r="I55" s="121"/>
    </row>
    <row r="56" spans="6:9">
      <c r="F56" s="119"/>
      <c r="G56" s="120"/>
      <c r="H56" s="120"/>
      <c r="I56" s="121"/>
    </row>
    <row r="57" spans="6:9">
      <c r="F57" s="119"/>
      <c r="G57" s="120"/>
      <c r="H57" s="120"/>
      <c r="I57" s="121"/>
    </row>
    <row r="58" spans="6:9">
      <c r="F58" s="119"/>
      <c r="G58" s="120"/>
      <c r="H58" s="120"/>
      <c r="I58" s="121"/>
    </row>
    <row r="59" spans="6:9">
      <c r="F59" s="119"/>
      <c r="G59" s="120"/>
      <c r="H59" s="120"/>
      <c r="I59" s="121"/>
    </row>
    <row r="60" spans="6:9">
      <c r="F60" s="119"/>
      <c r="G60" s="120"/>
      <c r="H60" s="120"/>
      <c r="I60" s="121"/>
    </row>
    <row r="61" spans="6:9">
      <c r="F61" s="119"/>
      <c r="G61" s="120"/>
      <c r="H61" s="120"/>
      <c r="I61" s="121"/>
    </row>
    <row r="62" spans="6:9">
      <c r="F62" s="119"/>
      <c r="G62" s="120"/>
      <c r="H62" s="120"/>
      <c r="I62" s="121"/>
    </row>
    <row r="63" spans="6:9">
      <c r="F63" s="119"/>
      <c r="G63" s="120"/>
      <c r="H63" s="120"/>
      <c r="I63" s="121"/>
    </row>
    <row r="64" spans="6:9">
      <c r="F64" s="119"/>
      <c r="G64" s="120"/>
      <c r="H64" s="120"/>
      <c r="I64" s="121"/>
    </row>
    <row r="65" spans="6:9">
      <c r="F65" s="119"/>
      <c r="G65" s="120"/>
      <c r="H65" s="120"/>
      <c r="I65" s="121"/>
    </row>
    <row r="66" spans="6:9">
      <c r="F66" s="119"/>
      <c r="G66" s="120"/>
      <c r="H66" s="120"/>
      <c r="I66" s="121"/>
    </row>
    <row r="67" spans="6:9">
      <c r="F67" s="119"/>
      <c r="G67" s="120"/>
      <c r="H67" s="120"/>
      <c r="I67" s="121"/>
    </row>
    <row r="68" spans="6:9">
      <c r="F68" s="119"/>
      <c r="G68" s="120"/>
      <c r="H68" s="120"/>
      <c r="I68" s="121"/>
    </row>
    <row r="69" spans="6:9">
      <c r="F69" s="119"/>
      <c r="G69" s="120"/>
      <c r="H69" s="120"/>
      <c r="I69" s="121"/>
    </row>
    <row r="70" spans="6:9">
      <c r="F70" s="119"/>
      <c r="G70" s="120"/>
      <c r="H70" s="120"/>
      <c r="I70" s="121"/>
    </row>
  </sheetData>
  <mergeCells count="4">
    <mergeCell ref="A1:B1"/>
    <mergeCell ref="A2:B2"/>
    <mergeCell ref="G2:I2"/>
    <mergeCell ref="H19:I19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BG112"/>
  <sheetViews>
    <sheetView showGridLines="0" showZeros="0" topLeftCell="A22" zoomScale="80" workbookViewId="0">
      <selection activeCell="A45" sqref="A45:IV47"/>
    </sheetView>
  </sheetViews>
  <sheetFormatPr defaultRowHeight="12.75"/>
  <cols>
    <col min="1" max="1" width="4.42578125" style="122" customWidth="1"/>
    <col min="2" max="2" width="14.140625" style="122" customWidth="1"/>
    <col min="3" max="3" width="47.5703125" style="122" customWidth="1"/>
    <col min="4" max="4" width="5.5703125" style="122" customWidth="1"/>
    <col min="5" max="5" width="10" style="171" customWidth="1"/>
    <col min="6" max="6" width="11.28515625" style="122" customWidth="1"/>
    <col min="7" max="7" width="16.140625" style="122" customWidth="1"/>
    <col min="8" max="8" width="13.140625" style="122" customWidth="1"/>
    <col min="9" max="9" width="14.5703125" style="122" customWidth="1"/>
    <col min="10" max="10" width="13.140625" style="122" customWidth="1"/>
    <col min="11" max="11" width="13.5703125" style="122" customWidth="1"/>
    <col min="12" max="16384" width="9.140625" style="122"/>
  </cols>
  <sheetData>
    <row r="1" spans="1:59" ht="15.75">
      <c r="A1" s="198" t="s">
        <v>57</v>
      </c>
      <c r="B1" s="198"/>
      <c r="C1" s="198"/>
      <c r="D1" s="198"/>
      <c r="E1" s="198"/>
      <c r="F1" s="198"/>
      <c r="G1" s="198"/>
      <c r="H1" s="198"/>
      <c r="I1" s="198"/>
    </row>
    <row r="2" spans="1:59" ht="13.5" thickBot="1">
      <c r="B2" s="123"/>
      <c r="C2" s="124"/>
      <c r="D2" s="124"/>
      <c r="E2" s="125"/>
      <c r="F2" s="124"/>
      <c r="G2" s="124"/>
    </row>
    <row r="3" spans="1:59" ht="13.5" thickTop="1">
      <c r="A3" s="188" t="s">
        <v>5</v>
      </c>
      <c r="B3" s="189"/>
      <c r="C3" s="69" t="str">
        <f>CONCATENATE(cislostavby," ",nazevstavby)</f>
        <v xml:space="preserve"> Pálenice Jaroslavice-demolice</v>
      </c>
      <c r="D3" s="70"/>
      <c r="E3" s="71"/>
      <c r="F3" s="70"/>
      <c r="G3" s="126"/>
      <c r="H3" s="127">
        <f>Rekapitulace!H1</f>
        <v>0</v>
      </c>
      <c r="I3" s="128"/>
    </row>
    <row r="4" spans="1:59" ht="13.5" thickBot="1">
      <c r="A4" s="199" t="s">
        <v>1</v>
      </c>
      <c r="B4" s="191"/>
      <c r="C4" s="75" t="str">
        <f>CONCATENATE(cisloobjektu," ",nazevobjektu)</f>
        <v xml:space="preserve"> </v>
      </c>
      <c r="D4" s="76"/>
      <c r="E4" s="77"/>
      <c r="F4" s="76"/>
      <c r="G4" s="200"/>
      <c r="H4" s="200"/>
      <c r="I4" s="201"/>
    </row>
    <row r="5" spans="1:59" ht="13.5" thickTop="1">
      <c r="A5" s="129"/>
      <c r="B5" s="130"/>
      <c r="C5" s="130"/>
      <c r="D5" s="131"/>
      <c r="E5" s="132"/>
      <c r="F5" s="131"/>
      <c r="G5" s="133"/>
      <c r="H5" s="131"/>
      <c r="I5" s="131"/>
    </row>
    <row r="6" spans="1:59">
      <c r="A6" s="134" t="s">
        <v>58</v>
      </c>
      <c r="B6" s="135" t="s">
        <v>59</v>
      </c>
      <c r="C6" s="135" t="s">
        <v>60</v>
      </c>
      <c r="D6" s="135" t="s">
        <v>61</v>
      </c>
      <c r="E6" s="136" t="s">
        <v>62</v>
      </c>
      <c r="F6" s="135" t="s">
        <v>63</v>
      </c>
      <c r="G6" s="137" t="s">
        <v>64</v>
      </c>
      <c r="H6" s="138" t="s">
        <v>65</v>
      </c>
      <c r="I6" s="138" t="s">
        <v>66</v>
      </c>
      <c r="J6" s="138" t="s">
        <v>67</v>
      </c>
      <c r="K6" s="138" t="s">
        <v>68</v>
      </c>
    </row>
    <row r="7" spans="1:59">
      <c r="A7" s="139" t="s">
        <v>69</v>
      </c>
      <c r="B7" s="140" t="s">
        <v>72</v>
      </c>
      <c r="C7" s="141" t="s">
        <v>73</v>
      </c>
      <c r="D7" s="142"/>
      <c r="E7" s="143"/>
      <c r="F7" s="143"/>
      <c r="G7" s="144"/>
      <c r="H7" s="145"/>
      <c r="I7" s="145"/>
      <c r="J7" s="145"/>
      <c r="K7" s="145"/>
      <c r="Q7" s="146">
        <v>1</v>
      </c>
    </row>
    <row r="8" spans="1:59">
      <c r="A8" s="147">
        <v>1</v>
      </c>
      <c r="B8" s="148" t="s">
        <v>74</v>
      </c>
      <c r="C8" s="149" t="s">
        <v>75</v>
      </c>
      <c r="D8" s="150" t="s">
        <v>76</v>
      </c>
      <c r="E8" s="151">
        <v>792.5</v>
      </c>
      <c r="F8" s="151">
        <v>0</v>
      </c>
      <c r="G8" s="152">
        <f>E8*F8</f>
        <v>0</v>
      </c>
      <c r="H8" s="153">
        <v>0</v>
      </c>
      <c r="I8" s="153">
        <f>E8*H8</f>
        <v>0</v>
      </c>
      <c r="J8" s="153">
        <v>0</v>
      </c>
      <c r="K8" s="153">
        <f>E8*J8</f>
        <v>0</v>
      </c>
      <c r="Q8" s="146">
        <v>2</v>
      </c>
      <c r="AA8" s="122">
        <v>12</v>
      </c>
      <c r="AB8" s="122">
        <v>0</v>
      </c>
      <c r="AC8" s="122">
        <v>1</v>
      </c>
      <c r="BB8" s="122">
        <v>1</v>
      </c>
      <c r="BC8" s="122">
        <f>IF(BB8=1,G8,0)</f>
        <v>0</v>
      </c>
      <c r="BD8" s="122">
        <f>IF(BB8=2,G8,0)</f>
        <v>0</v>
      </c>
      <c r="BE8" s="122">
        <f>IF(BB8=3,G8,0)</f>
        <v>0</v>
      </c>
      <c r="BF8" s="122">
        <f>IF(BB8=4,G8,0)</f>
        <v>0</v>
      </c>
      <c r="BG8" s="122">
        <f>IF(BB8=5,G8,0)</f>
        <v>0</v>
      </c>
    </row>
    <row r="9" spans="1:59">
      <c r="A9" s="147">
        <v>2</v>
      </c>
      <c r="B9" s="148" t="s">
        <v>77</v>
      </c>
      <c r="C9" s="149" t="s">
        <v>78</v>
      </c>
      <c r="D9" s="150" t="s">
        <v>76</v>
      </c>
      <c r="E9" s="151">
        <v>792.5</v>
      </c>
      <c r="F9" s="151">
        <v>0</v>
      </c>
      <c r="G9" s="152">
        <f>E9*F9</f>
        <v>0</v>
      </c>
      <c r="H9" s="153">
        <v>0</v>
      </c>
      <c r="I9" s="153">
        <f>E9*H9</f>
        <v>0</v>
      </c>
      <c r="J9" s="153">
        <v>0</v>
      </c>
      <c r="K9" s="153">
        <f>E9*J9</f>
        <v>0</v>
      </c>
      <c r="Q9" s="146">
        <v>2</v>
      </c>
      <c r="AA9" s="122">
        <v>12</v>
      </c>
      <c r="AB9" s="122">
        <v>0</v>
      </c>
      <c r="AC9" s="122">
        <v>2</v>
      </c>
      <c r="BB9" s="122">
        <v>1</v>
      </c>
      <c r="BC9" s="122">
        <f>IF(BB9=1,G9,0)</f>
        <v>0</v>
      </c>
      <c r="BD9" s="122">
        <f>IF(BB9=2,G9,0)</f>
        <v>0</v>
      </c>
      <c r="BE9" s="122">
        <f>IF(BB9=3,G9,0)</f>
        <v>0</v>
      </c>
      <c r="BF9" s="122">
        <f>IF(BB9=4,G9,0)</f>
        <v>0</v>
      </c>
      <c r="BG9" s="122">
        <f>IF(BB9=5,G9,0)</f>
        <v>0</v>
      </c>
    </row>
    <row r="10" spans="1:59">
      <c r="A10" s="147">
        <v>3</v>
      </c>
      <c r="B10" s="148" t="s">
        <v>79</v>
      </c>
      <c r="C10" s="149" t="s">
        <v>80</v>
      </c>
      <c r="D10" s="150" t="s">
        <v>76</v>
      </c>
      <c r="E10" s="151">
        <v>3170</v>
      </c>
      <c r="F10" s="151">
        <v>0</v>
      </c>
      <c r="G10" s="152">
        <f>E10*F10</f>
        <v>0</v>
      </c>
      <c r="H10" s="153">
        <v>0</v>
      </c>
      <c r="I10" s="153">
        <f>E10*H10</f>
        <v>0</v>
      </c>
      <c r="J10" s="153">
        <v>0</v>
      </c>
      <c r="K10" s="153">
        <f>E10*J10</f>
        <v>0</v>
      </c>
      <c r="Q10" s="146">
        <v>2</v>
      </c>
      <c r="AA10" s="122">
        <v>12</v>
      </c>
      <c r="AB10" s="122">
        <v>0</v>
      </c>
      <c r="AC10" s="122">
        <v>3</v>
      </c>
      <c r="BB10" s="122">
        <v>1</v>
      </c>
      <c r="BC10" s="122">
        <f>IF(BB10=1,G10,0)</f>
        <v>0</v>
      </c>
      <c r="BD10" s="122">
        <f>IF(BB10=2,G10,0)</f>
        <v>0</v>
      </c>
      <c r="BE10" s="122">
        <f>IF(BB10=3,G10,0)</f>
        <v>0</v>
      </c>
      <c r="BF10" s="122">
        <f>IF(BB10=4,G10,0)</f>
        <v>0</v>
      </c>
      <c r="BG10" s="122">
        <f>IF(BB10=5,G10,0)</f>
        <v>0</v>
      </c>
    </row>
    <row r="11" spans="1:59">
      <c r="A11" s="154"/>
      <c r="B11" s="155"/>
      <c r="C11" s="196" t="s">
        <v>81</v>
      </c>
      <c r="D11" s="197"/>
      <c r="E11" s="156">
        <v>3170</v>
      </c>
      <c r="F11" s="157"/>
      <c r="G11" s="158"/>
      <c r="H11" s="159"/>
      <c r="I11" s="159"/>
      <c r="J11" s="159"/>
      <c r="K11" s="159"/>
      <c r="M11" s="122" t="s">
        <v>81</v>
      </c>
      <c r="O11" s="160"/>
      <c r="Q11" s="146"/>
    </row>
    <row r="12" spans="1:59">
      <c r="A12" s="147">
        <v>4</v>
      </c>
      <c r="B12" s="148" t="s">
        <v>82</v>
      </c>
      <c r="C12" s="149" t="s">
        <v>83</v>
      </c>
      <c r="D12" s="150" t="s">
        <v>76</v>
      </c>
      <c r="E12" s="151">
        <v>774</v>
      </c>
      <c r="F12" s="151">
        <v>0</v>
      </c>
      <c r="G12" s="152">
        <f>E12*F12</f>
        <v>0</v>
      </c>
      <c r="H12" s="153">
        <v>0</v>
      </c>
      <c r="I12" s="153">
        <f>E12*H12</f>
        <v>0</v>
      </c>
      <c r="J12" s="153">
        <v>0</v>
      </c>
      <c r="K12" s="153">
        <f>E12*J12</f>
        <v>0</v>
      </c>
      <c r="Q12" s="146">
        <v>2</v>
      </c>
      <c r="AA12" s="122">
        <v>12</v>
      </c>
      <c r="AB12" s="122">
        <v>0</v>
      </c>
      <c r="AC12" s="122">
        <v>4</v>
      </c>
      <c r="BB12" s="122">
        <v>1</v>
      </c>
      <c r="BC12" s="122">
        <f>IF(BB12=1,G12,0)</f>
        <v>0</v>
      </c>
      <c r="BD12" s="122">
        <f>IF(BB12=2,G12,0)</f>
        <v>0</v>
      </c>
      <c r="BE12" s="122">
        <f>IF(BB12=3,G12,0)</f>
        <v>0</v>
      </c>
      <c r="BF12" s="122">
        <f>IF(BB12=4,G12,0)</f>
        <v>0</v>
      </c>
      <c r="BG12" s="122">
        <f>IF(BB12=5,G12,0)</f>
        <v>0</v>
      </c>
    </row>
    <row r="13" spans="1:59">
      <c r="A13" s="147">
        <v>5</v>
      </c>
      <c r="B13" s="148" t="s">
        <v>84</v>
      </c>
      <c r="C13" s="149" t="s">
        <v>85</v>
      </c>
      <c r="D13" s="150" t="s">
        <v>76</v>
      </c>
      <c r="E13" s="151">
        <v>18.5</v>
      </c>
      <c r="F13" s="151">
        <v>0</v>
      </c>
      <c r="G13" s="152">
        <f>E13*F13</f>
        <v>0</v>
      </c>
      <c r="H13" s="153">
        <v>0</v>
      </c>
      <c r="I13" s="153">
        <f>E13*H13</f>
        <v>0</v>
      </c>
      <c r="J13" s="153">
        <v>0</v>
      </c>
      <c r="K13" s="153">
        <f>E13*J13</f>
        <v>0</v>
      </c>
      <c r="Q13" s="146">
        <v>2</v>
      </c>
      <c r="AA13" s="122">
        <v>12</v>
      </c>
      <c r="AB13" s="122">
        <v>0</v>
      </c>
      <c r="AC13" s="122">
        <v>5</v>
      </c>
      <c r="BB13" s="122">
        <v>1</v>
      </c>
      <c r="BC13" s="122">
        <f>IF(BB13=1,G13,0)</f>
        <v>0</v>
      </c>
      <c r="BD13" s="122">
        <f>IF(BB13=2,G13,0)</f>
        <v>0</v>
      </c>
      <c r="BE13" s="122">
        <f>IF(BB13=3,G13,0)</f>
        <v>0</v>
      </c>
      <c r="BF13" s="122">
        <f>IF(BB13=4,G13,0)</f>
        <v>0</v>
      </c>
      <c r="BG13" s="122">
        <f>IF(BB13=5,G13,0)</f>
        <v>0</v>
      </c>
    </row>
    <row r="14" spans="1:59">
      <c r="A14" s="161"/>
      <c r="B14" s="162" t="s">
        <v>70</v>
      </c>
      <c r="C14" s="163" t="str">
        <f>CONCATENATE(B7," ",C7)</f>
        <v>97 Prorážení otvorů</v>
      </c>
      <c r="D14" s="161"/>
      <c r="E14" s="164"/>
      <c r="F14" s="164"/>
      <c r="G14" s="165">
        <f>SUM(G7:G13)</f>
        <v>0</v>
      </c>
      <c r="H14" s="166"/>
      <c r="I14" s="167">
        <f>SUM(I7:I13)</f>
        <v>0</v>
      </c>
      <c r="J14" s="166"/>
      <c r="K14" s="167">
        <f>SUM(K7:K13)</f>
        <v>0</v>
      </c>
      <c r="Q14" s="146">
        <v>4</v>
      </c>
      <c r="BC14" s="168">
        <f>SUM(BC7:BC13)</f>
        <v>0</v>
      </c>
      <c r="BD14" s="168">
        <f>SUM(BD7:BD13)</f>
        <v>0</v>
      </c>
      <c r="BE14" s="168">
        <f>SUM(BE7:BE13)</f>
        <v>0</v>
      </c>
      <c r="BF14" s="168">
        <f>SUM(BF7:BF13)</f>
        <v>0</v>
      </c>
      <c r="BG14" s="168">
        <f>SUM(BG7:BG13)</f>
        <v>0</v>
      </c>
    </row>
    <row r="15" spans="1:59">
      <c r="A15" s="139" t="s">
        <v>69</v>
      </c>
      <c r="B15" s="140" t="s">
        <v>86</v>
      </c>
      <c r="C15" s="141" t="s">
        <v>87</v>
      </c>
      <c r="D15" s="142"/>
      <c r="E15" s="143"/>
      <c r="F15" s="143"/>
      <c r="G15" s="144"/>
      <c r="H15" s="145"/>
      <c r="I15" s="145"/>
      <c r="J15" s="145"/>
      <c r="K15" s="145"/>
      <c r="Q15" s="146">
        <v>1</v>
      </c>
    </row>
    <row r="16" spans="1:59">
      <c r="A16" s="147">
        <v>6</v>
      </c>
      <c r="B16" s="148" t="s">
        <v>88</v>
      </c>
      <c r="C16" s="149" t="s">
        <v>89</v>
      </c>
      <c r="D16" s="150" t="s">
        <v>90</v>
      </c>
      <c r="E16" s="151">
        <v>2764.32</v>
      </c>
      <c r="F16" s="151">
        <v>0</v>
      </c>
      <c r="G16" s="152">
        <f>E16*F16</f>
        <v>0</v>
      </c>
      <c r="H16" s="153">
        <v>8.1999999999999998E-4</v>
      </c>
      <c r="I16" s="153">
        <f>E16*H16</f>
        <v>2.2667424</v>
      </c>
      <c r="J16" s="153">
        <v>-0.35</v>
      </c>
      <c r="K16" s="153">
        <f>E16*J16</f>
        <v>-967.51199999999994</v>
      </c>
      <c r="Q16" s="146">
        <v>2</v>
      </c>
      <c r="AA16" s="122">
        <v>12</v>
      </c>
      <c r="AB16" s="122">
        <v>0</v>
      </c>
      <c r="AC16" s="122">
        <v>6</v>
      </c>
      <c r="BB16" s="122">
        <v>1</v>
      </c>
      <c r="BC16" s="122">
        <f>IF(BB16=1,G16,0)</f>
        <v>0</v>
      </c>
      <c r="BD16" s="122">
        <f>IF(BB16=2,G16,0)</f>
        <v>0</v>
      </c>
      <c r="BE16" s="122">
        <f>IF(BB16=3,G16,0)</f>
        <v>0</v>
      </c>
      <c r="BF16" s="122">
        <f>IF(BB16=4,G16,0)</f>
        <v>0</v>
      </c>
      <c r="BG16" s="122">
        <f>IF(BB16=5,G16,0)</f>
        <v>0</v>
      </c>
    </row>
    <row r="17" spans="1:59">
      <c r="A17" s="154"/>
      <c r="B17" s="155"/>
      <c r="C17" s="196" t="s">
        <v>91</v>
      </c>
      <c r="D17" s="197"/>
      <c r="E17" s="156">
        <v>2764.32</v>
      </c>
      <c r="F17" s="157"/>
      <c r="G17" s="158"/>
      <c r="H17" s="159"/>
      <c r="I17" s="159"/>
      <c r="J17" s="159"/>
      <c r="K17" s="159"/>
      <c r="M17" s="122" t="s">
        <v>91</v>
      </c>
      <c r="O17" s="160"/>
      <c r="Q17" s="146"/>
    </row>
    <row r="18" spans="1:59">
      <c r="A18" s="161"/>
      <c r="B18" s="162" t="s">
        <v>70</v>
      </c>
      <c r="C18" s="163" t="str">
        <f>CONCATENATE(B15," ",C15)</f>
        <v>98 Demolice</v>
      </c>
      <c r="D18" s="161"/>
      <c r="E18" s="164"/>
      <c r="F18" s="164"/>
      <c r="G18" s="165">
        <f>SUM(G15:G17)</f>
        <v>0</v>
      </c>
      <c r="H18" s="166"/>
      <c r="I18" s="167">
        <f>SUM(I15:I17)</f>
        <v>2.2667424</v>
      </c>
      <c r="J18" s="166"/>
      <c r="K18" s="167">
        <f>SUM(K15:K17)</f>
        <v>-967.51199999999994</v>
      </c>
      <c r="Q18" s="146">
        <v>4</v>
      </c>
      <c r="BC18" s="168">
        <f>SUM(BC15:BC17)</f>
        <v>0</v>
      </c>
      <c r="BD18" s="168">
        <f>SUM(BD15:BD17)</f>
        <v>0</v>
      </c>
      <c r="BE18" s="168">
        <f>SUM(BE15:BE17)</f>
        <v>0</v>
      </c>
      <c r="BF18" s="168">
        <f>SUM(BF15:BF17)</f>
        <v>0</v>
      </c>
      <c r="BG18" s="168">
        <f>SUM(BG15:BG17)</f>
        <v>0</v>
      </c>
    </row>
    <row r="19" spans="1:59">
      <c r="A19" s="139" t="s">
        <v>69</v>
      </c>
      <c r="B19" s="140" t="s">
        <v>92</v>
      </c>
      <c r="C19" s="141" t="s">
        <v>93</v>
      </c>
      <c r="D19" s="142"/>
      <c r="E19" s="143"/>
      <c r="F19" s="143"/>
      <c r="G19" s="144"/>
      <c r="H19" s="145"/>
      <c r="I19" s="145"/>
      <c r="J19" s="145"/>
      <c r="K19" s="145"/>
      <c r="Q19" s="146">
        <v>1</v>
      </c>
    </row>
    <row r="20" spans="1:59">
      <c r="A20" s="147">
        <v>7</v>
      </c>
      <c r="B20" s="148" t="s">
        <v>94</v>
      </c>
      <c r="C20" s="149" t="s">
        <v>95</v>
      </c>
      <c r="D20" s="150" t="s">
        <v>76</v>
      </c>
      <c r="E20" s="151">
        <v>2.4</v>
      </c>
      <c r="F20" s="151">
        <v>0</v>
      </c>
      <c r="G20" s="152">
        <f>E20*F20</f>
        <v>0</v>
      </c>
      <c r="H20" s="153">
        <v>0</v>
      </c>
      <c r="I20" s="153">
        <f>E20*H20</f>
        <v>0</v>
      </c>
      <c r="J20" s="153">
        <v>0</v>
      </c>
      <c r="K20" s="153">
        <f>E20*J20</f>
        <v>0</v>
      </c>
      <c r="Q20" s="146">
        <v>2</v>
      </c>
      <c r="AA20" s="122">
        <v>12</v>
      </c>
      <c r="AB20" s="122">
        <v>0</v>
      </c>
      <c r="AC20" s="122">
        <v>7</v>
      </c>
      <c r="BB20" s="122">
        <v>1</v>
      </c>
      <c r="BC20" s="122">
        <f>IF(BB20=1,G20,0)</f>
        <v>0</v>
      </c>
      <c r="BD20" s="122">
        <f>IF(BB20=2,G20,0)</f>
        <v>0</v>
      </c>
      <c r="BE20" s="122">
        <f>IF(BB20=3,G20,0)</f>
        <v>0</v>
      </c>
      <c r="BF20" s="122">
        <f>IF(BB20=4,G20,0)</f>
        <v>0</v>
      </c>
      <c r="BG20" s="122">
        <f>IF(BB20=5,G20,0)</f>
        <v>0</v>
      </c>
    </row>
    <row r="21" spans="1:59">
      <c r="A21" s="161"/>
      <c r="B21" s="162" t="s">
        <v>70</v>
      </c>
      <c r="C21" s="163" t="str">
        <f>CONCATENATE(B19," ",C19)</f>
        <v>99 Staveništní přesun hmot</v>
      </c>
      <c r="D21" s="161"/>
      <c r="E21" s="164"/>
      <c r="F21" s="164"/>
      <c r="G21" s="165">
        <f>SUM(G19:G20)</f>
        <v>0</v>
      </c>
      <c r="H21" s="166"/>
      <c r="I21" s="167">
        <f>SUM(I19:I20)</f>
        <v>0</v>
      </c>
      <c r="J21" s="166"/>
      <c r="K21" s="167">
        <f>SUM(K19:K20)</f>
        <v>0</v>
      </c>
      <c r="Q21" s="146">
        <v>4</v>
      </c>
      <c r="BC21" s="168">
        <f>SUM(BC19:BC20)</f>
        <v>0</v>
      </c>
      <c r="BD21" s="168">
        <f>SUM(BD19:BD20)</f>
        <v>0</v>
      </c>
      <c r="BE21" s="168">
        <f>SUM(BE19:BE20)</f>
        <v>0</v>
      </c>
      <c r="BF21" s="168">
        <f>SUM(BF19:BF20)</f>
        <v>0</v>
      </c>
      <c r="BG21" s="168">
        <f>SUM(BG19:BG20)</f>
        <v>0</v>
      </c>
    </row>
    <row r="22" spans="1:59">
      <c r="A22" s="139" t="s">
        <v>69</v>
      </c>
      <c r="B22" s="140" t="s">
        <v>96</v>
      </c>
      <c r="C22" s="141" t="s">
        <v>97</v>
      </c>
      <c r="D22" s="142"/>
      <c r="E22" s="143"/>
      <c r="F22" s="143"/>
      <c r="G22" s="144"/>
      <c r="H22" s="145"/>
      <c r="I22" s="145"/>
      <c r="J22" s="145"/>
      <c r="K22" s="145"/>
      <c r="Q22" s="146">
        <v>1</v>
      </c>
    </row>
    <row r="23" spans="1:59">
      <c r="A23" s="147">
        <v>8</v>
      </c>
      <c r="B23" s="148" t="s">
        <v>98</v>
      </c>
      <c r="C23" s="149" t="s">
        <v>99</v>
      </c>
      <c r="D23" s="150" t="s">
        <v>100</v>
      </c>
      <c r="E23" s="151">
        <v>1022</v>
      </c>
      <c r="F23" s="151">
        <v>0</v>
      </c>
      <c r="G23" s="152">
        <f>E23*F23</f>
        <v>0</v>
      </c>
      <c r="H23" s="153">
        <v>0</v>
      </c>
      <c r="I23" s="153">
        <f>E23*H23</f>
        <v>0</v>
      </c>
      <c r="J23" s="153">
        <v>-1.4E-2</v>
      </c>
      <c r="K23" s="153">
        <f>E23*J23</f>
        <v>-14.308</v>
      </c>
      <c r="Q23" s="146">
        <v>2</v>
      </c>
      <c r="AA23" s="122">
        <v>12</v>
      </c>
      <c r="AB23" s="122">
        <v>0</v>
      </c>
      <c r="AC23" s="122">
        <v>8</v>
      </c>
      <c r="BB23" s="122">
        <v>2</v>
      </c>
      <c r="BC23" s="122">
        <f>IF(BB23=1,G23,0)</f>
        <v>0</v>
      </c>
      <c r="BD23" s="122">
        <f>IF(BB23=2,G23,0)</f>
        <v>0</v>
      </c>
      <c r="BE23" s="122">
        <f>IF(BB23=3,G23,0)</f>
        <v>0</v>
      </c>
      <c r="BF23" s="122">
        <f>IF(BB23=4,G23,0)</f>
        <v>0</v>
      </c>
      <c r="BG23" s="122">
        <f>IF(BB23=5,G23,0)</f>
        <v>0</v>
      </c>
    </row>
    <row r="24" spans="1:59">
      <c r="A24" s="154"/>
      <c r="B24" s="155"/>
      <c r="C24" s="196" t="s">
        <v>101</v>
      </c>
      <c r="D24" s="197"/>
      <c r="E24" s="156">
        <v>74</v>
      </c>
      <c r="F24" s="157"/>
      <c r="G24" s="158"/>
      <c r="H24" s="159"/>
      <c r="I24" s="159"/>
      <c r="J24" s="159"/>
      <c r="K24" s="159"/>
      <c r="M24" s="122" t="s">
        <v>101</v>
      </c>
      <c r="O24" s="160"/>
      <c r="Q24" s="146"/>
    </row>
    <row r="25" spans="1:59">
      <c r="A25" s="154"/>
      <c r="B25" s="155"/>
      <c r="C25" s="196" t="s">
        <v>102</v>
      </c>
      <c r="D25" s="197"/>
      <c r="E25" s="156">
        <v>74</v>
      </c>
      <c r="F25" s="157"/>
      <c r="G25" s="158"/>
      <c r="H25" s="159"/>
      <c r="I25" s="159"/>
      <c r="J25" s="159"/>
      <c r="K25" s="159"/>
      <c r="M25" s="122" t="s">
        <v>102</v>
      </c>
      <c r="O25" s="160"/>
      <c r="Q25" s="146"/>
    </row>
    <row r="26" spans="1:59">
      <c r="A26" s="154"/>
      <c r="B26" s="155"/>
      <c r="C26" s="196" t="s">
        <v>103</v>
      </c>
      <c r="D26" s="197"/>
      <c r="E26" s="156">
        <v>90</v>
      </c>
      <c r="F26" s="157"/>
      <c r="G26" s="158"/>
      <c r="H26" s="159"/>
      <c r="I26" s="159"/>
      <c r="J26" s="159"/>
      <c r="K26" s="159"/>
      <c r="M26" s="122" t="s">
        <v>103</v>
      </c>
      <c r="O26" s="160"/>
      <c r="Q26" s="146"/>
    </row>
    <row r="27" spans="1:59">
      <c r="A27" s="154"/>
      <c r="B27" s="155"/>
      <c r="C27" s="196" t="s">
        <v>104</v>
      </c>
      <c r="D27" s="197"/>
      <c r="E27" s="156">
        <v>36</v>
      </c>
      <c r="F27" s="157"/>
      <c r="G27" s="158"/>
      <c r="H27" s="159"/>
      <c r="I27" s="159"/>
      <c r="J27" s="159"/>
      <c r="K27" s="159"/>
      <c r="M27" s="122" t="s">
        <v>104</v>
      </c>
      <c r="O27" s="160"/>
      <c r="Q27" s="146"/>
    </row>
    <row r="28" spans="1:59">
      <c r="A28" s="154"/>
      <c r="B28" s="155"/>
      <c r="C28" s="196" t="s">
        <v>105</v>
      </c>
      <c r="D28" s="197"/>
      <c r="E28" s="156">
        <v>48</v>
      </c>
      <c r="F28" s="157"/>
      <c r="G28" s="158"/>
      <c r="H28" s="159"/>
      <c r="I28" s="159"/>
      <c r="J28" s="159"/>
      <c r="K28" s="159"/>
      <c r="M28" s="122" t="s">
        <v>105</v>
      </c>
      <c r="O28" s="160"/>
      <c r="Q28" s="146"/>
    </row>
    <row r="29" spans="1:59">
      <c r="A29" s="154"/>
      <c r="B29" s="155"/>
      <c r="C29" s="196" t="s">
        <v>106</v>
      </c>
      <c r="D29" s="197"/>
      <c r="E29" s="156">
        <v>30</v>
      </c>
      <c r="F29" s="157"/>
      <c r="G29" s="158"/>
      <c r="H29" s="159"/>
      <c r="I29" s="159"/>
      <c r="J29" s="159"/>
      <c r="K29" s="159"/>
      <c r="M29" s="122" t="s">
        <v>106</v>
      </c>
      <c r="O29" s="160"/>
      <c r="Q29" s="146"/>
    </row>
    <row r="30" spans="1:59">
      <c r="A30" s="154"/>
      <c r="B30" s="155"/>
      <c r="C30" s="196" t="s">
        <v>107</v>
      </c>
      <c r="D30" s="197"/>
      <c r="E30" s="156">
        <v>592</v>
      </c>
      <c r="F30" s="157"/>
      <c r="G30" s="158"/>
      <c r="H30" s="159"/>
      <c r="I30" s="159"/>
      <c r="J30" s="159"/>
      <c r="K30" s="159"/>
      <c r="M30" s="122" t="s">
        <v>107</v>
      </c>
      <c r="O30" s="160"/>
      <c r="Q30" s="146"/>
    </row>
    <row r="31" spans="1:59">
      <c r="A31" s="154"/>
      <c r="B31" s="155"/>
      <c r="C31" s="196" t="s">
        <v>108</v>
      </c>
      <c r="D31" s="197"/>
      <c r="E31" s="156">
        <v>78</v>
      </c>
      <c r="F31" s="157"/>
      <c r="G31" s="158"/>
      <c r="H31" s="159"/>
      <c r="I31" s="159"/>
      <c r="J31" s="159"/>
      <c r="K31" s="159"/>
      <c r="M31" s="122" t="s">
        <v>108</v>
      </c>
      <c r="O31" s="160"/>
      <c r="Q31" s="146"/>
    </row>
    <row r="32" spans="1:59">
      <c r="A32" s="154"/>
      <c r="B32" s="155"/>
      <c r="C32" s="196" t="s">
        <v>109</v>
      </c>
      <c r="D32" s="197"/>
      <c r="E32" s="156">
        <v>0</v>
      </c>
      <c r="F32" s="157"/>
      <c r="G32" s="158"/>
      <c r="H32" s="159"/>
      <c r="I32" s="159"/>
      <c r="J32" s="159"/>
      <c r="K32" s="159"/>
      <c r="M32" s="122" t="s">
        <v>109</v>
      </c>
      <c r="O32" s="160"/>
      <c r="Q32" s="146"/>
    </row>
    <row r="33" spans="1:59">
      <c r="A33" s="147">
        <v>9</v>
      </c>
      <c r="B33" s="148" t="s">
        <v>110</v>
      </c>
      <c r="C33" s="149" t="s">
        <v>111</v>
      </c>
      <c r="D33" s="150" t="s">
        <v>112</v>
      </c>
      <c r="E33" s="151">
        <v>592</v>
      </c>
      <c r="F33" s="151">
        <v>0</v>
      </c>
      <c r="G33" s="152">
        <f>E33*F33</f>
        <v>0</v>
      </c>
      <c r="H33" s="153">
        <v>0</v>
      </c>
      <c r="I33" s="153">
        <f>E33*H33</f>
        <v>0</v>
      </c>
      <c r="J33" s="153">
        <v>-7.0000000000000001E-3</v>
      </c>
      <c r="K33" s="153">
        <f>E33*J33</f>
        <v>-4.1440000000000001</v>
      </c>
      <c r="Q33" s="146">
        <v>2</v>
      </c>
      <c r="AA33" s="122">
        <v>12</v>
      </c>
      <c r="AB33" s="122">
        <v>0</v>
      </c>
      <c r="AC33" s="122">
        <v>9</v>
      </c>
      <c r="BB33" s="122">
        <v>2</v>
      </c>
      <c r="BC33" s="122">
        <f>IF(BB33=1,G33,0)</f>
        <v>0</v>
      </c>
      <c r="BD33" s="122">
        <f>IF(BB33=2,G33,0)</f>
        <v>0</v>
      </c>
      <c r="BE33" s="122">
        <f>IF(BB33=3,G33,0)</f>
        <v>0</v>
      </c>
      <c r="BF33" s="122">
        <f>IF(BB33=4,G33,0)</f>
        <v>0</v>
      </c>
      <c r="BG33" s="122">
        <f>IF(BB33=5,G33,0)</f>
        <v>0</v>
      </c>
    </row>
    <row r="34" spans="1:59">
      <c r="A34" s="154"/>
      <c r="B34" s="155"/>
      <c r="C34" s="196" t="s">
        <v>113</v>
      </c>
      <c r="D34" s="197"/>
      <c r="E34" s="156">
        <v>592</v>
      </c>
      <c r="F34" s="157"/>
      <c r="G34" s="158"/>
      <c r="H34" s="159"/>
      <c r="I34" s="159"/>
      <c r="J34" s="159"/>
      <c r="K34" s="159"/>
      <c r="M34" s="122" t="s">
        <v>113</v>
      </c>
      <c r="O34" s="160"/>
      <c r="Q34" s="146"/>
    </row>
    <row r="35" spans="1:59">
      <c r="A35" s="161"/>
      <c r="B35" s="162" t="s">
        <v>70</v>
      </c>
      <c r="C35" s="163" t="str">
        <f>CONCATENATE(B22," ",C22)</f>
        <v>762 Konstrukce tesařské</v>
      </c>
      <c r="D35" s="161"/>
      <c r="E35" s="164"/>
      <c r="F35" s="164"/>
      <c r="G35" s="165">
        <f>SUM(G22:G34)</f>
        <v>0</v>
      </c>
      <c r="H35" s="166"/>
      <c r="I35" s="167">
        <f>SUM(I22:I34)</f>
        <v>0</v>
      </c>
      <c r="J35" s="166"/>
      <c r="K35" s="167">
        <f>SUM(K22:K34)</f>
        <v>-18.451999999999998</v>
      </c>
      <c r="Q35" s="146">
        <v>4</v>
      </c>
      <c r="BC35" s="168">
        <f>SUM(BC22:BC34)</f>
        <v>0</v>
      </c>
      <c r="BD35" s="168">
        <f>SUM(BD22:BD34)</f>
        <v>0</v>
      </c>
      <c r="BE35" s="168">
        <f>SUM(BE22:BE34)</f>
        <v>0</v>
      </c>
      <c r="BF35" s="168">
        <f>SUM(BF22:BF34)</f>
        <v>0</v>
      </c>
      <c r="BG35" s="168">
        <f>SUM(BG22:BG34)</f>
        <v>0</v>
      </c>
    </row>
    <row r="36" spans="1:59">
      <c r="A36" s="139" t="s">
        <v>69</v>
      </c>
      <c r="B36" s="140" t="s">
        <v>114</v>
      </c>
      <c r="C36" s="141" t="s">
        <v>115</v>
      </c>
      <c r="D36" s="142"/>
      <c r="E36" s="143"/>
      <c r="F36" s="143"/>
      <c r="G36" s="144"/>
      <c r="H36" s="145"/>
      <c r="I36" s="145"/>
      <c r="J36" s="145"/>
      <c r="K36" s="145"/>
      <c r="Q36" s="146">
        <v>1</v>
      </c>
    </row>
    <row r="37" spans="1:59">
      <c r="A37" s="147">
        <v>10</v>
      </c>
      <c r="B37" s="148" t="s">
        <v>116</v>
      </c>
      <c r="C37" s="149" t="s">
        <v>117</v>
      </c>
      <c r="D37" s="150" t="s">
        <v>100</v>
      </c>
      <c r="E37" s="151">
        <v>74</v>
      </c>
      <c r="F37" s="151">
        <v>0</v>
      </c>
      <c r="G37" s="152">
        <f>E37*F37</f>
        <v>0</v>
      </c>
      <c r="H37" s="153">
        <v>0</v>
      </c>
      <c r="I37" s="153">
        <f>E37*H37</f>
        <v>0</v>
      </c>
      <c r="J37" s="153">
        <v>-3.3600000000000001E-3</v>
      </c>
      <c r="K37" s="153">
        <f>E37*J37</f>
        <v>-0.24864</v>
      </c>
      <c r="Q37" s="146">
        <v>2</v>
      </c>
      <c r="AA37" s="122">
        <v>12</v>
      </c>
      <c r="AB37" s="122">
        <v>0</v>
      </c>
      <c r="AC37" s="122">
        <v>10</v>
      </c>
      <c r="BB37" s="122">
        <v>2</v>
      </c>
      <c r="BC37" s="122">
        <f>IF(BB37=1,G37,0)</f>
        <v>0</v>
      </c>
      <c r="BD37" s="122">
        <f>IF(BB37=2,G37,0)</f>
        <v>0</v>
      </c>
      <c r="BE37" s="122">
        <f>IF(BB37=3,G37,0)</f>
        <v>0</v>
      </c>
      <c r="BF37" s="122">
        <f>IF(BB37=4,G37,0)</f>
        <v>0</v>
      </c>
      <c r="BG37" s="122">
        <f>IF(BB37=5,G37,0)</f>
        <v>0</v>
      </c>
    </row>
    <row r="38" spans="1:59">
      <c r="A38" s="154"/>
      <c r="B38" s="155"/>
      <c r="C38" s="196" t="s">
        <v>118</v>
      </c>
      <c r="D38" s="197"/>
      <c r="E38" s="156">
        <v>74</v>
      </c>
      <c r="F38" s="157"/>
      <c r="G38" s="158"/>
      <c r="H38" s="159"/>
      <c r="I38" s="159"/>
      <c r="J38" s="159"/>
      <c r="K38" s="159"/>
      <c r="M38" s="122" t="s">
        <v>118</v>
      </c>
      <c r="O38" s="160"/>
      <c r="Q38" s="146"/>
    </row>
    <row r="39" spans="1:59">
      <c r="A39" s="147">
        <v>11</v>
      </c>
      <c r="B39" s="148" t="s">
        <v>119</v>
      </c>
      <c r="C39" s="149" t="s">
        <v>120</v>
      </c>
      <c r="D39" s="150" t="s">
        <v>100</v>
      </c>
      <c r="E39" s="151">
        <v>16</v>
      </c>
      <c r="F39" s="151">
        <v>0</v>
      </c>
      <c r="G39" s="152">
        <f>E39*F39</f>
        <v>0</v>
      </c>
      <c r="H39" s="153">
        <v>0</v>
      </c>
      <c r="I39" s="153">
        <f>E39*H39</f>
        <v>0</v>
      </c>
      <c r="J39" s="153">
        <v>-2.8500000000000001E-3</v>
      </c>
      <c r="K39" s="153">
        <f>E39*J39</f>
        <v>-4.5600000000000002E-2</v>
      </c>
      <c r="Q39" s="146">
        <v>2</v>
      </c>
      <c r="AA39" s="122">
        <v>12</v>
      </c>
      <c r="AB39" s="122">
        <v>0</v>
      </c>
      <c r="AC39" s="122">
        <v>11</v>
      </c>
      <c r="BB39" s="122">
        <v>2</v>
      </c>
      <c r="BC39" s="122">
        <f>IF(BB39=1,G39,0)</f>
        <v>0</v>
      </c>
      <c r="BD39" s="122">
        <f>IF(BB39=2,G39,0)</f>
        <v>0</v>
      </c>
      <c r="BE39" s="122">
        <f>IF(BB39=3,G39,0)</f>
        <v>0</v>
      </c>
      <c r="BF39" s="122">
        <f>IF(BB39=4,G39,0)</f>
        <v>0</v>
      </c>
      <c r="BG39" s="122">
        <f>IF(BB39=5,G39,0)</f>
        <v>0</v>
      </c>
    </row>
    <row r="40" spans="1:59">
      <c r="A40" s="154"/>
      <c r="B40" s="155"/>
      <c r="C40" s="196" t="s">
        <v>121</v>
      </c>
      <c r="D40" s="197"/>
      <c r="E40" s="156">
        <v>16</v>
      </c>
      <c r="F40" s="157"/>
      <c r="G40" s="158"/>
      <c r="H40" s="159"/>
      <c r="I40" s="159"/>
      <c r="J40" s="159"/>
      <c r="K40" s="159"/>
      <c r="M40" s="122" t="s">
        <v>121</v>
      </c>
      <c r="O40" s="160"/>
      <c r="Q40" s="146"/>
    </row>
    <row r="41" spans="1:59">
      <c r="A41" s="161"/>
      <c r="B41" s="162" t="s">
        <v>70</v>
      </c>
      <c r="C41" s="163" t="str">
        <f>CONCATENATE(B36," ",C36)</f>
        <v>764 Konstrukce klempířské</v>
      </c>
      <c r="D41" s="161"/>
      <c r="E41" s="164"/>
      <c r="F41" s="164"/>
      <c r="G41" s="165">
        <f>SUM(G36:G40)</f>
        <v>0</v>
      </c>
      <c r="H41" s="166"/>
      <c r="I41" s="167">
        <f>SUM(I36:I40)</f>
        <v>0</v>
      </c>
      <c r="J41" s="166"/>
      <c r="K41" s="167">
        <f>SUM(K36:K40)</f>
        <v>-0.29424</v>
      </c>
      <c r="Q41" s="146">
        <v>4</v>
      </c>
      <c r="BC41" s="168">
        <f>SUM(BC36:BC40)</f>
        <v>0</v>
      </c>
      <c r="BD41" s="168">
        <f>SUM(BD36:BD40)</f>
        <v>0</v>
      </c>
      <c r="BE41" s="168">
        <f>SUM(BE36:BE40)</f>
        <v>0</v>
      </c>
      <c r="BF41" s="168">
        <f>SUM(BF36:BF40)</f>
        <v>0</v>
      </c>
      <c r="BG41" s="168">
        <f>SUM(BG36:BG40)</f>
        <v>0</v>
      </c>
    </row>
    <row r="42" spans="1:59">
      <c r="A42" s="139" t="s">
        <v>69</v>
      </c>
      <c r="B42" s="140" t="s">
        <v>122</v>
      </c>
      <c r="C42" s="141" t="s">
        <v>123</v>
      </c>
      <c r="D42" s="142"/>
      <c r="E42" s="143"/>
      <c r="F42" s="143"/>
      <c r="G42" s="144"/>
      <c r="H42" s="145"/>
      <c r="I42" s="145"/>
      <c r="J42" s="145"/>
      <c r="K42" s="145"/>
      <c r="Q42" s="146">
        <v>1</v>
      </c>
    </row>
    <row r="43" spans="1:59">
      <c r="A43" s="147">
        <v>12</v>
      </c>
      <c r="B43" s="148" t="s">
        <v>124</v>
      </c>
      <c r="C43" s="149" t="s">
        <v>125</v>
      </c>
      <c r="D43" s="150" t="s">
        <v>112</v>
      </c>
      <c r="E43" s="151">
        <v>592</v>
      </c>
      <c r="F43" s="151">
        <v>0</v>
      </c>
      <c r="G43" s="152">
        <f>E43*F43</f>
        <v>0</v>
      </c>
      <c r="H43" s="153">
        <v>0</v>
      </c>
      <c r="I43" s="153">
        <f>E43*H43</f>
        <v>0</v>
      </c>
      <c r="J43" s="153">
        <v>-6.7000000000000004E-2</v>
      </c>
      <c r="K43" s="153">
        <f>E43*J43</f>
        <v>-39.664000000000001</v>
      </c>
      <c r="Q43" s="146">
        <v>2</v>
      </c>
      <c r="AA43" s="122">
        <v>12</v>
      </c>
      <c r="AB43" s="122">
        <v>0</v>
      </c>
      <c r="AC43" s="122">
        <v>12</v>
      </c>
      <c r="BB43" s="122">
        <v>2</v>
      </c>
      <c r="BC43" s="122">
        <f>IF(BB43=1,G43,0)</f>
        <v>0</v>
      </c>
      <c r="BD43" s="122">
        <f>IF(BB43=2,G43,0)</f>
        <v>0</v>
      </c>
      <c r="BE43" s="122">
        <f>IF(BB43=3,G43,0)</f>
        <v>0</v>
      </c>
      <c r="BF43" s="122">
        <f>IF(BB43=4,G43,0)</f>
        <v>0</v>
      </c>
      <c r="BG43" s="122">
        <f>IF(BB43=5,G43,0)</f>
        <v>0</v>
      </c>
    </row>
    <row r="44" spans="1:59">
      <c r="A44" s="154"/>
      <c r="B44" s="155"/>
      <c r="C44" s="196" t="s">
        <v>113</v>
      </c>
      <c r="D44" s="197"/>
      <c r="E44" s="156">
        <v>592</v>
      </c>
      <c r="F44" s="157"/>
      <c r="G44" s="158"/>
      <c r="H44" s="159"/>
      <c r="I44" s="159"/>
      <c r="J44" s="159"/>
      <c r="K44" s="159"/>
      <c r="M44" s="122" t="s">
        <v>113</v>
      </c>
      <c r="O44" s="160"/>
      <c r="Q44" s="146"/>
    </row>
    <row r="45" spans="1:59">
      <c r="A45" s="161"/>
      <c r="B45" s="162" t="s">
        <v>70</v>
      </c>
      <c r="C45" s="163" t="str">
        <f>CONCATENATE(B42," ",C42)</f>
        <v>765 Krytiny tvrdé</v>
      </c>
      <c r="D45" s="161"/>
      <c r="E45" s="164"/>
      <c r="F45" s="164"/>
      <c r="G45" s="165">
        <f>SUM(G42:G44)</f>
        <v>0</v>
      </c>
      <c r="H45" s="166"/>
      <c r="I45" s="167">
        <f>SUM(I42:I44)</f>
        <v>0</v>
      </c>
      <c r="J45" s="166"/>
      <c r="K45" s="167">
        <f>SUM(K42:K44)</f>
        <v>-39.664000000000001</v>
      </c>
      <c r="Q45" s="146">
        <v>4</v>
      </c>
      <c r="BC45" s="168">
        <f>SUM(BC42:BC44)</f>
        <v>0</v>
      </c>
      <c r="BD45" s="168">
        <f>SUM(BD42:BD44)</f>
        <v>0</v>
      </c>
      <c r="BE45" s="168">
        <f>SUM(BE42:BE44)</f>
        <v>0</v>
      </c>
      <c r="BF45" s="168">
        <f>SUM(BF42:BF44)</f>
        <v>0</v>
      </c>
      <c r="BG45" s="168">
        <f>SUM(BG42:BG44)</f>
        <v>0</v>
      </c>
    </row>
    <row r="46" spans="1:59">
      <c r="E46" s="122"/>
    </row>
    <row r="47" spans="1:59">
      <c r="E47" s="122"/>
    </row>
    <row r="48" spans="1:59">
      <c r="E48" s="122"/>
    </row>
    <row r="49" spans="5:5">
      <c r="E49" s="122"/>
    </row>
    <row r="50" spans="5:5">
      <c r="E50" s="122"/>
    </row>
    <row r="51" spans="5:5">
      <c r="E51" s="122"/>
    </row>
    <row r="52" spans="5:5">
      <c r="E52" s="122"/>
    </row>
    <row r="53" spans="5:5">
      <c r="E53" s="122"/>
    </row>
    <row r="54" spans="5:5">
      <c r="E54" s="122"/>
    </row>
    <row r="55" spans="5:5">
      <c r="E55" s="122"/>
    </row>
    <row r="56" spans="5:5">
      <c r="E56" s="122"/>
    </row>
    <row r="57" spans="5:5">
      <c r="E57" s="122"/>
    </row>
    <row r="58" spans="5:5">
      <c r="E58" s="122"/>
    </row>
    <row r="59" spans="5:5">
      <c r="E59" s="122"/>
    </row>
    <row r="60" spans="5:5">
      <c r="E60" s="122"/>
    </row>
    <row r="61" spans="5:5">
      <c r="E61" s="122"/>
    </row>
    <row r="62" spans="5:5">
      <c r="E62" s="122"/>
    </row>
    <row r="63" spans="5:5">
      <c r="E63" s="122"/>
    </row>
    <row r="64" spans="5:5">
      <c r="E64" s="122"/>
    </row>
    <row r="65" spans="1:7">
      <c r="E65" s="122"/>
    </row>
    <row r="66" spans="1:7">
      <c r="E66" s="122"/>
    </row>
    <row r="67" spans="1:7">
      <c r="E67" s="122"/>
    </row>
    <row r="68" spans="1:7">
      <c r="E68" s="122"/>
    </row>
    <row r="69" spans="1:7">
      <c r="A69" s="169"/>
      <c r="B69" s="169"/>
      <c r="C69" s="169"/>
      <c r="D69" s="169"/>
      <c r="E69" s="169"/>
      <c r="F69" s="169"/>
      <c r="G69" s="169"/>
    </row>
    <row r="70" spans="1:7">
      <c r="A70" s="169"/>
      <c r="B70" s="169"/>
      <c r="C70" s="169"/>
      <c r="D70" s="169"/>
      <c r="E70" s="169"/>
      <c r="F70" s="169"/>
      <c r="G70" s="169"/>
    </row>
    <row r="71" spans="1:7">
      <c r="A71" s="169"/>
      <c r="B71" s="169"/>
      <c r="C71" s="169"/>
      <c r="D71" s="169"/>
      <c r="E71" s="169"/>
      <c r="F71" s="169"/>
      <c r="G71" s="169"/>
    </row>
    <row r="72" spans="1:7">
      <c r="A72" s="169"/>
      <c r="B72" s="169"/>
      <c r="C72" s="169"/>
      <c r="D72" s="169"/>
      <c r="E72" s="169"/>
      <c r="F72" s="169"/>
      <c r="G72" s="169"/>
    </row>
    <row r="73" spans="1:7">
      <c r="E73" s="122"/>
    </row>
    <row r="74" spans="1:7">
      <c r="E74" s="122"/>
    </row>
    <row r="75" spans="1:7">
      <c r="E75" s="122"/>
    </row>
    <row r="76" spans="1:7">
      <c r="E76" s="122"/>
    </row>
    <row r="77" spans="1:7">
      <c r="E77" s="122"/>
    </row>
    <row r="78" spans="1:7">
      <c r="E78" s="122"/>
    </row>
    <row r="79" spans="1:7">
      <c r="E79" s="122"/>
    </row>
    <row r="80" spans="1:7">
      <c r="E80" s="122"/>
    </row>
    <row r="81" spans="5:5">
      <c r="E81" s="122"/>
    </row>
    <row r="82" spans="5:5">
      <c r="E82" s="122"/>
    </row>
    <row r="83" spans="5:5">
      <c r="E83" s="122"/>
    </row>
    <row r="84" spans="5:5">
      <c r="E84" s="122"/>
    </row>
    <row r="85" spans="5:5">
      <c r="E85" s="122"/>
    </row>
    <row r="86" spans="5:5">
      <c r="E86" s="122"/>
    </row>
    <row r="87" spans="5:5">
      <c r="E87" s="122"/>
    </row>
    <row r="88" spans="5:5">
      <c r="E88" s="122"/>
    </row>
    <row r="89" spans="5:5">
      <c r="E89" s="122"/>
    </row>
    <row r="90" spans="5:5">
      <c r="E90" s="122"/>
    </row>
    <row r="91" spans="5:5">
      <c r="E91" s="122"/>
    </row>
    <row r="92" spans="5:5">
      <c r="E92" s="122"/>
    </row>
    <row r="93" spans="5:5">
      <c r="E93" s="122"/>
    </row>
    <row r="94" spans="5:5">
      <c r="E94" s="122"/>
    </row>
    <row r="95" spans="5:5">
      <c r="E95" s="122"/>
    </row>
    <row r="96" spans="5:5">
      <c r="E96" s="122"/>
    </row>
    <row r="97" spans="1:7">
      <c r="E97" s="122"/>
    </row>
    <row r="98" spans="1:7">
      <c r="A98" s="170"/>
      <c r="B98" s="170"/>
    </row>
    <row r="99" spans="1:7">
      <c r="A99" s="169"/>
      <c r="B99" s="169"/>
      <c r="C99" s="172"/>
      <c r="D99" s="172"/>
      <c r="E99" s="173"/>
      <c r="F99" s="172"/>
      <c r="G99" s="174"/>
    </row>
    <row r="100" spans="1:7">
      <c r="A100" s="175"/>
      <c r="B100" s="175"/>
      <c r="C100" s="169"/>
      <c r="D100" s="169"/>
      <c r="E100" s="176"/>
      <c r="F100" s="169"/>
      <c r="G100" s="169"/>
    </row>
    <row r="101" spans="1:7">
      <c r="A101" s="169"/>
      <c r="B101" s="169"/>
      <c r="C101" s="169"/>
      <c r="D101" s="169"/>
      <c r="E101" s="176"/>
      <c r="F101" s="169"/>
      <c r="G101" s="169"/>
    </row>
    <row r="102" spans="1:7">
      <c r="A102" s="169"/>
      <c r="B102" s="169"/>
      <c r="C102" s="169"/>
      <c r="D102" s="169"/>
      <c r="E102" s="176"/>
      <c r="F102" s="169"/>
      <c r="G102" s="169"/>
    </row>
    <row r="103" spans="1:7">
      <c r="A103" s="169"/>
      <c r="B103" s="169"/>
      <c r="C103" s="169"/>
      <c r="D103" s="169"/>
      <c r="E103" s="176"/>
      <c r="F103" s="169"/>
      <c r="G103" s="169"/>
    </row>
    <row r="104" spans="1:7">
      <c r="A104" s="169"/>
      <c r="B104" s="169"/>
      <c r="C104" s="169"/>
      <c r="D104" s="169"/>
      <c r="E104" s="176"/>
      <c r="F104" s="169"/>
      <c r="G104" s="169"/>
    </row>
    <row r="105" spans="1:7">
      <c r="A105" s="169"/>
      <c r="B105" s="169"/>
      <c r="C105" s="169"/>
      <c r="D105" s="169"/>
      <c r="E105" s="176"/>
      <c r="F105" s="169"/>
      <c r="G105" s="169"/>
    </row>
    <row r="106" spans="1:7">
      <c r="A106" s="169"/>
      <c r="B106" s="169"/>
      <c r="C106" s="169"/>
      <c r="D106" s="169"/>
      <c r="E106" s="176"/>
      <c r="F106" s="169"/>
      <c r="G106" s="169"/>
    </row>
    <row r="107" spans="1:7">
      <c r="A107" s="169"/>
      <c r="B107" s="169"/>
      <c r="C107" s="169"/>
      <c r="D107" s="169"/>
      <c r="E107" s="176"/>
      <c r="F107" s="169"/>
      <c r="G107" s="169"/>
    </row>
    <row r="108" spans="1:7">
      <c r="A108" s="169"/>
      <c r="B108" s="169"/>
      <c r="C108" s="169"/>
      <c r="D108" s="169"/>
      <c r="E108" s="176"/>
      <c r="F108" s="169"/>
      <c r="G108" s="169"/>
    </row>
    <row r="109" spans="1:7">
      <c r="A109" s="169"/>
      <c r="B109" s="169"/>
      <c r="C109" s="169"/>
      <c r="D109" s="169"/>
      <c r="E109" s="176"/>
      <c r="F109" s="169"/>
      <c r="G109" s="169"/>
    </row>
    <row r="110" spans="1:7">
      <c r="A110" s="169"/>
      <c r="B110" s="169"/>
      <c r="C110" s="169"/>
      <c r="D110" s="169"/>
      <c r="E110" s="176"/>
      <c r="F110" s="169"/>
      <c r="G110" s="169"/>
    </row>
    <row r="111" spans="1:7">
      <c r="A111" s="169"/>
      <c r="B111" s="169"/>
      <c r="C111" s="169"/>
      <c r="D111" s="169"/>
      <c r="E111" s="176"/>
      <c r="F111" s="169"/>
      <c r="G111" s="169"/>
    </row>
    <row r="112" spans="1:7">
      <c r="A112" s="169"/>
      <c r="B112" s="169"/>
      <c r="C112" s="169"/>
      <c r="D112" s="169"/>
      <c r="E112" s="176"/>
      <c r="F112" s="169"/>
      <c r="G112" s="169"/>
    </row>
  </sheetData>
  <mergeCells count="19">
    <mergeCell ref="C17:D17"/>
    <mergeCell ref="C34:D34"/>
    <mergeCell ref="A1:I1"/>
    <mergeCell ref="A3:B3"/>
    <mergeCell ref="A4:B4"/>
    <mergeCell ref="G4:I4"/>
    <mergeCell ref="C11:D11"/>
    <mergeCell ref="C38:D38"/>
    <mergeCell ref="C40:D40"/>
    <mergeCell ref="C44:D44"/>
    <mergeCell ref="C24:D24"/>
    <mergeCell ref="C25:D25"/>
    <mergeCell ref="C26:D26"/>
    <mergeCell ref="C27:D27"/>
    <mergeCell ref="C28:D28"/>
    <mergeCell ref="C29:D29"/>
    <mergeCell ref="C30:D30"/>
    <mergeCell ref="C31:D31"/>
    <mergeCell ref="C32:D32"/>
  </mergeCells>
  <printOptions gridLinesSet="0"/>
  <pageMargins left="0.59055118110236227" right="0.39370078740157483" top="0.78740157480314965" bottom="0.78740157480314965" header="0.31496062992125984" footer="0.31496062992125984"/>
  <pageSetup paperSize="9" scale="85" orientation="landscape" horizontalDpi="300" r:id="rId1"/>
  <headerFooter alignWithMargins="0">
    <oddFooter>Stránka &amp;P z &amp;N</oddFoot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RxQR8QeT6m1NAzSdBsM/jMiun/4=</DigestValue>
    </Reference>
    <Reference URI="#idOfficeObject" Type="http://www.w3.org/2000/09/xmldsig#Object">
      <DigestMethod Algorithm="http://www.w3.org/2000/09/xmldsig#sha1"/>
      <DigestValue>/71AR81BiTSmsC2Qr/dI1PK8Gmo=</DigestValue>
    </Reference>
  </SignedInfo>
  <SignatureValue>
    LTw/hoFDAEdjaLopVZH4ICyRhjrbzzw7XIOcue903ef93DIxdvw4kIkBnLA7+P67ZGaLTyMH
    hoPl5GCbsRgyNxRf16QXLzQHudB1sObj1UtlysSanqwPvJ83L9TznyDr/8f2ucunmap2AJCc
    vfIouGmauHE57BQRlOiSBdXYw4z3HDJ0JrTOyxDOctIVlHEFzJA0P++bw2yH3h3KW+xaJyNq
    qblbMxgCv4bUWhUtQghHRl4Be/ABoM2U8G9xXa1PEWLRefUX5hLq+F0bf8LKaNMyWagWhYjt
    oiJ6fylfnREakqy+KKF0Z9nPdJjNSyQ1dHXwXH8eQNf+QQHak0ZCLw==
  </SignatureValue>
  <KeyInfo>
    <KeyValue>
      <RSAKeyValue>
        <Modulus>
            pD9+2yEb3VrjkJmyJsQnop2YXSGxBR2cr+rBmI9pRGu9FfvAIH2bwQnA66m/AN8OJs8EHoC4
            3t6d64ZYIVgSv8Iu/NMzus1d5BmWL1nuXSdtiGTMjmaSNCzj7w87xY0ALYuKb6y7Cp5TksHx
            8Ff8awu59GQpTJj9FmP+gljOID6spShWoXuk1STrI24AcNol2LfdYB7Y3+iyHbfywKUuc5so
            kTgmmRgkf7T9xU1IdEWT6bJSnU/89qBrANyI5Vc0u4fz9V2PsqiQuqX/upqJfoJGiAB/e3C7
            81oHESxy/qePLjLBpKsu709A/7wMKg6ryDDpxZ/w4hxqOHF9eaXAuQ==
          </Modulus>
        <Exponent>AQAB</Exponent>
      </RSAKeyValue>
    </KeyValue>
    <X509Data>
      <X509Certificate>
          MIIGtzCCBZ+gAwIBAgIDGLhTMA0GCSqGSIb3DQEBCwUAMF8xCzAJBgNVBAYTAkNaMSwwKgYD
          VQQKDCPEjGVza8OhIHBvxaF0YSwgcy5wLiBbScSMIDQ3MTE0OTgzXTEiMCAGA1UEAxMZUG9z
          dFNpZ251bSBRdWFsaWZpZWQgQ0EgMjAeFw0xNDA0MTYwOTAxMTFaFw0xNTA1MDYwOTAxMTFa
          MIGZMQswCQYDVQQGEwJDWjFBMD8GA1UECgw4UmVnaW9uw6FsbsOtIHBvcmFkZW5za8OhIGFn
          ZW50dXJhLCBzLnIuby4gW0nEjCAyNjI5ODE2M10xCjAIBgNVBAsTATExFjAUBgNVBAMMDUph
          biDFoGV2xI3DrWsxEDAOBgNVBAUTB1AyMzM0MjgxETAPBgNVBAwTCGplZG5hdGVsMIIBIjAN
          BgkqhkiG9w0BAQEFAAOCAQ8AMIIBCgKCAQEApD9+2yEb3VrjkJmyJsQnop2YXSGxBR2cr+rB
          mI9pRGu9FfvAIH2bwQnA66m/AN8OJs8EHoC43t6d64ZYIVgSv8Iu/NMzus1d5BmWL1nuXSdt
          iGTMjmaSNCzj7w87xY0ALYuKb6y7Cp5TksHx8Ff8awu59GQpTJj9FmP+gljOID6spShWoXuk
          1STrI24AcNol2LfdYB7Y3+iyHbfywKUuc5sokTgmmRgkf7T9xU1IdEWT6bJSnU/89qBrANyI
          5Vc0u4fz9V2PsqiQuqX/upqJfoJGiAB/e3C781oHESxy/qePLjLBpKsu709A/7wMKg6ryDDp
          xZ/w4hxqOHF9eaXAuQIDAQABo4IDPzCCAzswPgYDVR0RBDcwNYENc2V2Y2lrQHJwYS5jeqAZ
          BgkrBgEEAdwZAgGgDBMKMTk0NzI5MDQzM6AJBgNVBA2gAhMAMIIBDgYDVR0gBIIBBTCCAQEw
          gf4GCWeBBgEEAQeCLDCB8DCBxwYIKwYBBQUHAgIwgboagbdUZW50byBrdmFsaWZpa292YW55
          IGNlcnRpZmlrYXQgYnlsIHZ5ZGFuIHBvZGxlIHpha29uYSAyMjcvMjAwMFNiLiBhIG5hdmF6
          bnljaCBwcmVkcGlzdS4vVGhpcyBxdWFsaWZpZWQgY2VydGlmaWNhdGUgd2FzIGlzc3VlZCBh
          Y2NvcmRpbmcgdG8gTGF3IE5vIDIyNy8yMDAwQ29sbC4gYW5kIHJlbGF0ZWQgcmVndWxhdGlv
          bnMwJAYIKwYBBQUHAgEWGGh0dHA6Ly93d3cucG9zdHNpZ251bS5jejAYBggrBgEFBQcBAwQM
          MAowCAYGBACORgEBMIHIBggrBgEFBQcBAQSBuzCBuDA7BggrBgEFBQcwAoYvaHR0cDovL3d3
          dy5wb3N0c2lnbnVtLmN6L2NydC9wc3F1YWxpZmllZGNhMi5jcnQwPAYIKwYBBQUHMAKGMGh0
          dHA6Ly93d3cyLnBvc3RzaWdudW0uY3ovY3J0L3BzcXVhbGlmaWVkY2EyLmNydDA7BggrBgEF
          BQcwAoYvaHR0cDovL3Bvc3RzaWdudW0udHRjLmN6L2NydC9wc3F1YWxpZmllZGNhMi5jcnQw
          DgYDVR0PAQH/BAQDAgXgMB8GA1UdIwQYMBaAFInoTN+LJjk+1yQuEg565+Yn5daXMIGxBgNV
          HR8EgakwgaYwNaAzoDGGL2h0dHA6Ly93d3cucG9zdHNpZ251bS5jei9jcmwvcHNxdWFsaWZp
          ZWRjYTIuY3JsMDagNKAyhjBodHRwOi8vd3d3Mi5wb3N0c2lnbnVtLmN6L2NybC9wc3F1YWxp
          ZmllZGNhMi5jcmwwNaAzoDGGL2h0dHA6Ly9wb3N0c2lnbnVtLnR0Yy5jei9jcmwvcHNxdWFs
          aWZpZWRjYTIuY3JsMB0GA1UdDgQWBBShlLmW1Cxdhnxxe3hA3Cva+Tm5qjANBgkqhkiG9w0B
          AQsFAAOCAQEAlol6CGrLrq3Uymjcns1mLYuyQGZEA64nVsQMWo/rxeOn42jG2HjweHJQYKez
          RkPQJNackSef+gzrDd+fZD6ElMqDZ6VmYBO99aFoTENNFdfTQrLdrUk07fw8e4KZ+YwNwSpL
          CMHO1MYDpljNlMoHMJLPqT2LKguoxQ8DNg50QUU7h80IVy06PJE92vGa/FJuimcDNc85Jcwa
          /M9mdaGfrfzit/XwIW4QtRajvFwlUwiiJx/mj13NaW+7SKWqjoMkSbv7tI+k2713w7N8aw17
          i+/Ny+kZmlvR9XoFbIzcFPWcvP1P0sH+ge2tpQ56VUoIY+en9NW4uHIWut7cfYWZRw==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Zc9iqTapdaekPbhyo0ass5n6p+I=</DigestValue>
      </Reference>
      <Reference URI="/xl/calcChain.xml?ContentType=application/vnd.openxmlformats-officedocument.spreadsheetml.calcChain+xml">
        <DigestMethod Algorithm="http://www.w3.org/2000/09/xmldsig#sha1"/>
        <DigestValue>JpaLR9a30KhE0REdFb/4W6N7Vm0=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26BeaZwgMOCvkhqKs0ctEY/60kg=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XFl88MT3tYesfx2fC7uDabzBU+U=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3roGdekYARbwHKQFEgl5xbZH9Kc=</DigestValue>
      </Reference>
      <Reference URI="/xl/sharedStrings.xml?ContentType=application/vnd.openxmlformats-officedocument.spreadsheetml.sharedStrings+xml">
        <DigestMethod Algorithm="http://www.w3.org/2000/09/xmldsig#sha1"/>
        <DigestValue>NGR9Qw1mMLXah0Fv7byOH4x9YZE=</DigestValue>
      </Reference>
      <Reference URI="/xl/styles.xml?ContentType=application/vnd.openxmlformats-officedocument.spreadsheetml.styles+xml">
        <DigestMethod Algorithm="http://www.w3.org/2000/09/xmldsig#sha1"/>
        <DigestValue>kTrTf0Lp5Z68646vRytBxYrDFrI=</DigestValue>
      </Reference>
      <Reference URI="/xl/theme/theme1.xml?ContentType=application/vnd.openxmlformats-officedocument.theme+xml">
        <DigestMethod Algorithm="http://www.w3.org/2000/09/xmldsig#sha1"/>
        <DigestValue>7hi86z403xu1hFy/RBL0UABTZJ4=</DigestValue>
      </Reference>
      <Reference URI="/xl/workbook.xml?ContentType=application/vnd.openxmlformats-officedocument.spreadsheetml.sheet.main+xml">
        <DigestMethod Algorithm="http://www.w3.org/2000/09/xmldsig#sha1"/>
        <DigestValue>L7q4BByOfg0NGdtxgQtp53aJO1o=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sheet1.xml?ContentType=application/vnd.openxmlformats-officedocument.spreadsheetml.worksheet+xml">
        <DigestMethod Algorithm="http://www.w3.org/2000/09/xmldsig#sha1"/>
        <DigestValue>ol+Tk6LGkkHq190B8F8FOZ+oWaU=</DigestValue>
      </Reference>
      <Reference URI="/xl/worksheets/sheet2.xml?ContentType=application/vnd.openxmlformats-officedocument.spreadsheetml.worksheet+xml">
        <DigestMethod Algorithm="http://www.w3.org/2000/09/xmldsig#sha1"/>
        <DigestValue>qvVLJgRPRcFmMHL74JDPRQxbS3k=</DigestValue>
      </Reference>
      <Reference URI="/xl/worksheets/sheet3.xml?ContentType=application/vnd.openxmlformats-officedocument.spreadsheetml.worksheet+xml">
        <DigestMethod Algorithm="http://www.w3.org/2000/09/xmldsig#sha1"/>
        <DigestValue>BI142muTLbElOy5xvojinbb2B5w=</DigestValue>
      </Reference>
    </Manifest>
    <SignatureProperties>
      <SignatureProperty Id="idSignatureTime" Target="#idPackageSignature">
        <mdssi:SignatureTime>
          <mdssi:Format>YYYY-MM-DDThh:mm:ssTZD</mdssi:Format>
          <mdssi:Value>2015-01-26T12:22:31Z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1280</HorizontalResolution>
          <VerticalResolution>800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41</vt:i4>
      </vt:variant>
    </vt:vector>
  </HeadingPairs>
  <TitlesOfParts>
    <vt:vector size="44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SloupecCH</vt:lpstr>
      <vt:lpstr>SloupecJC</vt:lpstr>
      <vt:lpstr>SloupecJH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Václav</dc:creator>
  <cp:lastModifiedBy>elpodpis</cp:lastModifiedBy>
  <dcterms:created xsi:type="dcterms:W3CDTF">2015-01-22T07:14:29Z</dcterms:created>
  <dcterms:modified xsi:type="dcterms:W3CDTF">2015-01-26T12:22:30Z</dcterms:modified>
</cp:coreProperties>
</file>