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-002-a - Stavební a k..." sheetId="2" r:id="rId2"/>
    <sheet name="2020-002-b - Elektroinsta..." sheetId="3" r:id="rId3"/>
    <sheet name="2020-002-c - Vytápění" sheetId="4" r:id="rId4"/>
    <sheet name="2020-002-d - ZTI" sheetId="5" r:id="rId5"/>
    <sheet name="2020-002-e - Vzduchotechnika" sheetId="6" r:id="rId6"/>
    <sheet name="2020-002-f - VRN" sheetId="7" r:id="rId7"/>
  </sheets>
  <definedNames>
    <definedName name="_xlnm.Print_Area" localSheetId="0">'Rekapitulace stavby'!$D$4:$AO$76,'Rekapitulace stavby'!$C$82:$AQ$108</definedName>
    <definedName name="_xlnm._FilterDatabase" localSheetId="1" hidden="1">'2020-002-a - Stavební a k...'!$C$151:$K$712</definedName>
    <definedName name="_xlnm.Print_Area" localSheetId="1">'2020-002-a - Stavební a k...'!$C$4:$J$76,'2020-002-a - Stavební a k...'!$C$82:$J$133,'2020-002-a - Stavební a k...'!$C$139:$K$712</definedName>
    <definedName name="_xlnm._FilterDatabase" localSheetId="2" hidden="1">'2020-002-b - Elektroinsta...'!$C$127:$K$132</definedName>
    <definedName name="_xlnm.Print_Area" localSheetId="2">'2020-002-b - Elektroinsta...'!$C$4:$J$76,'2020-002-b - Elektroinsta...'!$C$82:$J$109,'2020-002-b - Elektroinsta...'!$C$115:$K$132</definedName>
    <definedName name="_xlnm._FilterDatabase" localSheetId="3" hidden="1">'2020-002-c - Vytápění'!$C$127:$K$203</definedName>
    <definedName name="_xlnm.Print_Area" localSheetId="3">'2020-002-c - Vytápění'!$C$4:$J$76,'2020-002-c - Vytápění'!$C$82:$J$109,'2020-002-c - Vytápění'!$C$115:$K$203</definedName>
    <definedName name="_xlnm._FilterDatabase" localSheetId="4" hidden="1">'2020-002-d - ZTI'!$C$128:$K$135</definedName>
    <definedName name="_xlnm.Print_Area" localSheetId="4">'2020-002-d - ZTI'!$C$4:$J$76,'2020-002-d - ZTI'!$C$82:$J$110,'2020-002-d - ZTI'!$C$116:$K$135</definedName>
    <definedName name="_xlnm._FilterDatabase" localSheetId="5" hidden="1">'2020-002-e - Vzduchotechnika'!$C$126:$K$129</definedName>
    <definedName name="_xlnm.Print_Area" localSheetId="5">'2020-002-e - Vzduchotechnika'!$C$4:$J$76,'2020-002-e - Vzduchotechnika'!$C$82:$J$108,'2020-002-e - Vzduchotechnika'!$C$114:$K$129</definedName>
    <definedName name="_xlnm._FilterDatabase" localSheetId="6" hidden="1">'2020-002-f - VRN'!$C$129:$K$143</definedName>
    <definedName name="_xlnm.Print_Area" localSheetId="6">'2020-002-f - VRN'!$C$4:$J$76,'2020-002-f - VRN'!$C$82:$J$111,'2020-002-f - VRN'!$C$117:$K$143</definedName>
    <definedName name="_xlnm.Print_Titles" localSheetId="0">'Rekapitulace stavby'!$92:$92</definedName>
    <definedName name="_xlnm.Print_Titles" localSheetId="1">'2020-002-a - Stavební a k...'!$151:$151</definedName>
    <definedName name="_xlnm.Print_Titles" localSheetId="2">'2020-002-b - Elektroinsta...'!$127:$127</definedName>
    <definedName name="_xlnm.Print_Titles" localSheetId="3">'2020-002-c - Vytápění'!$127:$127</definedName>
    <definedName name="_xlnm.Print_Titles" localSheetId="4">'2020-002-d - ZTI'!$128:$128</definedName>
    <definedName name="_xlnm.Print_Titles" localSheetId="5">'2020-002-e - Vzduchotechnika'!$126:$126</definedName>
    <definedName name="_xlnm.Print_Titles" localSheetId="6">'2020-002-f - VRN'!$129:$129</definedName>
  </definedNames>
  <calcPr fullCalcOnLoad="1"/>
</workbook>
</file>

<file path=xl/sharedStrings.xml><?xml version="1.0" encoding="utf-8"?>
<sst xmlns="http://schemas.openxmlformats.org/spreadsheetml/2006/main" count="8502" uniqueCount="1631">
  <si>
    <t>Export Komplet</t>
  </si>
  <si>
    <t/>
  </si>
  <si>
    <t>2.0</t>
  </si>
  <si>
    <t>False</t>
  </si>
  <si>
    <t>{51b47dfa-e1c9-457c-81f2-76793661a411}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</si>
  <si>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</si>
  <si>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</si>
  <si>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</si>
  <si>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</si>
  <si>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</si>
  <si>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</si>
  <si>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</si>
  <si>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</si>
  <si>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</si>
  <si>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2020/002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</si>
  <si>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</si>
  <si>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</si>
  <si>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LAŽÁNKY - rekonstrukce a dostavba</t>
  </si>
  <si>
    <t>KSO:</t>
  </si>
  <si>
    <t>CC-CZ:</t>
  </si>
  <si>
    <t>Místo:</t>
  </si>
  <si>
    <t xml:space="preserve"> </t>
  </si>
  <si>
    <t>Datum:</t>
  </si>
  <si>
    <t>9. 3. 2020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</si>
  <si>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</si>
  <si>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</si>
  <si>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</si>
  <si>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</si>
  <si>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</si>
  <si>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</si>
  <si>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</si>
  <si>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</si>
  <si>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Budgets4u s.r.o.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</si>
  <si>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</si>
  <si>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</si>
  <si>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</si>
  <si>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</si>
  <si>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</si>
  <si>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</si>
  <si>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</si>
  <si>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</si>
  <si>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</si>
  <si>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</si>
  <si>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</si>
  <si>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</si>
  <si>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</si>
  <si>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</si>
  <si>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</si>
  <si>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</si>
  <si>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</si>
  <si>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</si>
  <si>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</si>
  <si>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</si>
  <si>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</si>
  <si>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</si>
  <si>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</si>
  <si>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</si>
  <si>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</si>
  <si>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</si>
  <si>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</si>
  <si>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</si>
  <si>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</si>
  <si>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</si>
  <si>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</si>
  <si>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</si>
  <si>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</si>
  <si>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</si>
  <si>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</si>
  <si>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</si>
  <si>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</si>
  <si>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</si>
  <si>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</si>
  <si>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</si>
  <si>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</si>
  <si>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</si>
  <si>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</si>
  <si>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</si>
  <si>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</si>
  <si>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</si>
  <si>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</si>
  <si>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</si>
  <si>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2020/002/a</t>
  </si>
  <si>
    <t>Stavební a konstrukční část</t>
  </si>
  <si>
    <t>STA</t>
  </si>
  <si>
    <t>1</t>
  </si>
  <si>
    <t>{18a1bdb7-c4af-4b6f-91fa-5a14a27fef9b}</t>
  </si>
  <si>
    <t>2</t>
  </si>
  <si>
    <t>2020/002/b</t>
  </si>
  <si>
    <t>Elektroinstalace</t>
  </si>
  <si>
    <t>{f2ebfb63-3c9f-465d-b3ff-357ab29b2981}</t>
  </si>
  <si>
    <t>2020/002/c</t>
  </si>
  <si>
    <t>Vytápění</t>
  </si>
  <si>
    <t>{1e4b7d8f-3ff4-47ce-a6ab-ba319deeea0a}</t>
  </si>
  <si>
    <t>2020/002/d</t>
  </si>
  <si>
    <t>ZTI</t>
  </si>
  <si>
    <t>{5ac5082d-3033-41e1-b4ad-ce8e147395f4}</t>
  </si>
  <si>
    <t>2020/002/e</t>
  </si>
  <si>
    <t>Vzduchotechnika</t>
  </si>
  <si>
    <t>{2d63381e-323c-4b28-bf70-67cbc0261e1e}</t>
  </si>
  <si>
    <t>2020/002/f</t>
  </si>
  <si>
    <t>VRN</t>
  </si>
  <si>
    <t>{156ef070-4aae-41be-9a15-fa3bc1c9c975}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</si>
  <si>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</si>
  <si>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</si>
  <si>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</si>
  <si>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</si>
  <si>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</si>
  <si>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</si>
  <si>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</si>
  <si>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</si>
  <si>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</si>
  <si>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KRYCÍ LIST SOUPISU PRACÍ</t>
  </si>
  <si>
    <t>Objekt:</t>
  </si>
  <si>
    <t>2020/002/a - Stavební a konstrukční část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</si>
  <si>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</si>
  <si>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</si>
  <si>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</si>
  <si>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</si>
  <si>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</si>
  <si>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</si>
  <si>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</si>
  <si>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</si>
  <si>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</si>
  <si>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</si>
  <si>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</si>
  <si>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</si>
  <si>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</si>
  <si>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</si>
  <si>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</si>
  <si>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</si>
  <si>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</si>
  <si>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</si>
  <si>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</si>
  <si>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</si>
  <si>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727 - Zdravotechnika - požární ochrana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</si>
  <si>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</si>
  <si>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</si>
  <si>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</si>
  <si>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</si>
  <si>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</si>
  <si>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</si>
  <si>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</si>
  <si>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</si>
  <si>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</si>
  <si>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</si>
  <si>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</si>
  <si>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</si>
  <si>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</si>
  <si>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</si>
  <si>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</si>
  <si>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</si>
  <si>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</si>
  <si>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</si>
  <si>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</si>
  <si>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</si>
  <si>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</si>
  <si>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</si>
  <si>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</si>
  <si>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</si>
  <si>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</si>
  <si>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</si>
  <si>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</si>
  <si>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</si>
  <si>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</si>
  <si>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</si>
  <si>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</si>
  <si>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</si>
  <si>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</si>
  <si>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</si>
  <si>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</si>
  <si>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</si>
  <si>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</si>
  <si>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122151102</t>
  </si>
  <si>
    <t>Odkopávky a prokopávky nezapažené v hornině třídy těžitelnosti I, skupiny 1 a 2 objem do 50 m3 strojně</t>
  </si>
  <si>
    <t>m3</t>
  </si>
  <si>
    <t>4</t>
  </si>
  <si>
    <t>904925018</t>
  </si>
  <si>
    <t>VV</t>
  </si>
  <si>
    <t>odkopání objektu</t>
  </si>
  <si>
    <t>94*0,5*0,5</t>
  </si>
  <si>
    <t>Součet</t>
  </si>
  <si>
    <t>139751101</t>
  </si>
  <si>
    <t>Vykopávky v uzavřených prostorech v hornině třídy těžitelnosti I, skupiny 1 až 3 ručně</t>
  </si>
  <si>
    <t>1981120556</t>
  </si>
  <si>
    <t>Snížení úrovně terénu pro novou skladbu</t>
  </si>
  <si>
    <t>309,9*0,25</t>
  </si>
  <si>
    <t>3</t>
  </si>
  <si>
    <t>162211311</t>
  </si>
  <si>
    <t>Vodorovné přemístění výkopku z horniny třídy těžitelnosti I, skupiny 1 až 3 stavebním kolečkem do 10 m</t>
  </si>
  <si>
    <t>1990941189</t>
  </si>
  <si>
    <t>162211319</t>
  </si>
  <si>
    <t>Příplatek k vodorovnému přemístění výkopku z horniny třídy těžitelnosti I, skupiny 1 až 3 stavebním kolečkem ZKD 10 m</t>
  </si>
  <si>
    <t>1436078891</t>
  </si>
  <si>
    <t>77,475*2</t>
  </si>
  <si>
    <t>5</t>
  </si>
  <si>
    <t>162751117</t>
  </si>
  <si>
    <t>Vodorovné přemístění do 10000 m výkopku/sypaniny z horniny třídy těžitelnosti I, skupiny 1 až 3</t>
  </si>
  <si>
    <t>-1315241282</t>
  </si>
  <si>
    <t>6</t>
  </si>
  <si>
    <t>162751119</t>
  </si>
  <si>
    <t>Příplatek k vodorovnému přemístění výkopku/sypaniny z horniny třídy těžitelnosti I, skupiny 1 až 3 ZKD 1000 m přes 10000 m</t>
  </si>
  <si>
    <t>-1595694786</t>
  </si>
  <si>
    <t>77,475*20</t>
  </si>
  <si>
    <t>7</t>
  </si>
  <si>
    <t>167111101</t>
  </si>
  <si>
    <t>Nakládání výkopku z hornin třídy těžitelnosti I, skupiny 1 až 3 do 100 m3 ručně</t>
  </si>
  <si>
    <t>15878800</t>
  </si>
  <si>
    <t>154,950/2</t>
  </si>
  <si>
    <t>8</t>
  </si>
  <si>
    <t>171201231</t>
  </si>
  <si>
    <t>Poplatek za uložení zeminy a kamení na recyklační skládce (skládkovné) kód odpadu 17 05 04</t>
  </si>
  <si>
    <t>t</t>
  </si>
  <si>
    <t>-21172060</t>
  </si>
  <si>
    <t>77,475*1,7</t>
  </si>
  <si>
    <t>9</t>
  </si>
  <si>
    <t>171251201</t>
  </si>
  <si>
    <t>Uložení sypaniny na skládky nebo meziskládky</t>
  </si>
  <si>
    <t>585651635</t>
  </si>
  <si>
    <t>1549,500/20</t>
  </si>
  <si>
    <t>10</t>
  </si>
  <si>
    <t>175111201</t>
  </si>
  <si>
    <t>Obsypání objektu nad přilehlým původním terénem sypaninou bez prohození, uloženou do 3 m ručně</t>
  </si>
  <si>
    <t>-713584399</t>
  </si>
  <si>
    <t xml:space="preserve">zpětný obsyp </t>
  </si>
  <si>
    <t>95*0,5*0,3</t>
  </si>
  <si>
    <t>Zakládání</t>
  </si>
  <si>
    <t>11</t>
  </si>
  <si>
    <t>271922223</t>
  </si>
  <si>
    <t>Podsyp pod základové konstrukce se zhutněním ze skleněného recyklátu (pěnového skla) 32 až 63 mm</t>
  </si>
  <si>
    <t>1950908603</t>
  </si>
  <si>
    <t>Podsyp pod desku z pěnového skla</t>
  </si>
  <si>
    <t>309,9*0,3</t>
  </si>
  <si>
    <t>12</t>
  </si>
  <si>
    <t>273321311</t>
  </si>
  <si>
    <t>Základové desky ze ŽB bez zvýšených nároků na prostředí tř. C 16/20</t>
  </si>
  <si>
    <t>-486673288</t>
  </si>
  <si>
    <t>Podkladní deska tl. 100 mm</t>
  </si>
  <si>
    <t>309,9*0,1</t>
  </si>
  <si>
    <t>13</t>
  </si>
  <si>
    <t>273362021</t>
  </si>
  <si>
    <t>Výztuž základových desek svařovanými sítěmi Kari</t>
  </si>
  <si>
    <t>1217628299</t>
  </si>
  <si>
    <t>Kari síť 6/100/100</t>
  </si>
  <si>
    <t>309,9*1,15*0,00444</t>
  </si>
  <si>
    <t>Svislé a kompletní konstrukce</t>
  </si>
  <si>
    <t>14</t>
  </si>
  <si>
    <t>311272031</t>
  </si>
  <si>
    <t>Zdivo z pórobetonových tvárnic hladkých přes P2 do P4 přes 450 do 600 kg/m3 na tenkovrstvou maltu tl 200 mm</t>
  </si>
  <si>
    <t>m2</t>
  </si>
  <si>
    <t>-441649821</t>
  </si>
  <si>
    <t>Zdivo z tvárnic ytong tl. 200 mm</t>
  </si>
  <si>
    <t>135</t>
  </si>
  <si>
    <t>311272227</t>
  </si>
  <si>
    <t>Zdivo z pórobetonových tvárnic na pero a drážku přes P2 do P4 do 450 kg/m3 na tenkovrstvou maltu tl 300 m</t>
  </si>
  <si>
    <t>103889460</t>
  </si>
  <si>
    <t>Zdivo ytong tl. 300 mm</t>
  </si>
  <si>
    <t>20,25</t>
  </si>
  <si>
    <t>16</t>
  </si>
  <si>
    <t>311273121</t>
  </si>
  <si>
    <t>Zdivo tepelněizolační z pórobetových tvárnic do P2 do 400kg/m3 U přes 0,18 do 0,22, tl zdiva 450 mm</t>
  </si>
  <si>
    <t>-1643858179</t>
  </si>
  <si>
    <t>zdivo ytong tl. 450 mm</t>
  </si>
  <si>
    <t>42,9</t>
  </si>
  <si>
    <t>17</t>
  </si>
  <si>
    <t>311322611</t>
  </si>
  <si>
    <t>Nosná zeď ze ŽB voděodolného proti agresivnímu prostředí tř. C 30/37 bez výztuže</t>
  </si>
  <si>
    <t>1674879934</t>
  </si>
  <si>
    <t>Konstrukce záhonu</t>
  </si>
  <si>
    <t>(10*1,3*0,2+10*1,8*0,2+10*1,8*0,2)*1,2</t>
  </si>
  <si>
    <t>18</t>
  </si>
  <si>
    <t>311351311</t>
  </si>
  <si>
    <t>Zřízení jednostranného bednění nosných nadzákladových zdí</t>
  </si>
  <si>
    <t>1721859529</t>
  </si>
  <si>
    <t>10*1,3*2+10*1,8*2+1,8*10</t>
  </si>
  <si>
    <t>19</t>
  </si>
  <si>
    <t>311351312</t>
  </si>
  <si>
    <t>Odstranění jednostranného bednění nosných nadzákladových zdí</t>
  </si>
  <si>
    <t>1565687425</t>
  </si>
  <si>
    <t>20</t>
  </si>
  <si>
    <t>311361821</t>
  </si>
  <si>
    <t>Výztuž nosných zdí betonářskou ocelí 10 505</t>
  </si>
  <si>
    <t>-1006581247</t>
  </si>
  <si>
    <t>Výztuž - 150 kg/m3 betonu</t>
  </si>
  <si>
    <t>11,76*0,15</t>
  </si>
  <si>
    <t>317142442</t>
  </si>
  <si>
    <t>Překlad nenosný pórobetonový š 150 mm v do 250 mm na tenkovrstvou maltu dl do 1250 mm</t>
  </si>
  <si>
    <t>kus</t>
  </si>
  <si>
    <t>-1993945289</t>
  </si>
  <si>
    <t>22</t>
  </si>
  <si>
    <t>317234410</t>
  </si>
  <si>
    <t>Vyzdívka mezi nosníky z cihel pálených na MC</t>
  </si>
  <si>
    <t>-1301780250</t>
  </si>
  <si>
    <t>Vyzdívky mezi ocelové nosníky</t>
  </si>
  <si>
    <t>24*0,2*0,4</t>
  </si>
  <si>
    <t>23</t>
  </si>
  <si>
    <t>317944323</t>
  </si>
  <si>
    <t>Válcované nosníky č.14 až 22 dodatečně osazované do připravených otvorů</t>
  </si>
  <si>
    <t>-1513399540</t>
  </si>
  <si>
    <t>Ocelové překlady nad budoucí otvory a nad odbourané stěny</t>
  </si>
  <si>
    <t>I 120</t>
  </si>
  <si>
    <t>0,347+0,251</t>
  </si>
  <si>
    <t>I 180</t>
  </si>
  <si>
    <t>0,272</t>
  </si>
  <si>
    <t>I 240</t>
  </si>
  <si>
    <t>0,793</t>
  </si>
  <si>
    <t>U 140</t>
  </si>
  <si>
    <t>0,44</t>
  </si>
  <si>
    <t>plech tl. 10</t>
  </si>
  <si>
    <t>0,008</t>
  </si>
  <si>
    <t>24</t>
  </si>
  <si>
    <t>319231214</t>
  </si>
  <si>
    <t>Dodatečná izolace PE fólií zdiva cihelného tl do 800 mm podřezáním řetězovou pilou</t>
  </si>
  <si>
    <t>m</t>
  </si>
  <si>
    <t>937332134</t>
  </si>
  <si>
    <t>25</t>
  </si>
  <si>
    <t>342272225</t>
  </si>
  <si>
    <t>Příčka z pórobetonových hladkých tvárnic na tenkovrstvou maltu tl 100 mm</t>
  </si>
  <si>
    <t>804169846</t>
  </si>
  <si>
    <t>26</t>
  </si>
  <si>
    <t>342272245</t>
  </si>
  <si>
    <t>Příčka z pórobetonových hladkých tvárnic na tenkovrstvou maltu tl 150 mm</t>
  </si>
  <si>
    <t>4936503</t>
  </si>
  <si>
    <t>Vodorovné konstrukce</t>
  </si>
  <si>
    <t>27</t>
  </si>
  <si>
    <t>413232221</t>
  </si>
  <si>
    <t>Zazdívka zhlaví válcovaných nosníků v do 300 mm</t>
  </si>
  <si>
    <t>153293857</t>
  </si>
  <si>
    <t>28</t>
  </si>
  <si>
    <t>417321414</t>
  </si>
  <si>
    <t>Ztužující pásy a věnce ze ŽB tř. C 20/25</t>
  </si>
  <si>
    <t>580797811</t>
  </si>
  <si>
    <t>Ztužující věnec 200x200 mm</t>
  </si>
  <si>
    <t>59,3*0,2*0,2</t>
  </si>
  <si>
    <t>29</t>
  </si>
  <si>
    <t>417351115</t>
  </si>
  <si>
    <t>Zřízení bednění ztužujících věnců</t>
  </si>
  <si>
    <t>914783630</t>
  </si>
  <si>
    <t>Bednění bočnic</t>
  </si>
  <si>
    <t>59,3*0,25+56,6*0,25</t>
  </si>
  <si>
    <t>30</t>
  </si>
  <si>
    <t>417351116</t>
  </si>
  <si>
    <t>Odstranění bednění ztužujících věnců</t>
  </si>
  <si>
    <t>1041662242</t>
  </si>
  <si>
    <t>31</t>
  </si>
  <si>
    <t>417361821</t>
  </si>
  <si>
    <t>Výztuž ztužujících pásů a věnců betonářskou ocelí 10 505</t>
  </si>
  <si>
    <t>-1707554362</t>
  </si>
  <si>
    <t>Výztuž věnce - 80 kg/m3 betonu</t>
  </si>
  <si>
    <t>2,372*0,08</t>
  </si>
  <si>
    <t>Komunikace pozemní</t>
  </si>
  <si>
    <t>32</t>
  </si>
  <si>
    <t>564671111</t>
  </si>
  <si>
    <t>Podklad z kameniva hrubého drceného vel. 63-125 mm tl 250 mm</t>
  </si>
  <si>
    <t>-1707995419</t>
  </si>
  <si>
    <t>podklad pod zámkovou dlažbu</t>
  </si>
  <si>
    <t>17,7</t>
  </si>
  <si>
    <t>33</t>
  </si>
  <si>
    <t>564811113</t>
  </si>
  <si>
    <t>Podklad ze štěrkodrtě ŠD tl 70 mm</t>
  </si>
  <si>
    <t>1424611424</t>
  </si>
  <si>
    <t>34</t>
  </si>
  <si>
    <t>596211210</t>
  </si>
  <si>
    <t>Kladení zámkové dlažby komunikací pro pěší tl 80 mm skupiny A pl do 50 m2</t>
  </si>
  <si>
    <t>59926723</t>
  </si>
  <si>
    <t>35</t>
  </si>
  <si>
    <t>M</t>
  </si>
  <si>
    <t>59245013</t>
  </si>
  <si>
    <t>dlažba zámková tvaru I 200x165x80mm přírodní</t>
  </si>
  <si>
    <t>-27428958</t>
  </si>
  <si>
    <t>Úpravy povrchů, podlahy a osazování výplní</t>
  </si>
  <si>
    <t>36</t>
  </si>
  <si>
    <t>611131121</t>
  </si>
  <si>
    <t>Penetrační disperzní nátěr vnitřních stropů nanášený ručně</t>
  </si>
  <si>
    <t>-356052616</t>
  </si>
  <si>
    <t>37</t>
  </si>
  <si>
    <t>611142001</t>
  </si>
  <si>
    <t>Potažení vnitřních stropů sklovláknitým pletivem vtlačeným do tenkovrstvé hmoty</t>
  </si>
  <si>
    <t>1549536673</t>
  </si>
  <si>
    <t>38</t>
  </si>
  <si>
    <t>611311131</t>
  </si>
  <si>
    <t>Potažení vnitřních rovných stropů vápenným štukem tloušťky do 3 mm</t>
  </si>
  <si>
    <t>1622431090</t>
  </si>
  <si>
    <t>39</t>
  </si>
  <si>
    <t>611325402</t>
  </si>
  <si>
    <t>Oprava vnitřní vápenocementové hrubé omítky stropů v rozsahu plochy do 30%</t>
  </si>
  <si>
    <t>854268874</t>
  </si>
  <si>
    <t>Oprava stávajícíh stropů</t>
  </si>
  <si>
    <t>410</t>
  </si>
  <si>
    <t>40</t>
  </si>
  <si>
    <t>612131121</t>
  </si>
  <si>
    <t>Penetrační disperzní nátěr vnitřních stěn nanášený ručně</t>
  </si>
  <si>
    <t>649350184</t>
  </si>
  <si>
    <t>Penetrace podkladu - stávající + nové stěny</t>
  </si>
  <si>
    <t>1208</t>
  </si>
  <si>
    <t>41</t>
  </si>
  <si>
    <t>612142001</t>
  </si>
  <si>
    <t>Potažení vnitřních stěn sklovláknitým pletivem vtlačeným do tenkovrstvé hmoty</t>
  </si>
  <si>
    <t>-129413110</t>
  </si>
  <si>
    <t>42</t>
  </si>
  <si>
    <t>612311131</t>
  </si>
  <si>
    <t>Potažení vnitřních stěn vápenným štukem tloušťky do 3 mm</t>
  </si>
  <si>
    <t>-710730125</t>
  </si>
  <si>
    <t>vápenný štuk</t>
  </si>
  <si>
    <t>odpočet obkladů</t>
  </si>
  <si>
    <t>-202,3</t>
  </si>
  <si>
    <t>43</t>
  </si>
  <si>
    <t>612325402</t>
  </si>
  <si>
    <t>Oprava vnitřní vápenocementové hrubé omítky stěn v rozsahu plochy do 30%</t>
  </si>
  <si>
    <t>475841723</t>
  </si>
  <si>
    <t>44</t>
  </si>
  <si>
    <t>619991011</t>
  </si>
  <si>
    <t>Obalení konstrukcí a prvků fólií přilepenou lepící páskou</t>
  </si>
  <si>
    <t>445017946</t>
  </si>
  <si>
    <t>45</t>
  </si>
  <si>
    <t>622131121</t>
  </si>
  <si>
    <t>Penetrační disperzní nátěr vnějších stěn nanášený ručně</t>
  </si>
  <si>
    <t>-376569750</t>
  </si>
  <si>
    <t>Penetrace nového zdiva</t>
  </si>
  <si>
    <t>108</t>
  </si>
  <si>
    <t>46</t>
  </si>
  <si>
    <t>622142001</t>
  </si>
  <si>
    <t>Potažení vnějších stěn sklovláknitým pletivem vtlačeným do tenkovrstvé hmoty</t>
  </si>
  <si>
    <t>149052502</t>
  </si>
  <si>
    <t>47</t>
  </si>
  <si>
    <t>622325312</t>
  </si>
  <si>
    <t>Oprava vnější vápenocementové štukové omítky složitosti 2 v rozsahu do 30%</t>
  </si>
  <si>
    <t>1146579437</t>
  </si>
  <si>
    <t>Oprava stávající fasády</t>
  </si>
  <si>
    <t>80</t>
  </si>
  <si>
    <t>48</t>
  </si>
  <si>
    <t>622541011</t>
  </si>
  <si>
    <t>Tenkovrstvá silikonsilikátová zrnitá omítka tl. 1,5 mm včetně penetrace vnějších stěn</t>
  </si>
  <si>
    <t>75770128</t>
  </si>
  <si>
    <t>49</t>
  </si>
  <si>
    <t>632441220</t>
  </si>
  <si>
    <t>Potěr anhydritový samonivelační litý C25 do 50 mm</t>
  </si>
  <si>
    <t>-1590427734</t>
  </si>
  <si>
    <t>Anhydritový potěr tl. 60 mm</t>
  </si>
  <si>
    <t>309,9+170,5</t>
  </si>
  <si>
    <t>50</t>
  </si>
  <si>
    <t>632441292</t>
  </si>
  <si>
    <t>Příplatek k anhydritovému samonivelačnímu litému potěru C25 ZKD 5 mm tloušťky</t>
  </si>
  <si>
    <t>1039266974</t>
  </si>
  <si>
    <t>480,400*2</t>
  </si>
  <si>
    <t>51</t>
  </si>
  <si>
    <t>632481213</t>
  </si>
  <si>
    <t>Separační vrstva z PE fólie</t>
  </si>
  <si>
    <t>351962833</t>
  </si>
  <si>
    <t>52</t>
  </si>
  <si>
    <t>634112112</t>
  </si>
  <si>
    <t>Obvodová dilatace podlahovým páskem z pěnového PE mezi stěnou a mazaninou nebo potěrem v 100 mm</t>
  </si>
  <si>
    <t>-1739751845</t>
  </si>
  <si>
    <t>53</t>
  </si>
  <si>
    <t>637121113</t>
  </si>
  <si>
    <t>Okapový chodník z kačírku tl 200 mm s udusáním</t>
  </si>
  <si>
    <t>-1179061425</t>
  </si>
  <si>
    <t>okapový chodník z kačírku</t>
  </si>
  <si>
    <t>59*0,5</t>
  </si>
  <si>
    <t>54</t>
  </si>
  <si>
    <t>637311122</t>
  </si>
  <si>
    <t>Okapový chodník z betonových chodníkových obrubníků stojatých lože beton</t>
  </si>
  <si>
    <t>1594448786</t>
  </si>
  <si>
    <t>59</t>
  </si>
  <si>
    <t>Ostatní konstrukce a práce, bourání</t>
  </si>
  <si>
    <t>55</t>
  </si>
  <si>
    <t>941111121</t>
  </si>
  <si>
    <t>Montáž lešení řadového trubkového lehkého s podlahami zatížení do 200 kg/m2 š do 1,2 m v do 10 m</t>
  </si>
  <si>
    <t>355460895</t>
  </si>
  <si>
    <t>56</t>
  </si>
  <si>
    <t>941111221</t>
  </si>
  <si>
    <t>Příplatek k lešení řadovému trubkovému lehkému s podlahami š 1,2 m v 10 m za první a ZKD den použití</t>
  </si>
  <si>
    <t>1972550939</t>
  </si>
  <si>
    <t>596,000*60</t>
  </si>
  <si>
    <t>57</t>
  </si>
  <si>
    <t>941111821</t>
  </si>
  <si>
    <t>Demontáž lešení řadového trubkového lehkého s podlahami zatížení do 200 kg/m2 š do 1,2 m v do 10 m</t>
  </si>
  <si>
    <t>215265028</t>
  </si>
  <si>
    <t>58</t>
  </si>
  <si>
    <t>944511111</t>
  </si>
  <si>
    <t>Montáž ochranné sítě z textilie z umělých vláken</t>
  </si>
  <si>
    <t>-1268873327</t>
  </si>
  <si>
    <t>944511211</t>
  </si>
  <si>
    <t>Příplatek k ochranné síti za první a ZKD den použití</t>
  </si>
  <si>
    <t>-1936108827</t>
  </si>
  <si>
    <t>60</t>
  </si>
  <si>
    <t>944511811</t>
  </si>
  <si>
    <t>Demontáž ochranné sítě z textilie z umělých vláken</t>
  </si>
  <si>
    <t>-1632787238</t>
  </si>
  <si>
    <t>61</t>
  </si>
  <si>
    <t>949101111</t>
  </si>
  <si>
    <t>Lešení pomocné pro objekty pozemních staveb s lešeňovou podlahou v do 1,9 m zatížení do 150 kg/m2</t>
  </si>
  <si>
    <t>-789097872</t>
  </si>
  <si>
    <t>62</t>
  </si>
  <si>
    <t>952901111</t>
  </si>
  <si>
    <t>Vyčištění budov bytové a občanské výstavby při výšce podlaží do 4 m</t>
  </si>
  <si>
    <t>129453082</t>
  </si>
  <si>
    <t>63</t>
  </si>
  <si>
    <t>9539432R3</t>
  </si>
  <si>
    <t>D+M hasícího přístroje</t>
  </si>
  <si>
    <t>531480240</t>
  </si>
  <si>
    <t>64</t>
  </si>
  <si>
    <t>962032231</t>
  </si>
  <si>
    <t>Bourání zdiva z cihel pálených nebo vápenopískových na MV nebo MVC přes 1 m3</t>
  </si>
  <si>
    <t>2030113520</t>
  </si>
  <si>
    <t>Bourání zdiva</t>
  </si>
  <si>
    <t>153,4</t>
  </si>
  <si>
    <t>65</t>
  </si>
  <si>
    <t>962032631</t>
  </si>
  <si>
    <t>Bourání zdiva komínového nad střechou z cihel na MV nebo MVC</t>
  </si>
  <si>
    <t>144313731</t>
  </si>
  <si>
    <t>demolice původního komína</t>
  </si>
  <si>
    <t>10*0,36*0,36</t>
  </si>
  <si>
    <t>66</t>
  </si>
  <si>
    <t>963023712</t>
  </si>
  <si>
    <t>Vybourání schodišťových stupňů ze zdi cihelné oboustranně</t>
  </si>
  <si>
    <t>1581875430</t>
  </si>
  <si>
    <t>Vybourání schodiště - chodba</t>
  </si>
  <si>
    <t>5*2,2</t>
  </si>
  <si>
    <t>67</t>
  </si>
  <si>
    <t>963053935</t>
  </si>
  <si>
    <t>Bourání ŽB schodišťových ramen monolitických zazděných oboustranně</t>
  </si>
  <si>
    <t>579872474</t>
  </si>
  <si>
    <t>Bourání vnitřního schodiště</t>
  </si>
  <si>
    <t>3,5*1,25</t>
  </si>
  <si>
    <t>68</t>
  </si>
  <si>
    <t>965042241</t>
  </si>
  <si>
    <t>Bourání podkladů pod dlažby nebo mazanin betonových nebo z litého asfaltu tl přes 100 mm pl přes 4 m2</t>
  </si>
  <si>
    <t>924966140</t>
  </si>
  <si>
    <t>69</t>
  </si>
  <si>
    <t>965049112</t>
  </si>
  <si>
    <t>Příplatek k bourání betonových mazanin za bourání mazanin se svařovanou sítí tl přes 100 mm</t>
  </si>
  <si>
    <t>-1147711738</t>
  </si>
  <si>
    <t>70</t>
  </si>
  <si>
    <t>968062355</t>
  </si>
  <si>
    <t>Vybourání dřevěných rámů oken dvojitých včetně křídel pl do 2 m2</t>
  </si>
  <si>
    <t>-668516817</t>
  </si>
  <si>
    <t>71</t>
  </si>
  <si>
    <t>968062456</t>
  </si>
  <si>
    <t>Vybourání dřevěných dveřních zárubní pl přes 2 m2</t>
  </si>
  <si>
    <t>-1504379288</t>
  </si>
  <si>
    <t>72</t>
  </si>
  <si>
    <t>968072558</t>
  </si>
  <si>
    <t>Vybourání kovových vrat pl do 5 m2</t>
  </si>
  <si>
    <t>1590854349</t>
  </si>
  <si>
    <t>73</t>
  </si>
  <si>
    <t>974031165</t>
  </si>
  <si>
    <t>Vysekání rýh ve zdivu cihelném hl do 150 mm š do 200 mm</t>
  </si>
  <si>
    <t>-801746645</t>
  </si>
  <si>
    <t>Vysekání rýh pro osazení ocelových překladů nad budoucí otvory</t>
  </si>
  <si>
    <t>24*1,6</t>
  </si>
  <si>
    <t>74</t>
  </si>
  <si>
    <t>975053141</t>
  </si>
  <si>
    <t>Víceřadové podchycení stropů pro osazení nosníků v do 3,5 m pro zatížení do 1500 kg/m2</t>
  </si>
  <si>
    <t>600954097</t>
  </si>
  <si>
    <t>75</t>
  </si>
  <si>
    <t>978013141</t>
  </si>
  <si>
    <t>Otlučení (osekání) vnitřní vápenné nebo vápenocementové omítky stěn v rozsahu do 30 %</t>
  </si>
  <si>
    <t>1405147124</t>
  </si>
  <si>
    <t>Otlučení nesoudržných omítek - do 30 %</t>
  </si>
  <si>
    <t>76</t>
  </si>
  <si>
    <t>985411111</t>
  </si>
  <si>
    <t>Beztlakové zalití trhlin a dutin ve zdivu aktivovanou maltou</t>
  </si>
  <si>
    <t>1948481419</t>
  </si>
  <si>
    <t>Zalití řezů aktivovanou cementovou maltou</t>
  </si>
  <si>
    <t>177,5*0,5*0,02</t>
  </si>
  <si>
    <t>77</t>
  </si>
  <si>
    <t>985411911</t>
  </si>
  <si>
    <t>Příplatek k beztlakovému zalití trhlin a dutin za práci ve stísněném prostoru</t>
  </si>
  <si>
    <t>-1588283618</t>
  </si>
  <si>
    <t>78</t>
  </si>
  <si>
    <t>9854119R1</t>
  </si>
  <si>
    <t>šambrány oken - polystyrenové prvky</t>
  </si>
  <si>
    <t>ks</t>
  </si>
  <si>
    <t>2130663754</t>
  </si>
  <si>
    <t>79</t>
  </si>
  <si>
    <t>9854119R2</t>
  </si>
  <si>
    <t>D+M výdejna</t>
  </si>
  <si>
    <t>-1936333225</t>
  </si>
  <si>
    <t>9854119R3</t>
  </si>
  <si>
    <t>Plošina, včetně stavební přípravy</t>
  </si>
  <si>
    <t>-2028616673</t>
  </si>
  <si>
    <t>997</t>
  </si>
  <si>
    <t>Přesun sutě</t>
  </si>
  <si>
    <t>81</t>
  </si>
  <si>
    <t>997013212</t>
  </si>
  <si>
    <t>Vnitrostaveništní doprava suti a vybouraných hmot pro budovy v do 9 m ručně</t>
  </si>
  <si>
    <t>-90395335</t>
  </si>
  <si>
    <t>82</t>
  </si>
  <si>
    <t>997013501</t>
  </si>
  <si>
    <t>Odvoz suti a vybouraných hmot na skládku nebo meziskládku do 1 km se složením</t>
  </si>
  <si>
    <t>-7360644</t>
  </si>
  <si>
    <t>83</t>
  </si>
  <si>
    <t>997013509</t>
  </si>
  <si>
    <t>Příplatek k odvozu suti a vybouraných hmot na skládku ZKD 1 km přes 1 km</t>
  </si>
  <si>
    <t>134925987</t>
  </si>
  <si>
    <t>653,504*20</t>
  </si>
  <si>
    <t>84</t>
  </si>
  <si>
    <t>997013631</t>
  </si>
  <si>
    <t>Poplatek za uložení na skládce (skládkovné) stavebního odpadu směsného kód odpadu 17 09 04</t>
  </si>
  <si>
    <t>-2067086689</t>
  </si>
  <si>
    <t>13070,080/20</t>
  </si>
  <si>
    <t>998</t>
  </si>
  <si>
    <t>Přesun hmot</t>
  </si>
  <si>
    <t>85</t>
  </si>
  <si>
    <t>998017002</t>
  </si>
  <si>
    <t>Přesun hmot s omezením mechanizace pro budovy v do 12 m</t>
  </si>
  <si>
    <t>-513653979</t>
  </si>
  <si>
    <t>PSV</t>
  </si>
  <si>
    <t>Práce a dodávky PSV</t>
  </si>
  <si>
    <t>711</t>
  </si>
  <si>
    <t>Izolace proti vodě, vlhkosti a plynům</t>
  </si>
  <si>
    <t>86</t>
  </si>
  <si>
    <t>711111001</t>
  </si>
  <si>
    <t>Provedení izolace proti zemní vlhkosti vodorovné za studena nátěrem penetračním</t>
  </si>
  <si>
    <t>870207849</t>
  </si>
  <si>
    <t xml:space="preserve">Penetrace podkladu </t>
  </si>
  <si>
    <t>309,9</t>
  </si>
  <si>
    <t>87</t>
  </si>
  <si>
    <t>11163150</t>
  </si>
  <si>
    <t>lak penetrační asfaltový</t>
  </si>
  <si>
    <t>-2038110601</t>
  </si>
  <si>
    <t>309,9*0,0003 'Přepočtené koeficientem množství</t>
  </si>
  <si>
    <t>88</t>
  </si>
  <si>
    <t>711131811</t>
  </si>
  <si>
    <t>Odstranění izolace proti zemní vlhkosti vodorovné</t>
  </si>
  <si>
    <t>-1759100054</t>
  </si>
  <si>
    <t xml:space="preserve">Odstranění stávající hydroizolace </t>
  </si>
  <si>
    <t>100</t>
  </si>
  <si>
    <t>89</t>
  </si>
  <si>
    <t>711141559</t>
  </si>
  <si>
    <t>Provedení izolace proti zemní vlhkosti pásy přitavením vodorovné NAIP</t>
  </si>
  <si>
    <t>-1400468868</t>
  </si>
  <si>
    <t>Hydroizolační asfaltový pás</t>
  </si>
  <si>
    <t>90</t>
  </si>
  <si>
    <t>62856011</t>
  </si>
  <si>
    <t>pás asfaltový natavitelný modifikovaný SBS tl 4,0mm s vložkou z hliníkové fólie, hliníkové fólie s textilií a spalitelnou PE fólií nebo jemnozrnný minerálním posypem na horním povrchu</t>
  </si>
  <si>
    <t>587961593</t>
  </si>
  <si>
    <t>309,9*1,15 'Přepočtené koeficientem množství</t>
  </si>
  <si>
    <t>91</t>
  </si>
  <si>
    <t>711491273</t>
  </si>
  <si>
    <t>Provedení izolace proti tlakové vodě svislé z nopové folie</t>
  </si>
  <si>
    <t>-948451511</t>
  </si>
  <si>
    <t>izolace stěn objektu nopovou folií</t>
  </si>
  <si>
    <t>95*0,6</t>
  </si>
  <si>
    <t>92</t>
  </si>
  <si>
    <t>28323005</t>
  </si>
  <si>
    <t>fólie profilovaná (nopová) drenážní HDPE s výškou nopů 8mm</t>
  </si>
  <si>
    <t>-795120164</t>
  </si>
  <si>
    <t>57*1,2 'Přepočtené koeficientem množství</t>
  </si>
  <si>
    <t>93</t>
  </si>
  <si>
    <t>998711102</t>
  </si>
  <si>
    <t>Přesun hmot tonážní pro izolace proti vodě, vlhkosti a plynům v objektech výšky do 12 m</t>
  </si>
  <si>
    <t>-1018969395</t>
  </si>
  <si>
    <t>94</t>
  </si>
  <si>
    <t>998711181</t>
  </si>
  <si>
    <t>Příplatek k přesunu hmot tonážní 711 prováděný bez použití mechanizace</t>
  </si>
  <si>
    <t>-1571739492</t>
  </si>
  <si>
    <t>712</t>
  </si>
  <si>
    <t>Povlakové krytiny</t>
  </si>
  <si>
    <t>95</t>
  </si>
  <si>
    <t>712361701</t>
  </si>
  <si>
    <t>Provedení povlakové krytiny střech do 10° fólií položenou volně s přilepením spojů</t>
  </si>
  <si>
    <t>-682568187</t>
  </si>
  <si>
    <t>Hydroizolační folie</t>
  </si>
  <si>
    <t>pod vegetační skladbou</t>
  </si>
  <si>
    <t>pod terasou</t>
  </si>
  <si>
    <t>144,7</t>
  </si>
  <si>
    <t>96</t>
  </si>
  <si>
    <t>28343014</t>
  </si>
  <si>
    <t>fólie hydroizolační střešní mPVC určená ke stabilizaci přitížením a do vegetačních střech tl 1,8mm</t>
  </si>
  <si>
    <t>-618927009</t>
  </si>
  <si>
    <t>279,7*1,15 'Přepočtené koeficientem množství</t>
  </si>
  <si>
    <t>97</t>
  </si>
  <si>
    <t>712363352</t>
  </si>
  <si>
    <t>Povlakové krytiny střech do 10° z tvarovaných poplastovaných lišt délky 2 m koutová lišta vnitřní rš 100 mm</t>
  </si>
  <si>
    <t>-1524626113</t>
  </si>
  <si>
    <t>98</t>
  </si>
  <si>
    <t>712363354</t>
  </si>
  <si>
    <t>Povlakové krytiny střech do 10° z tvarovaných poplastovaných lišt délky 2 m stěnová lišta vyhnutá rš 70 mm</t>
  </si>
  <si>
    <t>-48329310</t>
  </si>
  <si>
    <t>99</t>
  </si>
  <si>
    <t>712391171</t>
  </si>
  <si>
    <t>Provedení povlakové krytiny střech do 10° podkladní textilní vrstvy</t>
  </si>
  <si>
    <t>270176572</t>
  </si>
  <si>
    <t>podkladní geotextílie na spádové klíny</t>
  </si>
  <si>
    <t>podkladní geotextilie na OSB desky</t>
  </si>
  <si>
    <t>69311035</t>
  </si>
  <si>
    <t>geotextilie tkaná separační, filtrační, výztužná PP pevnost v tahu 30kN/m</t>
  </si>
  <si>
    <t>52188189</t>
  </si>
  <si>
    <t>101</t>
  </si>
  <si>
    <t>712771221</t>
  </si>
  <si>
    <t>Provedení drenážní vrstvy vegetační střechy z plastových nopových fólií výšky nopů do 25 mm do 5°</t>
  </si>
  <si>
    <t>608465761</t>
  </si>
  <si>
    <t>výška nopu 20 mm</t>
  </si>
  <si>
    <t>102</t>
  </si>
  <si>
    <t>2640225020</t>
  </si>
  <si>
    <t>DEKDREN T20 profilovaná (nopová) fólie, výška nopu 20mm (40m2/bal.)</t>
  </si>
  <si>
    <t>434080178</t>
  </si>
  <si>
    <t>122,727272727273*1,1 'Přepočtené koeficientem množství</t>
  </si>
  <si>
    <t>103</t>
  </si>
  <si>
    <t>712771411</t>
  </si>
  <si>
    <t>Provedení vegetační vrstvy ze substrátu tloušťky do 200 mm vegetační střechy sklon do 5°</t>
  </si>
  <si>
    <t>1888471641</t>
  </si>
  <si>
    <t>Substrát pro trávník tl. 100 mm</t>
  </si>
  <si>
    <t>104</t>
  </si>
  <si>
    <t>2615261405</t>
  </si>
  <si>
    <t>Substrát střešní intenzivní DEK (2m3/bigbag)</t>
  </si>
  <si>
    <t>-719206955</t>
  </si>
  <si>
    <t>105</t>
  </si>
  <si>
    <t>712771521</t>
  </si>
  <si>
    <t>Položení vegetační nebo trávníkové rohože vegetační střechy sklon do 5°</t>
  </si>
  <si>
    <t>1130795872</t>
  </si>
  <si>
    <t>Trávník v rohoži</t>
  </si>
  <si>
    <t>106</t>
  </si>
  <si>
    <t>69334007</t>
  </si>
  <si>
    <t>koberec trávníkový vegetačních střech</t>
  </si>
  <si>
    <t>-102967065</t>
  </si>
  <si>
    <t>107</t>
  </si>
  <si>
    <t>998712102</t>
  </si>
  <si>
    <t>Přesun hmot tonážní tonážní pro krytiny povlakové v objektech v do 12 m</t>
  </si>
  <si>
    <t>-2094072701</t>
  </si>
  <si>
    <t>998712181</t>
  </si>
  <si>
    <t>Příplatek k přesunu hmot tonážní 712 prováděný bez použití mechanizace</t>
  </si>
  <si>
    <t>-666572317</t>
  </si>
  <si>
    <t>713</t>
  </si>
  <si>
    <t>Izolace tepelné</t>
  </si>
  <si>
    <t>109</t>
  </si>
  <si>
    <t>713111121</t>
  </si>
  <si>
    <t>Montáž izolace tepelné spodem stropů s uchycením drátem rohoží, pásů, dílců, desek</t>
  </si>
  <si>
    <t>-2017417373</t>
  </si>
  <si>
    <t>Tepelná izolace - 2 vrstvy, celková tl. 300 mm</t>
  </si>
  <si>
    <t>292*2</t>
  </si>
  <si>
    <t>110</t>
  </si>
  <si>
    <t>63148106</t>
  </si>
  <si>
    <t>deska tepelně izolační minerální univerzální λ=0,038-0,039 tl 140mm</t>
  </si>
  <si>
    <t>598330379</t>
  </si>
  <si>
    <t>292*1,02 'Přepočtené koeficientem množství</t>
  </si>
  <si>
    <t>111</t>
  </si>
  <si>
    <t>63148107</t>
  </si>
  <si>
    <t>deska tepelně izolační minerální univerzální λ=0,038-0,039 tl 160mm</t>
  </si>
  <si>
    <t>629173908</t>
  </si>
  <si>
    <t>112</t>
  </si>
  <si>
    <t>713121111</t>
  </si>
  <si>
    <t>Montáž izolace tepelné podlah volně kladenými rohožemi, pásy, dílci, deskami 1 vrstva</t>
  </si>
  <si>
    <t>718512422</t>
  </si>
  <si>
    <t>Podlahový polystyren EPS 200 tl. 50 mm</t>
  </si>
  <si>
    <t>Systémová deska podlahového topení</t>
  </si>
  <si>
    <t>113</t>
  </si>
  <si>
    <t>28375921</t>
  </si>
  <si>
    <t>deska EPS 200 do plochých střech a podlah λ=0,034 tl 50mm</t>
  </si>
  <si>
    <t>772576477</t>
  </si>
  <si>
    <t>480,4*1,02 'Přepočtené koeficientem množství</t>
  </si>
  <si>
    <t>114</t>
  </si>
  <si>
    <t>28616308</t>
  </si>
  <si>
    <t>deska systémová pro podlahové topení v 20-24mm bez tepelné izolace</t>
  </si>
  <si>
    <t>-1468130204</t>
  </si>
  <si>
    <t>115</t>
  </si>
  <si>
    <t>713141136</t>
  </si>
  <si>
    <t>Montáž izolace tepelné střech plochých lepené za studena nízkoexpanzní (PUR) pěnou 1 vrstva desek</t>
  </si>
  <si>
    <t>1835477762</t>
  </si>
  <si>
    <t>Tepelná izolace vegetační střechy - EPS 200 tl. 160 mm</t>
  </si>
  <si>
    <t>116</t>
  </si>
  <si>
    <t>28375961</t>
  </si>
  <si>
    <t>deska EPS 200 do plochých střech a podlah λ=0,034 tl 160mm</t>
  </si>
  <si>
    <t>-1699746844</t>
  </si>
  <si>
    <t>135*1,02 'Přepočtené koeficientem množství</t>
  </si>
  <si>
    <t>117</t>
  </si>
  <si>
    <t>713141336</t>
  </si>
  <si>
    <t>Montáž izolace tepelné střech plochých lepené za studena nízkoexpanzní (PUR) pěnou, spádová vrstva</t>
  </si>
  <si>
    <t>2099717152</t>
  </si>
  <si>
    <t>Spádové klíny 20 - 160 mm</t>
  </si>
  <si>
    <t>118</t>
  </si>
  <si>
    <t>28376143</t>
  </si>
  <si>
    <t>klín izolační z pěnového polystyrenu EPS 200 spádový</t>
  </si>
  <si>
    <t>870549656</t>
  </si>
  <si>
    <t>135,000*0,1</t>
  </si>
  <si>
    <t>119</t>
  </si>
  <si>
    <t>998713102</t>
  </si>
  <si>
    <t>Přesun hmot tonážní pro izolace tepelné v objektech v do 12 m</t>
  </si>
  <si>
    <t>982514973</t>
  </si>
  <si>
    <t>120</t>
  </si>
  <si>
    <t>998713181</t>
  </si>
  <si>
    <t>Příplatek k přesunu hmot tonážní 713 prováděný bez použití mechanizace</t>
  </si>
  <si>
    <t>-751445729</t>
  </si>
  <si>
    <t>727</t>
  </si>
  <si>
    <t>Zdravotechnika - požární ochrana</t>
  </si>
  <si>
    <t>121</t>
  </si>
  <si>
    <t>727111119</t>
  </si>
  <si>
    <t>Prostup předizolovaného kovového potrubí D 110 mm stěnou tl 10 cm požární odolnost EI 60-120</t>
  </si>
  <si>
    <t>1603141843</t>
  </si>
  <si>
    <t>122</t>
  </si>
  <si>
    <t>7271111R4</t>
  </si>
  <si>
    <t>Požární pás kotelny</t>
  </si>
  <si>
    <t>-785269854</t>
  </si>
  <si>
    <t>762</t>
  </si>
  <si>
    <t>Konstrukce tesařské</t>
  </si>
  <si>
    <t>123</t>
  </si>
  <si>
    <t>762331812</t>
  </si>
  <si>
    <t>Demontáž vázaných kcí krovů z hranolů průřezové plochy do 224 cm2</t>
  </si>
  <si>
    <t>25669411</t>
  </si>
  <si>
    <t>Demontáž krovu</t>
  </si>
  <si>
    <t>670</t>
  </si>
  <si>
    <t>124</t>
  </si>
  <si>
    <t>762332132</t>
  </si>
  <si>
    <t>Montáž vázaných kcí krovů pravidelných z hraněného řeziva průřezové plochy do 224 cm2</t>
  </si>
  <si>
    <t>709933166</t>
  </si>
  <si>
    <t>vaznice 180/140</t>
  </si>
  <si>
    <t>22,06</t>
  </si>
  <si>
    <t xml:space="preserve"> krokve 100/180</t>
  </si>
  <si>
    <t>153</t>
  </si>
  <si>
    <t>pásky 12/120</t>
  </si>
  <si>
    <t xml:space="preserve"> kleštiny 50/200</t>
  </si>
  <si>
    <t>125</t>
  </si>
  <si>
    <t>60512130</t>
  </si>
  <si>
    <t>hranol stavební řezivo průřezu do 224cm2 do dl 6m</t>
  </si>
  <si>
    <t>871554703</t>
  </si>
  <si>
    <t>22,06*0,18*0,14</t>
  </si>
  <si>
    <t>153*0,1*0,18</t>
  </si>
  <si>
    <t>15*0,12*0,12</t>
  </si>
  <si>
    <t>118*0,05*0,2</t>
  </si>
  <si>
    <t>4,706*1,1 'Přepočtené koeficientem množství</t>
  </si>
  <si>
    <t>126</t>
  </si>
  <si>
    <t>762333541</t>
  </si>
  <si>
    <t>D+M dřevěných vazníků</t>
  </si>
  <si>
    <t>2028489530</t>
  </si>
  <si>
    <t>127</t>
  </si>
  <si>
    <t>762341026</t>
  </si>
  <si>
    <t>Bednění střech rovných z desek OSB 2x tl 22 mm na pero a drážku šroubovaných na krokve</t>
  </si>
  <si>
    <t>542529169</t>
  </si>
  <si>
    <t>strop - nástavba</t>
  </si>
  <si>
    <t>170</t>
  </si>
  <si>
    <t>128</t>
  </si>
  <si>
    <t>762342214</t>
  </si>
  <si>
    <t>Montáž laťování na střechách jednoduchých sklonu do 60° osové vzdálenosti do 360 mm</t>
  </si>
  <si>
    <t>268843760</t>
  </si>
  <si>
    <t>Laťování - latě + kontralatě</t>
  </si>
  <si>
    <t>484</t>
  </si>
  <si>
    <t>129</t>
  </si>
  <si>
    <t>60514114</t>
  </si>
  <si>
    <t>řezivo jehličnaté lať impregnovaná dl 4 m</t>
  </si>
  <si>
    <t>168813378</t>
  </si>
  <si>
    <t>484,000*5*0,04*0,06</t>
  </si>
  <si>
    <t>130</t>
  </si>
  <si>
    <t>762342812</t>
  </si>
  <si>
    <t>Demontáž laťování střech z latí osové vzdálenosti do 0,50 m</t>
  </si>
  <si>
    <t>25752648</t>
  </si>
  <si>
    <t>Demontáž Laťování střechy</t>
  </si>
  <si>
    <t>465</t>
  </si>
  <si>
    <t>131</t>
  </si>
  <si>
    <t>762361312</t>
  </si>
  <si>
    <t>Konstrukční a vyrovnávací vrstva pod klempířské prvky (atiky) z desek dřevoštěpkových tl. 22 mm</t>
  </si>
  <si>
    <t>-363717705</t>
  </si>
  <si>
    <t>46*0,4</t>
  </si>
  <si>
    <t>132</t>
  </si>
  <si>
    <t>762395000</t>
  </si>
  <si>
    <t>Spojovací prostředky krovů, bednění, laťování, nadstřešních konstrukcí</t>
  </si>
  <si>
    <t>2072785539</t>
  </si>
  <si>
    <t>133</t>
  </si>
  <si>
    <t>762511286</t>
  </si>
  <si>
    <t>Podlahové kce podkladové dvouvrstvé z desek OSB tl 2x22 mm broušených na pero a drážku lepených</t>
  </si>
  <si>
    <t>199338709</t>
  </si>
  <si>
    <t>Zelená střecha + pod terasou</t>
  </si>
  <si>
    <t>144,7+135</t>
  </si>
  <si>
    <t>134</t>
  </si>
  <si>
    <t>762951002</t>
  </si>
  <si>
    <t>Montáž podkladního roštu terasy z plných profilů osové vzdálenosti podpěr přes 300 do 420 mm</t>
  </si>
  <si>
    <t>1225182798</t>
  </si>
  <si>
    <t xml:space="preserve"> rošt terasy modříín sib. D+M latě 50/30</t>
  </si>
  <si>
    <t>61198142</t>
  </si>
  <si>
    <t>terasový hranol 50x30mm sibiřský modřín</t>
  </si>
  <si>
    <t>-223593350</t>
  </si>
  <si>
    <t>144,700*3</t>
  </si>
  <si>
    <t>136</t>
  </si>
  <si>
    <t>762952012</t>
  </si>
  <si>
    <t>Montáž teras z prken š do 120 mm z dřevin tvrdých šroubovaných broušených bez povrchové úpravy</t>
  </si>
  <si>
    <t>-192593015</t>
  </si>
  <si>
    <t>tropické dřevo terasy D+M vč. terčů</t>
  </si>
  <si>
    <t>137</t>
  </si>
  <si>
    <t>61198134</t>
  </si>
  <si>
    <t>terasový profil dřevěný tl 25mm bangkirai</t>
  </si>
  <si>
    <t>-673099780</t>
  </si>
  <si>
    <t>144,7*1,08 'Přepočtené koeficientem množství</t>
  </si>
  <si>
    <t>138</t>
  </si>
  <si>
    <t>56284605</t>
  </si>
  <si>
    <t xml:space="preserve">terč rektifikační </t>
  </si>
  <si>
    <t>-642329340</t>
  </si>
  <si>
    <t>300*1,08 'Přepočtené koeficientem množství</t>
  </si>
  <si>
    <t>139</t>
  </si>
  <si>
    <t>7629520R1</t>
  </si>
  <si>
    <t>Dřevěná nosná konstrukce atiky</t>
  </si>
  <si>
    <t>2013226312</t>
  </si>
  <si>
    <t>Atika vč. záklopu</t>
  </si>
  <si>
    <t>140</t>
  </si>
  <si>
    <t>998762102</t>
  </si>
  <si>
    <t>Přesun hmot tonážní pro kce tesařské v objektech v do 12 m</t>
  </si>
  <si>
    <t>971609410</t>
  </si>
  <si>
    <t>141</t>
  </si>
  <si>
    <t>998762181</t>
  </si>
  <si>
    <t>Příplatek k přesunu hmot tonážní 762 prováděný bez použití mechanizace</t>
  </si>
  <si>
    <t>1541897332</t>
  </si>
  <si>
    <t>763</t>
  </si>
  <si>
    <t>Konstrukce suché výstavby</t>
  </si>
  <si>
    <t>142</t>
  </si>
  <si>
    <t>763131431</t>
  </si>
  <si>
    <t>SDK podhled deska 1xDF 12,5 bez izolace dvouvrstvá spodní kce profil CD+UD REI do 90</t>
  </si>
  <si>
    <t>-139425833</t>
  </si>
  <si>
    <t>Protipožární SDK podhled</t>
  </si>
  <si>
    <t>170+144,7+135</t>
  </si>
  <si>
    <t>143</t>
  </si>
  <si>
    <t>763131714</t>
  </si>
  <si>
    <t>SDK podhled základní penetrační nátěr</t>
  </si>
  <si>
    <t>1627331269</t>
  </si>
  <si>
    <t>144</t>
  </si>
  <si>
    <t>763131751</t>
  </si>
  <si>
    <t>Montáž parotěsné zábrany do SDK podhledu</t>
  </si>
  <si>
    <t>-1720832250</t>
  </si>
  <si>
    <t>145</t>
  </si>
  <si>
    <t>28329276</t>
  </si>
  <si>
    <t>fólie PE vyztužená pro parotěsnou vrstvu (reakce na oheň - třída E) 140g/m2</t>
  </si>
  <si>
    <t>-1003457527</t>
  </si>
  <si>
    <t>449,7*1,1 'Přepočtené koeficientem množství</t>
  </si>
  <si>
    <t>146</t>
  </si>
  <si>
    <t>998763302</t>
  </si>
  <si>
    <t>Přesun hmot tonážní pro sádrokartonové konstrukce v objektech v do 12 m</t>
  </si>
  <si>
    <t>-155543737</t>
  </si>
  <si>
    <t>147</t>
  </si>
  <si>
    <t>998763381</t>
  </si>
  <si>
    <t>Příplatek k přesunu hmot tonážní 763 SDK prováděný bez použití mechanizace</t>
  </si>
  <si>
    <t>-1396234498</t>
  </si>
  <si>
    <t>764</t>
  </si>
  <si>
    <t>Konstrukce klempířské</t>
  </si>
  <si>
    <t>148</t>
  </si>
  <si>
    <t>764001821</t>
  </si>
  <si>
    <t>Demontáž krytiny ze svitků nebo tabulí do suti</t>
  </si>
  <si>
    <t>-611239037</t>
  </si>
  <si>
    <t>demontáž krytiny střechy</t>
  </si>
  <si>
    <t>kotelna + sklad</t>
  </si>
  <si>
    <t>149</t>
  </si>
  <si>
    <t>764002811</t>
  </si>
  <si>
    <t>Demontáž okapového plechu do suti v krytině povlakové</t>
  </si>
  <si>
    <t>-1982977209</t>
  </si>
  <si>
    <t>150</t>
  </si>
  <si>
    <t>764002871</t>
  </si>
  <si>
    <t>Demontáž lemování zdí do suti</t>
  </si>
  <si>
    <t>-1120286708</t>
  </si>
  <si>
    <t>151</t>
  </si>
  <si>
    <t>764004801</t>
  </si>
  <si>
    <t>Demontáž podokapního žlabu do suti</t>
  </si>
  <si>
    <t>832826811</t>
  </si>
  <si>
    <t>152</t>
  </si>
  <si>
    <t>764004861</t>
  </si>
  <si>
    <t>Demontáž svodu do suti</t>
  </si>
  <si>
    <t>1273325295</t>
  </si>
  <si>
    <t>764244305</t>
  </si>
  <si>
    <t>Oplechování horních ploch a nadezdívek bez rohů z TiZn lesklého plechu kotvené rš 400 mm</t>
  </si>
  <si>
    <t>-47603301</t>
  </si>
  <si>
    <t>154</t>
  </si>
  <si>
    <t>764246343</t>
  </si>
  <si>
    <t>Oplechování parapetů rovných celoplošně lepené z TiZn lesklého plechu rš 220 mm</t>
  </si>
  <si>
    <t>468333373</t>
  </si>
  <si>
    <t>155</t>
  </si>
  <si>
    <t>764541305</t>
  </si>
  <si>
    <t>Žlab podokapní půlkruhový z TiZn lesklého plechu rš 330 mm</t>
  </si>
  <si>
    <t>928900580</t>
  </si>
  <si>
    <t>156</t>
  </si>
  <si>
    <t>764548424</t>
  </si>
  <si>
    <t>Svody kruhové včetně objímek, kolen, odskoků z TiZn předzvětralého plechu průměru 120 mm</t>
  </si>
  <si>
    <t>1121667816</t>
  </si>
  <si>
    <t>157</t>
  </si>
  <si>
    <t>998764102</t>
  </si>
  <si>
    <t>Přesun hmot tonážní pro konstrukce klempířské v objektech v do 12 m</t>
  </si>
  <si>
    <t>-1365518703</t>
  </si>
  <si>
    <t>158</t>
  </si>
  <si>
    <t>998764181</t>
  </si>
  <si>
    <t>Příplatek k přesunu hmot tonážní 764 prováděný bez použití mechanizace</t>
  </si>
  <si>
    <t>477519030</t>
  </si>
  <si>
    <t>765</t>
  </si>
  <si>
    <t>Krytina skládaná</t>
  </si>
  <si>
    <t>159</t>
  </si>
  <si>
    <t>765111801</t>
  </si>
  <si>
    <t>Demontáž krytiny keramické drážkové sklonu do 30° na sucho do suti</t>
  </si>
  <si>
    <t>-1558848544</t>
  </si>
  <si>
    <t>Demontáž stávající keramické krytiny</t>
  </si>
  <si>
    <t>160</t>
  </si>
  <si>
    <t>765113011</t>
  </si>
  <si>
    <t>Krytina keramická drážková velkoformátová režná sklonu do 30° na sucho</t>
  </si>
  <si>
    <t>1103176127</t>
  </si>
  <si>
    <t>161</t>
  </si>
  <si>
    <t>765113111</t>
  </si>
  <si>
    <t>Krytina keramická okapová hrana s větracím pásem plastovým</t>
  </si>
  <si>
    <t>2031485578</t>
  </si>
  <si>
    <t>162</t>
  </si>
  <si>
    <t>765113211</t>
  </si>
  <si>
    <t>Krytina keramická drážková nárožní hrana z hřebenáčů režných na sucho s větracím pásem kovovým</t>
  </si>
  <si>
    <t>-1093816342</t>
  </si>
  <si>
    <t>163</t>
  </si>
  <si>
    <t>765113311</t>
  </si>
  <si>
    <t>Krytina keramická drážková hřeben z hřebenáčů režných na sucho s větracím pásem kovovým</t>
  </si>
  <si>
    <t>-1323510655</t>
  </si>
  <si>
    <t>164</t>
  </si>
  <si>
    <t>765191011</t>
  </si>
  <si>
    <t>Montáž pojistné hydroizolační nebo parotěsné fólie kladené ve sklonu do 30° volně na krokve</t>
  </si>
  <si>
    <t>-1278439587</t>
  </si>
  <si>
    <t>165</t>
  </si>
  <si>
    <t>63150818</t>
  </si>
  <si>
    <t>fólie kontaktní difuzně propustná pro doplňkovou hydroizolační vrstvu, jednovrstvá mikrovláknitá s reflexní a funkční vrstvou tl 175μm</t>
  </si>
  <si>
    <t>-2060418362</t>
  </si>
  <si>
    <t>400*1,1 'Přepočtené koeficientem množství</t>
  </si>
  <si>
    <t>166</t>
  </si>
  <si>
    <t>998765102</t>
  </si>
  <si>
    <t>Přesun hmot tonážní pro krytiny skládané v objektech v do 12 m</t>
  </si>
  <si>
    <t>1060143899</t>
  </si>
  <si>
    <t>167</t>
  </si>
  <si>
    <t>998765181</t>
  </si>
  <si>
    <t>Příplatek k přesunu hmot tonážní 765 prováděný bez použití mechanizace</t>
  </si>
  <si>
    <t>-1213422356</t>
  </si>
  <si>
    <t>766</t>
  </si>
  <si>
    <t>Konstrukce truhlářské</t>
  </si>
  <si>
    <t>168</t>
  </si>
  <si>
    <t>766001R100</t>
  </si>
  <si>
    <t>D01 - VSTUPNÍ VCHODOVÉ DVEŘE 1380×2700 mm</t>
  </si>
  <si>
    <t>-837731395</t>
  </si>
  <si>
    <t>P</t>
  </si>
  <si>
    <t>Poznámka k položce:
VSTUPNÍ VCHODOVÉ DVEŘE profil masiv
DUB dveře otočnéné, dvoukřídlové,
kazetové plné výplně - provedení dle
stávajících dveří, generální klíč.</t>
  </si>
  <si>
    <t>169</t>
  </si>
  <si>
    <t>766001R101</t>
  </si>
  <si>
    <t>D02 - VSTUPNÍ VCHODOVÉ DVEŘE 1880×2700 mm</t>
  </si>
  <si>
    <t>1882592394</t>
  </si>
  <si>
    <t>Poznámka k položce:
VSTUPNÍ VCHODOVÉ DVEŘE profil masiv
DUB dveře otočnéné, dvoukřídlové,
kazetové plně prosklené, izolační dvojsklo
čiré s bezpečnostní folií, generální klíč.</t>
  </si>
  <si>
    <t>766001R102</t>
  </si>
  <si>
    <t>D03 - VNITŘNÍ PROSKLENÁ STĚNA S DVEŘMI 3140×2600 mm</t>
  </si>
  <si>
    <t>1842053299</t>
  </si>
  <si>
    <t>Poznámka k položce:
VNITŘNÍ PROSKLENÁ STĚNA S DVEŘMI
profil masiv DUB dveře kyvné dvoukřídlové,
kazetové + nadsvětlík a boční světlík plně
prosklené, sklo čiré s bezpečnostní folií,
generální klíč.</t>
  </si>
  <si>
    <t>171</t>
  </si>
  <si>
    <t>766001R103</t>
  </si>
  <si>
    <t>D04 - VNITŘNÍ PROSKLENÉ DVEŘE 1480×2700 mm</t>
  </si>
  <si>
    <t>84076968</t>
  </si>
  <si>
    <t>Poznámka k položce:
VNITŘNÍ PROSKLENÉ DVEŘE profil masiv
DUB dveře kyvné dvoukřídlové asymetrické,
kazetové + nadsvětlík plně prosklené, sklo
čiré s bezpečnostní folií, okopový plech
150mm
Požárně odolné - viz. PBŘ</t>
  </si>
  <si>
    <t>172</t>
  </si>
  <si>
    <t>766001R104</t>
  </si>
  <si>
    <t>D05 - VNĚJŠÍ PROSKLENÉ DVEŘE 1500×2700 mm</t>
  </si>
  <si>
    <t>183620194</t>
  </si>
  <si>
    <t>Poznámka k položce:
VNĚJŠÍ PROSKLENÉ DVEŘE profil
plastový profil imitace dub, dveře kyvné
dvoukřídlé asymertické, kazetové plně
prosklené, izolační trojsklo čiré s
bezpečnostní folií.
Vnitřní pákový uzávěr</t>
  </si>
  <si>
    <t>173</t>
  </si>
  <si>
    <t>766001R105</t>
  </si>
  <si>
    <t>D06 - VNĚJŠÍ PROSKLENÉ DVEŘE 1480×2440 mm</t>
  </si>
  <si>
    <t>391768846</t>
  </si>
  <si>
    <t>Poznámka k položce:
VNĚJŠÍ PROSKLENÉ DVEŘE profil masiv
DUB dveře kyvné dvoukřídlé asymertické,
kazetové plně prosklené, izolační trojsklo
čiré s bezpečnostní folií.
Vnitřní pákový uzávěr</t>
  </si>
  <si>
    <t>174</t>
  </si>
  <si>
    <t>766001R106</t>
  </si>
  <si>
    <t>D07 - VNĚJŠÍ PROSKLENÉ DVEŘE 2080×2440 mm</t>
  </si>
  <si>
    <t>-703903216</t>
  </si>
  <si>
    <t>Poznámka k položce:
VNĚJŠÍ PROSKLENÉ DVEŘE profil masiv
DUB dveře kyvné dvoukřídlé, kazetové plně
prosklené, izolační trojsklo čiré s
bezpečnostní folií.
Vnitřní pákový uzávěr
Venkovní stínící prvky - vert. lam. žaluzie</t>
  </si>
  <si>
    <t>175</t>
  </si>
  <si>
    <t>766001R107</t>
  </si>
  <si>
    <t>D08 - VNĚJŠÍ PROSKLENÁ STĚNA - 2xDVEŘE 2080×2440 mm</t>
  </si>
  <si>
    <t>-1666431805</t>
  </si>
  <si>
    <t>Poznámka k položce:
VNĚJŠÍ PROSKLENÁ STĚNA - 2xDVEŘE
profil masiv DUB dveře kyvné 2xdvoukřídlé,
kazetové plně prosklené, izolační trojsklo
čiré s bezpečnostní folií.
Vnitřní pákový uzávěr
Venkovní stínící prvky - vert. lam. žaluzie</t>
  </si>
  <si>
    <t>176</t>
  </si>
  <si>
    <t>766001R108</t>
  </si>
  <si>
    <t>D09 - VNĚJŠÍ PLNÉ DVEŘE 1020×2030 mm</t>
  </si>
  <si>
    <t>2136339049</t>
  </si>
  <si>
    <t>Poznámka k položce:
VNĚJŠÍ PLNÉ DVEŘE - lamino imitace dub,
kyvné jednokřídlé do obložkové zárubně,
kování koule/klika, - generální klíč</t>
  </si>
  <si>
    <t>177</t>
  </si>
  <si>
    <t>766001R109</t>
  </si>
  <si>
    <t>D10 - VNĚJŠÍ PLNÉ DVEŘE 1020×2030 mm</t>
  </si>
  <si>
    <t>1124053112</t>
  </si>
  <si>
    <t>178</t>
  </si>
  <si>
    <t>766001R110</t>
  </si>
  <si>
    <t>D11 - VNĚJŠÍ PROSKLENÉ DVEŘE 980×2010 mm</t>
  </si>
  <si>
    <t>-2110718497</t>
  </si>
  <si>
    <t>Poznámka k položce:
VNĚJŠÍ PROSKLENÉ DVEŘE profil masiv
DUB dveře kyvné jednokřídlé, kazetové plně
prosklené, izolační trojsklo čiré.
Kování klika/klika - generální klíč</t>
  </si>
  <si>
    <t>179</t>
  </si>
  <si>
    <t>766001R111</t>
  </si>
  <si>
    <t>D12 - VNITŘNÍ PLNÉ DVEŘE 980×2010 mm</t>
  </si>
  <si>
    <t>-1928375187</t>
  </si>
  <si>
    <t>Poznámka k položce:
VNITŘNÍ PLNÉ DVEŘE - lamino imitace
dub, kyvné jednokřídlé do obložkové
zárubně, kování klika/klika,</t>
  </si>
  <si>
    <t>180</t>
  </si>
  <si>
    <t>766001R112</t>
  </si>
  <si>
    <t>D13 - VNITŘNÍ PLNÉ DVEŘE 980×2010 mm</t>
  </si>
  <si>
    <t>1814273682</t>
  </si>
  <si>
    <t>181</t>
  </si>
  <si>
    <t>766001R113</t>
  </si>
  <si>
    <t>D14 - VNITŘNÍ PLNÉ DVEŘE 880×2010 mm</t>
  </si>
  <si>
    <t>2128990318</t>
  </si>
  <si>
    <t>Poznámka k položce:
VNITŘNÍ PLNÉ DVEŘE - lamino imitace
dub, kyvné jednokřídlé do obložkové
zárubně, kování koule/klika - generální klíč</t>
  </si>
  <si>
    <t>182</t>
  </si>
  <si>
    <t>766001R114</t>
  </si>
  <si>
    <t>D15 - VNITŘNÍ PLNÉ DVEŘE 780×2010 mm</t>
  </si>
  <si>
    <t>-1635905140</t>
  </si>
  <si>
    <t>Poznámka k položce:
VNITŘNÍ PLNÉ DVEŘE - lamino imitace
dub, kyvné jednokřídlé do obložkové
zárubně, kování klika/klika - generální klíč</t>
  </si>
  <si>
    <t>183</t>
  </si>
  <si>
    <t>766001R115</t>
  </si>
  <si>
    <t>D16 - VNITŘNÍ PLNÉ DVEŘE 780×2010 mm</t>
  </si>
  <si>
    <t>-424826779</t>
  </si>
  <si>
    <t>184</t>
  </si>
  <si>
    <t>766001R116</t>
  </si>
  <si>
    <t>D17 - VNITŘNÍ PLNÉ DVEŘE 780×2010 mm</t>
  </si>
  <si>
    <t>664171913</t>
  </si>
  <si>
    <t>Poznámka k položce:
VNITŘNÍ PLNÉ DVEŘE / montovaná příčka
barva světle šedá, kyvné jednokřídlé,
odsazeno od země 120mm
Kování klika/klika - WC zámek</t>
  </si>
  <si>
    <t>185</t>
  </si>
  <si>
    <t>766001R117</t>
  </si>
  <si>
    <t>D18 - VNITŘNÍ PLNÉ DVEŘE 780×2010 mm</t>
  </si>
  <si>
    <t>1653235530</t>
  </si>
  <si>
    <t>Poznámka k položce:
VNITŘNÍ PLNÉ DVEŘE / montovaná příčka
barva světle šedá, kyvné jednokřídlé,
odsazeno od země 120mm
Kování klika/klika - WC zámek</t>
  </si>
  <si>
    <t>186</t>
  </si>
  <si>
    <t>766001R118</t>
  </si>
  <si>
    <t>D19 - VNITŘNÍ PLNÉ DVEŘE 980×2010 mm</t>
  </si>
  <si>
    <t>-1160768755</t>
  </si>
  <si>
    <t>Poznámka k položce:
VNITŘNÍ PLNÉ DVEŘE - lamino imitace
dub, kyvné jednokřídlé do obložkové
zárubně, kování klika/klika - generální klíč
Požárně odolné - viz. PBŘ</t>
  </si>
  <si>
    <t>187</t>
  </si>
  <si>
    <t>766001R119</t>
  </si>
  <si>
    <t>D20 - VNITŘNÍ PLNÉ DVEŘE 880×2010 mm</t>
  </si>
  <si>
    <t>-648971765</t>
  </si>
  <si>
    <t>Poznámka k položce:
VNITŘNÍ PLNÉ DVEŘE - lamino imitace
dub, kyvné jednokřídlé do obložkové
zárubně, kování klika/klika - generální klíč
Požárně odolné - viz. PBŘ</t>
  </si>
  <si>
    <t>188</t>
  </si>
  <si>
    <t>766001R120</t>
  </si>
  <si>
    <t>D21 - VNITŘNÍ PLNÉ DVEŘE 880×2010 mm</t>
  </si>
  <si>
    <t>420368531</t>
  </si>
  <si>
    <t>189</t>
  </si>
  <si>
    <t>766001R121</t>
  </si>
  <si>
    <t>D22 - SEKČNÍ VÝSUVNÁ VRATA 2760×2200 mm</t>
  </si>
  <si>
    <t>806648040</t>
  </si>
  <si>
    <t>Poznámka k položce:
SEKČNÍ VÝSUVNÁ VRATA hliníková lamela
imitace DUB, motorový pohon + dálkové
ovládání</t>
  </si>
  <si>
    <t>190</t>
  </si>
  <si>
    <t>766001R122</t>
  </si>
  <si>
    <t>D23 - SEKČNÍ VÝSUVNÁ VRATA 3060×3000 mm</t>
  </si>
  <si>
    <t>421429340</t>
  </si>
  <si>
    <t>191</t>
  </si>
  <si>
    <t>766001R123</t>
  </si>
  <si>
    <t>W01 - okno plastové 1200×2150 mm</t>
  </si>
  <si>
    <t>1582218471</t>
  </si>
  <si>
    <t>Poznámka k položce:
RÁM: VÍCE-KOMOROVÝ PLASTOVÝ PROFIL (RÁM I KŘÍDLO), STAVEBNÍ VÝŠKA RÁMU MIN. 70 mm (ROZMĚRY RÁMU
MUSÍ UMOŽNIT ZATEPLENÍ OSTĚNÍ / NADPRAŽÍ / TEPELNÝM IZOLANTEM tl. 30 mm) ZASKLENÍ: IZOLAČNÍ TROJSKLO ČIRÉ,
PLASTOVÝ DISTANČNÍ RÁMEČEK (tzv. TEPLÝ RÁMEČEK), KOVÁNÍ: CELOOBVODOVÉ S MIN. 4 BEZPEČNOSTNÍMI BODY S
INTEGROVANOU FUNKCÍ ZVEDAČE KŘÍDLA, SOUČINITEL PROSTUPU TEPLA - CELÁ VÝPLŇ, POŽADOVANÁ HODNOTA max. Uw
= 0,9 W/(m2.K)
TĚSNĚNÍ OKENNÍ SPÁRY BUDE ŘEŠENO POMOCÍ SYSTÉMOVÉ KOMPLEXNÍ KOMPRIMAČNÍ PÁSKY
POZN:
VŠECHNA OKNA PŮVODNÍ I NOVÁ BUDOU VYBAVENA VENKOVNÍMI STÍNÍCÍMI PRVKY - VODOROVNÉ LAMELOVÉ
ŽALUZIE</t>
  </si>
  <si>
    <t>192</t>
  </si>
  <si>
    <t>766001R124</t>
  </si>
  <si>
    <t>W02 - okno plastové 1300×2300 mm</t>
  </si>
  <si>
    <t>-885444979</t>
  </si>
  <si>
    <t>193</t>
  </si>
  <si>
    <t>766671024</t>
  </si>
  <si>
    <t>Montáž střešního okna do krytiny tvarované 78 x 118 cm vč. příslušenství</t>
  </si>
  <si>
    <t>1066799218</t>
  </si>
  <si>
    <t>194</t>
  </si>
  <si>
    <t>61124781</t>
  </si>
  <si>
    <t>okno střešní dřevěné kyvné, izolační trojsklo 94x118cm, Uw=1,1W/m2K Al oplechování</t>
  </si>
  <si>
    <t>1148432687</t>
  </si>
  <si>
    <t>195</t>
  </si>
  <si>
    <t>61124163</t>
  </si>
  <si>
    <t>lemování střešních oken 78x118cm</t>
  </si>
  <si>
    <t>1003611922</t>
  </si>
  <si>
    <t>196</t>
  </si>
  <si>
    <t>61124233</t>
  </si>
  <si>
    <t>manžeta z parotěsné fólie pro střešní okno 78x118cm</t>
  </si>
  <si>
    <t>1863369596</t>
  </si>
  <si>
    <t>197</t>
  </si>
  <si>
    <t>61124363</t>
  </si>
  <si>
    <t>roleta celostínící vnitřní 78x118cm</t>
  </si>
  <si>
    <t>-2070482768</t>
  </si>
  <si>
    <t>198</t>
  </si>
  <si>
    <t>61124060</t>
  </si>
  <si>
    <t>zateplovací sada střešních oken rám 78x118cm</t>
  </si>
  <si>
    <t>sada</t>
  </si>
  <si>
    <t>1278135983</t>
  </si>
  <si>
    <t>199</t>
  </si>
  <si>
    <t>766001R8</t>
  </si>
  <si>
    <t>WC zástěna s dveřmi</t>
  </si>
  <si>
    <t>211690603</t>
  </si>
  <si>
    <t>200</t>
  </si>
  <si>
    <t>998766102</t>
  </si>
  <si>
    <t>Přesun hmot tonážní pro konstrukce truhlářské v objektech v do 12 m</t>
  </si>
  <si>
    <t>-1042889680</t>
  </si>
  <si>
    <t>201</t>
  </si>
  <si>
    <t>998766181</t>
  </si>
  <si>
    <t>Příplatek k přesunu hmot tonážní 766 prováděný bez použití mechanizace</t>
  </si>
  <si>
    <t>-1172997437</t>
  </si>
  <si>
    <t>767</t>
  </si>
  <si>
    <t>Konstrukce zámečnické</t>
  </si>
  <si>
    <t>202</t>
  </si>
  <si>
    <t>767001R1</t>
  </si>
  <si>
    <t>Zábradlí z ocel. trubek v . délkách dle výkresu Povrch komaxit RAL 9007</t>
  </si>
  <si>
    <t>1707030224</t>
  </si>
  <si>
    <t>203</t>
  </si>
  <si>
    <t>767531111</t>
  </si>
  <si>
    <t>Montáž vstupních kovových nebo plastových rohoží čistících zón</t>
  </si>
  <si>
    <t>-1295671056</t>
  </si>
  <si>
    <t>204</t>
  </si>
  <si>
    <t>69752100</t>
  </si>
  <si>
    <t>rohož textilní provedení 100% PP, zatavený do měkčeného PVC</t>
  </si>
  <si>
    <t>2077482497</t>
  </si>
  <si>
    <t>205</t>
  </si>
  <si>
    <t>767531121</t>
  </si>
  <si>
    <t>Osazení zapuštěného rámu z L profilů k čistícím rohožím</t>
  </si>
  <si>
    <t>543174744</t>
  </si>
  <si>
    <t>206</t>
  </si>
  <si>
    <t>69752160</t>
  </si>
  <si>
    <t>rám pro zapuštění profil L-30/30 25/25 20/30 15/30-Al</t>
  </si>
  <si>
    <t>-1995287190</t>
  </si>
  <si>
    <t>207</t>
  </si>
  <si>
    <t>998767102</t>
  </si>
  <si>
    <t>Přesun hmot tonážní pro zámečnické konstrukce v objektech v do 12 m</t>
  </si>
  <si>
    <t>-1309793730</t>
  </si>
  <si>
    <t>208</t>
  </si>
  <si>
    <t>998767181</t>
  </si>
  <si>
    <t>Příplatek k přesunu hmot tonážní 767 prováděný bez použití mechanizace</t>
  </si>
  <si>
    <t>-48414689</t>
  </si>
  <si>
    <t>771</t>
  </si>
  <si>
    <t>Podlahy z dlaždic</t>
  </si>
  <si>
    <t>209</t>
  </si>
  <si>
    <t>771111011</t>
  </si>
  <si>
    <t>Vysátí podkladu před pokládkou dlažby</t>
  </si>
  <si>
    <t>1616224669</t>
  </si>
  <si>
    <t>210</t>
  </si>
  <si>
    <t>771121011</t>
  </si>
  <si>
    <t>Nátěr penetrační na podlahu</t>
  </si>
  <si>
    <t>-1805408106</t>
  </si>
  <si>
    <t>211</t>
  </si>
  <si>
    <t>771151022</t>
  </si>
  <si>
    <t>Samonivelační stěrka podlah pevnosti 30 MPa tl 5 mm</t>
  </si>
  <si>
    <t>-1133085558</t>
  </si>
  <si>
    <t>212</t>
  </si>
  <si>
    <t>771474112</t>
  </si>
  <si>
    <t>Montáž soklů z dlaždic keramických rovných flexibilní lepidlo v do 90 mm</t>
  </si>
  <si>
    <t>-322325059</t>
  </si>
  <si>
    <t>213</t>
  </si>
  <si>
    <t>59761338</t>
  </si>
  <si>
    <t>sokl-dlažba keramická slinutá hladká do interiéru i exteriéru 445x85mm</t>
  </si>
  <si>
    <t>-224959501</t>
  </si>
  <si>
    <t>58*2</t>
  </si>
  <si>
    <t>214</t>
  </si>
  <si>
    <t>771574153</t>
  </si>
  <si>
    <t>Montáž podlah keramických velkoformátových hladkých lepených flexibilním lepidlem do 4 ks/m2</t>
  </si>
  <si>
    <t>1040976802</t>
  </si>
  <si>
    <t>215</t>
  </si>
  <si>
    <t>59761008</t>
  </si>
  <si>
    <t>dlažba velkoformátová keramická slinutá hladká do interiéru i exteriéru přes 2 do 4ks/m2</t>
  </si>
  <si>
    <t>-597982464</t>
  </si>
  <si>
    <t>59*1,15 'Přepočtené koeficientem množství</t>
  </si>
  <si>
    <t>216</t>
  </si>
  <si>
    <t>771591112</t>
  </si>
  <si>
    <t>Izolace pod dlažbu nátěrem nebo stěrkou ve dvou vrstvách</t>
  </si>
  <si>
    <t>1215165023</t>
  </si>
  <si>
    <t>217</t>
  </si>
  <si>
    <t>771591115</t>
  </si>
  <si>
    <t>Podlahy spárování silikonem</t>
  </si>
  <si>
    <t>1165937760</t>
  </si>
  <si>
    <t>218</t>
  </si>
  <si>
    <t>771591117</t>
  </si>
  <si>
    <t>Podlahy spárování akrylem</t>
  </si>
  <si>
    <t>-554178656</t>
  </si>
  <si>
    <t>219</t>
  </si>
  <si>
    <t>771591264</t>
  </si>
  <si>
    <t>Izolace těsnícími pásy mezi podlahou a stěnou</t>
  </si>
  <si>
    <t>-444571916</t>
  </si>
  <si>
    <t>220</t>
  </si>
  <si>
    <t>771592011</t>
  </si>
  <si>
    <t>Čištění vnitřních ploch podlah nebo schodišť po položení dlažby chemickými prostředky</t>
  </si>
  <si>
    <t>-877471910</t>
  </si>
  <si>
    <t>221</t>
  </si>
  <si>
    <t>998771102</t>
  </si>
  <si>
    <t>Přesun hmot tonážní pro podlahy z dlaždic v objektech v do 12 m</t>
  </si>
  <si>
    <t>-244791708</t>
  </si>
  <si>
    <t>222</t>
  </si>
  <si>
    <t>998771181</t>
  </si>
  <si>
    <t>Příplatek k přesunu hmot tonážní 771 prováděný bez použití mechanizace</t>
  </si>
  <si>
    <t>1991721002</t>
  </si>
  <si>
    <t>776</t>
  </si>
  <si>
    <t>Podlahy povlakové</t>
  </si>
  <si>
    <t>223</t>
  </si>
  <si>
    <t>776111111</t>
  </si>
  <si>
    <t>Broušení anhydritového podkladu povlakových podlah</t>
  </si>
  <si>
    <t>-1301107459</t>
  </si>
  <si>
    <t>Příprava podkladu</t>
  </si>
  <si>
    <t>410,9</t>
  </si>
  <si>
    <t>224</t>
  </si>
  <si>
    <t>776111311</t>
  </si>
  <si>
    <t>Vysátí podkladu povlakových podlah</t>
  </si>
  <si>
    <t>1914091757</t>
  </si>
  <si>
    <t>225</t>
  </si>
  <si>
    <t>776121111</t>
  </si>
  <si>
    <t>Vodou ředitelná penetrace savého podkladu povlakových podlah ředěná v poměru 1:3</t>
  </si>
  <si>
    <t>1601492337</t>
  </si>
  <si>
    <t>226</t>
  </si>
  <si>
    <t>776141122</t>
  </si>
  <si>
    <t>Vyrovnání podkladu povlakových podlah stěrkou pevnosti 30 MPa tl 5 mm</t>
  </si>
  <si>
    <t>18318617</t>
  </si>
  <si>
    <t>227</t>
  </si>
  <si>
    <t>776231111</t>
  </si>
  <si>
    <t>Lepení lamel a čtverců z vinylu standardním lepidlem</t>
  </si>
  <si>
    <t>649514554</t>
  </si>
  <si>
    <t>228</t>
  </si>
  <si>
    <t>28411052</t>
  </si>
  <si>
    <t>dílce vinylové tl 3,0mm, nášlapná vrstva 0,70mm, úprava PUR, třída zátěže 23/34/43, otlak 0,05mm, R10, třída otěru T, hořlavost Bfl S1, bez ftalátů</t>
  </si>
  <si>
    <t>2019413371</t>
  </si>
  <si>
    <t>410,9*1,1 'Přepočtené koeficientem množství</t>
  </si>
  <si>
    <t>229</t>
  </si>
  <si>
    <t>776421111</t>
  </si>
  <si>
    <t>Montáž obvodových lišt lepením</t>
  </si>
  <si>
    <t>-172982492</t>
  </si>
  <si>
    <t>230</t>
  </si>
  <si>
    <t>61418152</t>
  </si>
  <si>
    <t>lišta podlahová dřevěná buk 28x28mm</t>
  </si>
  <si>
    <t>-1604537449</t>
  </si>
  <si>
    <t>303*1,02 'Přepočtené koeficientem množství</t>
  </si>
  <si>
    <t>231</t>
  </si>
  <si>
    <t>998776102</t>
  </si>
  <si>
    <t>Přesun hmot tonážní pro podlahy povlakové v objektech v do 12 m</t>
  </si>
  <si>
    <t>866532465</t>
  </si>
  <si>
    <t>232</t>
  </si>
  <si>
    <t>998776181</t>
  </si>
  <si>
    <t>Příplatek k přesunu hmot tonážní 776 prováděný bez použití mechanizace</t>
  </si>
  <si>
    <t>1313194589</t>
  </si>
  <si>
    <t>781</t>
  </si>
  <si>
    <t>Dokončovací práce - obklady</t>
  </si>
  <si>
    <t>233</t>
  </si>
  <si>
    <t>781111011</t>
  </si>
  <si>
    <t>Ometení (oprášení) stěny při přípravě podkladu</t>
  </si>
  <si>
    <t>1812156000</t>
  </si>
  <si>
    <t>234</t>
  </si>
  <si>
    <t>781121011</t>
  </si>
  <si>
    <t>Nátěr penetrační na stěnu</t>
  </si>
  <si>
    <t>1619375308</t>
  </si>
  <si>
    <t>235</t>
  </si>
  <si>
    <t>781131112</t>
  </si>
  <si>
    <t>Izolace pod obklad nátěrem nebo stěrkou ve dvou vrstvách</t>
  </si>
  <si>
    <t>-1217746126</t>
  </si>
  <si>
    <t>236</t>
  </si>
  <si>
    <t>781131232</t>
  </si>
  <si>
    <t>Izolace pod obklad těsnícími pásy pro styčné nebo dilatační spáry</t>
  </si>
  <si>
    <t>-1553320805</t>
  </si>
  <si>
    <t>237</t>
  </si>
  <si>
    <t>781474118</t>
  </si>
  <si>
    <t>Montáž obkladů vnitřních keramických hladkých do 50 ks/m2 lepených flexibilním lepidlem</t>
  </si>
  <si>
    <t>-1938520423</t>
  </si>
  <si>
    <t>238</t>
  </si>
  <si>
    <t>59761068</t>
  </si>
  <si>
    <t>obklad keramický reliéfní pro interiér přes 22 do 25ks/m2</t>
  </si>
  <si>
    <t>-232402715</t>
  </si>
  <si>
    <t>202,3*1,1 'Přepočtené koeficientem množství</t>
  </si>
  <si>
    <t>239</t>
  </si>
  <si>
    <t>781494511</t>
  </si>
  <si>
    <t>Plastové profily ukončovací lepené flexibilním lepidlem</t>
  </si>
  <si>
    <t>-666572320</t>
  </si>
  <si>
    <t>240</t>
  </si>
  <si>
    <t>781495115</t>
  </si>
  <si>
    <t>Spárování vnitřních obkladů silikonem</t>
  </si>
  <si>
    <t>-1637942201</t>
  </si>
  <si>
    <t>241</t>
  </si>
  <si>
    <t>781495142</t>
  </si>
  <si>
    <t>Průnik obkladem kruhový do DN 90</t>
  </si>
  <si>
    <t>-841220180</t>
  </si>
  <si>
    <t>242</t>
  </si>
  <si>
    <t>998781102</t>
  </si>
  <si>
    <t>Přesun hmot tonážní pro obklady keramické v objektech v do 12 m</t>
  </si>
  <si>
    <t>-1201863143</t>
  </si>
  <si>
    <t>243</t>
  </si>
  <si>
    <t>998781181</t>
  </si>
  <si>
    <t>Příplatek k přesunu hmot tonážní 781 prováděný bez použití mechanizace</t>
  </si>
  <si>
    <t>115477989</t>
  </si>
  <si>
    <t>783</t>
  </si>
  <si>
    <t>Dokončovací práce - nátěry</t>
  </si>
  <si>
    <t>244</t>
  </si>
  <si>
    <t>783213021</t>
  </si>
  <si>
    <t>Napouštěcí dvojnásobný syntetický biodní nátěr tesařských prvků nezabudovaných do konstrukce</t>
  </si>
  <si>
    <t>-527071842</t>
  </si>
  <si>
    <t xml:space="preserve">nátěr stávajících konstrukcí </t>
  </si>
  <si>
    <t>245</t>
  </si>
  <si>
    <t>783801503</t>
  </si>
  <si>
    <t>Omytí omítek tlakovou vodou před provedením nátěru</t>
  </si>
  <si>
    <t>2029296993</t>
  </si>
  <si>
    <t>omytí stávající omítky</t>
  </si>
  <si>
    <t>360</t>
  </si>
  <si>
    <t>246</t>
  </si>
  <si>
    <t>783823131</t>
  </si>
  <si>
    <t>Penetrační akrylátový nátěr hladkých, tenkovrstvých zrnitých nebo štukových omítek</t>
  </si>
  <si>
    <t>1262984075</t>
  </si>
  <si>
    <t>247</t>
  </si>
  <si>
    <t>783826401</t>
  </si>
  <si>
    <t>Ochranný protikarbonatační akrylátový nátěr omítek</t>
  </si>
  <si>
    <t>-1949902169</t>
  </si>
  <si>
    <t>784</t>
  </si>
  <si>
    <t>Dokončovací práce - malby a tapety</t>
  </si>
  <si>
    <t>248</t>
  </si>
  <si>
    <t>784121001</t>
  </si>
  <si>
    <t>Oškrabání malby v mísnostech výšky do 3,80 m</t>
  </si>
  <si>
    <t>1869236178</t>
  </si>
  <si>
    <t>oškrábání starých maleb</t>
  </si>
  <si>
    <t>910+410</t>
  </si>
  <si>
    <t>249</t>
  </si>
  <si>
    <t>784121011</t>
  </si>
  <si>
    <t>Rozmývání podkladu po oškrabání malby v místnostech výšky do 3,80 m</t>
  </si>
  <si>
    <t>-611889523</t>
  </si>
  <si>
    <t>250</t>
  </si>
  <si>
    <t>784181101</t>
  </si>
  <si>
    <t>Základní akrylátová jednonásobná penetrace podkladu v místnostech výšky do 3,80m</t>
  </si>
  <si>
    <t>875185337</t>
  </si>
  <si>
    <t>1005,7+410</t>
  </si>
  <si>
    <t>251</t>
  </si>
  <si>
    <t>784211101</t>
  </si>
  <si>
    <t>Dvojnásobné bílé malby ze směsí za mokra výborně otěruvzdorných v místnostech výšky do 3,80 m</t>
  </si>
  <si>
    <t>665729581</t>
  </si>
  <si>
    <t>1415,700+360</t>
  </si>
  <si>
    <t>2020/002/b - Elektroinstalace</t>
  </si>
  <si>
    <t>741 - Elektroinstalace - silnoproud</t>
  </si>
  <si>
    <t>D1 - Hromosvod</t>
  </si>
  <si>
    <t>741</t>
  </si>
  <si>
    <t>Elektroinstalace - silnoproud</t>
  </si>
  <si>
    <t>741001R1</t>
  </si>
  <si>
    <t>Silnoproud - odborný odhad</t>
  </si>
  <si>
    <t>kpl</t>
  </si>
  <si>
    <t>1906770019</t>
  </si>
  <si>
    <t>D1</t>
  </si>
  <si>
    <t>Hromosvod</t>
  </si>
  <si>
    <t>743001R1</t>
  </si>
  <si>
    <t>-1350292475</t>
  </si>
  <si>
    <t>2020/002/c - Vytápění</t>
  </si>
  <si>
    <t>731 - Ústřední vytápěn</t>
  </si>
  <si>
    <t xml:space="preserve">    735 - Ústřední vytápění - otopná tělesa</t>
  </si>
  <si>
    <t>731</t>
  </si>
  <si>
    <t>Ústřední vytápěn</t>
  </si>
  <si>
    <t>735191910R00</t>
  </si>
  <si>
    <t>Napuštění vody do otopného systému - bez kotle</t>
  </si>
  <si>
    <t>hod</t>
  </si>
  <si>
    <t>735191903R99</t>
  </si>
  <si>
    <t>Topná zkouška rozvodu provedená dle ČSN 060310, včetně provedení přednastavená těles nebo okruhů</t>
  </si>
  <si>
    <t>Vypuštění topného média z OT soustavy</t>
  </si>
  <si>
    <t>soubor</t>
  </si>
  <si>
    <t>DMTZ - uzavření trubního připojení ke stávající, exp. nádobě</t>
  </si>
  <si>
    <t>3.1</t>
  </si>
  <si>
    <t>DMTZ plynových kotlů Viadrus G27, včetně odvodu spalin</t>
  </si>
  <si>
    <t>3.2</t>
  </si>
  <si>
    <t>DMTZ rozdělovače a sběračee</t>
  </si>
  <si>
    <t>3.3</t>
  </si>
  <si>
    <t>DMTZ tlakové expanzní nádoby 100l</t>
  </si>
  <si>
    <t>3.4</t>
  </si>
  <si>
    <t>DMTZ expanzní nádoby v půdním prostoru</t>
  </si>
  <si>
    <t>732111132V00</t>
  </si>
  <si>
    <t>Plynový agregát Interpack DUO - 82 kW</t>
  </si>
  <si>
    <t>Sada MaR pro další topné okruhy</t>
  </si>
  <si>
    <t>731249212R00</t>
  </si>
  <si>
    <t>Montáž rychlovyhřívacích agregátů</t>
  </si>
  <si>
    <t>Zakabelování regulace, uvedení zařízení do provozu</t>
  </si>
  <si>
    <t>5 -.</t>
  </si>
  <si>
    <t>Materiál pro odvod zplodin a přívod spalovacího, vzduchu</t>
  </si>
  <si>
    <t>6 -.</t>
  </si>
  <si>
    <t>Montáž odvodu zplodin a přívodu vzduchu, včetně, revize odkouření</t>
  </si>
  <si>
    <t>521-05121</t>
  </si>
  <si>
    <t>Anuloid HVDT - Z5 včetně tepelné izolace</t>
  </si>
  <si>
    <t>732331515R00</t>
  </si>
  <si>
    <t>Nádoby expanzní tlak.s memb.Reflex EN R 80/3</t>
  </si>
  <si>
    <t>732339104R00</t>
  </si>
  <si>
    <t>Montáž nádoby expanzní tlakové, včetně obslužné armatury potřebného DN</t>
  </si>
  <si>
    <t>Kombinovaný R+S, viz. detail, včetně tepelné izolace</t>
  </si>
  <si>
    <t>4261097526R</t>
  </si>
  <si>
    <t>Oběhové čerpadlo 30 / 1-8,  Wilo Yonos Pico</t>
  </si>
  <si>
    <t>4261097526R.1</t>
  </si>
  <si>
    <t>Oběhové čerpadlo 25 / 1-8,  Wilo Yonos Pico</t>
  </si>
  <si>
    <t>732429112R00</t>
  </si>
  <si>
    <t>Montáž čerpadel oběhových spirálních, do DN 40</t>
  </si>
  <si>
    <t>998732102R00</t>
  </si>
  <si>
    <t>Přesun hmot pro strojovny, výšky do 12 m</t>
  </si>
  <si>
    <t>DMTZ ocelového potrubí DN 20 - 50, včetně tepelné izolace, objímek a pod.</t>
  </si>
  <si>
    <t>733163101R00</t>
  </si>
  <si>
    <t>Potrubí z měděných trubek D 12 x 1,0 mm, včetně tepelné izolace tl.10mm</t>
  </si>
  <si>
    <t>733 16-3102.</t>
  </si>
  <si>
    <t>Potrubí z měděných trubek D 15 x 1,0 mm, včetně tepelné izolace tl.10mm</t>
  </si>
  <si>
    <t>733163103R00</t>
  </si>
  <si>
    <t>Potrubí z měděných trubek D 18 x 1,0 mm, včetně tepelné izolace tl.10mm</t>
  </si>
  <si>
    <t>733 16-3104.</t>
  </si>
  <si>
    <t>Potrubí z měděných trubek D 22 x 1,0mm, včetně tepelné izolace tl.15mm</t>
  </si>
  <si>
    <t>733 16-3105.</t>
  </si>
  <si>
    <t>Potrubí z měděných trubek D 28 x 1,5 mm, včetně tepelné izolace tl.20mm</t>
  </si>
  <si>
    <t>733 16-3106.</t>
  </si>
  <si>
    <t>Potrubí z měděných trubek D 35 x 1,5 mm, včetně tepelné izolace  tl.20mm</t>
  </si>
  <si>
    <t>733163107R00</t>
  </si>
  <si>
    <t>Potrubí z měděných trubek D 42 x 1,5 mm, včetně tepelné izolace tl.20mm</t>
  </si>
  <si>
    <t>733 16-4102.R85</t>
  </si>
  <si>
    <t>Měděné a bronzové tvarovky a fitinky pro rozvody, potrubí - kolena, oblouky, přechody, t-kusy apod.</t>
  </si>
  <si>
    <t>733190106R00</t>
  </si>
  <si>
    <t>Tlaková zkouška potrubí  do D 54</t>
  </si>
  <si>
    <t>998733101R00</t>
  </si>
  <si>
    <t>Přesun hmot pro rozvody potrubí, výšky do 6 m</t>
  </si>
  <si>
    <t>DMTZ armatur DN 15 - 50</t>
  </si>
  <si>
    <t>734235123R00</t>
  </si>
  <si>
    <t>Kohout kulový,2xvnitřní záv. GIACOMINI R250D DN 25</t>
  </si>
  <si>
    <t>734235124R00</t>
  </si>
  <si>
    <t>Kohout kulový,2xvnitřní záv. GIACOMINI R250D DN 32</t>
  </si>
  <si>
    <t>734235125R00</t>
  </si>
  <si>
    <t>Kohout kulový,2xvnitřní záv. GIACOMINI R250D DN 40</t>
  </si>
  <si>
    <t>734295214R00</t>
  </si>
  <si>
    <t>Filtr, vnitřní-vnitřní z. GIACOMINI R74A DN 32</t>
  </si>
  <si>
    <t>734265313R00</t>
  </si>
  <si>
    <t>Šroubení topenářské, přímé, GIACOMINI R18 DN 20</t>
  </si>
  <si>
    <t>734265314R00</t>
  </si>
  <si>
    <t>Šroubení topenářské, přímé, GIACOMINI R18 DN 25</t>
  </si>
  <si>
    <t>734265315R00</t>
  </si>
  <si>
    <t>Šroubení topenářské, přímé, GIACOMINI R18 DN 32</t>
  </si>
  <si>
    <t>734265316R00</t>
  </si>
  <si>
    <t>Šroubení topenářské, přímé, GIACOMINI R18 DN 40</t>
  </si>
  <si>
    <t>734245424R00</t>
  </si>
  <si>
    <t>Klapka zpětná,2xvnitřní závit GIACOMINI N5 DN 32</t>
  </si>
  <si>
    <t>734295321R00</t>
  </si>
  <si>
    <t>Kohout kul.vypouštěcí,komplet, DN 15</t>
  </si>
  <si>
    <t>734411111R00</t>
  </si>
  <si>
    <t>Teploměr přímý s pouzdrem  typ 160</t>
  </si>
  <si>
    <t>Vyvažovací ventil, Hydrocontrol VTR DN 10</t>
  </si>
  <si>
    <t>8.1</t>
  </si>
  <si>
    <t>Vyvažovací ventil, Hydrocontrol VTR DN 15</t>
  </si>
  <si>
    <t>Přepoštěcí ventil doferenčního tlaku DN 25</t>
  </si>
  <si>
    <t>4.1</t>
  </si>
  <si>
    <t>Přepoštěcí ventil doferenčního tlaku DN 32</t>
  </si>
  <si>
    <t>734215133R00</t>
  </si>
  <si>
    <t>Ventil odvzdušňovací automat. DN 15</t>
  </si>
  <si>
    <t>Trojc.ventil siemens VXG 41.20, kvs 6,3, vč. šroubení a servopohonu SAX 3100, 230V</t>
  </si>
  <si>
    <t>5.1</t>
  </si>
  <si>
    <t>Trojc.ventil siemens VXG 41.15, kvs 4, vč. šroubení a servopohonu SAX 3100, 230V</t>
  </si>
  <si>
    <t>998734101R00</t>
  </si>
  <si>
    <t>Přesun hmot pro armatury, výšky do 6 m</t>
  </si>
  <si>
    <t>553-772</t>
  </si>
  <si>
    <t>R+S PRO PODLAHOVÉ VYTÁPĚNÍ VČ. SKŘÍNĚ IVAR.CS 553, včetně skříně - 2 okruhy</t>
  </si>
  <si>
    <t>553-773</t>
  </si>
  <si>
    <t>R+S PRO PODLAHOVÉ VYTÁPĚNÍ VČ. SKŘÍNĚ IVAR.CS 553, včetně skříně - 3 okruhy</t>
  </si>
  <si>
    <t>553-7711</t>
  </si>
  <si>
    <t>R+S PRO PODLAHOVÉ VYTÁPĚNÍ VČ. SKŘÍNĚ IVAR.CS 553, včetně skříně - 12 okruhů</t>
  </si>
  <si>
    <t>736-110004R06</t>
  </si>
  <si>
    <t>IVAR 178, adaptér pro připojení měděného potrubí</t>
  </si>
  <si>
    <t>736-110004R05</t>
  </si>
  <si>
    <t>IVAR, adaptér pro připojení plastového potrubí 18x18x14</t>
  </si>
  <si>
    <t>736-110004R23</t>
  </si>
  <si>
    <t>IVAR 996, potrubí pro podlahové vytápění, DN 16x2</t>
  </si>
  <si>
    <t>IVA-RND30N</t>
  </si>
  <si>
    <t>IVAR ND 30 Combitop systémová deska, tl. 30mm, rozteč 50mm</t>
  </si>
  <si>
    <t>736-110004R24</t>
  </si>
  <si>
    <t>IVAR R 985, ochranná hadice pro podlahové vytápění</t>
  </si>
  <si>
    <t>736-110004RT3</t>
  </si>
  <si>
    <t>Podlahové vytápění teplovodní IVAR, na systémovou desku</t>
  </si>
  <si>
    <t>735</t>
  </si>
  <si>
    <t>Ústřední vytápění - otopná tělesa</t>
  </si>
  <si>
    <t>735001R1</t>
  </si>
  <si>
    <t>Otopné těleso deskové, typ 22, 500/1800, vč. šroubení pro připojení těles rohové 1/2"</t>
  </si>
  <si>
    <t>1374163564</t>
  </si>
  <si>
    <t>735001R2</t>
  </si>
  <si>
    <t>Otopné těleso deskové, typ 33, 500/1200,  vč. šroubení pro připojení těles rohové 1/2"</t>
  </si>
  <si>
    <t>-499652199</t>
  </si>
  <si>
    <t>735001R3</t>
  </si>
  <si>
    <t>Otopné těleso deskové, typ 33, 500/2000,  vč. šroubení pro připojení těles rohové 1/2"</t>
  </si>
  <si>
    <t>363521353</t>
  </si>
  <si>
    <t>735001R4</t>
  </si>
  <si>
    <t>Otopné těleso deskové, typ 33, 900/1200,  vč. šroubení pro připojení těles rohové 1/2"</t>
  </si>
  <si>
    <t>-463741163</t>
  </si>
  <si>
    <t>735001R5</t>
  </si>
  <si>
    <t>Potrubí z měděných trubek D 35 x 1,5 mm, včetně tepelné izolace tl.20mm</t>
  </si>
  <si>
    <t>-2080390536</t>
  </si>
  <si>
    <t>735001R6</t>
  </si>
  <si>
    <t>Potrubí z měděných trubek D 28 x 1,5 mm, včetně tepelné izolace tl.15mm</t>
  </si>
  <si>
    <t>24373520</t>
  </si>
  <si>
    <t>735001R7</t>
  </si>
  <si>
    <t>Potrubí z měděných trubek D 22 x 1 mm, včetně tepelné izolace tl.15mm</t>
  </si>
  <si>
    <t>-797211245</t>
  </si>
  <si>
    <t>735001R8</t>
  </si>
  <si>
    <t>Potrubí z měděných trubek D 15 x 1,5 mm, včetně tepelné izolace tl.10mm</t>
  </si>
  <si>
    <t>-72064263</t>
  </si>
  <si>
    <t>735001R9</t>
  </si>
  <si>
    <t>Demontáž a likvidace stávajícího potrubí ÚT</t>
  </si>
  <si>
    <t>1942188540</t>
  </si>
  <si>
    <t>735001R10</t>
  </si>
  <si>
    <t>Demontáž a likvidace stávajícíh otopných těles</t>
  </si>
  <si>
    <t>-801973626</t>
  </si>
  <si>
    <t>735001R11</t>
  </si>
  <si>
    <t>Demontáž a zpětná montáž stávajícíh termohlavic</t>
  </si>
  <si>
    <t>682716354</t>
  </si>
  <si>
    <t>2020/002/d - ZTI</t>
  </si>
  <si>
    <t>721 - Zdravotechnika - vnitřní kanalizace</t>
  </si>
  <si>
    <t>722 - Zdravotechnika - vnitřní vodovod</t>
  </si>
  <si>
    <t>725 - Zdravotechnika - zařizovací předměty</t>
  </si>
  <si>
    <t>721</t>
  </si>
  <si>
    <t>Zdravotechnika - vnitřní kanalizace</t>
  </si>
  <si>
    <t>721001R1</t>
  </si>
  <si>
    <t>Kanalizace</t>
  </si>
  <si>
    <t>1968360900</t>
  </si>
  <si>
    <t>722</t>
  </si>
  <si>
    <t>Zdravotechnika - vnitřní vodovod</t>
  </si>
  <si>
    <t>722001R1</t>
  </si>
  <si>
    <t>Vodovod</t>
  </si>
  <si>
    <t>-1229537660</t>
  </si>
  <si>
    <t>725</t>
  </si>
  <si>
    <t>Zdravotechnika - zařizovací předměty</t>
  </si>
  <si>
    <t>725001R1</t>
  </si>
  <si>
    <t>Zařizovací předměty</t>
  </si>
  <si>
    <t>-1141805446</t>
  </si>
  <si>
    <t>2020/002/e - Vzduchotechnika</t>
  </si>
  <si>
    <t>751 - Vzduchotechnika</t>
  </si>
  <si>
    <t>751</t>
  </si>
  <si>
    <t>751001R1</t>
  </si>
  <si>
    <t>-928703071</t>
  </si>
  <si>
    <t>2020/002/f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</si>
  <si>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</si>
  <si>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</si>
  <si>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</si>
  <si>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</si>
  <si>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</si>
  <si>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</si>
  <si>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</si>
  <si>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011514000</t>
  </si>
  <si>
    <t>Stavebně-statický průzkum</t>
  </si>
  <si>
    <t>1024</t>
  </si>
  <si>
    <t>-816717306</t>
  </si>
  <si>
    <t>012203000</t>
  </si>
  <si>
    <t>Geodetické práce při provádění stavby</t>
  </si>
  <si>
    <t>1376158678</t>
  </si>
  <si>
    <t>VRN3</t>
  </si>
  <si>
    <t>032103000</t>
  </si>
  <si>
    <t>Náklady na stavební buňky</t>
  </si>
  <si>
    <t>-487007238</t>
  </si>
  <si>
    <t>032903000</t>
  </si>
  <si>
    <t>Náklady na provoz a údržbu vybavení staveniště</t>
  </si>
  <si>
    <t>1697956798</t>
  </si>
  <si>
    <t>034103000</t>
  </si>
  <si>
    <t>Oplocení staveniště</t>
  </si>
  <si>
    <t>-78149742</t>
  </si>
  <si>
    <t>039103000</t>
  </si>
  <si>
    <t>Rozebrání, bourání a odvoz zařízení staveniště</t>
  </si>
  <si>
    <t>1503164936</t>
  </si>
  <si>
    <t>VRN4</t>
  </si>
  <si>
    <t>Inženýrská činnost</t>
  </si>
  <si>
    <t>041403000</t>
  </si>
  <si>
    <t>Koordinátor BOZP na staveništi</t>
  </si>
  <si>
    <t>358873395</t>
  </si>
  <si>
    <t>045203000</t>
  </si>
  <si>
    <t>1179334223</t>
  </si>
  <si>
    <t>045303000</t>
  </si>
  <si>
    <t>Koordinační činnost</t>
  </si>
  <si>
    <t>-462761150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</si>
</sst>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9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8" xfId="0" applyFont="1" applyFill="1" applyBorder="1" applyAlignment="1">
      <alignment horizontal="left"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8" fillId="3" borderId="0" xfId="0" applyNumberFormat="1" applyFont="1" applyFill="1" applyAlignment="1" applyProtection="1">
      <alignment vertical="center"/>
      <protection locked="0"/>
    </xf>
    <xf numFmtId="4" fontId="8" fillId="0" borderId="0" xfId="0" applyNumberFormat="1" applyFont="1" applyAlignment="1">
      <alignment vertical="center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8" fillId="3" borderId="0" xfId="0" applyFont="1" applyFill="1" applyAlignment="1" applyProtection="1">
      <alignment horizontal="left" vertical="center"/>
      <protection locked="0"/>
    </xf>
    <xf numFmtId="164" fontId="2" fillId="3" borderId="19" xfId="0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 applyProtection="1">
      <alignment horizontal="center" vertical="center" wrapText="1"/>
      <protection locked="0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4" fillId="0" borderId="12" xfId="0" applyNumberFormat="1" applyFont="1" applyBorder="1" applyAlignment="1">
      <alignment/>
    </xf>
    <xf numFmtId="166" fontId="34" fillId="0" borderId="13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pans="2:71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pans="2:71" s="1" customFormat="1" ht="36.95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pans="2:71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pans="2:71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pans="2:71" s="1" customFormat="1" ht="14.4" customHeight="1">
      <c r="B9" s="21"/>
      <c r="AR9" s="21"/>
      <c r="BE9" s="30"/>
      <c r="BS9" s="18" t="s">
        <v>6</v>
      </c>
    </row>
    <row r="10" spans="2:71" s="1" customFormat="1" ht="12" customHeight="1">
      <c r="B10" s="21"/>
      <c r="D10" s="31" t="s">
        <v>24</v>
      </c>
      <c r="AK10" s="31" t="s">
        <v>25</v>
      </c>
      <c r="AN10" s="26" t="s">
        <v>1</v>
      </c>
      <c r="AR10" s="21"/>
      <c r="BE10" s="30"/>
      <c r="BS10" s="18" t="s">
        <v>6</v>
      </c>
    </row>
    <row r="11" spans="2:71" s="1" customFormat="1" ht="18.45" customHeight="1">
      <c r="B11" s="21"/>
      <c r="E11" s="26" t="s">
        <v>21</v>
      </c>
      <c r="AK11" s="31" t="s">
        <v>26</v>
      </c>
      <c r="AN11" s="26" t="s">
        <v>1</v>
      </c>
      <c r="AR11" s="21"/>
      <c r="BE11" s="30"/>
      <c r="BS11" s="18" t="s">
        <v>6</v>
      </c>
    </row>
    <row r="12" spans="2:71" s="1" customFormat="1" ht="6.95" customHeight="1">
      <c r="B12" s="21"/>
      <c r="AR12" s="21"/>
      <c r="BE12" s="30"/>
      <c r="BS12" s="18" t="s">
        <v>6</v>
      </c>
    </row>
    <row r="13" spans="2:71" s="1" customFormat="1" ht="12" customHeight="1">
      <c r="B13" s="21"/>
      <c r="D13" s="31" t="s">
        <v>27</v>
      </c>
      <c r="AK13" s="31" t="s">
        <v>25</v>
      </c>
      <c r="AN13" s="33" t="s">
        <v>28</v>
      </c>
      <c r="AR13" s="21"/>
      <c r="BE13" s="30"/>
      <c r="BS13" s="18" t="s">
        <v>6</v>
      </c>
    </row>
    <row r="14" spans="2:71" ht="12">
      <c r="B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N14" s="33" t="s">
        <v>28</v>
      </c>
      <c r="AR14" s="21"/>
      <c r="BE14" s="30"/>
      <c r="BS14" s="18" t="s">
        <v>6</v>
      </c>
    </row>
    <row r="15" spans="2:71" s="1" customFormat="1" ht="6.95" customHeight="1">
      <c r="B15" s="21"/>
      <c r="AR15" s="21"/>
      <c r="BE15" s="30"/>
      <c r="BS15" s="18" t="s">
        <v>3</v>
      </c>
    </row>
    <row r="16" spans="2:71" s="1" customFormat="1" ht="12" customHeight="1">
      <c r="B16" s="21"/>
      <c r="D16" s="31" t="s">
        <v>29</v>
      </c>
      <c r="AK16" s="31" t="s">
        <v>25</v>
      </c>
      <c r="AN16" s="26" t="s">
        <v>1</v>
      </c>
      <c r="AR16" s="21"/>
      <c r="BE16" s="30"/>
      <c r="BS16" s="18" t="s">
        <v>3</v>
      </c>
    </row>
    <row r="17" spans="2:71" s="1" customFormat="1" ht="18.45" customHeight="1">
      <c r="B17" s="21"/>
      <c r="E17" s="26" t="s">
        <v>21</v>
      </c>
      <c r="AK17" s="31" t="s">
        <v>26</v>
      </c>
      <c r="AN17" s="26" t="s">
        <v>1</v>
      </c>
      <c r="AR17" s="21"/>
      <c r="BE17" s="30"/>
      <c r="BS17" s="18" t="s">
        <v>30</v>
      </c>
    </row>
    <row r="18" spans="2:71" s="1" customFormat="1" ht="6.95" customHeight="1">
      <c r="B18" s="21"/>
      <c r="AR18" s="21"/>
      <c r="BE18" s="30"/>
      <c r="BS18" s="18" t="s">
        <v>6</v>
      </c>
    </row>
    <row r="19" spans="2:71" s="1" customFormat="1" ht="12" customHeight="1">
      <c r="B19" s="21"/>
      <c r="D19" s="31" t="s">
        <v>31</v>
      </c>
      <c r="AK19" s="31" t="s">
        <v>25</v>
      </c>
      <c r="AN19" s="26" t="s">
        <v>1</v>
      </c>
      <c r="AR19" s="21"/>
      <c r="BE19" s="30"/>
      <c r="BS19" s="18" t="s">
        <v>6</v>
      </c>
    </row>
    <row r="20" spans="2:71" s="1" customFormat="1" ht="18.45" customHeight="1">
      <c r="B20" s="21"/>
      <c r="E20" s="26" t="s">
        <v>32</v>
      </c>
      <c r="AK20" s="31" t="s">
        <v>26</v>
      </c>
      <c r="AN20" s="26" t="s">
        <v>1</v>
      </c>
      <c r="AR20" s="21"/>
      <c r="BE20" s="30"/>
      <c r="BS20" s="18" t="s">
        <v>30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33</v>
      </c>
      <c r="AR22" s="21"/>
      <c r="BE22" s="30"/>
    </row>
    <row r="23" spans="2:57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2:57" s="1" customFormat="1" ht="14.4" customHeight="1">
      <c r="B26" s="21"/>
      <c r="D26" s="37" t="s">
        <v>34</v>
      </c>
      <c r="AK26" s="38">
        <f>ROUND(AG94,2)</f>
        <v>0</v>
      </c>
      <c r="AL26" s="1"/>
      <c r="AM26" s="1"/>
      <c r="AN26" s="1"/>
      <c r="AO26" s="1"/>
      <c r="AR26" s="21"/>
      <c r="BE26" s="30"/>
    </row>
    <row r="27" spans="2:57" s="1" customFormat="1" ht="14.4" customHeight="1">
      <c r="B27" s="21"/>
      <c r="D27" s="37" t="s">
        <v>35</v>
      </c>
      <c r="AK27" s="38">
        <f>ROUND(AG102,2)</f>
        <v>0</v>
      </c>
      <c r="AL27" s="38"/>
      <c r="AM27" s="38"/>
      <c r="AN27" s="38"/>
      <c r="AO27" s="38"/>
      <c r="AR27" s="21"/>
      <c r="BE27" s="30"/>
    </row>
    <row r="28" spans="1:57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0"/>
      <c r="BE28" s="30"/>
    </row>
    <row r="29" spans="1:57" s="2" customFormat="1" ht="25.9" customHeight="1">
      <c r="A29" s="39"/>
      <c r="B29" s="40"/>
      <c r="C29" s="39"/>
      <c r="D29" s="41" t="s">
        <v>36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3">
        <f>ROUND(AK26+AK27,2)</f>
        <v>0</v>
      </c>
      <c r="AL29" s="42"/>
      <c r="AM29" s="42"/>
      <c r="AN29" s="42"/>
      <c r="AO29" s="42"/>
      <c r="AP29" s="39"/>
      <c r="AQ29" s="39"/>
      <c r="AR29" s="40"/>
      <c r="BE29" s="30"/>
    </row>
    <row r="30" spans="1:57" s="2" customFormat="1" ht="6.95" customHeight="1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0"/>
      <c r="BE30" s="30"/>
    </row>
    <row r="31" spans="1:57" s="2" customFormat="1" ht="12">
      <c r="A31" s="39"/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44" t="s">
        <v>37</v>
      </c>
      <c r="M31" s="44"/>
      <c r="N31" s="44"/>
      <c r="O31" s="44"/>
      <c r="P31" s="44"/>
      <c r="Q31" s="39"/>
      <c r="R31" s="39"/>
      <c r="S31" s="39"/>
      <c r="T31" s="39"/>
      <c r="U31" s="39"/>
      <c r="V31" s="39"/>
      <c r="W31" s="44" t="s">
        <v>38</v>
      </c>
      <c r="X31" s="44"/>
      <c r="Y31" s="44"/>
      <c r="Z31" s="44"/>
      <c r="AA31" s="44"/>
      <c r="AB31" s="44"/>
      <c r="AC31" s="44"/>
      <c r="AD31" s="44"/>
      <c r="AE31" s="44"/>
      <c r="AF31" s="39"/>
      <c r="AG31" s="39"/>
      <c r="AH31" s="39"/>
      <c r="AI31" s="39"/>
      <c r="AJ31" s="39"/>
      <c r="AK31" s="44" t="s">
        <v>39</v>
      </c>
      <c r="AL31" s="44"/>
      <c r="AM31" s="44"/>
      <c r="AN31" s="44"/>
      <c r="AO31" s="44"/>
      <c r="AP31" s="39"/>
      <c r="AQ31" s="39"/>
      <c r="AR31" s="40"/>
      <c r="BE31" s="30"/>
    </row>
    <row r="32" spans="1:57" s="3" customFormat="1" ht="14.4" customHeight="1">
      <c r="A32" s="3"/>
      <c r="B32" s="45"/>
      <c r="C32" s="3"/>
      <c r="D32" s="31" t="s">
        <v>40</v>
      </c>
      <c r="E32" s="3"/>
      <c r="F32" s="31" t="s">
        <v>41</v>
      </c>
      <c r="G32" s="3"/>
      <c r="H32" s="3"/>
      <c r="I32" s="3"/>
      <c r="J32" s="3"/>
      <c r="K32" s="3"/>
      <c r="L32" s="46">
        <v>0.21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ROUND(AZ94+SUM(CD102:CD106),2)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f>ROUND(AV94+SUM(BY102:BY106),2)</f>
        <v>0</v>
      </c>
      <c r="AL32" s="3"/>
      <c r="AM32" s="3"/>
      <c r="AN32" s="3"/>
      <c r="AO32" s="3"/>
      <c r="AP32" s="3"/>
      <c r="AQ32" s="3"/>
      <c r="AR32" s="45"/>
      <c r="BE32" s="48"/>
    </row>
    <row r="33" spans="1:57" s="3" customFormat="1" ht="14.4" customHeight="1">
      <c r="A33" s="3"/>
      <c r="B33" s="45"/>
      <c r="C33" s="3"/>
      <c r="D33" s="3"/>
      <c r="E33" s="3"/>
      <c r="F33" s="31" t="s">
        <v>42</v>
      </c>
      <c r="G33" s="3"/>
      <c r="H33" s="3"/>
      <c r="I33" s="3"/>
      <c r="J33" s="3"/>
      <c r="K33" s="3"/>
      <c r="L33" s="46">
        <v>0.15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ROUND(BA94+SUM(CE102:CE106),2)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f>ROUND(AW94+SUM(BZ102:BZ106),2)</f>
        <v>0</v>
      </c>
      <c r="AL33" s="3"/>
      <c r="AM33" s="3"/>
      <c r="AN33" s="3"/>
      <c r="AO33" s="3"/>
      <c r="AP33" s="3"/>
      <c r="AQ33" s="3"/>
      <c r="AR33" s="45"/>
      <c r="BE33" s="48"/>
    </row>
    <row r="34" spans="1:57" s="3" customFormat="1" ht="14.4" customHeight="1" hidden="1">
      <c r="A34" s="3"/>
      <c r="B34" s="45"/>
      <c r="C34" s="3"/>
      <c r="D34" s="3"/>
      <c r="E34" s="3"/>
      <c r="F34" s="31" t="s">
        <v>43</v>
      </c>
      <c r="G34" s="3"/>
      <c r="H34" s="3"/>
      <c r="I34" s="3"/>
      <c r="J34" s="3"/>
      <c r="K34" s="3"/>
      <c r="L34" s="46">
        <v>0.21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47">
        <f>ROUND(BB94+SUM(CF102:CF106),2)</f>
        <v>0</v>
      </c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47">
        <v>0</v>
      </c>
      <c r="AL34" s="3"/>
      <c r="AM34" s="3"/>
      <c r="AN34" s="3"/>
      <c r="AO34" s="3"/>
      <c r="AP34" s="3"/>
      <c r="AQ34" s="3"/>
      <c r="AR34" s="45"/>
      <c r="BE34" s="48"/>
    </row>
    <row r="35" spans="1:57" s="3" customFormat="1" ht="14.4" customHeight="1" hidden="1">
      <c r="A35" s="3"/>
      <c r="B35" s="45"/>
      <c r="C35" s="3"/>
      <c r="D35" s="3"/>
      <c r="E35" s="3"/>
      <c r="F35" s="31" t="s">
        <v>44</v>
      </c>
      <c r="G35" s="3"/>
      <c r="H35" s="3"/>
      <c r="I35" s="3"/>
      <c r="J35" s="3"/>
      <c r="K35" s="3"/>
      <c r="L35" s="46">
        <v>0.15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47">
        <f>ROUND(BC94+SUM(CG102:CG106),2)</f>
        <v>0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47">
        <v>0</v>
      </c>
      <c r="AL35" s="3"/>
      <c r="AM35" s="3"/>
      <c r="AN35" s="3"/>
      <c r="AO35" s="3"/>
      <c r="AP35" s="3"/>
      <c r="AQ35" s="3"/>
      <c r="AR35" s="45"/>
      <c r="BE35" s="3"/>
    </row>
    <row r="36" spans="1:57" s="3" customFormat="1" ht="14.4" customHeight="1" hidden="1">
      <c r="A36" s="3"/>
      <c r="B36" s="45"/>
      <c r="C36" s="3"/>
      <c r="D36" s="3"/>
      <c r="E36" s="3"/>
      <c r="F36" s="31" t="s">
        <v>45</v>
      </c>
      <c r="G36" s="3"/>
      <c r="H36" s="3"/>
      <c r="I36" s="3"/>
      <c r="J36" s="3"/>
      <c r="K36" s="3"/>
      <c r="L36" s="46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47">
        <f>ROUND(BD94+SUM(CH102:CH106),2)</f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47">
        <v>0</v>
      </c>
      <c r="AL36" s="3"/>
      <c r="AM36" s="3"/>
      <c r="AN36" s="3"/>
      <c r="AO36" s="3"/>
      <c r="AP36" s="3"/>
      <c r="AQ36" s="3"/>
      <c r="AR36" s="45"/>
      <c r="BE36" s="3"/>
    </row>
    <row r="37" spans="1:57" s="2" customFormat="1" ht="6.95" customHeight="1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0"/>
      <c r="BE37" s="39"/>
    </row>
    <row r="38" spans="1:57" s="2" customFormat="1" ht="25.9" customHeight="1">
      <c r="A38" s="39"/>
      <c r="B38" s="40"/>
      <c r="C38" s="49"/>
      <c r="D38" s="50" t="s">
        <v>46</v>
      </c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 t="s">
        <v>47</v>
      </c>
      <c r="U38" s="51"/>
      <c r="V38" s="51"/>
      <c r="W38" s="51"/>
      <c r="X38" s="53" t="s">
        <v>48</v>
      </c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4">
        <f>SUM(AK29:AK36)</f>
        <v>0</v>
      </c>
      <c r="AL38" s="51"/>
      <c r="AM38" s="51"/>
      <c r="AN38" s="51"/>
      <c r="AO38" s="55"/>
      <c r="AP38" s="49"/>
      <c r="AQ38" s="49"/>
      <c r="AR38" s="40"/>
      <c r="BE38" s="39"/>
    </row>
    <row r="39" spans="1:57" s="2" customFormat="1" ht="6.95" customHeight="1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40"/>
      <c r="BE39" s="39"/>
    </row>
    <row r="40" spans="1:57" s="2" customFormat="1" ht="14.4" customHeight="1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40"/>
      <c r="BE40" s="39"/>
    </row>
    <row r="41" spans="2:44" s="1" customFormat="1" ht="14.4" customHeight="1">
      <c r="B41" s="21"/>
      <c r="AR41" s="21"/>
    </row>
    <row r="42" spans="2:44" s="1" customFormat="1" ht="14.4" customHeight="1">
      <c r="B42" s="21"/>
      <c r="AR42" s="21"/>
    </row>
    <row r="43" spans="2:44" s="1" customFormat="1" ht="14.4" customHeight="1">
      <c r="B43" s="21"/>
      <c r="AR43" s="21"/>
    </row>
    <row r="44" spans="2:44" s="1" customFormat="1" ht="14.4" customHeight="1">
      <c r="B44" s="21"/>
      <c r="AR44" s="21"/>
    </row>
    <row r="45" spans="2:44" s="1" customFormat="1" ht="14.4" customHeight="1">
      <c r="B45" s="21"/>
      <c r="AR45" s="21"/>
    </row>
    <row r="46" spans="2:44" s="1" customFormat="1" ht="14.4" customHeight="1">
      <c r="B46" s="21"/>
      <c r="AR46" s="21"/>
    </row>
    <row r="47" spans="2:44" s="1" customFormat="1" ht="14.4" customHeight="1">
      <c r="B47" s="21"/>
      <c r="AR47" s="21"/>
    </row>
    <row r="48" spans="2:44" s="1" customFormat="1" ht="14.4" customHeight="1">
      <c r="B48" s="21"/>
      <c r="AR48" s="21"/>
    </row>
    <row r="49" spans="2:44" s="2" customFormat="1" ht="14.4" customHeight="1">
      <c r="B49" s="56"/>
      <c r="D49" s="57" t="s">
        <v>49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50</v>
      </c>
      <c r="AI49" s="58"/>
      <c r="AJ49" s="58"/>
      <c r="AK49" s="58"/>
      <c r="AL49" s="58"/>
      <c r="AM49" s="58"/>
      <c r="AN49" s="58"/>
      <c r="AO49" s="58"/>
      <c r="AR49" s="56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">
      <c r="A60" s="39"/>
      <c r="B60" s="40"/>
      <c r="C60" s="39"/>
      <c r="D60" s="59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59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59" t="s">
        <v>51</v>
      </c>
      <c r="AI60" s="42"/>
      <c r="AJ60" s="42"/>
      <c r="AK60" s="42"/>
      <c r="AL60" s="42"/>
      <c r="AM60" s="59" t="s">
        <v>52</v>
      </c>
      <c r="AN60" s="42"/>
      <c r="AO60" s="42"/>
      <c r="AP60" s="39"/>
      <c r="AQ60" s="39"/>
      <c r="AR60" s="40"/>
      <c r="BE60" s="39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">
      <c r="A64" s="39"/>
      <c r="B64" s="40"/>
      <c r="C64" s="39"/>
      <c r="D64" s="57" t="s">
        <v>53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54</v>
      </c>
      <c r="AI64" s="60"/>
      <c r="AJ64" s="60"/>
      <c r="AK64" s="60"/>
      <c r="AL64" s="60"/>
      <c r="AM64" s="60"/>
      <c r="AN64" s="60"/>
      <c r="AO64" s="60"/>
      <c r="AP64" s="39"/>
      <c r="AQ64" s="39"/>
      <c r="AR64" s="40"/>
      <c r="BE64" s="39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">
      <c r="A75" s="39"/>
      <c r="B75" s="40"/>
      <c r="C75" s="39"/>
      <c r="D75" s="59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59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59" t="s">
        <v>51</v>
      </c>
      <c r="AI75" s="42"/>
      <c r="AJ75" s="42"/>
      <c r="AK75" s="42"/>
      <c r="AL75" s="42"/>
      <c r="AM75" s="59" t="s">
        <v>52</v>
      </c>
      <c r="AN75" s="42"/>
      <c r="AO75" s="42"/>
      <c r="AP75" s="39"/>
      <c r="AQ75" s="39"/>
      <c r="AR75" s="40"/>
      <c r="BE75" s="39"/>
    </row>
    <row r="76" spans="1:57" s="2" customFormat="1" ht="12">
      <c r="A76" s="39"/>
      <c r="B76" s="40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0"/>
      <c r="BE76" s="39"/>
    </row>
    <row r="77" spans="1:57" s="2" customFormat="1" ht="6.95" customHeight="1">
      <c r="A77" s="39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40"/>
      <c r="BE77" s="39"/>
    </row>
    <row r="81" spans="1:57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40"/>
      <c r="BE81" s="39"/>
    </row>
    <row r="82" spans="1:57" s="2" customFormat="1" ht="24.95" customHeight="1">
      <c r="A82" s="39"/>
      <c r="B82" s="40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0"/>
      <c r="BE82" s="39"/>
    </row>
    <row r="83" spans="1:57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0"/>
      <c r="BE83" s="39"/>
    </row>
    <row r="84" spans="1:57" s="4" customFormat="1" ht="12" customHeight="1">
      <c r="A84" s="4"/>
      <c r="B84" s="65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2020/002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pans="1:57" s="5" customFormat="1" ht="36.95" customHeight="1">
      <c r="A85" s="5"/>
      <c r="B85" s="66"/>
      <c r="C85" s="67" t="s">
        <v>16</v>
      </c>
      <c r="D85" s="5"/>
      <c r="E85" s="5"/>
      <c r="F85" s="5"/>
      <c r="G85" s="5"/>
      <c r="H85" s="5"/>
      <c r="I85" s="5"/>
      <c r="J85" s="5"/>
      <c r="K85" s="5"/>
      <c r="L85" s="68" t="str">
        <f>K6</f>
        <v>ZŠ LAŽÁNKY - rekonstrukce a dostavba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pans="1:57" s="2" customFormat="1" ht="6.95" customHeight="1">
      <c r="A86" s="39"/>
      <c r="B86" s="40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0"/>
      <c r="BE86" s="39"/>
    </row>
    <row r="87" spans="1:57" s="2" customFormat="1" ht="12" customHeight="1">
      <c r="A87" s="39"/>
      <c r="B87" s="40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69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0" t="str">
        <f>IF(AN8="","",AN8)</f>
        <v>9. 3. 2020</v>
      </c>
      <c r="AN87" s="70"/>
      <c r="AO87" s="39"/>
      <c r="AP87" s="39"/>
      <c r="AQ87" s="39"/>
      <c r="AR87" s="40"/>
      <c r="BE87" s="39"/>
    </row>
    <row r="88" spans="1:57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0"/>
      <c r="BE88" s="39"/>
    </row>
    <row r="89" spans="1:57" s="2" customFormat="1" ht="15.15" customHeight="1">
      <c r="A89" s="39"/>
      <c r="B89" s="40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4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1" t="str">
        <f>IF(E17="","",E17)</f>
        <v xml:space="preserve"> </v>
      </c>
      <c r="AN89" s="4"/>
      <c r="AO89" s="4"/>
      <c r="AP89" s="4"/>
      <c r="AQ89" s="39"/>
      <c r="AR89" s="40"/>
      <c r="AS89" s="72" t="s">
        <v>56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9"/>
    </row>
    <row r="90" spans="1:57" s="2" customFormat="1" ht="15.15" customHeight="1">
      <c r="A90" s="39"/>
      <c r="B90" s="40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4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1" t="str">
        <f>IF(E20="","",E20)</f>
        <v>Budgets4u s.r.o.</v>
      </c>
      <c r="AN90" s="4"/>
      <c r="AO90" s="4"/>
      <c r="AP90" s="4"/>
      <c r="AQ90" s="39"/>
      <c r="AR90" s="40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9"/>
    </row>
    <row r="91" spans="1:57" s="2" customFormat="1" ht="10.8" customHeight="1">
      <c r="A91" s="39"/>
      <c r="B91" s="40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0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9"/>
    </row>
    <row r="92" spans="1:57" s="2" customFormat="1" ht="29.25" customHeight="1">
      <c r="A92" s="39"/>
      <c r="B92" s="40"/>
      <c r="C92" s="80" t="s">
        <v>57</v>
      </c>
      <c r="D92" s="81"/>
      <c r="E92" s="81"/>
      <c r="F92" s="81"/>
      <c r="G92" s="81"/>
      <c r="H92" s="82"/>
      <c r="I92" s="83" t="s">
        <v>58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59</v>
      </c>
      <c r="AH92" s="81"/>
      <c r="AI92" s="81"/>
      <c r="AJ92" s="81"/>
      <c r="AK92" s="81"/>
      <c r="AL92" s="81"/>
      <c r="AM92" s="81"/>
      <c r="AN92" s="83" t="s">
        <v>60</v>
      </c>
      <c r="AO92" s="81"/>
      <c r="AP92" s="85"/>
      <c r="AQ92" s="86" t="s">
        <v>61</v>
      </c>
      <c r="AR92" s="40"/>
      <c r="AS92" s="87" t="s">
        <v>62</v>
      </c>
      <c r="AT92" s="88" t="s">
        <v>63</v>
      </c>
      <c r="AU92" s="88" t="s">
        <v>64</v>
      </c>
      <c r="AV92" s="88" t="s">
        <v>65</v>
      </c>
      <c r="AW92" s="88" t="s">
        <v>66</v>
      </c>
      <c r="AX92" s="88" t="s">
        <v>67</v>
      </c>
      <c r="AY92" s="88" t="s">
        <v>68</v>
      </c>
      <c r="AZ92" s="88" t="s">
        <v>69</v>
      </c>
      <c r="BA92" s="88" t="s">
        <v>70</v>
      </c>
      <c r="BB92" s="88" t="s">
        <v>71</v>
      </c>
      <c r="BC92" s="88" t="s">
        <v>72</v>
      </c>
      <c r="BD92" s="89" t="s">
        <v>73</v>
      </c>
      <c r="BE92" s="39"/>
    </row>
    <row r="93" spans="1:57" s="2" customFormat="1" ht="10.8" customHeight="1">
      <c r="A93" s="39"/>
      <c r="B93" s="40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0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9"/>
    </row>
    <row r="94" spans="1:90" s="6" customFormat="1" ht="32.4" customHeight="1">
      <c r="A94" s="6"/>
      <c r="B94" s="93"/>
      <c r="C94" s="94" t="s">
        <v>74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ROUND(SUM(AG95:AG100),2)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ROUND(SUM(AS95:AS100),2)</f>
        <v>0</v>
      </c>
      <c r="AT94" s="100">
        <f>ROUND(SUM(AV94:AW94),2)</f>
        <v>0</v>
      </c>
      <c r="AU94" s="101">
        <f>ROUND(SUM(AU95:AU100),5)</f>
        <v>0</v>
      </c>
      <c r="AV94" s="100">
        <f>ROUND(AZ94*L32,2)</f>
        <v>0</v>
      </c>
      <c r="AW94" s="100">
        <f>ROUND(BA94*L33,2)</f>
        <v>0</v>
      </c>
      <c r="AX94" s="100">
        <f>ROUND(BB94*L32,2)</f>
        <v>0</v>
      </c>
      <c r="AY94" s="100">
        <f>ROUND(BC94*L33,2)</f>
        <v>0</v>
      </c>
      <c r="AZ94" s="100">
        <f>ROUND(SUM(AZ95:AZ100),2)</f>
        <v>0</v>
      </c>
      <c r="BA94" s="100">
        <f>ROUND(SUM(BA95:BA100),2)</f>
        <v>0</v>
      </c>
      <c r="BB94" s="100">
        <f>ROUND(SUM(BB95:BB100),2)</f>
        <v>0</v>
      </c>
      <c r="BC94" s="100">
        <f>ROUND(SUM(BC95:BC100),2)</f>
        <v>0</v>
      </c>
      <c r="BD94" s="102">
        <f>ROUND(SUM(BD95:BD100),2)</f>
        <v>0</v>
      </c>
      <c r="BE94" s="6"/>
      <c r="BS94" s="103" t="s">
        <v>75</v>
      </c>
      <c r="BT94" s="103" t="s">
        <v>76</v>
      </c>
      <c r="BU94" s="104" t="s">
        <v>77</v>
      </c>
      <c r="BV94" s="103" t="s">
        <v>78</v>
      </c>
      <c r="BW94" s="103" t="s">
        <v>4</v>
      </c>
      <c r="BX94" s="103" t="s">
        <v>79</v>
      </c>
      <c r="CL94" s="103" t="s">
        <v>1</v>
      </c>
    </row>
    <row r="95" spans="1:91" s="7" customFormat="1" ht="24.75" customHeight="1">
      <c r="A95" s="105" t="s">
        <v>80</v>
      </c>
      <c r="B95" s="106"/>
      <c r="C95" s="107"/>
      <c r="D95" s="108" t="s">
        <v>81</v>
      </c>
      <c r="E95" s="108"/>
      <c r="F95" s="108"/>
      <c r="G95" s="108"/>
      <c r="H95" s="108"/>
      <c r="I95" s="109"/>
      <c r="J95" s="108" t="s">
        <v>82</v>
      </c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10">
        <f>'2020-002-a - Stavební a k...'!J32</f>
        <v>0</v>
      </c>
      <c r="AH95" s="109"/>
      <c r="AI95" s="109"/>
      <c r="AJ95" s="109"/>
      <c r="AK95" s="109"/>
      <c r="AL95" s="109"/>
      <c r="AM95" s="109"/>
      <c r="AN95" s="110">
        <f>SUM(AG95,AT95)</f>
        <v>0</v>
      </c>
      <c r="AO95" s="109"/>
      <c r="AP95" s="109"/>
      <c r="AQ95" s="111" t="s">
        <v>83</v>
      </c>
      <c r="AR95" s="106"/>
      <c r="AS95" s="112">
        <v>0</v>
      </c>
      <c r="AT95" s="113">
        <f>ROUND(SUM(AV95:AW95),2)</f>
        <v>0</v>
      </c>
      <c r="AU95" s="114">
        <f>'2020-002-a - Stavební a k...'!P152</f>
        <v>0</v>
      </c>
      <c r="AV95" s="113">
        <f>'2020-002-a - Stavební a k...'!J35</f>
        <v>0</v>
      </c>
      <c r="AW95" s="113">
        <f>'2020-002-a - Stavební a k...'!J36</f>
        <v>0</v>
      </c>
      <c r="AX95" s="113">
        <f>'2020-002-a - Stavební a k...'!J37</f>
        <v>0</v>
      </c>
      <c r="AY95" s="113">
        <f>'2020-002-a - Stavební a k...'!J38</f>
        <v>0</v>
      </c>
      <c r="AZ95" s="113">
        <f>'2020-002-a - Stavební a k...'!F35</f>
        <v>0</v>
      </c>
      <c r="BA95" s="113">
        <f>'2020-002-a - Stavební a k...'!F36</f>
        <v>0</v>
      </c>
      <c r="BB95" s="113">
        <f>'2020-002-a - Stavební a k...'!F37</f>
        <v>0</v>
      </c>
      <c r="BC95" s="113">
        <f>'2020-002-a - Stavební a k...'!F38</f>
        <v>0</v>
      </c>
      <c r="BD95" s="115">
        <f>'2020-002-a - Stavební a k...'!F39</f>
        <v>0</v>
      </c>
      <c r="BE95" s="7"/>
      <c r="BT95" s="116" t="s">
        <v>84</v>
      </c>
      <c r="BV95" s="116" t="s">
        <v>78</v>
      </c>
      <c r="BW95" s="116" t="s">
        <v>85</v>
      </c>
      <c r="BX95" s="116" t="s">
        <v>4</v>
      </c>
      <c r="CL95" s="116" t="s">
        <v>1</v>
      </c>
      <c r="CM95" s="116" t="s">
        <v>86</v>
      </c>
    </row>
    <row r="96" spans="1:91" s="7" customFormat="1" ht="24.75" customHeight="1">
      <c r="A96" s="105" t="s">
        <v>80</v>
      </c>
      <c r="B96" s="106"/>
      <c r="C96" s="107"/>
      <c r="D96" s="108" t="s">
        <v>87</v>
      </c>
      <c r="E96" s="108"/>
      <c r="F96" s="108"/>
      <c r="G96" s="108"/>
      <c r="H96" s="108"/>
      <c r="I96" s="109"/>
      <c r="J96" s="108" t="s">
        <v>88</v>
      </c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10">
        <f>'2020-002-b - Elektroinsta...'!J32</f>
        <v>0</v>
      </c>
      <c r="AH96" s="109"/>
      <c r="AI96" s="109"/>
      <c r="AJ96" s="109"/>
      <c r="AK96" s="109"/>
      <c r="AL96" s="109"/>
      <c r="AM96" s="109"/>
      <c r="AN96" s="110">
        <f>SUM(AG96,AT96)</f>
        <v>0</v>
      </c>
      <c r="AO96" s="109"/>
      <c r="AP96" s="109"/>
      <c r="AQ96" s="111" t="s">
        <v>83</v>
      </c>
      <c r="AR96" s="106"/>
      <c r="AS96" s="112">
        <v>0</v>
      </c>
      <c r="AT96" s="113">
        <f>ROUND(SUM(AV96:AW96),2)</f>
        <v>0</v>
      </c>
      <c r="AU96" s="114">
        <f>'2020-002-b - Elektroinsta...'!P128</f>
        <v>0</v>
      </c>
      <c r="AV96" s="113">
        <f>'2020-002-b - Elektroinsta...'!J35</f>
        <v>0</v>
      </c>
      <c r="AW96" s="113">
        <f>'2020-002-b - Elektroinsta...'!J36</f>
        <v>0</v>
      </c>
      <c r="AX96" s="113">
        <f>'2020-002-b - Elektroinsta...'!J37</f>
        <v>0</v>
      </c>
      <c r="AY96" s="113">
        <f>'2020-002-b - Elektroinsta...'!J38</f>
        <v>0</v>
      </c>
      <c r="AZ96" s="113">
        <f>'2020-002-b - Elektroinsta...'!F35</f>
        <v>0</v>
      </c>
      <c r="BA96" s="113">
        <f>'2020-002-b - Elektroinsta...'!F36</f>
        <v>0</v>
      </c>
      <c r="BB96" s="113">
        <f>'2020-002-b - Elektroinsta...'!F37</f>
        <v>0</v>
      </c>
      <c r="BC96" s="113">
        <f>'2020-002-b - Elektroinsta...'!F38</f>
        <v>0</v>
      </c>
      <c r="BD96" s="115">
        <f>'2020-002-b - Elektroinsta...'!F39</f>
        <v>0</v>
      </c>
      <c r="BE96" s="7"/>
      <c r="BT96" s="116" t="s">
        <v>84</v>
      </c>
      <c r="BV96" s="116" t="s">
        <v>78</v>
      </c>
      <c r="BW96" s="116" t="s">
        <v>89</v>
      </c>
      <c r="BX96" s="116" t="s">
        <v>4</v>
      </c>
      <c r="CL96" s="116" t="s">
        <v>1</v>
      </c>
      <c r="CM96" s="116" t="s">
        <v>86</v>
      </c>
    </row>
    <row r="97" spans="1:91" s="7" customFormat="1" ht="24.75" customHeight="1">
      <c r="A97" s="105" t="s">
        <v>80</v>
      </c>
      <c r="B97" s="106"/>
      <c r="C97" s="107"/>
      <c r="D97" s="108" t="s">
        <v>90</v>
      </c>
      <c r="E97" s="108"/>
      <c r="F97" s="108"/>
      <c r="G97" s="108"/>
      <c r="H97" s="108"/>
      <c r="I97" s="109"/>
      <c r="J97" s="108" t="s">
        <v>91</v>
      </c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10">
        <f>'2020-002-c - Vytápění'!J32</f>
        <v>0</v>
      </c>
      <c r="AH97" s="109"/>
      <c r="AI97" s="109"/>
      <c r="AJ97" s="109"/>
      <c r="AK97" s="109"/>
      <c r="AL97" s="109"/>
      <c r="AM97" s="109"/>
      <c r="AN97" s="110">
        <f>SUM(AG97,AT97)</f>
        <v>0</v>
      </c>
      <c r="AO97" s="109"/>
      <c r="AP97" s="109"/>
      <c r="AQ97" s="111" t="s">
        <v>83</v>
      </c>
      <c r="AR97" s="106"/>
      <c r="AS97" s="112">
        <v>0</v>
      </c>
      <c r="AT97" s="113">
        <f>ROUND(SUM(AV97:AW97),2)</f>
        <v>0</v>
      </c>
      <c r="AU97" s="114">
        <f>'2020-002-c - Vytápění'!P128</f>
        <v>0</v>
      </c>
      <c r="AV97" s="113">
        <f>'2020-002-c - Vytápění'!J35</f>
        <v>0</v>
      </c>
      <c r="AW97" s="113">
        <f>'2020-002-c - Vytápění'!J36</f>
        <v>0</v>
      </c>
      <c r="AX97" s="113">
        <f>'2020-002-c - Vytápění'!J37</f>
        <v>0</v>
      </c>
      <c r="AY97" s="113">
        <f>'2020-002-c - Vytápění'!J38</f>
        <v>0</v>
      </c>
      <c r="AZ97" s="113">
        <f>'2020-002-c - Vytápění'!F35</f>
        <v>0</v>
      </c>
      <c r="BA97" s="113">
        <f>'2020-002-c - Vytápění'!F36</f>
        <v>0</v>
      </c>
      <c r="BB97" s="113">
        <f>'2020-002-c - Vytápění'!F37</f>
        <v>0</v>
      </c>
      <c r="BC97" s="113">
        <f>'2020-002-c - Vytápění'!F38</f>
        <v>0</v>
      </c>
      <c r="BD97" s="115">
        <f>'2020-002-c - Vytápění'!F39</f>
        <v>0</v>
      </c>
      <c r="BE97" s="7"/>
      <c r="BT97" s="116" t="s">
        <v>84</v>
      </c>
      <c r="BV97" s="116" t="s">
        <v>78</v>
      </c>
      <c r="BW97" s="116" t="s">
        <v>92</v>
      </c>
      <c r="BX97" s="116" t="s">
        <v>4</v>
      </c>
      <c r="CL97" s="116" t="s">
        <v>1</v>
      </c>
      <c r="CM97" s="116" t="s">
        <v>86</v>
      </c>
    </row>
    <row r="98" spans="1:91" s="7" customFormat="1" ht="24.75" customHeight="1">
      <c r="A98" s="105" t="s">
        <v>80</v>
      </c>
      <c r="B98" s="106"/>
      <c r="C98" s="107"/>
      <c r="D98" s="108" t="s">
        <v>93</v>
      </c>
      <c r="E98" s="108"/>
      <c r="F98" s="108"/>
      <c r="G98" s="108"/>
      <c r="H98" s="108"/>
      <c r="I98" s="109"/>
      <c r="J98" s="108" t="s">
        <v>94</v>
      </c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10">
        <f>'2020-002-d - ZTI'!J32</f>
        <v>0</v>
      </c>
      <c r="AH98" s="109"/>
      <c r="AI98" s="109"/>
      <c r="AJ98" s="109"/>
      <c r="AK98" s="109"/>
      <c r="AL98" s="109"/>
      <c r="AM98" s="109"/>
      <c r="AN98" s="110">
        <f>SUM(AG98,AT98)</f>
        <v>0</v>
      </c>
      <c r="AO98" s="109"/>
      <c r="AP98" s="109"/>
      <c r="AQ98" s="111" t="s">
        <v>83</v>
      </c>
      <c r="AR98" s="106"/>
      <c r="AS98" s="112">
        <v>0</v>
      </c>
      <c r="AT98" s="113">
        <f>ROUND(SUM(AV98:AW98),2)</f>
        <v>0</v>
      </c>
      <c r="AU98" s="114">
        <f>'2020-002-d - ZTI'!P129</f>
        <v>0</v>
      </c>
      <c r="AV98" s="113">
        <f>'2020-002-d - ZTI'!J35</f>
        <v>0</v>
      </c>
      <c r="AW98" s="113">
        <f>'2020-002-d - ZTI'!J36</f>
        <v>0</v>
      </c>
      <c r="AX98" s="113">
        <f>'2020-002-d - ZTI'!J37</f>
        <v>0</v>
      </c>
      <c r="AY98" s="113">
        <f>'2020-002-d - ZTI'!J38</f>
        <v>0</v>
      </c>
      <c r="AZ98" s="113">
        <f>'2020-002-d - ZTI'!F35</f>
        <v>0</v>
      </c>
      <c r="BA98" s="113">
        <f>'2020-002-d - ZTI'!F36</f>
        <v>0</v>
      </c>
      <c r="BB98" s="113">
        <f>'2020-002-d - ZTI'!F37</f>
        <v>0</v>
      </c>
      <c r="BC98" s="113">
        <f>'2020-002-d - ZTI'!F38</f>
        <v>0</v>
      </c>
      <c r="BD98" s="115">
        <f>'2020-002-d - ZTI'!F39</f>
        <v>0</v>
      </c>
      <c r="BE98" s="7"/>
      <c r="BT98" s="116" t="s">
        <v>84</v>
      </c>
      <c r="BV98" s="116" t="s">
        <v>78</v>
      </c>
      <c r="BW98" s="116" t="s">
        <v>95</v>
      </c>
      <c r="BX98" s="116" t="s">
        <v>4</v>
      </c>
      <c r="CL98" s="116" t="s">
        <v>1</v>
      </c>
      <c r="CM98" s="116" t="s">
        <v>86</v>
      </c>
    </row>
    <row r="99" spans="1:91" s="7" customFormat="1" ht="24.75" customHeight="1">
      <c r="A99" s="105" t="s">
        <v>80</v>
      </c>
      <c r="B99" s="106"/>
      <c r="C99" s="107"/>
      <c r="D99" s="108" t="s">
        <v>96</v>
      </c>
      <c r="E99" s="108"/>
      <c r="F99" s="108"/>
      <c r="G99" s="108"/>
      <c r="H99" s="108"/>
      <c r="I99" s="109"/>
      <c r="J99" s="108" t="s">
        <v>97</v>
      </c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10">
        <f>'2020-002-e - Vzduchotechnika'!J32</f>
        <v>0</v>
      </c>
      <c r="AH99" s="109"/>
      <c r="AI99" s="109"/>
      <c r="AJ99" s="109"/>
      <c r="AK99" s="109"/>
      <c r="AL99" s="109"/>
      <c r="AM99" s="109"/>
      <c r="AN99" s="110">
        <f>SUM(AG99,AT99)</f>
        <v>0</v>
      </c>
      <c r="AO99" s="109"/>
      <c r="AP99" s="109"/>
      <c r="AQ99" s="111" t="s">
        <v>83</v>
      </c>
      <c r="AR99" s="106"/>
      <c r="AS99" s="112">
        <v>0</v>
      </c>
      <c r="AT99" s="113">
        <f>ROUND(SUM(AV99:AW99),2)</f>
        <v>0</v>
      </c>
      <c r="AU99" s="114">
        <f>'2020-002-e - Vzduchotechnika'!P127</f>
        <v>0</v>
      </c>
      <c r="AV99" s="113">
        <f>'2020-002-e - Vzduchotechnika'!J35</f>
        <v>0</v>
      </c>
      <c r="AW99" s="113">
        <f>'2020-002-e - Vzduchotechnika'!J36</f>
        <v>0</v>
      </c>
      <c r="AX99" s="113">
        <f>'2020-002-e - Vzduchotechnika'!J37</f>
        <v>0</v>
      </c>
      <c r="AY99" s="113">
        <f>'2020-002-e - Vzduchotechnika'!J38</f>
        <v>0</v>
      </c>
      <c r="AZ99" s="113">
        <f>'2020-002-e - Vzduchotechnika'!F35</f>
        <v>0</v>
      </c>
      <c r="BA99" s="113">
        <f>'2020-002-e - Vzduchotechnika'!F36</f>
        <v>0</v>
      </c>
      <c r="BB99" s="113">
        <f>'2020-002-e - Vzduchotechnika'!F37</f>
        <v>0</v>
      </c>
      <c r="BC99" s="113">
        <f>'2020-002-e - Vzduchotechnika'!F38</f>
        <v>0</v>
      </c>
      <c r="BD99" s="115">
        <f>'2020-002-e - Vzduchotechnika'!F39</f>
        <v>0</v>
      </c>
      <c r="BE99" s="7"/>
      <c r="BT99" s="116" t="s">
        <v>84</v>
      </c>
      <c r="BV99" s="116" t="s">
        <v>78</v>
      </c>
      <c r="BW99" s="116" t="s">
        <v>98</v>
      </c>
      <c r="BX99" s="116" t="s">
        <v>4</v>
      </c>
      <c r="CL99" s="116" t="s">
        <v>1</v>
      </c>
      <c r="CM99" s="116" t="s">
        <v>86</v>
      </c>
    </row>
    <row r="100" spans="1:91" s="7" customFormat="1" ht="24.75" customHeight="1">
      <c r="A100" s="105" t="s">
        <v>80</v>
      </c>
      <c r="B100" s="106"/>
      <c r="C100" s="107"/>
      <c r="D100" s="108" t="s">
        <v>99</v>
      </c>
      <c r="E100" s="108"/>
      <c r="F100" s="108"/>
      <c r="G100" s="108"/>
      <c r="H100" s="108"/>
      <c r="I100" s="109"/>
      <c r="J100" s="108" t="s">
        <v>100</v>
      </c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10">
        <f>'2020-002-f - VRN'!J32</f>
        <v>0</v>
      </c>
      <c r="AH100" s="109"/>
      <c r="AI100" s="109"/>
      <c r="AJ100" s="109"/>
      <c r="AK100" s="109"/>
      <c r="AL100" s="109"/>
      <c r="AM100" s="109"/>
      <c r="AN100" s="110">
        <f>SUM(AG100,AT100)</f>
        <v>0</v>
      </c>
      <c r="AO100" s="109"/>
      <c r="AP100" s="109"/>
      <c r="AQ100" s="111" t="s">
        <v>83</v>
      </c>
      <c r="AR100" s="106"/>
      <c r="AS100" s="117">
        <v>0</v>
      </c>
      <c r="AT100" s="118">
        <f>ROUND(SUM(AV100:AW100),2)</f>
        <v>0</v>
      </c>
      <c r="AU100" s="119">
        <f>'2020-002-f - VRN'!P130</f>
        <v>0</v>
      </c>
      <c r="AV100" s="118">
        <f>'2020-002-f - VRN'!J35</f>
        <v>0</v>
      </c>
      <c r="AW100" s="118">
        <f>'2020-002-f - VRN'!J36</f>
        <v>0</v>
      </c>
      <c r="AX100" s="118">
        <f>'2020-002-f - VRN'!J37</f>
        <v>0</v>
      </c>
      <c r="AY100" s="118">
        <f>'2020-002-f - VRN'!J38</f>
        <v>0</v>
      </c>
      <c r="AZ100" s="118">
        <f>'2020-002-f - VRN'!F35</f>
        <v>0</v>
      </c>
      <c r="BA100" s="118">
        <f>'2020-002-f - VRN'!F36</f>
        <v>0</v>
      </c>
      <c r="BB100" s="118">
        <f>'2020-002-f - VRN'!F37</f>
        <v>0</v>
      </c>
      <c r="BC100" s="118">
        <f>'2020-002-f - VRN'!F38</f>
        <v>0</v>
      </c>
      <c r="BD100" s="120">
        <f>'2020-002-f - VRN'!F39</f>
        <v>0</v>
      </c>
      <c r="BE100" s="7"/>
      <c r="BT100" s="116" t="s">
        <v>84</v>
      </c>
      <c r="BV100" s="116" t="s">
        <v>78</v>
      </c>
      <c r="BW100" s="116" t="s">
        <v>101</v>
      </c>
      <c r="BX100" s="116" t="s">
        <v>4</v>
      </c>
      <c r="CL100" s="116" t="s">
        <v>1</v>
      </c>
      <c r="CM100" s="116" t="s">
        <v>86</v>
      </c>
    </row>
    <row r="101" spans="2:44" ht="12">
      <c r="B101" s="21"/>
      <c r="AR101" s="21"/>
    </row>
    <row r="102" spans="1:57" s="2" customFormat="1" ht="30" customHeight="1">
      <c r="A102" s="39"/>
      <c r="B102" s="40"/>
      <c r="C102" s="94" t="s">
        <v>102</v>
      </c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97">
        <f>ROUND(SUM(AG103:AG106),2)</f>
        <v>0</v>
      </c>
      <c r="AH102" s="97"/>
      <c r="AI102" s="97"/>
      <c r="AJ102" s="97"/>
      <c r="AK102" s="97"/>
      <c r="AL102" s="97"/>
      <c r="AM102" s="97"/>
      <c r="AN102" s="97">
        <f>ROUND(SUM(AN103:AN106),2)</f>
        <v>0</v>
      </c>
      <c r="AO102" s="97"/>
      <c r="AP102" s="97"/>
      <c r="AQ102" s="121"/>
      <c r="AR102" s="40"/>
      <c r="AS102" s="87" t="s">
        <v>103</v>
      </c>
      <c r="AT102" s="88" t="s">
        <v>104</v>
      </c>
      <c r="AU102" s="88" t="s">
        <v>40</v>
      </c>
      <c r="AV102" s="89" t="s">
        <v>63</v>
      </c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89" s="2" customFormat="1" ht="19.9" customHeight="1">
      <c r="A103" s="39"/>
      <c r="B103" s="40"/>
      <c r="C103" s="39"/>
      <c r="D103" s="122" t="s">
        <v>105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39"/>
      <c r="AD103" s="39"/>
      <c r="AE103" s="39"/>
      <c r="AF103" s="39"/>
      <c r="AG103" s="123">
        <f>ROUND(AG94*AS103,2)</f>
        <v>0</v>
      </c>
      <c r="AH103" s="124"/>
      <c r="AI103" s="124"/>
      <c r="AJ103" s="124"/>
      <c r="AK103" s="124"/>
      <c r="AL103" s="124"/>
      <c r="AM103" s="124"/>
      <c r="AN103" s="124">
        <f>ROUND(AG103+AV103,2)</f>
        <v>0</v>
      </c>
      <c r="AO103" s="124"/>
      <c r="AP103" s="124"/>
      <c r="AQ103" s="39"/>
      <c r="AR103" s="40"/>
      <c r="AS103" s="125">
        <v>0</v>
      </c>
      <c r="AT103" s="126" t="s">
        <v>106</v>
      </c>
      <c r="AU103" s="126" t="s">
        <v>41</v>
      </c>
      <c r="AV103" s="127">
        <f>ROUND(IF(AU103="základní",AG103*L32,IF(AU103="snížená",AG103*L33,0)),2)</f>
        <v>0</v>
      </c>
      <c r="AW103" s="39"/>
      <c r="AX103" s="39"/>
      <c r="AY103" s="39"/>
      <c r="AZ103" s="39"/>
      <c r="BA103" s="39"/>
      <c r="BB103" s="39"/>
      <c r="BC103" s="39"/>
      <c r="BD103" s="39"/>
      <c r="BE103" s="39"/>
      <c r="BV103" s="18" t="s">
        <v>107</v>
      </c>
      <c r="BY103" s="128">
        <f>IF(AU103="základní",AV103,0)</f>
        <v>0</v>
      </c>
      <c r="BZ103" s="128">
        <f>IF(AU103="snížená",AV103,0)</f>
        <v>0</v>
      </c>
      <c r="CA103" s="128">
        <v>0</v>
      </c>
      <c r="CB103" s="128">
        <v>0</v>
      </c>
      <c r="CC103" s="128">
        <v>0</v>
      </c>
      <c r="CD103" s="128">
        <f>IF(AU103="základní",AG103,0)</f>
        <v>0</v>
      </c>
      <c r="CE103" s="128">
        <f>IF(AU103="snížená",AG103,0)</f>
        <v>0</v>
      </c>
      <c r="CF103" s="128">
        <f>IF(AU103="zákl. přenesená",AG103,0)</f>
        <v>0</v>
      </c>
      <c r="CG103" s="128">
        <f>IF(AU103="sníž. přenesená",AG103,0)</f>
        <v>0</v>
      </c>
      <c r="CH103" s="128">
        <f>IF(AU103="nulová",AG103,0)</f>
        <v>0</v>
      </c>
      <c r="CI103" s="18">
        <f>IF(AU103="základní",1,IF(AU103="snížená",2,IF(AU103="zákl. přenesená",4,IF(AU103="sníž. přenesená",5,3))))</f>
        <v>1</v>
      </c>
      <c r="CJ103" s="18">
        <f>IF(AT103="stavební čast",1,IF(AT103="investiční čast",2,3))</f>
        <v>1</v>
      </c>
      <c r="CK103" s="18" t="str">
        <f>IF(D103="Vyplň vlastní","","x")</f>
        <v>x</v>
      </c>
    </row>
    <row r="104" spans="1:89" s="2" customFormat="1" ht="19.9" customHeight="1">
      <c r="A104" s="39"/>
      <c r="B104" s="40"/>
      <c r="C104" s="39"/>
      <c r="D104" s="129" t="s">
        <v>108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39"/>
      <c r="AD104" s="39"/>
      <c r="AE104" s="39"/>
      <c r="AF104" s="39"/>
      <c r="AG104" s="123">
        <f>ROUND(AG94*AS104,2)</f>
        <v>0</v>
      </c>
      <c r="AH104" s="124"/>
      <c r="AI104" s="124"/>
      <c r="AJ104" s="124"/>
      <c r="AK104" s="124"/>
      <c r="AL104" s="124"/>
      <c r="AM104" s="124"/>
      <c r="AN104" s="124">
        <f>ROUND(AG104+AV104,2)</f>
        <v>0</v>
      </c>
      <c r="AO104" s="124"/>
      <c r="AP104" s="124"/>
      <c r="AQ104" s="39"/>
      <c r="AR104" s="40"/>
      <c r="AS104" s="125">
        <v>0</v>
      </c>
      <c r="AT104" s="126" t="s">
        <v>106</v>
      </c>
      <c r="AU104" s="126" t="s">
        <v>41</v>
      </c>
      <c r="AV104" s="127">
        <f>ROUND(IF(AU104="základní",AG104*L32,IF(AU104="snížená",AG104*L33,0)),2)</f>
        <v>0</v>
      </c>
      <c r="AW104" s="39"/>
      <c r="AX104" s="39"/>
      <c r="AY104" s="39"/>
      <c r="AZ104" s="39"/>
      <c r="BA104" s="39"/>
      <c r="BB104" s="39"/>
      <c r="BC104" s="39"/>
      <c r="BD104" s="39"/>
      <c r="BE104" s="39"/>
      <c r="BV104" s="18" t="s">
        <v>109</v>
      </c>
      <c r="BY104" s="128">
        <f>IF(AU104="základní",AV104,0)</f>
        <v>0</v>
      </c>
      <c r="BZ104" s="128">
        <f>IF(AU104="snížená",AV104,0)</f>
        <v>0</v>
      </c>
      <c r="CA104" s="128">
        <v>0</v>
      </c>
      <c r="CB104" s="128">
        <v>0</v>
      </c>
      <c r="CC104" s="128">
        <v>0</v>
      </c>
      <c r="CD104" s="128">
        <f>IF(AU104="základní",AG104,0)</f>
        <v>0</v>
      </c>
      <c r="CE104" s="128">
        <f>IF(AU104="snížená",AG104,0)</f>
        <v>0</v>
      </c>
      <c r="CF104" s="128">
        <f>IF(AU104="zákl. přenesená",AG104,0)</f>
        <v>0</v>
      </c>
      <c r="CG104" s="128">
        <f>IF(AU104="sníž. přenesená",AG104,0)</f>
        <v>0</v>
      </c>
      <c r="CH104" s="128">
        <f>IF(AU104="nulová",AG104,0)</f>
        <v>0</v>
      </c>
      <c r="CI104" s="18">
        <f>IF(AU104="základní",1,IF(AU104="snížená",2,IF(AU104="zákl. přenesená",4,IF(AU104="sníž. přenesená",5,3))))</f>
        <v>1</v>
      </c>
      <c r="CJ104" s="18">
        <f>IF(AT104="stavební čast",1,IF(AT104="investiční čast",2,3))</f>
        <v>1</v>
      </c>
      <c r="CK104" s="18" t="str">
        <f>IF(D104="Vyplň vlastní","","x")</f>
        <v/>
      </c>
    </row>
    <row r="105" spans="1:89" s="2" customFormat="1" ht="19.9" customHeight="1">
      <c r="A105" s="39"/>
      <c r="B105" s="40"/>
      <c r="C105" s="39"/>
      <c r="D105" s="129" t="s">
        <v>108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39"/>
      <c r="AD105" s="39"/>
      <c r="AE105" s="39"/>
      <c r="AF105" s="39"/>
      <c r="AG105" s="123">
        <f>ROUND(AG94*AS105,2)</f>
        <v>0</v>
      </c>
      <c r="AH105" s="124"/>
      <c r="AI105" s="124"/>
      <c r="AJ105" s="124"/>
      <c r="AK105" s="124"/>
      <c r="AL105" s="124"/>
      <c r="AM105" s="124"/>
      <c r="AN105" s="124">
        <f>ROUND(AG105+AV105,2)</f>
        <v>0</v>
      </c>
      <c r="AO105" s="124"/>
      <c r="AP105" s="124"/>
      <c r="AQ105" s="39"/>
      <c r="AR105" s="40"/>
      <c r="AS105" s="125">
        <v>0</v>
      </c>
      <c r="AT105" s="126" t="s">
        <v>106</v>
      </c>
      <c r="AU105" s="126" t="s">
        <v>41</v>
      </c>
      <c r="AV105" s="127">
        <f>ROUND(IF(AU105="základní",AG105*L32,IF(AU105="snížená",AG105*L33,0)),2)</f>
        <v>0</v>
      </c>
      <c r="AW105" s="39"/>
      <c r="AX105" s="39"/>
      <c r="AY105" s="39"/>
      <c r="AZ105" s="39"/>
      <c r="BA105" s="39"/>
      <c r="BB105" s="39"/>
      <c r="BC105" s="39"/>
      <c r="BD105" s="39"/>
      <c r="BE105" s="39"/>
      <c r="BV105" s="18" t="s">
        <v>109</v>
      </c>
      <c r="BY105" s="128">
        <f>IF(AU105="základní",AV105,0)</f>
        <v>0</v>
      </c>
      <c r="BZ105" s="128">
        <f>IF(AU105="snížená",AV105,0)</f>
        <v>0</v>
      </c>
      <c r="CA105" s="128">
        <v>0</v>
      </c>
      <c r="CB105" s="128">
        <v>0</v>
      </c>
      <c r="CC105" s="128">
        <v>0</v>
      </c>
      <c r="CD105" s="128">
        <f>IF(AU105="základní",AG105,0)</f>
        <v>0</v>
      </c>
      <c r="CE105" s="128">
        <f>IF(AU105="snížená",AG105,0)</f>
        <v>0</v>
      </c>
      <c r="CF105" s="128">
        <f>IF(AU105="zákl. přenesená",AG105,0)</f>
        <v>0</v>
      </c>
      <c r="CG105" s="128">
        <f>IF(AU105="sníž. přenesená",AG105,0)</f>
        <v>0</v>
      </c>
      <c r="CH105" s="128">
        <f>IF(AU105="nulová",AG105,0)</f>
        <v>0</v>
      </c>
      <c r="CI105" s="18">
        <f>IF(AU105="základní",1,IF(AU105="snížená",2,IF(AU105="zákl. přenesená",4,IF(AU105="sníž. přenesená",5,3))))</f>
        <v>1</v>
      </c>
      <c r="CJ105" s="18">
        <f>IF(AT105="stavební čast",1,IF(AT105="investiční čast",2,3))</f>
        <v>1</v>
      </c>
      <c r="CK105" s="18" t="str">
        <f>IF(D105="Vyplň vlastní","","x")</f>
        <v/>
      </c>
    </row>
    <row r="106" spans="1:89" s="2" customFormat="1" ht="19.9" customHeight="1">
      <c r="A106" s="39"/>
      <c r="B106" s="40"/>
      <c r="C106" s="39"/>
      <c r="D106" s="129" t="s">
        <v>108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39"/>
      <c r="AD106" s="39"/>
      <c r="AE106" s="39"/>
      <c r="AF106" s="39"/>
      <c r="AG106" s="123">
        <f>ROUND(AG94*AS106,2)</f>
        <v>0</v>
      </c>
      <c r="AH106" s="124"/>
      <c r="AI106" s="124"/>
      <c r="AJ106" s="124"/>
      <c r="AK106" s="124"/>
      <c r="AL106" s="124"/>
      <c r="AM106" s="124"/>
      <c r="AN106" s="124">
        <f>ROUND(AG106+AV106,2)</f>
        <v>0</v>
      </c>
      <c r="AO106" s="124"/>
      <c r="AP106" s="124"/>
      <c r="AQ106" s="39"/>
      <c r="AR106" s="40"/>
      <c r="AS106" s="130">
        <v>0</v>
      </c>
      <c r="AT106" s="131" t="s">
        <v>106</v>
      </c>
      <c r="AU106" s="131" t="s">
        <v>41</v>
      </c>
      <c r="AV106" s="132">
        <f>ROUND(IF(AU106="základní",AG106*L32,IF(AU106="snížená",AG106*L33,0)),2)</f>
        <v>0</v>
      </c>
      <c r="AW106" s="39"/>
      <c r="AX106" s="39"/>
      <c r="AY106" s="39"/>
      <c r="AZ106" s="39"/>
      <c r="BA106" s="39"/>
      <c r="BB106" s="39"/>
      <c r="BC106" s="39"/>
      <c r="BD106" s="39"/>
      <c r="BE106" s="39"/>
      <c r="BV106" s="18" t="s">
        <v>109</v>
      </c>
      <c r="BY106" s="128">
        <f>IF(AU106="základní",AV106,0)</f>
        <v>0</v>
      </c>
      <c r="BZ106" s="128">
        <f>IF(AU106="snížená",AV106,0)</f>
        <v>0</v>
      </c>
      <c r="CA106" s="128">
        <v>0</v>
      </c>
      <c r="CB106" s="128">
        <v>0</v>
      </c>
      <c r="CC106" s="128">
        <v>0</v>
      </c>
      <c r="CD106" s="128">
        <f>IF(AU106="základní",AG106,0)</f>
        <v>0</v>
      </c>
      <c r="CE106" s="128">
        <f>IF(AU106="snížená",AG106,0)</f>
        <v>0</v>
      </c>
      <c r="CF106" s="128">
        <f>IF(AU106="zákl. přenesená",AG106,0)</f>
        <v>0</v>
      </c>
      <c r="CG106" s="128">
        <f>IF(AU106="sníž. přenesená",AG106,0)</f>
        <v>0</v>
      </c>
      <c r="CH106" s="128">
        <f>IF(AU106="nulová",AG106,0)</f>
        <v>0</v>
      </c>
      <c r="CI106" s="18">
        <f>IF(AU106="základní",1,IF(AU106="snížená",2,IF(AU106="zákl. přenesená",4,IF(AU106="sníž. přenesená",5,3))))</f>
        <v>1</v>
      </c>
      <c r="CJ106" s="18">
        <f>IF(AT106="stavební čast",1,IF(AT106="investiční čast",2,3))</f>
        <v>1</v>
      </c>
      <c r="CK106" s="18" t="str">
        <f>IF(D106="Vyplň vlastní","","x")</f>
        <v/>
      </c>
    </row>
    <row r="107" spans="1:57" s="2" customFormat="1" ht="10.8" customHeight="1">
      <c r="A107" s="39"/>
      <c r="B107" s="40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0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s="2" customFormat="1" ht="30" customHeight="1">
      <c r="A108" s="39"/>
      <c r="B108" s="40"/>
      <c r="C108" s="133" t="s">
        <v>110</v>
      </c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5">
        <f>ROUND(AG94+AG102,2)</f>
        <v>0</v>
      </c>
      <c r="AH108" s="135"/>
      <c r="AI108" s="135"/>
      <c r="AJ108" s="135"/>
      <c r="AK108" s="135"/>
      <c r="AL108" s="135"/>
      <c r="AM108" s="135"/>
      <c r="AN108" s="135">
        <f>ROUND(AN94+AN102,2)</f>
        <v>0</v>
      </c>
      <c r="AO108" s="135"/>
      <c r="AP108" s="135"/>
      <c r="AQ108" s="134"/>
      <c r="AR108" s="40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s="2" customFormat="1" ht="6.95" customHeight="1">
      <c r="A109" s="39"/>
      <c r="B109" s="61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40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</sheetData>
  <mergeCells count="80">
    <mergeCell ref="C92:G92"/>
    <mergeCell ref="D106:AB106"/>
    <mergeCell ref="D105:AB105"/>
    <mergeCell ref="D104:AB104"/>
    <mergeCell ref="D103:AB103"/>
    <mergeCell ref="D100:H100"/>
    <mergeCell ref="D96:H96"/>
    <mergeCell ref="D99:H99"/>
    <mergeCell ref="D97:H97"/>
    <mergeCell ref="D98:H98"/>
    <mergeCell ref="D95:H95"/>
    <mergeCell ref="I92:AF92"/>
    <mergeCell ref="J95:AF95"/>
    <mergeCell ref="J98:AF98"/>
    <mergeCell ref="J97:AF97"/>
    <mergeCell ref="J100:AF100"/>
    <mergeCell ref="J99:AF99"/>
    <mergeCell ref="J96:AF96"/>
    <mergeCell ref="L85:AO85"/>
    <mergeCell ref="AG97:AM97"/>
    <mergeCell ref="BE5:BE34"/>
    <mergeCell ref="K5:AO5"/>
    <mergeCell ref="K6:AO6"/>
    <mergeCell ref="E14:AJ14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L32:P32"/>
    <mergeCell ref="W32:AE32"/>
    <mergeCell ref="W33:AE33"/>
    <mergeCell ref="AK33:AO33"/>
    <mergeCell ref="L33:P33"/>
    <mergeCell ref="AK34:AO34"/>
    <mergeCell ref="L34:P34"/>
    <mergeCell ref="W34:AE34"/>
    <mergeCell ref="W35:AE35"/>
    <mergeCell ref="L35:P35"/>
    <mergeCell ref="AK35:AO35"/>
    <mergeCell ref="AK36:AO36"/>
    <mergeCell ref="W36:AE36"/>
    <mergeCell ref="L36:P36"/>
    <mergeCell ref="AK38:AO38"/>
    <mergeCell ref="X38:AB38"/>
    <mergeCell ref="AR2:BE2"/>
    <mergeCell ref="AG106:AM106"/>
    <mergeCell ref="AG105:AM105"/>
    <mergeCell ref="AG104:AM104"/>
    <mergeCell ref="AG103:AM103"/>
    <mergeCell ref="AG102:AM102"/>
    <mergeCell ref="AG96:AM96"/>
    <mergeCell ref="AG92:AM92"/>
    <mergeCell ref="AG100:AM100"/>
    <mergeCell ref="AG94:AM94"/>
    <mergeCell ref="AG108:AM108"/>
    <mergeCell ref="AG99:AM99"/>
    <mergeCell ref="AG98:AM98"/>
    <mergeCell ref="AG95:AM95"/>
    <mergeCell ref="AM87:AN87"/>
    <mergeCell ref="AM90:AP90"/>
    <mergeCell ref="AM89:AP89"/>
    <mergeCell ref="AN108:AP108"/>
    <mergeCell ref="AN98:AP98"/>
    <mergeCell ref="AN103:AP103"/>
    <mergeCell ref="AN92:AP92"/>
    <mergeCell ref="AN94:AP94"/>
    <mergeCell ref="AN95:AP95"/>
    <mergeCell ref="AN104:AP104"/>
    <mergeCell ref="AN105:AP105"/>
    <mergeCell ref="AN96:AP96"/>
    <mergeCell ref="AN99:AP99"/>
    <mergeCell ref="AN106:AP106"/>
    <mergeCell ref="AN97:AP97"/>
    <mergeCell ref="AN102:AP102"/>
    <mergeCell ref="AN100:AP100"/>
    <mergeCell ref="AS89:AT91"/>
  </mergeCells>
  <dataValidations count="2">
    <dataValidation type="list" allowBlank="1" showInputMessage="1" showErrorMessage="1" error="Povoleny jsou hodnoty základní, snížená, zákl. přenesená, sníž. přenesená, nulová." sqref="AU102:AU10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2:AT106">
      <formula1>"stavební čast, technologická čast, investiční čast"</formula1>
    </dataValidation>
  </dataValidations>
  <hyperlinks>
    <hyperlink ref="A95" location="'2020-002-a - Stavební a k...'!C2" display="/"/>
    <hyperlink ref="A96" location="'2020-002-b - Elektroinsta...'!C2" display="/"/>
    <hyperlink ref="A97" location="'2020-002-c - Vytápění'!C2" display="/"/>
    <hyperlink ref="A98" location="'2020-002-d - ZTI'!C2" display="/"/>
    <hyperlink ref="A99" location="'2020-002-e - Vzduchotechnika'!C2" display="/"/>
    <hyperlink ref="A100" location="'2020-002-f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37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I4" s="136"/>
      <c r="L4" s="21"/>
      <c r="M4" s="138" t="s">
        <v>10</v>
      </c>
      <c r="AT4" s="18" t="s">
        <v>3</v>
      </c>
    </row>
    <row r="5" spans="2:12" s="1" customFormat="1" ht="6.95" customHeight="1">
      <c r="B5" s="21"/>
      <c r="I5" s="136"/>
      <c r="L5" s="21"/>
    </row>
    <row r="6" spans="2:12" s="1" customFormat="1" ht="12" customHeight="1">
      <c r="B6" s="21"/>
      <c r="D6" s="31" t="s">
        <v>16</v>
      </c>
      <c r="I6" s="136"/>
      <c r="L6" s="21"/>
    </row>
    <row r="7" spans="2:12" s="1" customFormat="1" ht="16.5" customHeight="1">
      <c r="B7" s="21"/>
      <c r="E7" s="139" t="str">
        <f>'Rekapitulace stavby'!K6</f>
        <v>ZŠ LAŽÁNKY - rekonstrukce a dostavba</v>
      </c>
      <c r="F7" s="31"/>
      <c r="G7" s="31"/>
      <c r="H7" s="31"/>
      <c r="I7" s="136"/>
      <c r="L7" s="21"/>
    </row>
    <row r="8" spans="1:31" s="2" customFormat="1" ht="12" customHeight="1">
      <c r="A8" s="39"/>
      <c r="B8" s="40"/>
      <c r="C8" s="39"/>
      <c r="D8" s="31" t="s">
        <v>112</v>
      </c>
      <c r="E8" s="39"/>
      <c r="F8" s="39"/>
      <c r="G8" s="39"/>
      <c r="H8" s="39"/>
      <c r="I8" s="140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113</v>
      </c>
      <c r="F9" s="39"/>
      <c r="G9" s="39"/>
      <c r="H9" s="39"/>
      <c r="I9" s="140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140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1" t="s">
        <v>18</v>
      </c>
      <c r="E11" s="39"/>
      <c r="F11" s="26" t="s">
        <v>1</v>
      </c>
      <c r="G11" s="39"/>
      <c r="H11" s="39"/>
      <c r="I11" s="141" t="s">
        <v>19</v>
      </c>
      <c r="J11" s="26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1" t="s">
        <v>20</v>
      </c>
      <c r="E12" s="39"/>
      <c r="F12" s="26" t="s">
        <v>21</v>
      </c>
      <c r="G12" s="39"/>
      <c r="H12" s="39"/>
      <c r="I12" s="141" t="s">
        <v>22</v>
      </c>
      <c r="J12" s="70" t="str">
        <f>'Rekapitulace stavby'!AN8</f>
        <v>9. 3. 2020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40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1" t="s">
        <v>24</v>
      </c>
      <c r="E14" s="39"/>
      <c r="F14" s="39"/>
      <c r="G14" s="39"/>
      <c r="H14" s="39"/>
      <c r="I14" s="141" t="s">
        <v>25</v>
      </c>
      <c r="J14" s="26" t="str">
        <f>IF('Rekapitulace stavby'!AN10="","",'Rekapitulace stavby'!AN10)</f>
        <v/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6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26" t="str">
        <f>IF('Rekapitulace stavby'!AN11="","",'Rekapitulace stavby'!AN11)</f>
        <v/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140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1" t="s">
        <v>27</v>
      </c>
      <c r="E17" s="39"/>
      <c r="F17" s="39"/>
      <c r="G17" s="39"/>
      <c r="H17" s="39"/>
      <c r="I17" s="141" t="s">
        <v>25</v>
      </c>
      <c r="J17" s="32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2" t="str">
        <f>'Rekapitulace stavby'!E14</f>
        <v>Vyplň údaj</v>
      </c>
      <c r="F18" s="26"/>
      <c r="G18" s="26"/>
      <c r="H18" s="26"/>
      <c r="I18" s="141" t="s">
        <v>26</v>
      </c>
      <c r="J18" s="32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140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1" t="s">
        <v>29</v>
      </c>
      <c r="E20" s="39"/>
      <c r="F20" s="39"/>
      <c r="G20" s="39"/>
      <c r="H20" s="39"/>
      <c r="I20" s="141" t="s">
        <v>25</v>
      </c>
      <c r="J20" s="26" t="str">
        <f>IF('Rekapitulace stavby'!AN16="","",'Rekapitulace stavby'!AN16)</f>
        <v/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6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26" t="str">
        <f>IF('Rekapitulace stavby'!AN17="","",'Rekapitulace stavby'!AN17)</f>
        <v/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140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1" t="s">
        <v>31</v>
      </c>
      <c r="E23" s="39"/>
      <c r="F23" s="39"/>
      <c r="G23" s="39"/>
      <c r="H23" s="39"/>
      <c r="I23" s="141" t="s">
        <v>25</v>
      </c>
      <c r="J23" s="26" t="str">
        <f>IF('Rekapitulace stavby'!AN19="","",'Rekapitulace stavby'!AN19)</f>
        <v/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6" t="str">
        <f>IF('Rekapitulace stavby'!E20="","",'Rekapitulace stavby'!E20)</f>
        <v>Budgets4u s.r.o.</v>
      </c>
      <c r="F24" s="39"/>
      <c r="G24" s="39"/>
      <c r="H24" s="39"/>
      <c r="I24" s="141" t="s">
        <v>26</v>
      </c>
      <c r="J24" s="26" t="str">
        <f>IF('Rekapitulace stavby'!AN20="","",'Rekapitulace stavby'!AN20)</f>
        <v/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140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1" t="s">
        <v>33</v>
      </c>
      <c r="E26" s="39"/>
      <c r="F26" s="39"/>
      <c r="G26" s="39"/>
      <c r="H26" s="39"/>
      <c r="I26" s="140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35" t="s">
        <v>1</v>
      </c>
      <c r="F27" s="35"/>
      <c r="G27" s="35"/>
      <c r="H27" s="35"/>
      <c r="I27" s="144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140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146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0"/>
      <c r="C30" s="39"/>
      <c r="D30" s="26" t="s">
        <v>114</v>
      </c>
      <c r="E30" s="39"/>
      <c r="F30" s="39"/>
      <c r="G30" s="39"/>
      <c r="H30" s="39"/>
      <c r="I30" s="140"/>
      <c r="J30" s="38">
        <f>J96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0"/>
      <c r="C31" s="39"/>
      <c r="D31" s="37" t="s">
        <v>105</v>
      </c>
      <c r="E31" s="39"/>
      <c r="F31" s="39"/>
      <c r="G31" s="39"/>
      <c r="H31" s="39"/>
      <c r="I31" s="140"/>
      <c r="J31" s="38">
        <f>J125</f>
        <v>0</v>
      </c>
      <c r="K31" s="39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47" t="s">
        <v>36</v>
      </c>
      <c r="E32" s="39"/>
      <c r="F32" s="39"/>
      <c r="G32" s="39"/>
      <c r="H32" s="39"/>
      <c r="I32" s="140"/>
      <c r="J32" s="97">
        <f>ROUND(J30+J31,2)</f>
        <v>0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91"/>
      <c r="E33" s="91"/>
      <c r="F33" s="91"/>
      <c r="G33" s="91"/>
      <c r="H33" s="91"/>
      <c r="I33" s="146"/>
      <c r="J33" s="91"/>
      <c r="K33" s="91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38</v>
      </c>
      <c r="G34" s="39"/>
      <c r="H34" s="39"/>
      <c r="I34" s="148" t="s">
        <v>37</v>
      </c>
      <c r="J34" s="44" t="s">
        <v>39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49" t="s">
        <v>40</v>
      </c>
      <c r="E35" s="31" t="s">
        <v>41</v>
      </c>
      <c r="F35" s="150">
        <f>ROUND((SUM(BE125:BE132)+SUM(BE152:BE712)),2)</f>
        <v>0</v>
      </c>
      <c r="G35" s="39"/>
      <c r="H35" s="39"/>
      <c r="I35" s="151">
        <v>0.21</v>
      </c>
      <c r="J35" s="150">
        <f>ROUND(((SUM(BE125:BE132)+SUM(BE152:BE712))*I35),2)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1" t="s">
        <v>42</v>
      </c>
      <c r="F36" s="150">
        <f>ROUND((SUM(BF125:BF132)+SUM(BF152:BF712)),2)</f>
        <v>0</v>
      </c>
      <c r="G36" s="39"/>
      <c r="H36" s="39"/>
      <c r="I36" s="151">
        <v>0.15</v>
      </c>
      <c r="J36" s="150">
        <f>ROUND(((SUM(BF125:BF132)+SUM(BF152:BF712))*I36),2)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1" t="s">
        <v>43</v>
      </c>
      <c r="F37" s="150">
        <f>ROUND((SUM(BG125:BG132)+SUM(BG152:BG712)),2)</f>
        <v>0</v>
      </c>
      <c r="G37" s="39"/>
      <c r="H37" s="39"/>
      <c r="I37" s="151">
        <v>0.21</v>
      </c>
      <c r="J37" s="150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1" t="s">
        <v>44</v>
      </c>
      <c r="F38" s="150">
        <f>ROUND((SUM(BH125:BH132)+SUM(BH152:BH712)),2)</f>
        <v>0</v>
      </c>
      <c r="G38" s="39"/>
      <c r="H38" s="39"/>
      <c r="I38" s="151">
        <v>0.15</v>
      </c>
      <c r="J38" s="150">
        <f>0</f>
        <v>0</v>
      </c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1" t="s">
        <v>45</v>
      </c>
      <c r="F39" s="150">
        <f>ROUND((SUM(BI125:BI132)+SUM(BI152:BI712)),2)</f>
        <v>0</v>
      </c>
      <c r="G39" s="39"/>
      <c r="H39" s="39"/>
      <c r="I39" s="151">
        <v>0</v>
      </c>
      <c r="J39" s="150">
        <f>0</f>
        <v>0</v>
      </c>
      <c r="K39" s="39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40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4"/>
      <c r="D41" s="152" t="s">
        <v>46</v>
      </c>
      <c r="E41" s="82"/>
      <c r="F41" s="82"/>
      <c r="G41" s="153" t="s">
        <v>47</v>
      </c>
      <c r="H41" s="154" t="s">
        <v>48</v>
      </c>
      <c r="I41" s="155"/>
      <c r="J41" s="156">
        <f>SUM(J32:J39)</f>
        <v>0</v>
      </c>
      <c r="K41" s="157"/>
      <c r="L41" s="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0"/>
      <c r="C42" s="39"/>
      <c r="D42" s="39"/>
      <c r="E42" s="39"/>
      <c r="F42" s="39"/>
      <c r="G42" s="39"/>
      <c r="H42" s="39"/>
      <c r="I42" s="140"/>
      <c r="J42" s="39"/>
      <c r="K42" s="39"/>
      <c r="L42" s="5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36"/>
      <c r="L43" s="21"/>
    </row>
    <row r="44" spans="2:12" s="1" customFormat="1" ht="14.4" customHeight="1">
      <c r="B44" s="21"/>
      <c r="I44" s="136"/>
      <c r="L44" s="21"/>
    </row>
    <row r="45" spans="2:12" s="1" customFormat="1" ht="14.4" customHeight="1">
      <c r="B45" s="21"/>
      <c r="I45" s="136"/>
      <c r="L45" s="21"/>
    </row>
    <row r="46" spans="2:12" s="1" customFormat="1" ht="14.4" customHeight="1">
      <c r="B46" s="21"/>
      <c r="I46" s="136"/>
      <c r="L46" s="21"/>
    </row>
    <row r="47" spans="2:12" s="1" customFormat="1" ht="14.4" customHeight="1">
      <c r="B47" s="21"/>
      <c r="I47" s="136"/>
      <c r="L47" s="21"/>
    </row>
    <row r="48" spans="2:12" s="1" customFormat="1" ht="14.4" customHeight="1">
      <c r="B48" s="21"/>
      <c r="I48" s="136"/>
      <c r="L48" s="21"/>
    </row>
    <row r="49" spans="2:12" s="1" customFormat="1" ht="14.4" customHeight="1">
      <c r="B49" s="21"/>
      <c r="I49" s="136"/>
      <c r="L49" s="21"/>
    </row>
    <row r="50" spans="2:12" s="2" customFormat="1" ht="14.4" customHeight="1">
      <c r="B50" s="56"/>
      <c r="D50" s="57" t="s">
        <v>49</v>
      </c>
      <c r="E50" s="58"/>
      <c r="F50" s="58"/>
      <c r="G50" s="57" t="s">
        <v>50</v>
      </c>
      <c r="H50" s="58"/>
      <c r="I50" s="158"/>
      <c r="J50" s="58"/>
      <c r="K50" s="58"/>
      <c r="L50" s="5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0"/>
      <c r="C61" s="39"/>
      <c r="D61" s="59" t="s">
        <v>51</v>
      </c>
      <c r="E61" s="42"/>
      <c r="F61" s="159" t="s">
        <v>52</v>
      </c>
      <c r="G61" s="59" t="s">
        <v>51</v>
      </c>
      <c r="H61" s="42"/>
      <c r="I61" s="160"/>
      <c r="J61" s="161" t="s">
        <v>52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0"/>
      <c r="C65" s="39"/>
      <c r="D65" s="57" t="s">
        <v>53</v>
      </c>
      <c r="E65" s="60"/>
      <c r="F65" s="60"/>
      <c r="G65" s="57" t="s">
        <v>54</v>
      </c>
      <c r="H65" s="60"/>
      <c r="I65" s="162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0"/>
      <c r="C76" s="39"/>
      <c r="D76" s="59" t="s">
        <v>51</v>
      </c>
      <c r="E76" s="42"/>
      <c r="F76" s="159" t="s">
        <v>52</v>
      </c>
      <c r="G76" s="59" t="s">
        <v>51</v>
      </c>
      <c r="H76" s="42"/>
      <c r="I76" s="160"/>
      <c r="J76" s="161" t="s">
        <v>52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163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1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115</v>
      </c>
      <c r="D82" s="39"/>
      <c r="E82" s="39"/>
      <c r="F82" s="39"/>
      <c r="G82" s="39"/>
      <c r="H82" s="39"/>
      <c r="I82" s="140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40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39"/>
      <c r="E84" s="39"/>
      <c r="F84" s="39"/>
      <c r="G84" s="39"/>
      <c r="H84" s="39"/>
      <c r="I84" s="140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39" t="str">
        <f>E7</f>
        <v>ZŠ LAŽÁNKY - rekonstrukce a dostavba</v>
      </c>
      <c r="F85" s="31"/>
      <c r="G85" s="31"/>
      <c r="H85" s="31"/>
      <c r="I85" s="140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112</v>
      </c>
      <c r="D86" s="39"/>
      <c r="E86" s="39"/>
      <c r="F86" s="39"/>
      <c r="G86" s="39"/>
      <c r="H86" s="39"/>
      <c r="I86" s="140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2020/002/a - Stavební a konstrukční část</v>
      </c>
      <c r="F87" s="39"/>
      <c r="G87" s="39"/>
      <c r="H87" s="39"/>
      <c r="I87" s="140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40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1" t="s">
        <v>22</v>
      </c>
      <c r="J89" s="70" t="str">
        <f>IF(J12="","",J12)</f>
        <v>9. 3. 2020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140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1" t="s">
        <v>29</v>
      </c>
      <c r="J91" s="35" t="str">
        <f>E21</f>
        <v xml:space="preserve"> 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1" t="s">
        <v>31</v>
      </c>
      <c r="J92" s="35" t="str">
        <f>E24</f>
        <v>Budgets4u s.r.o.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140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65" t="s">
        <v>116</v>
      </c>
      <c r="D94" s="134"/>
      <c r="E94" s="134"/>
      <c r="F94" s="134"/>
      <c r="G94" s="134"/>
      <c r="H94" s="134"/>
      <c r="I94" s="166"/>
      <c r="J94" s="167" t="s">
        <v>117</v>
      </c>
      <c r="K94" s="134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140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68" t="s">
        <v>118</v>
      </c>
      <c r="D96" s="39"/>
      <c r="E96" s="39"/>
      <c r="F96" s="39"/>
      <c r="G96" s="39"/>
      <c r="H96" s="39"/>
      <c r="I96" s="140"/>
      <c r="J96" s="97">
        <f>J152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119</v>
      </c>
    </row>
    <row r="97" spans="1:31" s="9" customFormat="1" ht="24.95" customHeight="1">
      <c r="A97" s="9"/>
      <c r="B97" s="169"/>
      <c r="C97" s="9"/>
      <c r="D97" s="170" t="s">
        <v>120</v>
      </c>
      <c r="E97" s="171"/>
      <c r="F97" s="171"/>
      <c r="G97" s="171"/>
      <c r="H97" s="171"/>
      <c r="I97" s="172"/>
      <c r="J97" s="173">
        <f>J153</f>
        <v>0</v>
      </c>
      <c r="K97" s="9"/>
      <c r="L97" s="16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4"/>
      <c r="C98" s="10"/>
      <c r="D98" s="175" t="s">
        <v>121</v>
      </c>
      <c r="E98" s="176"/>
      <c r="F98" s="176"/>
      <c r="G98" s="176"/>
      <c r="H98" s="176"/>
      <c r="I98" s="177"/>
      <c r="J98" s="178">
        <f>J154</f>
        <v>0</v>
      </c>
      <c r="K98" s="10"/>
      <c r="L98" s="17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4"/>
      <c r="C99" s="10"/>
      <c r="D99" s="175" t="s">
        <v>122</v>
      </c>
      <c r="E99" s="176"/>
      <c r="F99" s="176"/>
      <c r="G99" s="176"/>
      <c r="H99" s="176"/>
      <c r="I99" s="177"/>
      <c r="J99" s="178">
        <f>J179</f>
        <v>0</v>
      </c>
      <c r="K99" s="10"/>
      <c r="L99" s="17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4"/>
      <c r="C100" s="10"/>
      <c r="D100" s="175" t="s">
        <v>123</v>
      </c>
      <c r="E100" s="176"/>
      <c r="F100" s="176"/>
      <c r="G100" s="176"/>
      <c r="H100" s="176"/>
      <c r="I100" s="177"/>
      <c r="J100" s="178">
        <f>J192</f>
        <v>0</v>
      </c>
      <c r="K100" s="10"/>
      <c r="L100" s="17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4"/>
      <c r="C101" s="10"/>
      <c r="D101" s="175" t="s">
        <v>124</v>
      </c>
      <c r="E101" s="176"/>
      <c r="F101" s="176"/>
      <c r="G101" s="176"/>
      <c r="H101" s="176"/>
      <c r="I101" s="177"/>
      <c r="J101" s="178">
        <f>J238</f>
        <v>0</v>
      </c>
      <c r="K101" s="10"/>
      <c r="L101" s="17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4"/>
      <c r="C102" s="10"/>
      <c r="D102" s="175" t="s">
        <v>125</v>
      </c>
      <c r="E102" s="176"/>
      <c r="F102" s="176"/>
      <c r="G102" s="176"/>
      <c r="H102" s="176"/>
      <c r="I102" s="177"/>
      <c r="J102" s="178">
        <f>J253</f>
        <v>0</v>
      </c>
      <c r="K102" s="10"/>
      <c r="L102" s="17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4"/>
      <c r="C103" s="10"/>
      <c r="D103" s="175" t="s">
        <v>126</v>
      </c>
      <c r="E103" s="176"/>
      <c r="F103" s="176"/>
      <c r="G103" s="176"/>
      <c r="H103" s="176"/>
      <c r="I103" s="177"/>
      <c r="J103" s="178">
        <f>J261</f>
        <v>0</v>
      </c>
      <c r="K103" s="10"/>
      <c r="L103" s="17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4"/>
      <c r="C104" s="10"/>
      <c r="D104" s="175" t="s">
        <v>127</v>
      </c>
      <c r="E104" s="176"/>
      <c r="F104" s="176"/>
      <c r="G104" s="176"/>
      <c r="H104" s="176"/>
      <c r="I104" s="177"/>
      <c r="J104" s="178">
        <f>J308</f>
        <v>0</v>
      </c>
      <c r="K104" s="10"/>
      <c r="L104" s="17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4"/>
      <c r="C105" s="10"/>
      <c r="D105" s="175" t="s">
        <v>128</v>
      </c>
      <c r="E105" s="176"/>
      <c r="F105" s="176"/>
      <c r="G105" s="176"/>
      <c r="H105" s="176"/>
      <c r="I105" s="177"/>
      <c r="J105" s="178">
        <f>J358</f>
        <v>0</v>
      </c>
      <c r="K105" s="10"/>
      <c r="L105" s="17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4"/>
      <c r="C106" s="10"/>
      <c r="D106" s="175" t="s">
        <v>129</v>
      </c>
      <c r="E106" s="176"/>
      <c r="F106" s="176"/>
      <c r="G106" s="176"/>
      <c r="H106" s="176"/>
      <c r="I106" s="177"/>
      <c r="J106" s="178">
        <f>J365</f>
        <v>0</v>
      </c>
      <c r="K106" s="10"/>
      <c r="L106" s="17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69"/>
      <c r="C107" s="9"/>
      <c r="D107" s="170" t="s">
        <v>130</v>
      </c>
      <c r="E107" s="171"/>
      <c r="F107" s="171"/>
      <c r="G107" s="171"/>
      <c r="H107" s="171"/>
      <c r="I107" s="172"/>
      <c r="J107" s="173">
        <f>J367</f>
        <v>0</v>
      </c>
      <c r="K107" s="9"/>
      <c r="L107" s="16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74"/>
      <c r="C108" s="10"/>
      <c r="D108" s="175" t="s">
        <v>131</v>
      </c>
      <c r="E108" s="176"/>
      <c r="F108" s="176"/>
      <c r="G108" s="176"/>
      <c r="H108" s="176"/>
      <c r="I108" s="177"/>
      <c r="J108" s="178">
        <f>J368</f>
        <v>0</v>
      </c>
      <c r="K108" s="10"/>
      <c r="L108" s="17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4"/>
      <c r="C109" s="10"/>
      <c r="D109" s="175" t="s">
        <v>132</v>
      </c>
      <c r="E109" s="176"/>
      <c r="F109" s="176"/>
      <c r="G109" s="176"/>
      <c r="H109" s="176"/>
      <c r="I109" s="177"/>
      <c r="J109" s="178">
        <f>J393</f>
        <v>0</v>
      </c>
      <c r="K109" s="10"/>
      <c r="L109" s="17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4"/>
      <c r="C110" s="10"/>
      <c r="D110" s="175" t="s">
        <v>133</v>
      </c>
      <c r="E110" s="176"/>
      <c r="F110" s="176"/>
      <c r="G110" s="176"/>
      <c r="H110" s="176"/>
      <c r="I110" s="177"/>
      <c r="J110" s="178">
        <f>J431</f>
        <v>0</v>
      </c>
      <c r="K110" s="10"/>
      <c r="L110" s="174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4"/>
      <c r="C111" s="10"/>
      <c r="D111" s="175" t="s">
        <v>134</v>
      </c>
      <c r="E111" s="176"/>
      <c r="F111" s="176"/>
      <c r="G111" s="176"/>
      <c r="H111" s="176"/>
      <c r="I111" s="177"/>
      <c r="J111" s="178">
        <f>J464</f>
        <v>0</v>
      </c>
      <c r="K111" s="10"/>
      <c r="L111" s="17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4"/>
      <c r="C112" s="10"/>
      <c r="D112" s="175" t="s">
        <v>135</v>
      </c>
      <c r="E112" s="176"/>
      <c r="F112" s="176"/>
      <c r="G112" s="176"/>
      <c r="H112" s="176"/>
      <c r="I112" s="177"/>
      <c r="J112" s="178">
        <f>J467</f>
        <v>0</v>
      </c>
      <c r="K112" s="10"/>
      <c r="L112" s="174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4"/>
      <c r="C113" s="10"/>
      <c r="D113" s="175" t="s">
        <v>136</v>
      </c>
      <c r="E113" s="176"/>
      <c r="F113" s="176"/>
      <c r="G113" s="176"/>
      <c r="H113" s="176"/>
      <c r="I113" s="177"/>
      <c r="J113" s="178">
        <f>J536</f>
        <v>0</v>
      </c>
      <c r="K113" s="10"/>
      <c r="L113" s="174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4"/>
      <c r="C114" s="10"/>
      <c r="D114" s="175" t="s">
        <v>137</v>
      </c>
      <c r="E114" s="176"/>
      <c r="F114" s="176"/>
      <c r="G114" s="176"/>
      <c r="H114" s="176"/>
      <c r="I114" s="177"/>
      <c r="J114" s="178">
        <f>J547</f>
        <v>0</v>
      </c>
      <c r="K114" s="10"/>
      <c r="L114" s="174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4"/>
      <c r="C115" s="10"/>
      <c r="D115" s="175" t="s">
        <v>138</v>
      </c>
      <c r="E115" s="176"/>
      <c r="F115" s="176"/>
      <c r="G115" s="176"/>
      <c r="H115" s="176"/>
      <c r="I115" s="177"/>
      <c r="J115" s="178">
        <f>J563</f>
        <v>0</v>
      </c>
      <c r="K115" s="10"/>
      <c r="L115" s="174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4"/>
      <c r="C116" s="10"/>
      <c r="D116" s="175" t="s">
        <v>139</v>
      </c>
      <c r="E116" s="176"/>
      <c r="F116" s="176"/>
      <c r="G116" s="176"/>
      <c r="H116" s="176"/>
      <c r="I116" s="177"/>
      <c r="J116" s="178">
        <f>J577</f>
        <v>0</v>
      </c>
      <c r="K116" s="10"/>
      <c r="L116" s="174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74"/>
      <c r="C117" s="10"/>
      <c r="D117" s="175" t="s">
        <v>140</v>
      </c>
      <c r="E117" s="176"/>
      <c r="F117" s="176"/>
      <c r="G117" s="176"/>
      <c r="H117" s="176"/>
      <c r="I117" s="177"/>
      <c r="J117" s="178">
        <f>J637</f>
        <v>0</v>
      </c>
      <c r="K117" s="10"/>
      <c r="L117" s="174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74"/>
      <c r="C118" s="10"/>
      <c r="D118" s="175" t="s">
        <v>141</v>
      </c>
      <c r="E118" s="176"/>
      <c r="F118" s="176"/>
      <c r="G118" s="176"/>
      <c r="H118" s="176"/>
      <c r="I118" s="177"/>
      <c r="J118" s="178">
        <f>J645</f>
        <v>0</v>
      </c>
      <c r="K118" s="10"/>
      <c r="L118" s="174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4"/>
      <c r="C119" s="10"/>
      <c r="D119" s="175" t="s">
        <v>142</v>
      </c>
      <c r="E119" s="176"/>
      <c r="F119" s="176"/>
      <c r="G119" s="176"/>
      <c r="H119" s="176"/>
      <c r="I119" s="177"/>
      <c r="J119" s="178">
        <f>J662</f>
        <v>0</v>
      </c>
      <c r="K119" s="10"/>
      <c r="L119" s="174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74"/>
      <c r="C120" s="10"/>
      <c r="D120" s="175" t="s">
        <v>143</v>
      </c>
      <c r="E120" s="176"/>
      <c r="F120" s="176"/>
      <c r="G120" s="176"/>
      <c r="H120" s="176"/>
      <c r="I120" s="177"/>
      <c r="J120" s="178">
        <f>J678</f>
        <v>0</v>
      </c>
      <c r="K120" s="10"/>
      <c r="L120" s="174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74"/>
      <c r="C121" s="10"/>
      <c r="D121" s="175" t="s">
        <v>144</v>
      </c>
      <c r="E121" s="176"/>
      <c r="F121" s="176"/>
      <c r="G121" s="176"/>
      <c r="H121" s="176"/>
      <c r="I121" s="177"/>
      <c r="J121" s="178">
        <f>J691</f>
        <v>0</v>
      </c>
      <c r="K121" s="10"/>
      <c r="L121" s="174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10" customFormat="1" ht="19.9" customHeight="1">
      <c r="A122" s="10"/>
      <c r="B122" s="174"/>
      <c r="C122" s="10"/>
      <c r="D122" s="175" t="s">
        <v>145</v>
      </c>
      <c r="E122" s="176"/>
      <c r="F122" s="176"/>
      <c r="G122" s="176"/>
      <c r="H122" s="176"/>
      <c r="I122" s="177"/>
      <c r="J122" s="178">
        <f>J702</f>
        <v>0</v>
      </c>
      <c r="K122" s="10"/>
      <c r="L122" s="174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s="2" customFormat="1" ht="21.8" customHeight="1">
      <c r="A123" s="39"/>
      <c r="B123" s="40"/>
      <c r="C123" s="39"/>
      <c r="D123" s="39"/>
      <c r="E123" s="39"/>
      <c r="F123" s="39"/>
      <c r="G123" s="39"/>
      <c r="H123" s="39"/>
      <c r="I123" s="140"/>
      <c r="J123" s="39"/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39"/>
      <c r="D124" s="39"/>
      <c r="E124" s="39"/>
      <c r="F124" s="39"/>
      <c r="G124" s="39"/>
      <c r="H124" s="39"/>
      <c r="I124" s="140"/>
      <c r="J124" s="39"/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9.25" customHeight="1">
      <c r="A125" s="39"/>
      <c r="B125" s="40"/>
      <c r="C125" s="168" t="s">
        <v>146</v>
      </c>
      <c r="D125" s="39"/>
      <c r="E125" s="39"/>
      <c r="F125" s="39"/>
      <c r="G125" s="39"/>
      <c r="H125" s="39"/>
      <c r="I125" s="140"/>
      <c r="J125" s="179">
        <f>ROUND(J126+J127+J128+J129+J130+J131,2)</f>
        <v>0</v>
      </c>
      <c r="K125" s="39"/>
      <c r="L125" s="56"/>
      <c r="N125" s="180" t="s">
        <v>40</v>
      </c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65" s="2" customFormat="1" ht="18" customHeight="1">
      <c r="A126" s="39"/>
      <c r="B126" s="181"/>
      <c r="C126" s="140"/>
      <c r="D126" s="129" t="s">
        <v>147</v>
      </c>
      <c r="E126" s="182"/>
      <c r="F126" s="182"/>
      <c r="G126" s="140"/>
      <c r="H126" s="140"/>
      <c r="I126" s="140"/>
      <c r="J126" s="123">
        <v>0</v>
      </c>
      <c r="K126" s="140"/>
      <c r="L126" s="183"/>
      <c r="M126" s="184"/>
      <c r="N126" s="185" t="s">
        <v>41</v>
      </c>
      <c r="O126" s="184"/>
      <c r="P126" s="184"/>
      <c r="Q126" s="184"/>
      <c r="R126" s="184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84"/>
      <c r="AG126" s="184"/>
      <c r="AH126" s="184"/>
      <c r="AI126" s="184"/>
      <c r="AJ126" s="184"/>
      <c r="AK126" s="184"/>
      <c r="AL126" s="184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6" t="s">
        <v>100</v>
      </c>
      <c r="AZ126" s="184"/>
      <c r="BA126" s="184"/>
      <c r="BB126" s="184"/>
      <c r="BC126" s="184"/>
      <c r="BD126" s="184"/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86" t="s">
        <v>84</v>
      </c>
      <c r="BK126" s="184"/>
      <c r="BL126" s="184"/>
      <c r="BM126" s="184"/>
    </row>
    <row r="127" spans="1:65" s="2" customFormat="1" ht="18" customHeight="1">
      <c r="A127" s="39"/>
      <c r="B127" s="181"/>
      <c r="C127" s="140"/>
      <c r="D127" s="129" t="s">
        <v>148</v>
      </c>
      <c r="E127" s="182"/>
      <c r="F127" s="182"/>
      <c r="G127" s="140"/>
      <c r="H127" s="140"/>
      <c r="I127" s="140"/>
      <c r="J127" s="123">
        <v>0</v>
      </c>
      <c r="K127" s="140"/>
      <c r="L127" s="183"/>
      <c r="M127" s="184"/>
      <c r="N127" s="185" t="s">
        <v>41</v>
      </c>
      <c r="O127" s="184"/>
      <c r="P127" s="184"/>
      <c r="Q127" s="184"/>
      <c r="R127" s="184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6" t="s">
        <v>100</v>
      </c>
      <c r="AZ127" s="184"/>
      <c r="BA127" s="184"/>
      <c r="BB127" s="184"/>
      <c r="BC127" s="184"/>
      <c r="BD127" s="184"/>
      <c r="BE127" s="187">
        <f>IF(N127="základní",J127,0)</f>
        <v>0</v>
      </c>
      <c r="BF127" s="187">
        <f>IF(N127="snížená",J127,0)</f>
        <v>0</v>
      </c>
      <c r="BG127" s="187">
        <f>IF(N127="zákl. přenesená",J127,0)</f>
        <v>0</v>
      </c>
      <c r="BH127" s="187">
        <f>IF(N127="sníž. přenesená",J127,0)</f>
        <v>0</v>
      </c>
      <c r="BI127" s="187">
        <f>IF(N127="nulová",J127,0)</f>
        <v>0</v>
      </c>
      <c r="BJ127" s="186" t="s">
        <v>84</v>
      </c>
      <c r="BK127" s="184"/>
      <c r="BL127" s="184"/>
      <c r="BM127" s="184"/>
    </row>
    <row r="128" spans="1:65" s="2" customFormat="1" ht="18" customHeight="1">
      <c r="A128" s="39"/>
      <c r="B128" s="181"/>
      <c r="C128" s="140"/>
      <c r="D128" s="129" t="s">
        <v>149</v>
      </c>
      <c r="E128" s="182"/>
      <c r="F128" s="182"/>
      <c r="G128" s="140"/>
      <c r="H128" s="140"/>
      <c r="I128" s="140"/>
      <c r="J128" s="123">
        <v>0</v>
      </c>
      <c r="K128" s="140"/>
      <c r="L128" s="183"/>
      <c r="M128" s="184"/>
      <c r="N128" s="185" t="s">
        <v>41</v>
      </c>
      <c r="O128" s="184"/>
      <c r="P128" s="184"/>
      <c r="Q128" s="184"/>
      <c r="R128" s="184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6" t="s">
        <v>100</v>
      </c>
      <c r="AZ128" s="184"/>
      <c r="BA128" s="184"/>
      <c r="BB128" s="184"/>
      <c r="BC128" s="184"/>
      <c r="BD128" s="184"/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86" t="s">
        <v>84</v>
      </c>
      <c r="BK128" s="184"/>
      <c r="BL128" s="184"/>
      <c r="BM128" s="184"/>
    </row>
    <row r="129" spans="1:65" s="2" customFormat="1" ht="18" customHeight="1">
      <c r="A129" s="39"/>
      <c r="B129" s="181"/>
      <c r="C129" s="140"/>
      <c r="D129" s="129" t="s">
        <v>150</v>
      </c>
      <c r="E129" s="182"/>
      <c r="F129" s="182"/>
      <c r="G129" s="140"/>
      <c r="H129" s="140"/>
      <c r="I129" s="140"/>
      <c r="J129" s="123">
        <v>0</v>
      </c>
      <c r="K129" s="140"/>
      <c r="L129" s="183"/>
      <c r="M129" s="184"/>
      <c r="N129" s="185" t="s">
        <v>41</v>
      </c>
      <c r="O129" s="184"/>
      <c r="P129" s="184"/>
      <c r="Q129" s="184"/>
      <c r="R129" s="184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84"/>
      <c r="AG129" s="184"/>
      <c r="AH129" s="184"/>
      <c r="AI129" s="184"/>
      <c r="AJ129" s="184"/>
      <c r="AK129" s="184"/>
      <c r="AL129" s="184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6" t="s">
        <v>100</v>
      </c>
      <c r="AZ129" s="184"/>
      <c r="BA129" s="184"/>
      <c r="BB129" s="184"/>
      <c r="BC129" s="184"/>
      <c r="BD129" s="184"/>
      <c r="BE129" s="187">
        <f>IF(N129="základní",J129,0)</f>
        <v>0</v>
      </c>
      <c r="BF129" s="187">
        <f>IF(N129="snížená",J129,0)</f>
        <v>0</v>
      </c>
      <c r="BG129" s="187">
        <f>IF(N129="zákl. přenesená",J129,0)</f>
        <v>0</v>
      </c>
      <c r="BH129" s="187">
        <f>IF(N129="sníž. přenesená",J129,0)</f>
        <v>0</v>
      </c>
      <c r="BI129" s="187">
        <f>IF(N129="nulová",J129,0)</f>
        <v>0</v>
      </c>
      <c r="BJ129" s="186" t="s">
        <v>84</v>
      </c>
      <c r="BK129" s="184"/>
      <c r="BL129" s="184"/>
      <c r="BM129" s="184"/>
    </row>
    <row r="130" spans="1:65" s="2" customFormat="1" ht="18" customHeight="1">
      <c r="A130" s="39"/>
      <c r="B130" s="181"/>
      <c r="C130" s="140"/>
      <c r="D130" s="129" t="s">
        <v>151</v>
      </c>
      <c r="E130" s="182"/>
      <c r="F130" s="182"/>
      <c r="G130" s="140"/>
      <c r="H130" s="140"/>
      <c r="I130" s="140"/>
      <c r="J130" s="123">
        <v>0</v>
      </c>
      <c r="K130" s="140"/>
      <c r="L130" s="183"/>
      <c r="M130" s="184"/>
      <c r="N130" s="185" t="s">
        <v>41</v>
      </c>
      <c r="O130" s="184"/>
      <c r="P130" s="184"/>
      <c r="Q130" s="184"/>
      <c r="R130" s="184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84"/>
      <c r="AG130" s="184"/>
      <c r="AH130" s="184"/>
      <c r="AI130" s="184"/>
      <c r="AJ130" s="184"/>
      <c r="AK130" s="184"/>
      <c r="AL130" s="184"/>
      <c r="AM130" s="184"/>
      <c r="AN130" s="184"/>
      <c r="AO130" s="184"/>
      <c r="AP130" s="184"/>
      <c r="AQ130" s="184"/>
      <c r="AR130" s="184"/>
      <c r="AS130" s="184"/>
      <c r="AT130" s="184"/>
      <c r="AU130" s="184"/>
      <c r="AV130" s="184"/>
      <c r="AW130" s="184"/>
      <c r="AX130" s="184"/>
      <c r="AY130" s="186" t="s">
        <v>100</v>
      </c>
      <c r="AZ130" s="184"/>
      <c r="BA130" s="184"/>
      <c r="BB130" s="184"/>
      <c r="BC130" s="184"/>
      <c r="BD130" s="184"/>
      <c r="BE130" s="187">
        <f>IF(N130="základní",J130,0)</f>
        <v>0</v>
      </c>
      <c r="BF130" s="187">
        <f>IF(N130="snížená",J130,0)</f>
        <v>0</v>
      </c>
      <c r="BG130" s="187">
        <f>IF(N130="zákl. přenesená",J130,0)</f>
        <v>0</v>
      </c>
      <c r="BH130" s="187">
        <f>IF(N130="sníž. přenesená",J130,0)</f>
        <v>0</v>
      </c>
      <c r="BI130" s="187">
        <f>IF(N130="nulová",J130,0)</f>
        <v>0</v>
      </c>
      <c r="BJ130" s="186" t="s">
        <v>84</v>
      </c>
      <c r="BK130" s="184"/>
      <c r="BL130" s="184"/>
      <c r="BM130" s="184"/>
    </row>
    <row r="131" spans="1:65" s="2" customFormat="1" ht="18" customHeight="1">
      <c r="A131" s="39"/>
      <c r="B131" s="181"/>
      <c r="C131" s="140"/>
      <c r="D131" s="182" t="s">
        <v>152</v>
      </c>
      <c r="E131" s="140"/>
      <c r="F131" s="140"/>
      <c r="G131" s="140"/>
      <c r="H131" s="140"/>
      <c r="I131" s="140"/>
      <c r="J131" s="123">
        <f>ROUND(J30*T131,2)</f>
        <v>0</v>
      </c>
      <c r="K131" s="140"/>
      <c r="L131" s="183"/>
      <c r="M131" s="184"/>
      <c r="N131" s="185" t="s">
        <v>41</v>
      </c>
      <c r="O131" s="184"/>
      <c r="P131" s="184"/>
      <c r="Q131" s="184"/>
      <c r="R131" s="184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84"/>
      <c r="AG131" s="184"/>
      <c r="AH131" s="184"/>
      <c r="AI131" s="184"/>
      <c r="AJ131" s="184"/>
      <c r="AK131" s="184"/>
      <c r="AL131" s="184"/>
      <c r="AM131" s="184"/>
      <c r="AN131" s="184"/>
      <c r="AO131" s="184"/>
      <c r="AP131" s="184"/>
      <c r="AQ131" s="184"/>
      <c r="AR131" s="184"/>
      <c r="AS131" s="184"/>
      <c r="AT131" s="184"/>
      <c r="AU131" s="184"/>
      <c r="AV131" s="184"/>
      <c r="AW131" s="184"/>
      <c r="AX131" s="184"/>
      <c r="AY131" s="186" t="s">
        <v>153</v>
      </c>
      <c r="AZ131" s="184"/>
      <c r="BA131" s="184"/>
      <c r="BB131" s="184"/>
      <c r="BC131" s="184"/>
      <c r="BD131" s="184"/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86" t="s">
        <v>84</v>
      </c>
      <c r="BK131" s="184"/>
      <c r="BL131" s="184"/>
      <c r="BM131" s="184"/>
    </row>
    <row r="132" spans="1:31" s="2" customFormat="1" ht="12">
      <c r="A132" s="39"/>
      <c r="B132" s="40"/>
      <c r="C132" s="39"/>
      <c r="D132" s="39"/>
      <c r="E132" s="39"/>
      <c r="F132" s="39"/>
      <c r="G132" s="39"/>
      <c r="H132" s="39"/>
      <c r="I132" s="140"/>
      <c r="J132" s="39"/>
      <c r="K132" s="39"/>
      <c r="L132" s="56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29.25" customHeight="1">
      <c r="A133" s="39"/>
      <c r="B133" s="40"/>
      <c r="C133" s="133" t="s">
        <v>110</v>
      </c>
      <c r="D133" s="134"/>
      <c r="E133" s="134"/>
      <c r="F133" s="134"/>
      <c r="G133" s="134"/>
      <c r="H133" s="134"/>
      <c r="I133" s="166"/>
      <c r="J133" s="135">
        <f>ROUND(J96+J125,2)</f>
        <v>0</v>
      </c>
      <c r="K133" s="134"/>
      <c r="L133" s="56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61"/>
      <c r="C134" s="62"/>
      <c r="D134" s="62"/>
      <c r="E134" s="62"/>
      <c r="F134" s="62"/>
      <c r="G134" s="62"/>
      <c r="H134" s="62"/>
      <c r="I134" s="163"/>
      <c r="J134" s="62"/>
      <c r="K134" s="62"/>
      <c r="L134" s="56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8" spans="1:31" s="2" customFormat="1" ht="6.95" customHeight="1">
      <c r="A138" s="39"/>
      <c r="B138" s="63"/>
      <c r="C138" s="64"/>
      <c r="D138" s="64"/>
      <c r="E138" s="64"/>
      <c r="F138" s="64"/>
      <c r="G138" s="64"/>
      <c r="H138" s="64"/>
      <c r="I138" s="164"/>
      <c r="J138" s="64"/>
      <c r="K138" s="64"/>
      <c r="L138" s="56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24.95" customHeight="1">
      <c r="A139" s="39"/>
      <c r="B139" s="40"/>
      <c r="C139" s="22" t="s">
        <v>154</v>
      </c>
      <c r="D139" s="39"/>
      <c r="E139" s="39"/>
      <c r="F139" s="39"/>
      <c r="G139" s="39"/>
      <c r="H139" s="39"/>
      <c r="I139" s="140"/>
      <c r="J139" s="39"/>
      <c r="K139" s="39"/>
      <c r="L139" s="56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6.95" customHeight="1">
      <c r="A140" s="39"/>
      <c r="B140" s="40"/>
      <c r="C140" s="39"/>
      <c r="D140" s="39"/>
      <c r="E140" s="39"/>
      <c r="F140" s="39"/>
      <c r="G140" s="39"/>
      <c r="H140" s="39"/>
      <c r="I140" s="140"/>
      <c r="J140" s="39"/>
      <c r="K140" s="39"/>
      <c r="L140" s="56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2" customHeight="1">
      <c r="A141" s="39"/>
      <c r="B141" s="40"/>
      <c r="C141" s="31" t="s">
        <v>16</v>
      </c>
      <c r="D141" s="39"/>
      <c r="E141" s="39"/>
      <c r="F141" s="39"/>
      <c r="G141" s="39"/>
      <c r="H141" s="39"/>
      <c r="I141" s="140"/>
      <c r="J141" s="39"/>
      <c r="K141" s="39"/>
      <c r="L141" s="56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2" customFormat="1" ht="16.5" customHeight="1">
      <c r="A142" s="39"/>
      <c r="B142" s="40"/>
      <c r="C142" s="39"/>
      <c r="D142" s="39"/>
      <c r="E142" s="139" t="str">
        <f>E7</f>
        <v>ZŠ LAŽÁNKY - rekonstrukce a dostavba</v>
      </c>
      <c r="F142" s="31"/>
      <c r="G142" s="31"/>
      <c r="H142" s="31"/>
      <c r="I142" s="140"/>
      <c r="J142" s="39"/>
      <c r="K142" s="39"/>
      <c r="L142" s="56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</row>
    <row r="143" spans="1:31" s="2" customFormat="1" ht="12" customHeight="1">
      <c r="A143" s="39"/>
      <c r="B143" s="40"/>
      <c r="C143" s="31" t="s">
        <v>112</v>
      </c>
      <c r="D143" s="39"/>
      <c r="E143" s="39"/>
      <c r="F143" s="39"/>
      <c r="G143" s="39"/>
      <c r="H143" s="39"/>
      <c r="I143" s="140"/>
      <c r="J143" s="39"/>
      <c r="K143" s="39"/>
      <c r="L143" s="56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  <row r="144" spans="1:31" s="2" customFormat="1" ht="16.5" customHeight="1">
      <c r="A144" s="39"/>
      <c r="B144" s="40"/>
      <c r="C144" s="39"/>
      <c r="D144" s="39"/>
      <c r="E144" s="68" t="str">
        <f>E9</f>
        <v>2020/002/a - Stavební a konstrukční část</v>
      </c>
      <c r="F144" s="39"/>
      <c r="G144" s="39"/>
      <c r="H144" s="39"/>
      <c r="I144" s="140"/>
      <c r="J144" s="39"/>
      <c r="K144" s="39"/>
      <c r="L144" s="56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  <row r="145" spans="1:31" s="2" customFormat="1" ht="6.95" customHeight="1">
      <c r="A145" s="39"/>
      <c r="B145" s="40"/>
      <c r="C145" s="39"/>
      <c r="D145" s="39"/>
      <c r="E145" s="39"/>
      <c r="F145" s="39"/>
      <c r="G145" s="39"/>
      <c r="H145" s="39"/>
      <c r="I145" s="140"/>
      <c r="J145" s="39"/>
      <c r="K145" s="39"/>
      <c r="L145" s="56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</row>
    <row r="146" spans="1:31" s="2" customFormat="1" ht="12" customHeight="1">
      <c r="A146" s="39"/>
      <c r="B146" s="40"/>
      <c r="C146" s="31" t="s">
        <v>20</v>
      </c>
      <c r="D146" s="39"/>
      <c r="E146" s="39"/>
      <c r="F146" s="26" t="str">
        <f>F12</f>
        <v xml:space="preserve"> </v>
      </c>
      <c r="G146" s="39"/>
      <c r="H146" s="39"/>
      <c r="I146" s="141" t="s">
        <v>22</v>
      </c>
      <c r="J146" s="70" t="str">
        <f>IF(J12="","",J12)</f>
        <v>9. 3. 2020</v>
      </c>
      <c r="K146" s="39"/>
      <c r="L146" s="56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</row>
    <row r="147" spans="1:31" s="2" customFormat="1" ht="6.95" customHeight="1">
      <c r="A147" s="39"/>
      <c r="B147" s="40"/>
      <c r="C147" s="39"/>
      <c r="D147" s="39"/>
      <c r="E147" s="39"/>
      <c r="F147" s="39"/>
      <c r="G147" s="39"/>
      <c r="H147" s="39"/>
      <c r="I147" s="140"/>
      <c r="J147" s="39"/>
      <c r="K147" s="39"/>
      <c r="L147" s="56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  <row r="148" spans="1:31" s="2" customFormat="1" ht="15.15" customHeight="1">
      <c r="A148" s="39"/>
      <c r="B148" s="40"/>
      <c r="C148" s="31" t="s">
        <v>24</v>
      </c>
      <c r="D148" s="39"/>
      <c r="E148" s="39"/>
      <c r="F148" s="26" t="str">
        <f>E15</f>
        <v xml:space="preserve"> </v>
      </c>
      <c r="G148" s="39"/>
      <c r="H148" s="39"/>
      <c r="I148" s="141" t="s">
        <v>29</v>
      </c>
      <c r="J148" s="35" t="str">
        <f>E21</f>
        <v xml:space="preserve"> </v>
      </c>
      <c r="K148" s="39"/>
      <c r="L148" s="56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  <row r="149" spans="1:31" s="2" customFormat="1" ht="15.15" customHeight="1">
      <c r="A149" s="39"/>
      <c r="B149" s="40"/>
      <c r="C149" s="31" t="s">
        <v>27</v>
      </c>
      <c r="D149" s="39"/>
      <c r="E149" s="39"/>
      <c r="F149" s="26" t="str">
        <f>IF(E18="","",E18)</f>
        <v>Vyplň údaj</v>
      </c>
      <c r="G149" s="39"/>
      <c r="H149" s="39"/>
      <c r="I149" s="141" t="s">
        <v>31</v>
      </c>
      <c r="J149" s="35" t="str">
        <f>E24</f>
        <v>Budgets4u s.r.o.</v>
      </c>
      <c r="K149" s="39"/>
      <c r="L149" s="56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</row>
    <row r="150" spans="1:31" s="2" customFormat="1" ht="10.3" customHeight="1">
      <c r="A150" s="39"/>
      <c r="B150" s="40"/>
      <c r="C150" s="39"/>
      <c r="D150" s="39"/>
      <c r="E150" s="39"/>
      <c r="F150" s="39"/>
      <c r="G150" s="39"/>
      <c r="H150" s="39"/>
      <c r="I150" s="140"/>
      <c r="J150" s="39"/>
      <c r="K150" s="39"/>
      <c r="L150" s="56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</row>
    <row r="151" spans="1:31" s="11" customFormat="1" ht="29.25" customHeight="1">
      <c r="A151" s="188"/>
      <c r="B151" s="189"/>
      <c r="C151" s="190" t="s">
        <v>155</v>
      </c>
      <c r="D151" s="191" t="s">
        <v>61</v>
      </c>
      <c r="E151" s="191" t="s">
        <v>57</v>
      </c>
      <c r="F151" s="191" t="s">
        <v>58</v>
      </c>
      <c r="G151" s="191" t="s">
        <v>156</v>
      </c>
      <c r="H151" s="191" t="s">
        <v>157</v>
      </c>
      <c r="I151" s="192" t="s">
        <v>158</v>
      </c>
      <c r="J151" s="193" t="s">
        <v>117</v>
      </c>
      <c r="K151" s="194" t="s">
        <v>159</v>
      </c>
      <c r="L151" s="195"/>
      <c r="M151" s="87" t="s">
        <v>1</v>
      </c>
      <c r="N151" s="88" t="s">
        <v>40</v>
      </c>
      <c r="O151" s="88" t="s">
        <v>160</v>
      </c>
      <c r="P151" s="88" t="s">
        <v>161</v>
      </c>
      <c r="Q151" s="88" t="s">
        <v>162</v>
      </c>
      <c r="R151" s="88" t="s">
        <v>163</v>
      </c>
      <c r="S151" s="88" t="s">
        <v>164</v>
      </c>
      <c r="T151" s="89" t="s">
        <v>165</v>
      </c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</row>
    <row r="152" spans="1:63" s="2" customFormat="1" ht="22.8" customHeight="1">
      <c r="A152" s="39"/>
      <c r="B152" s="40"/>
      <c r="C152" s="94" t="s">
        <v>166</v>
      </c>
      <c r="D152" s="39"/>
      <c r="E152" s="39"/>
      <c r="F152" s="39"/>
      <c r="G152" s="39"/>
      <c r="H152" s="39"/>
      <c r="I152" s="140"/>
      <c r="J152" s="196">
        <f>BK152</f>
        <v>0</v>
      </c>
      <c r="K152" s="39"/>
      <c r="L152" s="40"/>
      <c r="M152" s="90"/>
      <c r="N152" s="74"/>
      <c r="O152" s="91"/>
      <c r="P152" s="197">
        <f>P153+P367</f>
        <v>0</v>
      </c>
      <c r="Q152" s="91"/>
      <c r="R152" s="197">
        <f>R153+R367</f>
        <v>395.44789904000004</v>
      </c>
      <c r="S152" s="91"/>
      <c r="T152" s="198">
        <f>T153+T367</f>
        <v>516.811949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75</v>
      </c>
      <c r="AU152" s="18" t="s">
        <v>119</v>
      </c>
      <c r="BK152" s="199">
        <f>BK153+BK367</f>
        <v>0</v>
      </c>
    </row>
    <row r="153" spans="1:63" s="12" customFormat="1" ht="25.9" customHeight="1">
      <c r="A153" s="12"/>
      <c r="B153" s="200"/>
      <c r="C153" s="12"/>
      <c r="D153" s="201" t="s">
        <v>75</v>
      </c>
      <c r="E153" s="202" t="s">
        <v>167</v>
      </c>
      <c r="F153" s="202" t="s">
        <v>168</v>
      </c>
      <c r="G153" s="12"/>
      <c r="H153" s="12"/>
      <c r="I153" s="203"/>
      <c r="J153" s="204">
        <f>BK153</f>
        <v>0</v>
      </c>
      <c r="K153" s="12"/>
      <c r="L153" s="200"/>
      <c r="M153" s="205"/>
      <c r="N153" s="206"/>
      <c r="O153" s="206"/>
      <c r="P153" s="207">
        <f>P154+P179+P192+P238+P253+P261+P308+P358+P365</f>
        <v>0</v>
      </c>
      <c r="Q153" s="206"/>
      <c r="R153" s="207">
        <f>R154+R179+R192+R238+R253+R261+R308+R358+R365</f>
        <v>316.07711433000003</v>
      </c>
      <c r="S153" s="206"/>
      <c r="T153" s="208">
        <f>T154+T179+T192+T238+T253+T261+T308+T358+T365</f>
        <v>482.91986900000006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01" t="s">
        <v>84</v>
      </c>
      <c r="AT153" s="209" t="s">
        <v>75</v>
      </c>
      <c r="AU153" s="209" t="s">
        <v>76</v>
      </c>
      <c r="AY153" s="201" t="s">
        <v>169</v>
      </c>
      <c r="BK153" s="210">
        <f>BK154+BK179+BK192+BK238+BK253+BK261+BK308+BK358+BK365</f>
        <v>0</v>
      </c>
    </row>
    <row r="154" spans="1:63" s="12" customFormat="1" ht="22.8" customHeight="1">
      <c r="A154" s="12"/>
      <c r="B154" s="200"/>
      <c r="C154" s="12"/>
      <c r="D154" s="201" t="s">
        <v>75</v>
      </c>
      <c r="E154" s="211" t="s">
        <v>84</v>
      </c>
      <c r="F154" s="211" t="s">
        <v>170</v>
      </c>
      <c r="G154" s="12"/>
      <c r="H154" s="12"/>
      <c r="I154" s="203"/>
      <c r="J154" s="212">
        <f>BK154</f>
        <v>0</v>
      </c>
      <c r="K154" s="12"/>
      <c r="L154" s="200"/>
      <c r="M154" s="205"/>
      <c r="N154" s="206"/>
      <c r="O154" s="206"/>
      <c r="P154" s="207">
        <f>SUM(P155:P178)</f>
        <v>0</v>
      </c>
      <c r="Q154" s="206"/>
      <c r="R154" s="207">
        <f>SUM(R155:R178)</f>
        <v>0</v>
      </c>
      <c r="S154" s="206"/>
      <c r="T154" s="208">
        <f>SUM(T155:T178)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1" t="s">
        <v>84</v>
      </c>
      <c r="AT154" s="209" t="s">
        <v>75</v>
      </c>
      <c r="AU154" s="209" t="s">
        <v>84</v>
      </c>
      <c r="AY154" s="201" t="s">
        <v>169</v>
      </c>
      <c r="BK154" s="210">
        <f>SUM(BK155:BK178)</f>
        <v>0</v>
      </c>
    </row>
    <row r="155" spans="1:65" s="2" customFormat="1" ht="21.75" customHeight="1">
      <c r="A155" s="39"/>
      <c r="B155" s="181"/>
      <c r="C155" s="213" t="s">
        <v>84</v>
      </c>
      <c r="D155" s="213" t="s">
        <v>171</v>
      </c>
      <c r="E155" s="214" t="s">
        <v>172</v>
      </c>
      <c r="F155" s="215" t="s">
        <v>173</v>
      </c>
      <c r="G155" s="216" t="s">
        <v>174</v>
      </c>
      <c r="H155" s="217">
        <v>23.5</v>
      </c>
      <c r="I155" s="218"/>
      <c r="J155" s="219">
        <f>ROUND(I155*H155,2)</f>
        <v>0</v>
      </c>
      <c r="K155" s="220"/>
      <c r="L155" s="40"/>
      <c r="M155" s="221" t="s">
        <v>1</v>
      </c>
      <c r="N155" s="222" t="s">
        <v>41</v>
      </c>
      <c r="O155" s="78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175</v>
      </c>
      <c r="AT155" s="225" t="s">
        <v>171</v>
      </c>
      <c r="AU155" s="225" t="s">
        <v>86</v>
      </c>
      <c r="AY155" s="18" t="s">
        <v>169</v>
      </c>
      <c r="BE155" s="128">
        <f>IF(N155="základní",J155,0)</f>
        <v>0</v>
      </c>
      <c r="BF155" s="128">
        <f>IF(N155="snížená",J155,0)</f>
        <v>0</v>
      </c>
      <c r="BG155" s="128">
        <f>IF(N155="zákl. přenesená",J155,0)</f>
        <v>0</v>
      </c>
      <c r="BH155" s="128">
        <f>IF(N155="sníž. přenesená",J155,0)</f>
        <v>0</v>
      </c>
      <c r="BI155" s="128">
        <f>IF(N155="nulová",J155,0)</f>
        <v>0</v>
      </c>
      <c r="BJ155" s="18" t="s">
        <v>84</v>
      </c>
      <c r="BK155" s="128">
        <f>ROUND(I155*H155,2)</f>
        <v>0</v>
      </c>
      <c r="BL155" s="18" t="s">
        <v>175</v>
      </c>
      <c r="BM155" s="225" t="s">
        <v>176</v>
      </c>
    </row>
    <row r="156" spans="1:51" s="13" customFormat="1" ht="12">
      <c r="A156" s="13"/>
      <c r="B156" s="226"/>
      <c r="C156" s="13"/>
      <c r="D156" s="227" t="s">
        <v>177</v>
      </c>
      <c r="E156" s="228" t="s">
        <v>1</v>
      </c>
      <c r="F156" s="229" t="s">
        <v>178</v>
      </c>
      <c r="G156" s="13"/>
      <c r="H156" s="228" t="s">
        <v>1</v>
      </c>
      <c r="I156" s="230"/>
      <c r="J156" s="13"/>
      <c r="K156" s="13"/>
      <c r="L156" s="226"/>
      <c r="M156" s="231"/>
      <c r="N156" s="232"/>
      <c r="O156" s="232"/>
      <c r="P156" s="232"/>
      <c r="Q156" s="232"/>
      <c r="R156" s="232"/>
      <c r="S156" s="232"/>
      <c r="T156" s="23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177</v>
      </c>
      <c r="AU156" s="228" t="s">
        <v>86</v>
      </c>
      <c r="AV156" s="13" t="s">
        <v>84</v>
      </c>
      <c r="AW156" s="13" t="s">
        <v>30</v>
      </c>
      <c r="AX156" s="13" t="s">
        <v>76</v>
      </c>
      <c r="AY156" s="228" t="s">
        <v>169</v>
      </c>
    </row>
    <row r="157" spans="1:51" s="14" customFormat="1" ht="12">
      <c r="A157" s="14"/>
      <c r="B157" s="234"/>
      <c r="C157" s="14"/>
      <c r="D157" s="227" t="s">
        <v>177</v>
      </c>
      <c r="E157" s="235" t="s">
        <v>1</v>
      </c>
      <c r="F157" s="236" t="s">
        <v>179</v>
      </c>
      <c r="G157" s="14"/>
      <c r="H157" s="237">
        <v>23.5</v>
      </c>
      <c r="I157" s="238"/>
      <c r="J157" s="14"/>
      <c r="K157" s="14"/>
      <c r="L157" s="234"/>
      <c r="M157" s="239"/>
      <c r="N157" s="240"/>
      <c r="O157" s="240"/>
      <c r="P157" s="240"/>
      <c r="Q157" s="240"/>
      <c r="R157" s="240"/>
      <c r="S157" s="240"/>
      <c r="T157" s="24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35" t="s">
        <v>177</v>
      </c>
      <c r="AU157" s="235" t="s">
        <v>86</v>
      </c>
      <c r="AV157" s="14" t="s">
        <v>86</v>
      </c>
      <c r="AW157" s="14" t="s">
        <v>30</v>
      </c>
      <c r="AX157" s="14" t="s">
        <v>76</v>
      </c>
      <c r="AY157" s="235" t="s">
        <v>169</v>
      </c>
    </row>
    <row r="158" spans="1:51" s="15" customFormat="1" ht="12">
      <c r="A158" s="15"/>
      <c r="B158" s="242"/>
      <c r="C158" s="15"/>
      <c r="D158" s="227" t="s">
        <v>177</v>
      </c>
      <c r="E158" s="243" t="s">
        <v>1</v>
      </c>
      <c r="F158" s="244" t="s">
        <v>180</v>
      </c>
      <c r="G158" s="15"/>
      <c r="H158" s="245">
        <v>23.5</v>
      </c>
      <c r="I158" s="246"/>
      <c r="J158" s="15"/>
      <c r="K158" s="15"/>
      <c r="L158" s="242"/>
      <c r="M158" s="247"/>
      <c r="N158" s="248"/>
      <c r="O158" s="248"/>
      <c r="P158" s="248"/>
      <c r="Q158" s="248"/>
      <c r="R158" s="248"/>
      <c r="S158" s="248"/>
      <c r="T158" s="249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43" t="s">
        <v>177</v>
      </c>
      <c r="AU158" s="243" t="s">
        <v>86</v>
      </c>
      <c r="AV158" s="15" t="s">
        <v>175</v>
      </c>
      <c r="AW158" s="15" t="s">
        <v>30</v>
      </c>
      <c r="AX158" s="15" t="s">
        <v>84</v>
      </c>
      <c r="AY158" s="243" t="s">
        <v>169</v>
      </c>
    </row>
    <row r="159" spans="1:65" s="2" customFormat="1" ht="21.75" customHeight="1">
      <c r="A159" s="39"/>
      <c r="B159" s="181"/>
      <c r="C159" s="213" t="s">
        <v>86</v>
      </c>
      <c r="D159" s="213" t="s">
        <v>171</v>
      </c>
      <c r="E159" s="214" t="s">
        <v>181</v>
      </c>
      <c r="F159" s="215" t="s">
        <v>182</v>
      </c>
      <c r="G159" s="216" t="s">
        <v>174</v>
      </c>
      <c r="H159" s="217">
        <v>77.475</v>
      </c>
      <c r="I159" s="218"/>
      <c r="J159" s="219">
        <f>ROUND(I159*H159,2)</f>
        <v>0</v>
      </c>
      <c r="K159" s="220"/>
      <c r="L159" s="40"/>
      <c r="M159" s="221" t="s">
        <v>1</v>
      </c>
      <c r="N159" s="222" t="s">
        <v>41</v>
      </c>
      <c r="O159" s="78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175</v>
      </c>
      <c r="AT159" s="225" t="s">
        <v>171</v>
      </c>
      <c r="AU159" s="225" t="s">
        <v>86</v>
      </c>
      <c r="AY159" s="18" t="s">
        <v>169</v>
      </c>
      <c r="BE159" s="128">
        <f>IF(N159="základní",J159,0)</f>
        <v>0</v>
      </c>
      <c r="BF159" s="128">
        <f>IF(N159="snížená",J159,0)</f>
        <v>0</v>
      </c>
      <c r="BG159" s="128">
        <f>IF(N159="zákl. přenesená",J159,0)</f>
        <v>0</v>
      </c>
      <c r="BH159" s="128">
        <f>IF(N159="sníž. přenesená",J159,0)</f>
        <v>0</v>
      </c>
      <c r="BI159" s="128">
        <f>IF(N159="nulová",J159,0)</f>
        <v>0</v>
      </c>
      <c r="BJ159" s="18" t="s">
        <v>84</v>
      </c>
      <c r="BK159" s="128">
        <f>ROUND(I159*H159,2)</f>
        <v>0</v>
      </c>
      <c r="BL159" s="18" t="s">
        <v>175</v>
      </c>
      <c r="BM159" s="225" t="s">
        <v>183</v>
      </c>
    </row>
    <row r="160" spans="1:51" s="13" customFormat="1" ht="12">
      <c r="A160" s="13"/>
      <c r="B160" s="226"/>
      <c r="C160" s="13"/>
      <c r="D160" s="227" t="s">
        <v>177</v>
      </c>
      <c r="E160" s="228" t="s">
        <v>1</v>
      </c>
      <c r="F160" s="229" t="s">
        <v>184</v>
      </c>
      <c r="G160" s="13"/>
      <c r="H160" s="228" t="s">
        <v>1</v>
      </c>
      <c r="I160" s="230"/>
      <c r="J160" s="13"/>
      <c r="K160" s="13"/>
      <c r="L160" s="226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8" t="s">
        <v>177</v>
      </c>
      <c r="AU160" s="228" t="s">
        <v>86</v>
      </c>
      <c r="AV160" s="13" t="s">
        <v>84</v>
      </c>
      <c r="AW160" s="13" t="s">
        <v>30</v>
      </c>
      <c r="AX160" s="13" t="s">
        <v>76</v>
      </c>
      <c r="AY160" s="228" t="s">
        <v>169</v>
      </c>
    </row>
    <row r="161" spans="1:51" s="14" customFormat="1" ht="12">
      <c r="A161" s="14"/>
      <c r="B161" s="234"/>
      <c r="C161" s="14"/>
      <c r="D161" s="227" t="s">
        <v>177</v>
      </c>
      <c r="E161" s="235" t="s">
        <v>1</v>
      </c>
      <c r="F161" s="236" t="s">
        <v>185</v>
      </c>
      <c r="G161" s="14"/>
      <c r="H161" s="237">
        <v>77.475</v>
      </c>
      <c r="I161" s="238"/>
      <c r="J161" s="14"/>
      <c r="K161" s="14"/>
      <c r="L161" s="234"/>
      <c r="M161" s="239"/>
      <c r="N161" s="240"/>
      <c r="O161" s="240"/>
      <c r="P161" s="240"/>
      <c r="Q161" s="240"/>
      <c r="R161" s="240"/>
      <c r="S161" s="240"/>
      <c r="T161" s="24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5" t="s">
        <v>177</v>
      </c>
      <c r="AU161" s="235" t="s">
        <v>86</v>
      </c>
      <c r="AV161" s="14" t="s">
        <v>86</v>
      </c>
      <c r="AW161" s="14" t="s">
        <v>30</v>
      </c>
      <c r="AX161" s="14" t="s">
        <v>76</v>
      </c>
      <c r="AY161" s="235" t="s">
        <v>169</v>
      </c>
    </row>
    <row r="162" spans="1:51" s="15" customFormat="1" ht="12">
      <c r="A162" s="15"/>
      <c r="B162" s="242"/>
      <c r="C162" s="15"/>
      <c r="D162" s="227" t="s">
        <v>177</v>
      </c>
      <c r="E162" s="243" t="s">
        <v>1</v>
      </c>
      <c r="F162" s="244" t="s">
        <v>180</v>
      </c>
      <c r="G162" s="15"/>
      <c r="H162" s="245">
        <v>77.475</v>
      </c>
      <c r="I162" s="246"/>
      <c r="J162" s="15"/>
      <c r="K162" s="15"/>
      <c r="L162" s="242"/>
      <c r="M162" s="247"/>
      <c r="N162" s="248"/>
      <c r="O162" s="248"/>
      <c r="P162" s="248"/>
      <c r="Q162" s="248"/>
      <c r="R162" s="248"/>
      <c r="S162" s="248"/>
      <c r="T162" s="249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43" t="s">
        <v>177</v>
      </c>
      <c r="AU162" s="243" t="s">
        <v>86</v>
      </c>
      <c r="AV162" s="15" t="s">
        <v>175</v>
      </c>
      <c r="AW162" s="15" t="s">
        <v>30</v>
      </c>
      <c r="AX162" s="15" t="s">
        <v>84</v>
      </c>
      <c r="AY162" s="243" t="s">
        <v>169</v>
      </c>
    </row>
    <row r="163" spans="1:65" s="2" customFormat="1" ht="33" customHeight="1">
      <c r="A163" s="39"/>
      <c r="B163" s="181"/>
      <c r="C163" s="213" t="s">
        <v>186</v>
      </c>
      <c r="D163" s="213" t="s">
        <v>171</v>
      </c>
      <c r="E163" s="214" t="s">
        <v>187</v>
      </c>
      <c r="F163" s="215" t="s">
        <v>188</v>
      </c>
      <c r="G163" s="216" t="s">
        <v>174</v>
      </c>
      <c r="H163" s="217">
        <v>77.475</v>
      </c>
      <c r="I163" s="218"/>
      <c r="J163" s="219">
        <f>ROUND(I163*H163,2)</f>
        <v>0</v>
      </c>
      <c r="K163" s="220"/>
      <c r="L163" s="40"/>
      <c r="M163" s="221" t="s">
        <v>1</v>
      </c>
      <c r="N163" s="222" t="s">
        <v>41</v>
      </c>
      <c r="O163" s="78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175</v>
      </c>
      <c r="AT163" s="225" t="s">
        <v>171</v>
      </c>
      <c r="AU163" s="225" t="s">
        <v>86</v>
      </c>
      <c r="AY163" s="18" t="s">
        <v>169</v>
      </c>
      <c r="BE163" s="128">
        <f>IF(N163="základní",J163,0)</f>
        <v>0</v>
      </c>
      <c r="BF163" s="128">
        <f>IF(N163="snížená",J163,0)</f>
        <v>0</v>
      </c>
      <c r="BG163" s="128">
        <f>IF(N163="zákl. přenesená",J163,0)</f>
        <v>0</v>
      </c>
      <c r="BH163" s="128">
        <f>IF(N163="sníž. přenesená",J163,0)</f>
        <v>0</v>
      </c>
      <c r="BI163" s="128">
        <f>IF(N163="nulová",J163,0)</f>
        <v>0</v>
      </c>
      <c r="BJ163" s="18" t="s">
        <v>84</v>
      </c>
      <c r="BK163" s="128">
        <f>ROUND(I163*H163,2)</f>
        <v>0</v>
      </c>
      <c r="BL163" s="18" t="s">
        <v>175</v>
      </c>
      <c r="BM163" s="225" t="s">
        <v>189</v>
      </c>
    </row>
    <row r="164" spans="1:65" s="2" customFormat="1" ht="33" customHeight="1">
      <c r="A164" s="39"/>
      <c r="B164" s="181"/>
      <c r="C164" s="213" t="s">
        <v>175</v>
      </c>
      <c r="D164" s="213" t="s">
        <v>171</v>
      </c>
      <c r="E164" s="214" t="s">
        <v>190</v>
      </c>
      <c r="F164" s="215" t="s">
        <v>191</v>
      </c>
      <c r="G164" s="216" t="s">
        <v>174</v>
      </c>
      <c r="H164" s="217">
        <v>154.95</v>
      </c>
      <c r="I164" s="218"/>
      <c r="J164" s="219">
        <f>ROUND(I164*H164,2)</f>
        <v>0</v>
      </c>
      <c r="K164" s="220"/>
      <c r="L164" s="40"/>
      <c r="M164" s="221" t="s">
        <v>1</v>
      </c>
      <c r="N164" s="222" t="s">
        <v>41</v>
      </c>
      <c r="O164" s="78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175</v>
      </c>
      <c r="AT164" s="225" t="s">
        <v>171</v>
      </c>
      <c r="AU164" s="225" t="s">
        <v>86</v>
      </c>
      <c r="AY164" s="18" t="s">
        <v>169</v>
      </c>
      <c r="BE164" s="128">
        <f>IF(N164="základní",J164,0)</f>
        <v>0</v>
      </c>
      <c r="BF164" s="128">
        <f>IF(N164="snížená",J164,0)</f>
        <v>0</v>
      </c>
      <c r="BG164" s="128">
        <f>IF(N164="zákl. přenesená",J164,0)</f>
        <v>0</v>
      </c>
      <c r="BH164" s="128">
        <f>IF(N164="sníž. přenesená",J164,0)</f>
        <v>0</v>
      </c>
      <c r="BI164" s="128">
        <f>IF(N164="nulová",J164,0)</f>
        <v>0</v>
      </c>
      <c r="BJ164" s="18" t="s">
        <v>84</v>
      </c>
      <c r="BK164" s="128">
        <f>ROUND(I164*H164,2)</f>
        <v>0</v>
      </c>
      <c r="BL164" s="18" t="s">
        <v>175</v>
      </c>
      <c r="BM164" s="225" t="s">
        <v>192</v>
      </c>
    </row>
    <row r="165" spans="1:51" s="14" customFormat="1" ht="12">
      <c r="A165" s="14"/>
      <c r="B165" s="234"/>
      <c r="C165" s="14"/>
      <c r="D165" s="227" t="s">
        <v>177</v>
      </c>
      <c r="E165" s="235" t="s">
        <v>1</v>
      </c>
      <c r="F165" s="236" t="s">
        <v>193</v>
      </c>
      <c r="G165" s="14"/>
      <c r="H165" s="237">
        <v>154.95</v>
      </c>
      <c r="I165" s="238"/>
      <c r="J165" s="14"/>
      <c r="K165" s="14"/>
      <c r="L165" s="234"/>
      <c r="M165" s="239"/>
      <c r="N165" s="240"/>
      <c r="O165" s="240"/>
      <c r="P165" s="240"/>
      <c r="Q165" s="240"/>
      <c r="R165" s="240"/>
      <c r="S165" s="240"/>
      <c r="T165" s="24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5" t="s">
        <v>177</v>
      </c>
      <c r="AU165" s="235" t="s">
        <v>86</v>
      </c>
      <c r="AV165" s="14" t="s">
        <v>86</v>
      </c>
      <c r="AW165" s="14" t="s">
        <v>30</v>
      </c>
      <c r="AX165" s="14" t="s">
        <v>84</v>
      </c>
      <c r="AY165" s="235" t="s">
        <v>169</v>
      </c>
    </row>
    <row r="166" spans="1:65" s="2" customFormat="1" ht="21.75" customHeight="1">
      <c r="A166" s="39"/>
      <c r="B166" s="181"/>
      <c r="C166" s="213" t="s">
        <v>194</v>
      </c>
      <c r="D166" s="213" t="s">
        <v>171</v>
      </c>
      <c r="E166" s="214" t="s">
        <v>195</v>
      </c>
      <c r="F166" s="215" t="s">
        <v>196</v>
      </c>
      <c r="G166" s="216" t="s">
        <v>174</v>
      </c>
      <c r="H166" s="217">
        <v>77.475</v>
      </c>
      <c r="I166" s="218"/>
      <c r="J166" s="219">
        <f>ROUND(I166*H166,2)</f>
        <v>0</v>
      </c>
      <c r="K166" s="220"/>
      <c r="L166" s="40"/>
      <c r="M166" s="221" t="s">
        <v>1</v>
      </c>
      <c r="N166" s="222" t="s">
        <v>41</v>
      </c>
      <c r="O166" s="78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175</v>
      </c>
      <c r="AT166" s="225" t="s">
        <v>171</v>
      </c>
      <c r="AU166" s="225" t="s">
        <v>86</v>
      </c>
      <c r="AY166" s="18" t="s">
        <v>169</v>
      </c>
      <c r="BE166" s="128">
        <f>IF(N166="základní",J166,0)</f>
        <v>0</v>
      </c>
      <c r="BF166" s="128">
        <f>IF(N166="snížená",J166,0)</f>
        <v>0</v>
      </c>
      <c r="BG166" s="128">
        <f>IF(N166="zákl. přenesená",J166,0)</f>
        <v>0</v>
      </c>
      <c r="BH166" s="128">
        <f>IF(N166="sníž. přenesená",J166,0)</f>
        <v>0</v>
      </c>
      <c r="BI166" s="128">
        <f>IF(N166="nulová",J166,0)</f>
        <v>0</v>
      </c>
      <c r="BJ166" s="18" t="s">
        <v>84</v>
      </c>
      <c r="BK166" s="128">
        <f>ROUND(I166*H166,2)</f>
        <v>0</v>
      </c>
      <c r="BL166" s="18" t="s">
        <v>175</v>
      </c>
      <c r="BM166" s="225" t="s">
        <v>197</v>
      </c>
    </row>
    <row r="167" spans="1:65" s="2" customFormat="1" ht="33" customHeight="1">
      <c r="A167" s="39"/>
      <c r="B167" s="181"/>
      <c r="C167" s="213" t="s">
        <v>198</v>
      </c>
      <c r="D167" s="213" t="s">
        <v>171</v>
      </c>
      <c r="E167" s="214" t="s">
        <v>199</v>
      </c>
      <c r="F167" s="215" t="s">
        <v>200</v>
      </c>
      <c r="G167" s="216" t="s">
        <v>174</v>
      </c>
      <c r="H167" s="217">
        <v>1549.5</v>
      </c>
      <c r="I167" s="218"/>
      <c r="J167" s="219">
        <f>ROUND(I167*H167,2)</f>
        <v>0</v>
      </c>
      <c r="K167" s="220"/>
      <c r="L167" s="40"/>
      <c r="M167" s="221" t="s">
        <v>1</v>
      </c>
      <c r="N167" s="222" t="s">
        <v>41</v>
      </c>
      <c r="O167" s="78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5" t="s">
        <v>175</v>
      </c>
      <c r="AT167" s="225" t="s">
        <v>171</v>
      </c>
      <c r="AU167" s="225" t="s">
        <v>86</v>
      </c>
      <c r="AY167" s="18" t="s">
        <v>169</v>
      </c>
      <c r="BE167" s="128">
        <f>IF(N167="základní",J167,0)</f>
        <v>0</v>
      </c>
      <c r="BF167" s="128">
        <f>IF(N167="snížená",J167,0)</f>
        <v>0</v>
      </c>
      <c r="BG167" s="128">
        <f>IF(N167="zákl. přenesená",J167,0)</f>
        <v>0</v>
      </c>
      <c r="BH167" s="128">
        <f>IF(N167="sníž. přenesená",J167,0)</f>
        <v>0</v>
      </c>
      <c r="BI167" s="128">
        <f>IF(N167="nulová",J167,0)</f>
        <v>0</v>
      </c>
      <c r="BJ167" s="18" t="s">
        <v>84</v>
      </c>
      <c r="BK167" s="128">
        <f>ROUND(I167*H167,2)</f>
        <v>0</v>
      </c>
      <c r="BL167" s="18" t="s">
        <v>175</v>
      </c>
      <c r="BM167" s="225" t="s">
        <v>201</v>
      </c>
    </row>
    <row r="168" spans="1:51" s="14" customFormat="1" ht="12">
      <c r="A168" s="14"/>
      <c r="B168" s="234"/>
      <c r="C168" s="14"/>
      <c r="D168" s="227" t="s">
        <v>177</v>
      </c>
      <c r="E168" s="235" t="s">
        <v>1</v>
      </c>
      <c r="F168" s="236" t="s">
        <v>202</v>
      </c>
      <c r="G168" s="14"/>
      <c r="H168" s="237">
        <v>1549.5</v>
      </c>
      <c r="I168" s="238"/>
      <c r="J168" s="14"/>
      <c r="K168" s="14"/>
      <c r="L168" s="234"/>
      <c r="M168" s="239"/>
      <c r="N168" s="240"/>
      <c r="O168" s="240"/>
      <c r="P168" s="240"/>
      <c r="Q168" s="240"/>
      <c r="R168" s="240"/>
      <c r="S168" s="240"/>
      <c r="T168" s="24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5" t="s">
        <v>177</v>
      </c>
      <c r="AU168" s="235" t="s">
        <v>86</v>
      </c>
      <c r="AV168" s="14" t="s">
        <v>86</v>
      </c>
      <c r="AW168" s="14" t="s">
        <v>30</v>
      </c>
      <c r="AX168" s="14" t="s">
        <v>84</v>
      </c>
      <c r="AY168" s="235" t="s">
        <v>169</v>
      </c>
    </row>
    <row r="169" spans="1:65" s="2" customFormat="1" ht="21.75" customHeight="1">
      <c r="A169" s="39"/>
      <c r="B169" s="181"/>
      <c r="C169" s="213" t="s">
        <v>203</v>
      </c>
      <c r="D169" s="213" t="s">
        <v>171</v>
      </c>
      <c r="E169" s="214" t="s">
        <v>204</v>
      </c>
      <c r="F169" s="215" t="s">
        <v>205</v>
      </c>
      <c r="G169" s="216" t="s">
        <v>174</v>
      </c>
      <c r="H169" s="217">
        <v>77.475</v>
      </c>
      <c r="I169" s="218"/>
      <c r="J169" s="219">
        <f>ROUND(I169*H169,2)</f>
        <v>0</v>
      </c>
      <c r="K169" s="220"/>
      <c r="L169" s="40"/>
      <c r="M169" s="221" t="s">
        <v>1</v>
      </c>
      <c r="N169" s="222" t="s">
        <v>41</v>
      </c>
      <c r="O169" s="78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175</v>
      </c>
      <c r="AT169" s="225" t="s">
        <v>171</v>
      </c>
      <c r="AU169" s="225" t="s">
        <v>86</v>
      </c>
      <c r="AY169" s="18" t="s">
        <v>169</v>
      </c>
      <c r="BE169" s="128">
        <f>IF(N169="základní",J169,0)</f>
        <v>0</v>
      </c>
      <c r="BF169" s="128">
        <f>IF(N169="snížená",J169,0)</f>
        <v>0</v>
      </c>
      <c r="BG169" s="128">
        <f>IF(N169="zákl. přenesená",J169,0)</f>
        <v>0</v>
      </c>
      <c r="BH169" s="128">
        <f>IF(N169="sníž. přenesená",J169,0)</f>
        <v>0</v>
      </c>
      <c r="BI169" s="128">
        <f>IF(N169="nulová",J169,0)</f>
        <v>0</v>
      </c>
      <c r="BJ169" s="18" t="s">
        <v>84</v>
      </c>
      <c r="BK169" s="128">
        <f>ROUND(I169*H169,2)</f>
        <v>0</v>
      </c>
      <c r="BL169" s="18" t="s">
        <v>175</v>
      </c>
      <c r="BM169" s="225" t="s">
        <v>206</v>
      </c>
    </row>
    <row r="170" spans="1:51" s="14" customFormat="1" ht="12">
      <c r="A170" s="14"/>
      <c r="B170" s="234"/>
      <c r="C170" s="14"/>
      <c r="D170" s="227" t="s">
        <v>177</v>
      </c>
      <c r="E170" s="235" t="s">
        <v>1</v>
      </c>
      <c r="F170" s="236" t="s">
        <v>207</v>
      </c>
      <c r="G170" s="14"/>
      <c r="H170" s="237">
        <v>77.475</v>
      </c>
      <c r="I170" s="238"/>
      <c r="J170" s="14"/>
      <c r="K170" s="14"/>
      <c r="L170" s="234"/>
      <c r="M170" s="239"/>
      <c r="N170" s="240"/>
      <c r="O170" s="240"/>
      <c r="P170" s="240"/>
      <c r="Q170" s="240"/>
      <c r="R170" s="240"/>
      <c r="S170" s="240"/>
      <c r="T170" s="24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5" t="s">
        <v>177</v>
      </c>
      <c r="AU170" s="235" t="s">
        <v>86</v>
      </c>
      <c r="AV170" s="14" t="s">
        <v>86</v>
      </c>
      <c r="AW170" s="14" t="s">
        <v>30</v>
      </c>
      <c r="AX170" s="14" t="s">
        <v>84</v>
      </c>
      <c r="AY170" s="235" t="s">
        <v>169</v>
      </c>
    </row>
    <row r="171" spans="1:65" s="2" customFormat="1" ht="21.75" customHeight="1">
      <c r="A171" s="39"/>
      <c r="B171" s="181"/>
      <c r="C171" s="213" t="s">
        <v>208</v>
      </c>
      <c r="D171" s="213" t="s">
        <v>171</v>
      </c>
      <c r="E171" s="214" t="s">
        <v>209</v>
      </c>
      <c r="F171" s="215" t="s">
        <v>210</v>
      </c>
      <c r="G171" s="216" t="s">
        <v>211</v>
      </c>
      <c r="H171" s="217">
        <v>131.708</v>
      </c>
      <c r="I171" s="218"/>
      <c r="J171" s="219">
        <f>ROUND(I171*H171,2)</f>
        <v>0</v>
      </c>
      <c r="K171" s="220"/>
      <c r="L171" s="40"/>
      <c r="M171" s="221" t="s">
        <v>1</v>
      </c>
      <c r="N171" s="222" t="s">
        <v>41</v>
      </c>
      <c r="O171" s="78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175</v>
      </c>
      <c r="AT171" s="225" t="s">
        <v>171</v>
      </c>
      <c r="AU171" s="225" t="s">
        <v>86</v>
      </c>
      <c r="AY171" s="18" t="s">
        <v>169</v>
      </c>
      <c r="BE171" s="128">
        <f>IF(N171="základní",J171,0)</f>
        <v>0</v>
      </c>
      <c r="BF171" s="128">
        <f>IF(N171="snížená",J171,0)</f>
        <v>0</v>
      </c>
      <c r="BG171" s="128">
        <f>IF(N171="zákl. přenesená",J171,0)</f>
        <v>0</v>
      </c>
      <c r="BH171" s="128">
        <f>IF(N171="sníž. přenesená",J171,0)</f>
        <v>0</v>
      </c>
      <c r="BI171" s="128">
        <f>IF(N171="nulová",J171,0)</f>
        <v>0</v>
      </c>
      <c r="BJ171" s="18" t="s">
        <v>84</v>
      </c>
      <c r="BK171" s="128">
        <f>ROUND(I171*H171,2)</f>
        <v>0</v>
      </c>
      <c r="BL171" s="18" t="s">
        <v>175</v>
      </c>
      <c r="BM171" s="225" t="s">
        <v>212</v>
      </c>
    </row>
    <row r="172" spans="1:51" s="14" customFormat="1" ht="12">
      <c r="A172" s="14"/>
      <c r="B172" s="234"/>
      <c r="C172" s="14"/>
      <c r="D172" s="227" t="s">
        <v>177</v>
      </c>
      <c r="E172" s="235" t="s">
        <v>1</v>
      </c>
      <c r="F172" s="236" t="s">
        <v>213</v>
      </c>
      <c r="G172" s="14"/>
      <c r="H172" s="237">
        <v>131.708</v>
      </c>
      <c r="I172" s="238"/>
      <c r="J172" s="14"/>
      <c r="K172" s="14"/>
      <c r="L172" s="234"/>
      <c r="M172" s="239"/>
      <c r="N172" s="240"/>
      <c r="O172" s="240"/>
      <c r="P172" s="240"/>
      <c r="Q172" s="240"/>
      <c r="R172" s="240"/>
      <c r="S172" s="240"/>
      <c r="T172" s="24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5" t="s">
        <v>177</v>
      </c>
      <c r="AU172" s="235" t="s">
        <v>86</v>
      </c>
      <c r="AV172" s="14" t="s">
        <v>86</v>
      </c>
      <c r="AW172" s="14" t="s">
        <v>30</v>
      </c>
      <c r="AX172" s="14" t="s">
        <v>84</v>
      </c>
      <c r="AY172" s="235" t="s">
        <v>169</v>
      </c>
    </row>
    <row r="173" spans="1:65" s="2" customFormat="1" ht="16.5" customHeight="1">
      <c r="A173" s="39"/>
      <c r="B173" s="181"/>
      <c r="C173" s="213" t="s">
        <v>214</v>
      </c>
      <c r="D173" s="213" t="s">
        <v>171</v>
      </c>
      <c r="E173" s="214" t="s">
        <v>215</v>
      </c>
      <c r="F173" s="215" t="s">
        <v>216</v>
      </c>
      <c r="G173" s="216" t="s">
        <v>174</v>
      </c>
      <c r="H173" s="217">
        <v>77.475</v>
      </c>
      <c r="I173" s="218"/>
      <c r="J173" s="219">
        <f>ROUND(I173*H173,2)</f>
        <v>0</v>
      </c>
      <c r="K173" s="220"/>
      <c r="L173" s="40"/>
      <c r="M173" s="221" t="s">
        <v>1</v>
      </c>
      <c r="N173" s="222" t="s">
        <v>41</v>
      </c>
      <c r="O173" s="78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175</v>
      </c>
      <c r="AT173" s="225" t="s">
        <v>171</v>
      </c>
      <c r="AU173" s="225" t="s">
        <v>86</v>
      </c>
      <c r="AY173" s="18" t="s">
        <v>169</v>
      </c>
      <c r="BE173" s="128">
        <f>IF(N173="základní",J173,0)</f>
        <v>0</v>
      </c>
      <c r="BF173" s="128">
        <f>IF(N173="snížená",J173,0)</f>
        <v>0</v>
      </c>
      <c r="BG173" s="128">
        <f>IF(N173="zákl. přenesená",J173,0)</f>
        <v>0</v>
      </c>
      <c r="BH173" s="128">
        <f>IF(N173="sníž. přenesená",J173,0)</f>
        <v>0</v>
      </c>
      <c r="BI173" s="128">
        <f>IF(N173="nulová",J173,0)</f>
        <v>0</v>
      </c>
      <c r="BJ173" s="18" t="s">
        <v>84</v>
      </c>
      <c r="BK173" s="128">
        <f>ROUND(I173*H173,2)</f>
        <v>0</v>
      </c>
      <c r="BL173" s="18" t="s">
        <v>175</v>
      </c>
      <c r="BM173" s="225" t="s">
        <v>217</v>
      </c>
    </row>
    <row r="174" spans="1:51" s="14" customFormat="1" ht="12">
      <c r="A174" s="14"/>
      <c r="B174" s="234"/>
      <c r="C174" s="14"/>
      <c r="D174" s="227" t="s">
        <v>177</v>
      </c>
      <c r="E174" s="235" t="s">
        <v>1</v>
      </c>
      <c r="F174" s="236" t="s">
        <v>218</v>
      </c>
      <c r="G174" s="14"/>
      <c r="H174" s="237">
        <v>77.475</v>
      </c>
      <c r="I174" s="238"/>
      <c r="J174" s="14"/>
      <c r="K174" s="14"/>
      <c r="L174" s="234"/>
      <c r="M174" s="239"/>
      <c r="N174" s="240"/>
      <c r="O174" s="240"/>
      <c r="P174" s="240"/>
      <c r="Q174" s="240"/>
      <c r="R174" s="240"/>
      <c r="S174" s="240"/>
      <c r="T174" s="24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5" t="s">
        <v>177</v>
      </c>
      <c r="AU174" s="235" t="s">
        <v>86</v>
      </c>
      <c r="AV174" s="14" t="s">
        <v>86</v>
      </c>
      <c r="AW174" s="14" t="s">
        <v>30</v>
      </c>
      <c r="AX174" s="14" t="s">
        <v>84</v>
      </c>
      <c r="AY174" s="235" t="s">
        <v>169</v>
      </c>
    </row>
    <row r="175" spans="1:65" s="2" customFormat="1" ht="21.75" customHeight="1">
      <c r="A175" s="39"/>
      <c r="B175" s="181"/>
      <c r="C175" s="213" t="s">
        <v>219</v>
      </c>
      <c r="D175" s="213" t="s">
        <v>171</v>
      </c>
      <c r="E175" s="214" t="s">
        <v>220</v>
      </c>
      <c r="F175" s="215" t="s">
        <v>221</v>
      </c>
      <c r="G175" s="216" t="s">
        <v>174</v>
      </c>
      <c r="H175" s="217">
        <v>14.25</v>
      </c>
      <c r="I175" s="218"/>
      <c r="J175" s="219">
        <f>ROUND(I175*H175,2)</f>
        <v>0</v>
      </c>
      <c r="K175" s="220"/>
      <c r="L175" s="40"/>
      <c r="M175" s="221" t="s">
        <v>1</v>
      </c>
      <c r="N175" s="222" t="s">
        <v>41</v>
      </c>
      <c r="O175" s="78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5" t="s">
        <v>175</v>
      </c>
      <c r="AT175" s="225" t="s">
        <v>171</v>
      </c>
      <c r="AU175" s="225" t="s">
        <v>86</v>
      </c>
      <c r="AY175" s="18" t="s">
        <v>169</v>
      </c>
      <c r="BE175" s="128">
        <f>IF(N175="základní",J175,0)</f>
        <v>0</v>
      </c>
      <c r="BF175" s="128">
        <f>IF(N175="snížená",J175,0)</f>
        <v>0</v>
      </c>
      <c r="BG175" s="128">
        <f>IF(N175="zákl. přenesená",J175,0)</f>
        <v>0</v>
      </c>
      <c r="BH175" s="128">
        <f>IF(N175="sníž. přenesená",J175,0)</f>
        <v>0</v>
      </c>
      <c r="BI175" s="128">
        <f>IF(N175="nulová",J175,0)</f>
        <v>0</v>
      </c>
      <c r="BJ175" s="18" t="s">
        <v>84</v>
      </c>
      <c r="BK175" s="128">
        <f>ROUND(I175*H175,2)</f>
        <v>0</v>
      </c>
      <c r="BL175" s="18" t="s">
        <v>175</v>
      </c>
      <c r="BM175" s="225" t="s">
        <v>222</v>
      </c>
    </row>
    <row r="176" spans="1:51" s="13" customFormat="1" ht="12">
      <c r="A176" s="13"/>
      <c r="B176" s="226"/>
      <c r="C176" s="13"/>
      <c r="D176" s="227" t="s">
        <v>177</v>
      </c>
      <c r="E176" s="228" t="s">
        <v>1</v>
      </c>
      <c r="F176" s="229" t="s">
        <v>223</v>
      </c>
      <c r="G176" s="13"/>
      <c r="H176" s="228" t="s">
        <v>1</v>
      </c>
      <c r="I176" s="230"/>
      <c r="J176" s="13"/>
      <c r="K176" s="13"/>
      <c r="L176" s="226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8" t="s">
        <v>177</v>
      </c>
      <c r="AU176" s="228" t="s">
        <v>86</v>
      </c>
      <c r="AV176" s="13" t="s">
        <v>84</v>
      </c>
      <c r="AW176" s="13" t="s">
        <v>30</v>
      </c>
      <c r="AX176" s="13" t="s">
        <v>76</v>
      </c>
      <c r="AY176" s="228" t="s">
        <v>169</v>
      </c>
    </row>
    <row r="177" spans="1:51" s="14" customFormat="1" ht="12">
      <c r="A177" s="14"/>
      <c r="B177" s="234"/>
      <c r="C177" s="14"/>
      <c r="D177" s="227" t="s">
        <v>177</v>
      </c>
      <c r="E177" s="235" t="s">
        <v>1</v>
      </c>
      <c r="F177" s="236" t="s">
        <v>224</v>
      </c>
      <c r="G177" s="14"/>
      <c r="H177" s="237">
        <v>14.25</v>
      </c>
      <c r="I177" s="238"/>
      <c r="J177" s="14"/>
      <c r="K177" s="14"/>
      <c r="L177" s="234"/>
      <c r="M177" s="239"/>
      <c r="N177" s="240"/>
      <c r="O177" s="240"/>
      <c r="P177" s="240"/>
      <c r="Q177" s="240"/>
      <c r="R177" s="240"/>
      <c r="S177" s="240"/>
      <c r="T177" s="241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35" t="s">
        <v>177</v>
      </c>
      <c r="AU177" s="235" t="s">
        <v>86</v>
      </c>
      <c r="AV177" s="14" t="s">
        <v>86</v>
      </c>
      <c r="AW177" s="14" t="s">
        <v>30</v>
      </c>
      <c r="AX177" s="14" t="s">
        <v>76</v>
      </c>
      <c r="AY177" s="235" t="s">
        <v>169</v>
      </c>
    </row>
    <row r="178" spans="1:51" s="15" customFormat="1" ht="12">
      <c r="A178" s="15"/>
      <c r="B178" s="242"/>
      <c r="C178" s="15"/>
      <c r="D178" s="227" t="s">
        <v>177</v>
      </c>
      <c r="E178" s="243" t="s">
        <v>1</v>
      </c>
      <c r="F178" s="244" t="s">
        <v>180</v>
      </c>
      <c r="G178" s="15"/>
      <c r="H178" s="245">
        <v>14.25</v>
      </c>
      <c r="I178" s="246"/>
      <c r="J178" s="15"/>
      <c r="K178" s="15"/>
      <c r="L178" s="242"/>
      <c r="M178" s="247"/>
      <c r="N178" s="248"/>
      <c r="O178" s="248"/>
      <c r="P178" s="248"/>
      <c r="Q178" s="248"/>
      <c r="R178" s="248"/>
      <c r="S178" s="248"/>
      <c r="T178" s="249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43" t="s">
        <v>177</v>
      </c>
      <c r="AU178" s="243" t="s">
        <v>86</v>
      </c>
      <c r="AV178" s="15" t="s">
        <v>175</v>
      </c>
      <c r="AW178" s="15" t="s">
        <v>30</v>
      </c>
      <c r="AX178" s="15" t="s">
        <v>84</v>
      </c>
      <c r="AY178" s="243" t="s">
        <v>169</v>
      </c>
    </row>
    <row r="179" spans="1:63" s="12" customFormat="1" ht="22.8" customHeight="1">
      <c r="A179" s="12"/>
      <c r="B179" s="200"/>
      <c r="C179" s="12"/>
      <c r="D179" s="201" t="s">
        <v>75</v>
      </c>
      <c r="E179" s="211" t="s">
        <v>86</v>
      </c>
      <c r="F179" s="211" t="s">
        <v>225</v>
      </c>
      <c r="G179" s="12"/>
      <c r="H179" s="12"/>
      <c r="I179" s="203"/>
      <c r="J179" s="212">
        <f>BK179</f>
        <v>0</v>
      </c>
      <c r="K179" s="12"/>
      <c r="L179" s="200"/>
      <c r="M179" s="205"/>
      <c r="N179" s="206"/>
      <c r="O179" s="206"/>
      <c r="P179" s="207">
        <f>SUM(P180:P191)</f>
        <v>0</v>
      </c>
      <c r="Q179" s="206"/>
      <c r="R179" s="207">
        <f>SUM(R180:R191)</f>
        <v>89.13012373999999</v>
      </c>
      <c r="S179" s="206"/>
      <c r="T179" s="208">
        <f>SUM(T180:T191)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1" t="s">
        <v>84</v>
      </c>
      <c r="AT179" s="209" t="s">
        <v>75</v>
      </c>
      <c r="AU179" s="209" t="s">
        <v>84</v>
      </c>
      <c r="AY179" s="201" t="s">
        <v>169</v>
      </c>
      <c r="BK179" s="210">
        <f>SUM(BK180:BK191)</f>
        <v>0</v>
      </c>
    </row>
    <row r="180" spans="1:65" s="2" customFormat="1" ht="21.75" customHeight="1">
      <c r="A180" s="39"/>
      <c r="B180" s="181"/>
      <c r="C180" s="213" t="s">
        <v>226</v>
      </c>
      <c r="D180" s="213" t="s">
        <v>171</v>
      </c>
      <c r="E180" s="214" t="s">
        <v>227</v>
      </c>
      <c r="F180" s="215" t="s">
        <v>228</v>
      </c>
      <c r="G180" s="216" t="s">
        <v>174</v>
      </c>
      <c r="H180" s="217">
        <v>92.97</v>
      </c>
      <c r="I180" s="218"/>
      <c r="J180" s="219">
        <f>ROUND(I180*H180,2)</f>
        <v>0</v>
      </c>
      <c r="K180" s="220"/>
      <c r="L180" s="40"/>
      <c r="M180" s="221" t="s">
        <v>1</v>
      </c>
      <c r="N180" s="222" t="s">
        <v>41</v>
      </c>
      <c r="O180" s="78"/>
      <c r="P180" s="223">
        <f>O180*H180</f>
        <v>0</v>
      </c>
      <c r="Q180" s="223">
        <v>0.1885</v>
      </c>
      <c r="R180" s="223">
        <f>Q180*H180</f>
        <v>17.524845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175</v>
      </c>
      <c r="AT180" s="225" t="s">
        <v>171</v>
      </c>
      <c r="AU180" s="225" t="s">
        <v>86</v>
      </c>
      <c r="AY180" s="18" t="s">
        <v>169</v>
      </c>
      <c r="BE180" s="128">
        <f>IF(N180="základní",J180,0)</f>
        <v>0</v>
      </c>
      <c r="BF180" s="128">
        <f>IF(N180="snížená",J180,0)</f>
        <v>0</v>
      </c>
      <c r="BG180" s="128">
        <f>IF(N180="zákl. přenesená",J180,0)</f>
        <v>0</v>
      </c>
      <c r="BH180" s="128">
        <f>IF(N180="sníž. přenesená",J180,0)</f>
        <v>0</v>
      </c>
      <c r="BI180" s="128">
        <f>IF(N180="nulová",J180,0)</f>
        <v>0</v>
      </c>
      <c r="BJ180" s="18" t="s">
        <v>84</v>
      </c>
      <c r="BK180" s="128">
        <f>ROUND(I180*H180,2)</f>
        <v>0</v>
      </c>
      <c r="BL180" s="18" t="s">
        <v>175</v>
      </c>
      <c r="BM180" s="225" t="s">
        <v>229</v>
      </c>
    </row>
    <row r="181" spans="1:51" s="13" customFormat="1" ht="12">
      <c r="A181" s="13"/>
      <c r="B181" s="226"/>
      <c r="C181" s="13"/>
      <c r="D181" s="227" t="s">
        <v>177</v>
      </c>
      <c r="E181" s="228" t="s">
        <v>1</v>
      </c>
      <c r="F181" s="229" t="s">
        <v>230</v>
      </c>
      <c r="G181" s="13"/>
      <c r="H181" s="228" t="s">
        <v>1</v>
      </c>
      <c r="I181" s="230"/>
      <c r="J181" s="13"/>
      <c r="K181" s="13"/>
      <c r="L181" s="226"/>
      <c r="M181" s="231"/>
      <c r="N181" s="232"/>
      <c r="O181" s="232"/>
      <c r="P181" s="232"/>
      <c r="Q181" s="232"/>
      <c r="R181" s="232"/>
      <c r="S181" s="232"/>
      <c r="T181" s="23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177</v>
      </c>
      <c r="AU181" s="228" t="s">
        <v>86</v>
      </c>
      <c r="AV181" s="13" t="s">
        <v>84</v>
      </c>
      <c r="AW181" s="13" t="s">
        <v>30</v>
      </c>
      <c r="AX181" s="13" t="s">
        <v>76</v>
      </c>
      <c r="AY181" s="228" t="s">
        <v>169</v>
      </c>
    </row>
    <row r="182" spans="1:51" s="14" customFormat="1" ht="12">
      <c r="A182" s="14"/>
      <c r="B182" s="234"/>
      <c r="C182" s="14"/>
      <c r="D182" s="227" t="s">
        <v>177</v>
      </c>
      <c r="E182" s="235" t="s">
        <v>1</v>
      </c>
      <c r="F182" s="236" t="s">
        <v>231</v>
      </c>
      <c r="G182" s="14"/>
      <c r="H182" s="237">
        <v>92.97</v>
      </c>
      <c r="I182" s="238"/>
      <c r="J182" s="14"/>
      <c r="K182" s="14"/>
      <c r="L182" s="234"/>
      <c r="M182" s="239"/>
      <c r="N182" s="240"/>
      <c r="O182" s="240"/>
      <c r="P182" s="240"/>
      <c r="Q182" s="240"/>
      <c r="R182" s="240"/>
      <c r="S182" s="240"/>
      <c r="T182" s="24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35" t="s">
        <v>177</v>
      </c>
      <c r="AU182" s="235" t="s">
        <v>86</v>
      </c>
      <c r="AV182" s="14" t="s">
        <v>86</v>
      </c>
      <c r="AW182" s="14" t="s">
        <v>30</v>
      </c>
      <c r="AX182" s="14" t="s">
        <v>76</v>
      </c>
      <c r="AY182" s="235" t="s">
        <v>169</v>
      </c>
    </row>
    <row r="183" spans="1:51" s="15" customFormat="1" ht="12">
      <c r="A183" s="15"/>
      <c r="B183" s="242"/>
      <c r="C183" s="15"/>
      <c r="D183" s="227" t="s">
        <v>177</v>
      </c>
      <c r="E183" s="243" t="s">
        <v>1</v>
      </c>
      <c r="F183" s="244" t="s">
        <v>180</v>
      </c>
      <c r="G183" s="15"/>
      <c r="H183" s="245">
        <v>92.97</v>
      </c>
      <c r="I183" s="246"/>
      <c r="J183" s="15"/>
      <c r="K183" s="15"/>
      <c r="L183" s="242"/>
      <c r="M183" s="247"/>
      <c r="N183" s="248"/>
      <c r="O183" s="248"/>
      <c r="P183" s="248"/>
      <c r="Q183" s="248"/>
      <c r="R183" s="248"/>
      <c r="S183" s="248"/>
      <c r="T183" s="249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43" t="s">
        <v>177</v>
      </c>
      <c r="AU183" s="243" t="s">
        <v>86</v>
      </c>
      <c r="AV183" s="15" t="s">
        <v>175</v>
      </c>
      <c r="AW183" s="15" t="s">
        <v>30</v>
      </c>
      <c r="AX183" s="15" t="s">
        <v>84</v>
      </c>
      <c r="AY183" s="243" t="s">
        <v>169</v>
      </c>
    </row>
    <row r="184" spans="1:65" s="2" customFormat="1" ht="21.75" customHeight="1">
      <c r="A184" s="39"/>
      <c r="B184" s="181"/>
      <c r="C184" s="213" t="s">
        <v>232</v>
      </c>
      <c r="D184" s="213" t="s">
        <v>171</v>
      </c>
      <c r="E184" s="214" t="s">
        <v>233</v>
      </c>
      <c r="F184" s="215" t="s">
        <v>234</v>
      </c>
      <c r="G184" s="216" t="s">
        <v>174</v>
      </c>
      <c r="H184" s="217">
        <v>30.99</v>
      </c>
      <c r="I184" s="218"/>
      <c r="J184" s="219">
        <f>ROUND(I184*H184,2)</f>
        <v>0</v>
      </c>
      <c r="K184" s="220"/>
      <c r="L184" s="40"/>
      <c r="M184" s="221" t="s">
        <v>1</v>
      </c>
      <c r="N184" s="222" t="s">
        <v>41</v>
      </c>
      <c r="O184" s="78"/>
      <c r="P184" s="223">
        <f>O184*H184</f>
        <v>0</v>
      </c>
      <c r="Q184" s="223">
        <v>2.25634</v>
      </c>
      <c r="R184" s="223">
        <f>Q184*H184</f>
        <v>69.92397659999999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175</v>
      </c>
      <c r="AT184" s="225" t="s">
        <v>171</v>
      </c>
      <c r="AU184" s="225" t="s">
        <v>86</v>
      </c>
      <c r="AY184" s="18" t="s">
        <v>169</v>
      </c>
      <c r="BE184" s="128">
        <f>IF(N184="základní",J184,0)</f>
        <v>0</v>
      </c>
      <c r="BF184" s="128">
        <f>IF(N184="snížená",J184,0)</f>
        <v>0</v>
      </c>
      <c r="BG184" s="128">
        <f>IF(N184="zákl. přenesená",J184,0)</f>
        <v>0</v>
      </c>
      <c r="BH184" s="128">
        <f>IF(N184="sníž. přenesená",J184,0)</f>
        <v>0</v>
      </c>
      <c r="BI184" s="128">
        <f>IF(N184="nulová",J184,0)</f>
        <v>0</v>
      </c>
      <c r="BJ184" s="18" t="s">
        <v>84</v>
      </c>
      <c r="BK184" s="128">
        <f>ROUND(I184*H184,2)</f>
        <v>0</v>
      </c>
      <c r="BL184" s="18" t="s">
        <v>175</v>
      </c>
      <c r="BM184" s="225" t="s">
        <v>235</v>
      </c>
    </row>
    <row r="185" spans="1:51" s="13" customFormat="1" ht="12">
      <c r="A185" s="13"/>
      <c r="B185" s="226"/>
      <c r="C185" s="13"/>
      <c r="D185" s="227" t="s">
        <v>177</v>
      </c>
      <c r="E185" s="228" t="s">
        <v>1</v>
      </c>
      <c r="F185" s="229" t="s">
        <v>236</v>
      </c>
      <c r="G185" s="13"/>
      <c r="H185" s="228" t="s">
        <v>1</v>
      </c>
      <c r="I185" s="230"/>
      <c r="J185" s="13"/>
      <c r="K185" s="13"/>
      <c r="L185" s="226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8" t="s">
        <v>177</v>
      </c>
      <c r="AU185" s="228" t="s">
        <v>86</v>
      </c>
      <c r="AV185" s="13" t="s">
        <v>84</v>
      </c>
      <c r="AW185" s="13" t="s">
        <v>30</v>
      </c>
      <c r="AX185" s="13" t="s">
        <v>76</v>
      </c>
      <c r="AY185" s="228" t="s">
        <v>169</v>
      </c>
    </row>
    <row r="186" spans="1:51" s="14" customFormat="1" ht="12">
      <c r="A186" s="14"/>
      <c r="B186" s="234"/>
      <c r="C186" s="14"/>
      <c r="D186" s="227" t="s">
        <v>177</v>
      </c>
      <c r="E186" s="235" t="s">
        <v>1</v>
      </c>
      <c r="F186" s="236" t="s">
        <v>237</v>
      </c>
      <c r="G186" s="14"/>
      <c r="H186" s="237">
        <v>30.99</v>
      </c>
      <c r="I186" s="238"/>
      <c r="J186" s="14"/>
      <c r="K186" s="14"/>
      <c r="L186" s="234"/>
      <c r="M186" s="239"/>
      <c r="N186" s="240"/>
      <c r="O186" s="240"/>
      <c r="P186" s="240"/>
      <c r="Q186" s="240"/>
      <c r="R186" s="240"/>
      <c r="S186" s="240"/>
      <c r="T186" s="241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5" t="s">
        <v>177</v>
      </c>
      <c r="AU186" s="235" t="s">
        <v>86</v>
      </c>
      <c r="AV186" s="14" t="s">
        <v>86</v>
      </c>
      <c r="AW186" s="14" t="s">
        <v>30</v>
      </c>
      <c r="AX186" s="14" t="s">
        <v>76</v>
      </c>
      <c r="AY186" s="235" t="s">
        <v>169</v>
      </c>
    </row>
    <row r="187" spans="1:51" s="15" customFormat="1" ht="12">
      <c r="A187" s="15"/>
      <c r="B187" s="242"/>
      <c r="C187" s="15"/>
      <c r="D187" s="227" t="s">
        <v>177</v>
      </c>
      <c r="E187" s="243" t="s">
        <v>1</v>
      </c>
      <c r="F187" s="244" t="s">
        <v>180</v>
      </c>
      <c r="G187" s="15"/>
      <c r="H187" s="245">
        <v>30.99</v>
      </c>
      <c r="I187" s="246"/>
      <c r="J187" s="15"/>
      <c r="K187" s="15"/>
      <c r="L187" s="242"/>
      <c r="M187" s="247"/>
      <c r="N187" s="248"/>
      <c r="O187" s="248"/>
      <c r="P187" s="248"/>
      <c r="Q187" s="248"/>
      <c r="R187" s="248"/>
      <c r="S187" s="248"/>
      <c r="T187" s="249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43" t="s">
        <v>177</v>
      </c>
      <c r="AU187" s="243" t="s">
        <v>86</v>
      </c>
      <c r="AV187" s="15" t="s">
        <v>175</v>
      </c>
      <c r="AW187" s="15" t="s">
        <v>30</v>
      </c>
      <c r="AX187" s="15" t="s">
        <v>84</v>
      </c>
      <c r="AY187" s="243" t="s">
        <v>169</v>
      </c>
    </row>
    <row r="188" spans="1:65" s="2" customFormat="1" ht="16.5" customHeight="1">
      <c r="A188" s="39"/>
      <c r="B188" s="181"/>
      <c r="C188" s="213" t="s">
        <v>238</v>
      </c>
      <c r="D188" s="213" t="s">
        <v>171</v>
      </c>
      <c r="E188" s="214" t="s">
        <v>239</v>
      </c>
      <c r="F188" s="215" t="s">
        <v>240</v>
      </c>
      <c r="G188" s="216" t="s">
        <v>211</v>
      </c>
      <c r="H188" s="217">
        <v>1.582</v>
      </c>
      <c r="I188" s="218"/>
      <c r="J188" s="219">
        <f>ROUND(I188*H188,2)</f>
        <v>0</v>
      </c>
      <c r="K188" s="220"/>
      <c r="L188" s="40"/>
      <c r="M188" s="221" t="s">
        <v>1</v>
      </c>
      <c r="N188" s="222" t="s">
        <v>41</v>
      </c>
      <c r="O188" s="78"/>
      <c r="P188" s="223">
        <f>O188*H188</f>
        <v>0</v>
      </c>
      <c r="Q188" s="223">
        <v>1.06277</v>
      </c>
      <c r="R188" s="223">
        <f>Q188*H188</f>
        <v>1.6813021400000001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175</v>
      </c>
      <c r="AT188" s="225" t="s">
        <v>171</v>
      </c>
      <c r="AU188" s="225" t="s">
        <v>86</v>
      </c>
      <c r="AY188" s="18" t="s">
        <v>169</v>
      </c>
      <c r="BE188" s="128">
        <f>IF(N188="základní",J188,0)</f>
        <v>0</v>
      </c>
      <c r="BF188" s="128">
        <f>IF(N188="snížená",J188,0)</f>
        <v>0</v>
      </c>
      <c r="BG188" s="128">
        <f>IF(N188="zákl. přenesená",J188,0)</f>
        <v>0</v>
      </c>
      <c r="BH188" s="128">
        <f>IF(N188="sníž. přenesená",J188,0)</f>
        <v>0</v>
      </c>
      <c r="BI188" s="128">
        <f>IF(N188="nulová",J188,0)</f>
        <v>0</v>
      </c>
      <c r="BJ188" s="18" t="s">
        <v>84</v>
      </c>
      <c r="BK188" s="128">
        <f>ROUND(I188*H188,2)</f>
        <v>0</v>
      </c>
      <c r="BL188" s="18" t="s">
        <v>175</v>
      </c>
      <c r="BM188" s="225" t="s">
        <v>241</v>
      </c>
    </row>
    <row r="189" spans="1:51" s="13" customFormat="1" ht="12">
      <c r="A189" s="13"/>
      <c r="B189" s="226"/>
      <c r="C189" s="13"/>
      <c r="D189" s="227" t="s">
        <v>177</v>
      </c>
      <c r="E189" s="228" t="s">
        <v>1</v>
      </c>
      <c r="F189" s="229" t="s">
        <v>242</v>
      </c>
      <c r="G189" s="13"/>
      <c r="H189" s="228" t="s">
        <v>1</v>
      </c>
      <c r="I189" s="230"/>
      <c r="J189" s="13"/>
      <c r="K189" s="13"/>
      <c r="L189" s="226"/>
      <c r="M189" s="231"/>
      <c r="N189" s="232"/>
      <c r="O189" s="232"/>
      <c r="P189" s="232"/>
      <c r="Q189" s="232"/>
      <c r="R189" s="232"/>
      <c r="S189" s="232"/>
      <c r="T189" s="23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28" t="s">
        <v>177</v>
      </c>
      <c r="AU189" s="228" t="s">
        <v>86</v>
      </c>
      <c r="AV189" s="13" t="s">
        <v>84</v>
      </c>
      <c r="AW189" s="13" t="s">
        <v>30</v>
      </c>
      <c r="AX189" s="13" t="s">
        <v>76</v>
      </c>
      <c r="AY189" s="228" t="s">
        <v>169</v>
      </c>
    </row>
    <row r="190" spans="1:51" s="14" customFormat="1" ht="12">
      <c r="A190" s="14"/>
      <c r="B190" s="234"/>
      <c r="C190" s="14"/>
      <c r="D190" s="227" t="s">
        <v>177</v>
      </c>
      <c r="E190" s="235" t="s">
        <v>1</v>
      </c>
      <c r="F190" s="236" t="s">
        <v>243</v>
      </c>
      <c r="G190" s="14"/>
      <c r="H190" s="237">
        <v>1.582</v>
      </c>
      <c r="I190" s="238"/>
      <c r="J190" s="14"/>
      <c r="K190" s="14"/>
      <c r="L190" s="234"/>
      <c r="M190" s="239"/>
      <c r="N190" s="240"/>
      <c r="O190" s="240"/>
      <c r="P190" s="240"/>
      <c r="Q190" s="240"/>
      <c r="R190" s="240"/>
      <c r="S190" s="240"/>
      <c r="T190" s="24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35" t="s">
        <v>177</v>
      </c>
      <c r="AU190" s="235" t="s">
        <v>86</v>
      </c>
      <c r="AV190" s="14" t="s">
        <v>86</v>
      </c>
      <c r="AW190" s="14" t="s">
        <v>30</v>
      </c>
      <c r="AX190" s="14" t="s">
        <v>76</v>
      </c>
      <c r="AY190" s="235" t="s">
        <v>169</v>
      </c>
    </row>
    <row r="191" spans="1:51" s="15" customFormat="1" ht="12">
      <c r="A191" s="15"/>
      <c r="B191" s="242"/>
      <c r="C191" s="15"/>
      <c r="D191" s="227" t="s">
        <v>177</v>
      </c>
      <c r="E191" s="243" t="s">
        <v>1</v>
      </c>
      <c r="F191" s="244" t="s">
        <v>180</v>
      </c>
      <c r="G191" s="15"/>
      <c r="H191" s="245">
        <v>1.582</v>
      </c>
      <c r="I191" s="246"/>
      <c r="J191" s="15"/>
      <c r="K191" s="15"/>
      <c r="L191" s="242"/>
      <c r="M191" s="247"/>
      <c r="N191" s="248"/>
      <c r="O191" s="248"/>
      <c r="P191" s="248"/>
      <c r="Q191" s="248"/>
      <c r="R191" s="248"/>
      <c r="S191" s="248"/>
      <c r="T191" s="24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43" t="s">
        <v>177</v>
      </c>
      <c r="AU191" s="243" t="s">
        <v>86</v>
      </c>
      <c r="AV191" s="15" t="s">
        <v>175</v>
      </c>
      <c r="AW191" s="15" t="s">
        <v>30</v>
      </c>
      <c r="AX191" s="15" t="s">
        <v>84</v>
      </c>
      <c r="AY191" s="243" t="s">
        <v>169</v>
      </c>
    </row>
    <row r="192" spans="1:63" s="12" customFormat="1" ht="22.8" customHeight="1">
      <c r="A192" s="12"/>
      <c r="B192" s="200"/>
      <c r="C192" s="12"/>
      <c r="D192" s="201" t="s">
        <v>75</v>
      </c>
      <c r="E192" s="211" t="s">
        <v>186</v>
      </c>
      <c r="F192" s="211" t="s">
        <v>244</v>
      </c>
      <c r="G192" s="12"/>
      <c r="H192" s="12"/>
      <c r="I192" s="203"/>
      <c r="J192" s="212">
        <f>BK192</f>
        <v>0</v>
      </c>
      <c r="K192" s="12"/>
      <c r="L192" s="200"/>
      <c r="M192" s="205"/>
      <c r="N192" s="206"/>
      <c r="O192" s="206"/>
      <c r="P192" s="207">
        <f>SUM(P193:P237)</f>
        <v>0</v>
      </c>
      <c r="Q192" s="206"/>
      <c r="R192" s="207">
        <f>SUM(R193:R237)</f>
        <v>88.46607264000002</v>
      </c>
      <c r="S192" s="206"/>
      <c r="T192" s="208">
        <f>SUM(T193:T237)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84</v>
      </c>
      <c r="AT192" s="209" t="s">
        <v>75</v>
      </c>
      <c r="AU192" s="209" t="s">
        <v>84</v>
      </c>
      <c r="AY192" s="201" t="s">
        <v>169</v>
      </c>
      <c r="BK192" s="210">
        <f>SUM(BK193:BK237)</f>
        <v>0</v>
      </c>
    </row>
    <row r="193" spans="1:65" s="2" customFormat="1" ht="33" customHeight="1">
      <c r="A193" s="39"/>
      <c r="B193" s="181"/>
      <c r="C193" s="213" t="s">
        <v>245</v>
      </c>
      <c r="D193" s="213" t="s">
        <v>171</v>
      </c>
      <c r="E193" s="214" t="s">
        <v>246</v>
      </c>
      <c r="F193" s="215" t="s">
        <v>247</v>
      </c>
      <c r="G193" s="216" t="s">
        <v>248</v>
      </c>
      <c r="H193" s="217">
        <v>135</v>
      </c>
      <c r="I193" s="218"/>
      <c r="J193" s="219">
        <f>ROUND(I193*H193,2)</f>
        <v>0</v>
      </c>
      <c r="K193" s="220"/>
      <c r="L193" s="40"/>
      <c r="M193" s="221" t="s">
        <v>1</v>
      </c>
      <c r="N193" s="222" t="s">
        <v>41</v>
      </c>
      <c r="O193" s="78"/>
      <c r="P193" s="223">
        <f>O193*H193</f>
        <v>0</v>
      </c>
      <c r="Q193" s="223">
        <v>0.14854</v>
      </c>
      <c r="R193" s="223">
        <f>Q193*H193</f>
        <v>20.0529</v>
      </c>
      <c r="S193" s="223">
        <v>0</v>
      </c>
      <c r="T193" s="22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5" t="s">
        <v>175</v>
      </c>
      <c r="AT193" s="225" t="s">
        <v>171</v>
      </c>
      <c r="AU193" s="225" t="s">
        <v>86</v>
      </c>
      <c r="AY193" s="18" t="s">
        <v>169</v>
      </c>
      <c r="BE193" s="128">
        <f>IF(N193="základní",J193,0)</f>
        <v>0</v>
      </c>
      <c r="BF193" s="128">
        <f>IF(N193="snížená",J193,0)</f>
        <v>0</v>
      </c>
      <c r="BG193" s="128">
        <f>IF(N193="zákl. přenesená",J193,0)</f>
        <v>0</v>
      </c>
      <c r="BH193" s="128">
        <f>IF(N193="sníž. přenesená",J193,0)</f>
        <v>0</v>
      </c>
      <c r="BI193" s="128">
        <f>IF(N193="nulová",J193,0)</f>
        <v>0</v>
      </c>
      <c r="BJ193" s="18" t="s">
        <v>84</v>
      </c>
      <c r="BK193" s="128">
        <f>ROUND(I193*H193,2)</f>
        <v>0</v>
      </c>
      <c r="BL193" s="18" t="s">
        <v>175</v>
      </c>
      <c r="BM193" s="225" t="s">
        <v>249</v>
      </c>
    </row>
    <row r="194" spans="1:51" s="13" customFormat="1" ht="12">
      <c r="A194" s="13"/>
      <c r="B194" s="226"/>
      <c r="C194" s="13"/>
      <c r="D194" s="227" t="s">
        <v>177</v>
      </c>
      <c r="E194" s="228" t="s">
        <v>1</v>
      </c>
      <c r="F194" s="229" t="s">
        <v>250</v>
      </c>
      <c r="G194" s="13"/>
      <c r="H194" s="228" t="s">
        <v>1</v>
      </c>
      <c r="I194" s="230"/>
      <c r="J194" s="13"/>
      <c r="K194" s="13"/>
      <c r="L194" s="226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8" t="s">
        <v>177</v>
      </c>
      <c r="AU194" s="228" t="s">
        <v>86</v>
      </c>
      <c r="AV194" s="13" t="s">
        <v>84</v>
      </c>
      <c r="AW194" s="13" t="s">
        <v>30</v>
      </c>
      <c r="AX194" s="13" t="s">
        <v>76</v>
      </c>
      <c r="AY194" s="228" t="s">
        <v>169</v>
      </c>
    </row>
    <row r="195" spans="1:51" s="14" customFormat="1" ht="12">
      <c r="A195" s="14"/>
      <c r="B195" s="234"/>
      <c r="C195" s="14"/>
      <c r="D195" s="227" t="s">
        <v>177</v>
      </c>
      <c r="E195" s="235" t="s">
        <v>1</v>
      </c>
      <c r="F195" s="236" t="s">
        <v>251</v>
      </c>
      <c r="G195" s="14"/>
      <c r="H195" s="237">
        <v>135</v>
      </c>
      <c r="I195" s="238"/>
      <c r="J195" s="14"/>
      <c r="K195" s="14"/>
      <c r="L195" s="234"/>
      <c r="M195" s="239"/>
      <c r="N195" s="240"/>
      <c r="O195" s="240"/>
      <c r="P195" s="240"/>
      <c r="Q195" s="240"/>
      <c r="R195" s="240"/>
      <c r="S195" s="240"/>
      <c r="T195" s="24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35" t="s">
        <v>177</v>
      </c>
      <c r="AU195" s="235" t="s">
        <v>86</v>
      </c>
      <c r="AV195" s="14" t="s">
        <v>86</v>
      </c>
      <c r="AW195" s="14" t="s">
        <v>30</v>
      </c>
      <c r="AX195" s="14" t="s">
        <v>76</v>
      </c>
      <c r="AY195" s="235" t="s">
        <v>169</v>
      </c>
    </row>
    <row r="196" spans="1:51" s="15" customFormat="1" ht="12">
      <c r="A196" s="15"/>
      <c r="B196" s="242"/>
      <c r="C196" s="15"/>
      <c r="D196" s="227" t="s">
        <v>177</v>
      </c>
      <c r="E196" s="243" t="s">
        <v>1</v>
      </c>
      <c r="F196" s="244" t="s">
        <v>180</v>
      </c>
      <c r="G196" s="15"/>
      <c r="H196" s="245">
        <v>135</v>
      </c>
      <c r="I196" s="246"/>
      <c r="J196" s="15"/>
      <c r="K196" s="15"/>
      <c r="L196" s="242"/>
      <c r="M196" s="247"/>
      <c r="N196" s="248"/>
      <c r="O196" s="248"/>
      <c r="P196" s="248"/>
      <c r="Q196" s="248"/>
      <c r="R196" s="248"/>
      <c r="S196" s="248"/>
      <c r="T196" s="249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43" t="s">
        <v>177</v>
      </c>
      <c r="AU196" s="243" t="s">
        <v>86</v>
      </c>
      <c r="AV196" s="15" t="s">
        <v>175</v>
      </c>
      <c r="AW196" s="15" t="s">
        <v>30</v>
      </c>
      <c r="AX196" s="15" t="s">
        <v>84</v>
      </c>
      <c r="AY196" s="243" t="s">
        <v>169</v>
      </c>
    </row>
    <row r="197" spans="1:65" s="2" customFormat="1" ht="21.75" customHeight="1">
      <c r="A197" s="39"/>
      <c r="B197" s="181"/>
      <c r="C197" s="213" t="s">
        <v>8</v>
      </c>
      <c r="D197" s="213" t="s">
        <v>171</v>
      </c>
      <c r="E197" s="214" t="s">
        <v>252</v>
      </c>
      <c r="F197" s="215" t="s">
        <v>253</v>
      </c>
      <c r="G197" s="216" t="s">
        <v>248</v>
      </c>
      <c r="H197" s="217">
        <v>20.25</v>
      </c>
      <c r="I197" s="218"/>
      <c r="J197" s="219">
        <f>ROUND(I197*H197,2)</f>
        <v>0</v>
      </c>
      <c r="K197" s="220"/>
      <c r="L197" s="40"/>
      <c r="M197" s="221" t="s">
        <v>1</v>
      </c>
      <c r="N197" s="222" t="s">
        <v>41</v>
      </c>
      <c r="O197" s="78"/>
      <c r="P197" s="223">
        <f>O197*H197</f>
        <v>0</v>
      </c>
      <c r="Q197" s="223">
        <v>0.16632</v>
      </c>
      <c r="R197" s="223">
        <f>Q197*H197</f>
        <v>3.3679799999999998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175</v>
      </c>
      <c r="AT197" s="225" t="s">
        <v>171</v>
      </c>
      <c r="AU197" s="225" t="s">
        <v>86</v>
      </c>
      <c r="AY197" s="18" t="s">
        <v>169</v>
      </c>
      <c r="BE197" s="128">
        <f>IF(N197="základní",J197,0)</f>
        <v>0</v>
      </c>
      <c r="BF197" s="128">
        <f>IF(N197="snížená",J197,0)</f>
        <v>0</v>
      </c>
      <c r="BG197" s="128">
        <f>IF(N197="zákl. přenesená",J197,0)</f>
        <v>0</v>
      </c>
      <c r="BH197" s="128">
        <f>IF(N197="sníž. přenesená",J197,0)</f>
        <v>0</v>
      </c>
      <c r="BI197" s="128">
        <f>IF(N197="nulová",J197,0)</f>
        <v>0</v>
      </c>
      <c r="BJ197" s="18" t="s">
        <v>84</v>
      </c>
      <c r="BK197" s="128">
        <f>ROUND(I197*H197,2)</f>
        <v>0</v>
      </c>
      <c r="BL197" s="18" t="s">
        <v>175</v>
      </c>
      <c r="BM197" s="225" t="s">
        <v>254</v>
      </c>
    </row>
    <row r="198" spans="1:51" s="13" customFormat="1" ht="12">
      <c r="A198" s="13"/>
      <c r="B198" s="226"/>
      <c r="C198" s="13"/>
      <c r="D198" s="227" t="s">
        <v>177</v>
      </c>
      <c r="E198" s="228" t="s">
        <v>1</v>
      </c>
      <c r="F198" s="229" t="s">
        <v>255</v>
      </c>
      <c r="G198" s="13"/>
      <c r="H198" s="228" t="s">
        <v>1</v>
      </c>
      <c r="I198" s="230"/>
      <c r="J198" s="13"/>
      <c r="K198" s="13"/>
      <c r="L198" s="226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28" t="s">
        <v>177</v>
      </c>
      <c r="AU198" s="228" t="s">
        <v>86</v>
      </c>
      <c r="AV198" s="13" t="s">
        <v>84</v>
      </c>
      <c r="AW198" s="13" t="s">
        <v>30</v>
      </c>
      <c r="AX198" s="13" t="s">
        <v>76</v>
      </c>
      <c r="AY198" s="228" t="s">
        <v>169</v>
      </c>
    </row>
    <row r="199" spans="1:51" s="14" customFormat="1" ht="12">
      <c r="A199" s="14"/>
      <c r="B199" s="234"/>
      <c r="C199" s="14"/>
      <c r="D199" s="227" t="s">
        <v>177</v>
      </c>
      <c r="E199" s="235" t="s">
        <v>1</v>
      </c>
      <c r="F199" s="236" t="s">
        <v>256</v>
      </c>
      <c r="G199" s="14"/>
      <c r="H199" s="237">
        <v>20.25</v>
      </c>
      <c r="I199" s="238"/>
      <c r="J199" s="14"/>
      <c r="K199" s="14"/>
      <c r="L199" s="234"/>
      <c r="M199" s="239"/>
      <c r="N199" s="240"/>
      <c r="O199" s="240"/>
      <c r="P199" s="240"/>
      <c r="Q199" s="240"/>
      <c r="R199" s="240"/>
      <c r="S199" s="240"/>
      <c r="T199" s="24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35" t="s">
        <v>177</v>
      </c>
      <c r="AU199" s="235" t="s">
        <v>86</v>
      </c>
      <c r="AV199" s="14" t="s">
        <v>86</v>
      </c>
      <c r="AW199" s="14" t="s">
        <v>30</v>
      </c>
      <c r="AX199" s="14" t="s">
        <v>76</v>
      </c>
      <c r="AY199" s="235" t="s">
        <v>169</v>
      </c>
    </row>
    <row r="200" spans="1:51" s="15" customFormat="1" ht="12">
      <c r="A200" s="15"/>
      <c r="B200" s="242"/>
      <c r="C200" s="15"/>
      <c r="D200" s="227" t="s">
        <v>177</v>
      </c>
      <c r="E200" s="243" t="s">
        <v>1</v>
      </c>
      <c r="F200" s="244" t="s">
        <v>180</v>
      </c>
      <c r="G200" s="15"/>
      <c r="H200" s="245">
        <v>20.25</v>
      </c>
      <c r="I200" s="246"/>
      <c r="J200" s="15"/>
      <c r="K200" s="15"/>
      <c r="L200" s="242"/>
      <c r="M200" s="247"/>
      <c r="N200" s="248"/>
      <c r="O200" s="248"/>
      <c r="P200" s="248"/>
      <c r="Q200" s="248"/>
      <c r="R200" s="248"/>
      <c r="S200" s="248"/>
      <c r="T200" s="24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43" t="s">
        <v>177</v>
      </c>
      <c r="AU200" s="243" t="s">
        <v>86</v>
      </c>
      <c r="AV200" s="15" t="s">
        <v>175</v>
      </c>
      <c r="AW200" s="15" t="s">
        <v>30</v>
      </c>
      <c r="AX200" s="15" t="s">
        <v>84</v>
      </c>
      <c r="AY200" s="243" t="s">
        <v>169</v>
      </c>
    </row>
    <row r="201" spans="1:65" s="2" customFormat="1" ht="21.75" customHeight="1">
      <c r="A201" s="39"/>
      <c r="B201" s="181"/>
      <c r="C201" s="213" t="s">
        <v>257</v>
      </c>
      <c r="D201" s="213" t="s">
        <v>171</v>
      </c>
      <c r="E201" s="214" t="s">
        <v>258</v>
      </c>
      <c r="F201" s="215" t="s">
        <v>259</v>
      </c>
      <c r="G201" s="216" t="s">
        <v>248</v>
      </c>
      <c r="H201" s="217">
        <v>42.9</v>
      </c>
      <c r="I201" s="218"/>
      <c r="J201" s="219">
        <f>ROUND(I201*H201,2)</f>
        <v>0</v>
      </c>
      <c r="K201" s="220"/>
      <c r="L201" s="40"/>
      <c r="M201" s="221" t="s">
        <v>1</v>
      </c>
      <c r="N201" s="222" t="s">
        <v>41</v>
      </c>
      <c r="O201" s="78"/>
      <c r="P201" s="223">
        <f>O201*H201</f>
        <v>0</v>
      </c>
      <c r="Q201" s="223">
        <v>0.23892</v>
      </c>
      <c r="R201" s="223">
        <f>Q201*H201</f>
        <v>10.249668</v>
      </c>
      <c r="S201" s="223">
        <v>0</v>
      </c>
      <c r="T201" s="22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5" t="s">
        <v>175</v>
      </c>
      <c r="AT201" s="225" t="s">
        <v>171</v>
      </c>
      <c r="AU201" s="225" t="s">
        <v>86</v>
      </c>
      <c r="AY201" s="18" t="s">
        <v>169</v>
      </c>
      <c r="BE201" s="128">
        <f>IF(N201="základní",J201,0)</f>
        <v>0</v>
      </c>
      <c r="BF201" s="128">
        <f>IF(N201="snížená",J201,0)</f>
        <v>0</v>
      </c>
      <c r="BG201" s="128">
        <f>IF(N201="zákl. přenesená",J201,0)</f>
        <v>0</v>
      </c>
      <c r="BH201" s="128">
        <f>IF(N201="sníž. přenesená",J201,0)</f>
        <v>0</v>
      </c>
      <c r="BI201" s="128">
        <f>IF(N201="nulová",J201,0)</f>
        <v>0</v>
      </c>
      <c r="BJ201" s="18" t="s">
        <v>84</v>
      </c>
      <c r="BK201" s="128">
        <f>ROUND(I201*H201,2)</f>
        <v>0</v>
      </c>
      <c r="BL201" s="18" t="s">
        <v>175</v>
      </c>
      <c r="BM201" s="225" t="s">
        <v>260</v>
      </c>
    </row>
    <row r="202" spans="1:51" s="13" customFormat="1" ht="12">
      <c r="A202" s="13"/>
      <c r="B202" s="226"/>
      <c r="C202" s="13"/>
      <c r="D202" s="227" t="s">
        <v>177</v>
      </c>
      <c r="E202" s="228" t="s">
        <v>1</v>
      </c>
      <c r="F202" s="229" t="s">
        <v>261</v>
      </c>
      <c r="G202" s="13"/>
      <c r="H202" s="228" t="s">
        <v>1</v>
      </c>
      <c r="I202" s="230"/>
      <c r="J202" s="13"/>
      <c r="K202" s="13"/>
      <c r="L202" s="226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8" t="s">
        <v>177</v>
      </c>
      <c r="AU202" s="228" t="s">
        <v>86</v>
      </c>
      <c r="AV202" s="13" t="s">
        <v>84</v>
      </c>
      <c r="AW202" s="13" t="s">
        <v>30</v>
      </c>
      <c r="AX202" s="13" t="s">
        <v>76</v>
      </c>
      <c r="AY202" s="228" t="s">
        <v>169</v>
      </c>
    </row>
    <row r="203" spans="1:51" s="14" customFormat="1" ht="12">
      <c r="A203" s="14"/>
      <c r="B203" s="234"/>
      <c r="C203" s="14"/>
      <c r="D203" s="227" t="s">
        <v>177</v>
      </c>
      <c r="E203" s="235" t="s">
        <v>1</v>
      </c>
      <c r="F203" s="236" t="s">
        <v>262</v>
      </c>
      <c r="G203" s="14"/>
      <c r="H203" s="237">
        <v>42.9</v>
      </c>
      <c r="I203" s="238"/>
      <c r="J203" s="14"/>
      <c r="K203" s="14"/>
      <c r="L203" s="234"/>
      <c r="M203" s="239"/>
      <c r="N203" s="240"/>
      <c r="O203" s="240"/>
      <c r="P203" s="240"/>
      <c r="Q203" s="240"/>
      <c r="R203" s="240"/>
      <c r="S203" s="240"/>
      <c r="T203" s="24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35" t="s">
        <v>177</v>
      </c>
      <c r="AU203" s="235" t="s">
        <v>86</v>
      </c>
      <c r="AV203" s="14" t="s">
        <v>86</v>
      </c>
      <c r="AW203" s="14" t="s">
        <v>30</v>
      </c>
      <c r="AX203" s="14" t="s">
        <v>76</v>
      </c>
      <c r="AY203" s="235" t="s">
        <v>169</v>
      </c>
    </row>
    <row r="204" spans="1:51" s="15" customFormat="1" ht="12">
      <c r="A204" s="15"/>
      <c r="B204" s="242"/>
      <c r="C204" s="15"/>
      <c r="D204" s="227" t="s">
        <v>177</v>
      </c>
      <c r="E204" s="243" t="s">
        <v>1</v>
      </c>
      <c r="F204" s="244" t="s">
        <v>180</v>
      </c>
      <c r="G204" s="15"/>
      <c r="H204" s="245">
        <v>42.9</v>
      </c>
      <c r="I204" s="246"/>
      <c r="J204" s="15"/>
      <c r="K204" s="15"/>
      <c r="L204" s="242"/>
      <c r="M204" s="247"/>
      <c r="N204" s="248"/>
      <c r="O204" s="248"/>
      <c r="P204" s="248"/>
      <c r="Q204" s="248"/>
      <c r="R204" s="248"/>
      <c r="S204" s="248"/>
      <c r="T204" s="24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43" t="s">
        <v>177</v>
      </c>
      <c r="AU204" s="243" t="s">
        <v>86</v>
      </c>
      <c r="AV204" s="15" t="s">
        <v>175</v>
      </c>
      <c r="AW204" s="15" t="s">
        <v>30</v>
      </c>
      <c r="AX204" s="15" t="s">
        <v>84</v>
      </c>
      <c r="AY204" s="243" t="s">
        <v>169</v>
      </c>
    </row>
    <row r="205" spans="1:65" s="2" customFormat="1" ht="21.75" customHeight="1">
      <c r="A205" s="39"/>
      <c r="B205" s="181"/>
      <c r="C205" s="213" t="s">
        <v>263</v>
      </c>
      <c r="D205" s="213" t="s">
        <v>171</v>
      </c>
      <c r="E205" s="214" t="s">
        <v>264</v>
      </c>
      <c r="F205" s="215" t="s">
        <v>265</v>
      </c>
      <c r="G205" s="216" t="s">
        <v>174</v>
      </c>
      <c r="H205" s="217">
        <v>11.76</v>
      </c>
      <c r="I205" s="218"/>
      <c r="J205" s="219">
        <f>ROUND(I205*H205,2)</f>
        <v>0</v>
      </c>
      <c r="K205" s="220"/>
      <c r="L205" s="40"/>
      <c r="M205" s="221" t="s">
        <v>1</v>
      </c>
      <c r="N205" s="222" t="s">
        <v>41</v>
      </c>
      <c r="O205" s="78"/>
      <c r="P205" s="223">
        <f>O205*H205</f>
        <v>0</v>
      </c>
      <c r="Q205" s="223">
        <v>2.45329</v>
      </c>
      <c r="R205" s="223">
        <f>Q205*H205</f>
        <v>28.850690399999998</v>
      </c>
      <c r="S205" s="223">
        <v>0</v>
      </c>
      <c r="T205" s="224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5" t="s">
        <v>175</v>
      </c>
      <c r="AT205" s="225" t="s">
        <v>171</v>
      </c>
      <c r="AU205" s="225" t="s">
        <v>86</v>
      </c>
      <c r="AY205" s="18" t="s">
        <v>169</v>
      </c>
      <c r="BE205" s="128">
        <f>IF(N205="základní",J205,0)</f>
        <v>0</v>
      </c>
      <c r="BF205" s="128">
        <f>IF(N205="snížená",J205,0)</f>
        <v>0</v>
      </c>
      <c r="BG205" s="128">
        <f>IF(N205="zákl. přenesená",J205,0)</f>
        <v>0</v>
      </c>
      <c r="BH205" s="128">
        <f>IF(N205="sníž. přenesená",J205,0)</f>
        <v>0</v>
      </c>
      <c r="BI205" s="128">
        <f>IF(N205="nulová",J205,0)</f>
        <v>0</v>
      </c>
      <c r="BJ205" s="18" t="s">
        <v>84</v>
      </c>
      <c r="BK205" s="128">
        <f>ROUND(I205*H205,2)</f>
        <v>0</v>
      </c>
      <c r="BL205" s="18" t="s">
        <v>175</v>
      </c>
      <c r="BM205" s="225" t="s">
        <v>266</v>
      </c>
    </row>
    <row r="206" spans="1:51" s="13" customFormat="1" ht="12">
      <c r="A206" s="13"/>
      <c r="B206" s="226"/>
      <c r="C206" s="13"/>
      <c r="D206" s="227" t="s">
        <v>177</v>
      </c>
      <c r="E206" s="228" t="s">
        <v>1</v>
      </c>
      <c r="F206" s="229" t="s">
        <v>267</v>
      </c>
      <c r="G206" s="13"/>
      <c r="H206" s="228" t="s">
        <v>1</v>
      </c>
      <c r="I206" s="230"/>
      <c r="J206" s="13"/>
      <c r="K206" s="13"/>
      <c r="L206" s="226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8" t="s">
        <v>177</v>
      </c>
      <c r="AU206" s="228" t="s">
        <v>86</v>
      </c>
      <c r="AV206" s="13" t="s">
        <v>84</v>
      </c>
      <c r="AW206" s="13" t="s">
        <v>30</v>
      </c>
      <c r="AX206" s="13" t="s">
        <v>76</v>
      </c>
      <c r="AY206" s="228" t="s">
        <v>169</v>
      </c>
    </row>
    <row r="207" spans="1:51" s="14" customFormat="1" ht="12">
      <c r="A207" s="14"/>
      <c r="B207" s="234"/>
      <c r="C207" s="14"/>
      <c r="D207" s="227" t="s">
        <v>177</v>
      </c>
      <c r="E207" s="235" t="s">
        <v>1</v>
      </c>
      <c r="F207" s="236" t="s">
        <v>268</v>
      </c>
      <c r="G207" s="14"/>
      <c r="H207" s="237">
        <v>11.76</v>
      </c>
      <c r="I207" s="238"/>
      <c r="J207" s="14"/>
      <c r="K207" s="14"/>
      <c r="L207" s="234"/>
      <c r="M207" s="239"/>
      <c r="N207" s="240"/>
      <c r="O207" s="240"/>
      <c r="P207" s="240"/>
      <c r="Q207" s="240"/>
      <c r="R207" s="240"/>
      <c r="S207" s="240"/>
      <c r="T207" s="24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5" t="s">
        <v>177</v>
      </c>
      <c r="AU207" s="235" t="s">
        <v>86</v>
      </c>
      <c r="AV207" s="14" t="s">
        <v>86</v>
      </c>
      <c r="AW207" s="14" t="s">
        <v>30</v>
      </c>
      <c r="AX207" s="14" t="s">
        <v>76</v>
      </c>
      <c r="AY207" s="235" t="s">
        <v>169</v>
      </c>
    </row>
    <row r="208" spans="1:51" s="15" customFormat="1" ht="12">
      <c r="A208" s="15"/>
      <c r="B208" s="242"/>
      <c r="C208" s="15"/>
      <c r="D208" s="227" t="s">
        <v>177</v>
      </c>
      <c r="E208" s="243" t="s">
        <v>1</v>
      </c>
      <c r="F208" s="244" t="s">
        <v>180</v>
      </c>
      <c r="G208" s="15"/>
      <c r="H208" s="245">
        <v>11.76</v>
      </c>
      <c r="I208" s="246"/>
      <c r="J208" s="15"/>
      <c r="K208" s="15"/>
      <c r="L208" s="242"/>
      <c r="M208" s="247"/>
      <c r="N208" s="248"/>
      <c r="O208" s="248"/>
      <c r="P208" s="248"/>
      <c r="Q208" s="248"/>
      <c r="R208" s="248"/>
      <c r="S208" s="248"/>
      <c r="T208" s="249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43" t="s">
        <v>177</v>
      </c>
      <c r="AU208" s="243" t="s">
        <v>86</v>
      </c>
      <c r="AV208" s="15" t="s">
        <v>175</v>
      </c>
      <c r="AW208" s="15" t="s">
        <v>30</v>
      </c>
      <c r="AX208" s="15" t="s">
        <v>84</v>
      </c>
      <c r="AY208" s="243" t="s">
        <v>169</v>
      </c>
    </row>
    <row r="209" spans="1:65" s="2" customFormat="1" ht="21.75" customHeight="1">
      <c r="A209" s="39"/>
      <c r="B209" s="181"/>
      <c r="C209" s="213" t="s">
        <v>269</v>
      </c>
      <c r="D209" s="213" t="s">
        <v>171</v>
      </c>
      <c r="E209" s="214" t="s">
        <v>270</v>
      </c>
      <c r="F209" s="215" t="s">
        <v>271</v>
      </c>
      <c r="G209" s="216" t="s">
        <v>248</v>
      </c>
      <c r="H209" s="217">
        <v>80</v>
      </c>
      <c r="I209" s="218"/>
      <c r="J209" s="219">
        <f>ROUND(I209*H209,2)</f>
        <v>0</v>
      </c>
      <c r="K209" s="220"/>
      <c r="L209" s="40"/>
      <c r="M209" s="221" t="s">
        <v>1</v>
      </c>
      <c r="N209" s="222" t="s">
        <v>41</v>
      </c>
      <c r="O209" s="78"/>
      <c r="P209" s="223">
        <f>O209*H209</f>
        <v>0</v>
      </c>
      <c r="Q209" s="223">
        <v>0.00346</v>
      </c>
      <c r="R209" s="223">
        <f>Q209*H209</f>
        <v>0.2768</v>
      </c>
      <c r="S209" s="223">
        <v>0</v>
      </c>
      <c r="T209" s="224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5" t="s">
        <v>175</v>
      </c>
      <c r="AT209" s="225" t="s">
        <v>171</v>
      </c>
      <c r="AU209" s="225" t="s">
        <v>86</v>
      </c>
      <c r="AY209" s="18" t="s">
        <v>169</v>
      </c>
      <c r="BE209" s="128">
        <f>IF(N209="základní",J209,0)</f>
        <v>0</v>
      </c>
      <c r="BF209" s="128">
        <f>IF(N209="snížená",J209,0)</f>
        <v>0</v>
      </c>
      <c r="BG209" s="128">
        <f>IF(N209="zákl. přenesená",J209,0)</f>
        <v>0</v>
      </c>
      <c r="BH209" s="128">
        <f>IF(N209="sníž. přenesená",J209,0)</f>
        <v>0</v>
      </c>
      <c r="BI209" s="128">
        <f>IF(N209="nulová",J209,0)</f>
        <v>0</v>
      </c>
      <c r="BJ209" s="18" t="s">
        <v>84</v>
      </c>
      <c r="BK209" s="128">
        <f>ROUND(I209*H209,2)</f>
        <v>0</v>
      </c>
      <c r="BL209" s="18" t="s">
        <v>175</v>
      </c>
      <c r="BM209" s="225" t="s">
        <v>272</v>
      </c>
    </row>
    <row r="210" spans="1:51" s="14" customFormat="1" ht="12">
      <c r="A210" s="14"/>
      <c r="B210" s="234"/>
      <c r="C210" s="14"/>
      <c r="D210" s="227" t="s">
        <v>177</v>
      </c>
      <c r="E210" s="235" t="s">
        <v>1</v>
      </c>
      <c r="F210" s="236" t="s">
        <v>273</v>
      </c>
      <c r="G210" s="14"/>
      <c r="H210" s="237">
        <v>80</v>
      </c>
      <c r="I210" s="238"/>
      <c r="J210" s="14"/>
      <c r="K210" s="14"/>
      <c r="L210" s="234"/>
      <c r="M210" s="239"/>
      <c r="N210" s="240"/>
      <c r="O210" s="240"/>
      <c r="P210" s="240"/>
      <c r="Q210" s="240"/>
      <c r="R210" s="240"/>
      <c r="S210" s="240"/>
      <c r="T210" s="24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5" t="s">
        <v>177</v>
      </c>
      <c r="AU210" s="235" t="s">
        <v>86</v>
      </c>
      <c r="AV210" s="14" t="s">
        <v>86</v>
      </c>
      <c r="AW210" s="14" t="s">
        <v>30</v>
      </c>
      <c r="AX210" s="14" t="s">
        <v>76</v>
      </c>
      <c r="AY210" s="235" t="s">
        <v>169</v>
      </c>
    </row>
    <row r="211" spans="1:51" s="15" customFormat="1" ht="12">
      <c r="A211" s="15"/>
      <c r="B211" s="242"/>
      <c r="C211" s="15"/>
      <c r="D211" s="227" t="s">
        <v>177</v>
      </c>
      <c r="E211" s="243" t="s">
        <v>1</v>
      </c>
      <c r="F211" s="244" t="s">
        <v>180</v>
      </c>
      <c r="G211" s="15"/>
      <c r="H211" s="245">
        <v>80</v>
      </c>
      <c r="I211" s="246"/>
      <c r="J211" s="15"/>
      <c r="K211" s="15"/>
      <c r="L211" s="242"/>
      <c r="M211" s="247"/>
      <c r="N211" s="248"/>
      <c r="O211" s="248"/>
      <c r="P211" s="248"/>
      <c r="Q211" s="248"/>
      <c r="R211" s="248"/>
      <c r="S211" s="248"/>
      <c r="T211" s="24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43" t="s">
        <v>177</v>
      </c>
      <c r="AU211" s="243" t="s">
        <v>86</v>
      </c>
      <c r="AV211" s="15" t="s">
        <v>175</v>
      </c>
      <c r="AW211" s="15" t="s">
        <v>30</v>
      </c>
      <c r="AX211" s="15" t="s">
        <v>84</v>
      </c>
      <c r="AY211" s="243" t="s">
        <v>169</v>
      </c>
    </row>
    <row r="212" spans="1:65" s="2" customFormat="1" ht="21.75" customHeight="1">
      <c r="A212" s="39"/>
      <c r="B212" s="181"/>
      <c r="C212" s="213" t="s">
        <v>274</v>
      </c>
      <c r="D212" s="213" t="s">
        <v>171</v>
      </c>
      <c r="E212" s="214" t="s">
        <v>275</v>
      </c>
      <c r="F212" s="215" t="s">
        <v>276</v>
      </c>
      <c r="G212" s="216" t="s">
        <v>248</v>
      </c>
      <c r="H212" s="217">
        <v>80</v>
      </c>
      <c r="I212" s="218"/>
      <c r="J212" s="219">
        <f>ROUND(I212*H212,2)</f>
        <v>0</v>
      </c>
      <c r="K212" s="220"/>
      <c r="L212" s="40"/>
      <c r="M212" s="221" t="s">
        <v>1</v>
      </c>
      <c r="N212" s="222" t="s">
        <v>41</v>
      </c>
      <c r="O212" s="78"/>
      <c r="P212" s="223">
        <f>O212*H212</f>
        <v>0</v>
      </c>
      <c r="Q212" s="223">
        <v>0</v>
      </c>
      <c r="R212" s="223">
        <f>Q212*H212</f>
        <v>0</v>
      </c>
      <c r="S212" s="223">
        <v>0</v>
      </c>
      <c r="T212" s="224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5" t="s">
        <v>175</v>
      </c>
      <c r="AT212" s="225" t="s">
        <v>171</v>
      </c>
      <c r="AU212" s="225" t="s">
        <v>86</v>
      </c>
      <c r="AY212" s="18" t="s">
        <v>169</v>
      </c>
      <c r="BE212" s="128">
        <f>IF(N212="základní",J212,0)</f>
        <v>0</v>
      </c>
      <c r="BF212" s="128">
        <f>IF(N212="snížená",J212,0)</f>
        <v>0</v>
      </c>
      <c r="BG212" s="128">
        <f>IF(N212="zákl. přenesená",J212,0)</f>
        <v>0</v>
      </c>
      <c r="BH212" s="128">
        <f>IF(N212="sníž. přenesená",J212,0)</f>
        <v>0</v>
      </c>
      <c r="BI212" s="128">
        <f>IF(N212="nulová",J212,0)</f>
        <v>0</v>
      </c>
      <c r="BJ212" s="18" t="s">
        <v>84</v>
      </c>
      <c r="BK212" s="128">
        <f>ROUND(I212*H212,2)</f>
        <v>0</v>
      </c>
      <c r="BL212" s="18" t="s">
        <v>175</v>
      </c>
      <c r="BM212" s="225" t="s">
        <v>277</v>
      </c>
    </row>
    <row r="213" spans="1:65" s="2" customFormat="1" ht="16.5" customHeight="1">
      <c r="A213" s="39"/>
      <c r="B213" s="181"/>
      <c r="C213" s="213" t="s">
        <v>278</v>
      </c>
      <c r="D213" s="213" t="s">
        <v>171</v>
      </c>
      <c r="E213" s="214" t="s">
        <v>279</v>
      </c>
      <c r="F213" s="215" t="s">
        <v>280</v>
      </c>
      <c r="G213" s="216" t="s">
        <v>211</v>
      </c>
      <c r="H213" s="217">
        <v>1.764</v>
      </c>
      <c r="I213" s="218"/>
      <c r="J213" s="219">
        <f>ROUND(I213*H213,2)</f>
        <v>0</v>
      </c>
      <c r="K213" s="220"/>
      <c r="L213" s="40"/>
      <c r="M213" s="221" t="s">
        <v>1</v>
      </c>
      <c r="N213" s="222" t="s">
        <v>41</v>
      </c>
      <c r="O213" s="78"/>
      <c r="P213" s="223">
        <f>O213*H213</f>
        <v>0</v>
      </c>
      <c r="Q213" s="223">
        <v>1.04881</v>
      </c>
      <c r="R213" s="223">
        <f>Q213*H213</f>
        <v>1.85010084</v>
      </c>
      <c r="S213" s="223">
        <v>0</v>
      </c>
      <c r="T213" s="224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5" t="s">
        <v>175</v>
      </c>
      <c r="AT213" s="225" t="s">
        <v>171</v>
      </c>
      <c r="AU213" s="225" t="s">
        <v>86</v>
      </c>
      <c r="AY213" s="18" t="s">
        <v>169</v>
      </c>
      <c r="BE213" s="128">
        <f>IF(N213="základní",J213,0)</f>
        <v>0</v>
      </c>
      <c r="BF213" s="128">
        <f>IF(N213="snížená",J213,0)</f>
        <v>0</v>
      </c>
      <c r="BG213" s="128">
        <f>IF(N213="zákl. přenesená",J213,0)</f>
        <v>0</v>
      </c>
      <c r="BH213" s="128">
        <f>IF(N213="sníž. přenesená",J213,0)</f>
        <v>0</v>
      </c>
      <c r="BI213" s="128">
        <f>IF(N213="nulová",J213,0)</f>
        <v>0</v>
      </c>
      <c r="BJ213" s="18" t="s">
        <v>84</v>
      </c>
      <c r="BK213" s="128">
        <f>ROUND(I213*H213,2)</f>
        <v>0</v>
      </c>
      <c r="BL213" s="18" t="s">
        <v>175</v>
      </c>
      <c r="BM213" s="225" t="s">
        <v>281</v>
      </c>
    </row>
    <row r="214" spans="1:51" s="13" customFormat="1" ht="12">
      <c r="A214" s="13"/>
      <c r="B214" s="226"/>
      <c r="C214" s="13"/>
      <c r="D214" s="227" t="s">
        <v>177</v>
      </c>
      <c r="E214" s="228" t="s">
        <v>1</v>
      </c>
      <c r="F214" s="229" t="s">
        <v>282</v>
      </c>
      <c r="G214" s="13"/>
      <c r="H214" s="228" t="s">
        <v>1</v>
      </c>
      <c r="I214" s="230"/>
      <c r="J214" s="13"/>
      <c r="K214" s="13"/>
      <c r="L214" s="226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8" t="s">
        <v>177</v>
      </c>
      <c r="AU214" s="228" t="s">
        <v>86</v>
      </c>
      <c r="AV214" s="13" t="s">
        <v>84</v>
      </c>
      <c r="AW214" s="13" t="s">
        <v>30</v>
      </c>
      <c r="AX214" s="13" t="s">
        <v>76</v>
      </c>
      <c r="AY214" s="228" t="s">
        <v>169</v>
      </c>
    </row>
    <row r="215" spans="1:51" s="14" customFormat="1" ht="12">
      <c r="A215" s="14"/>
      <c r="B215" s="234"/>
      <c r="C215" s="14"/>
      <c r="D215" s="227" t="s">
        <v>177</v>
      </c>
      <c r="E215" s="235" t="s">
        <v>1</v>
      </c>
      <c r="F215" s="236" t="s">
        <v>283</v>
      </c>
      <c r="G215" s="14"/>
      <c r="H215" s="237">
        <v>1.764</v>
      </c>
      <c r="I215" s="238"/>
      <c r="J215" s="14"/>
      <c r="K215" s="14"/>
      <c r="L215" s="234"/>
      <c r="M215" s="239"/>
      <c r="N215" s="240"/>
      <c r="O215" s="240"/>
      <c r="P215" s="240"/>
      <c r="Q215" s="240"/>
      <c r="R215" s="240"/>
      <c r="S215" s="240"/>
      <c r="T215" s="241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5" t="s">
        <v>177</v>
      </c>
      <c r="AU215" s="235" t="s">
        <v>86</v>
      </c>
      <c r="AV215" s="14" t="s">
        <v>86</v>
      </c>
      <c r="AW215" s="14" t="s">
        <v>30</v>
      </c>
      <c r="AX215" s="14" t="s">
        <v>76</v>
      </c>
      <c r="AY215" s="235" t="s">
        <v>169</v>
      </c>
    </row>
    <row r="216" spans="1:51" s="15" customFormat="1" ht="12">
      <c r="A216" s="15"/>
      <c r="B216" s="242"/>
      <c r="C216" s="15"/>
      <c r="D216" s="227" t="s">
        <v>177</v>
      </c>
      <c r="E216" s="243" t="s">
        <v>1</v>
      </c>
      <c r="F216" s="244" t="s">
        <v>180</v>
      </c>
      <c r="G216" s="15"/>
      <c r="H216" s="245">
        <v>1.764</v>
      </c>
      <c r="I216" s="246"/>
      <c r="J216" s="15"/>
      <c r="K216" s="15"/>
      <c r="L216" s="242"/>
      <c r="M216" s="247"/>
      <c r="N216" s="248"/>
      <c r="O216" s="248"/>
      <c r="P216" s="248"/>
      <c r="Q216" s="248"/>
      <c r="R216" s="248"/>
      <c r="S216" s="248"/>
      <c r="T216" s="249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43" t="s">
        <v>177</v>
      </c>
      <c r="AU216" s="243" t="s">
        <v>86</v>
      </c>
      <c r="AV216" s="15" t="s">
        <v>175</v>
      </c>
      <c r="AW216" s="15" t="s">
        <v>30</v>
      </c>
      <c r="AX216" s="15" t="s">
        <v>84</v>
      </c>
      <c r="AY216" s="243" t="s">
        <v>169</v>
      </c>
    </row>
    <row r="217" spans="1:65" s="2" customFormat="1" ht="21.75" customHeight="1">
      <c r="A217" s="39"/>
      <c r="B217" s="181"/>
      <c r="C217" s="213" t="s">
        <v>7</v>
      </c>
      <c r="D217" s="213" t="s">
        <v>171</v>
      </c>
      <c r="E217" s="214" t="s">
        <v>284</v>
      </c>
      <c r="F217" s="215" t="s">
        <v>285</v>
      </c>
      <c r="G217" s="216" t="s">
        <v>286</v>
      </c>
      <c r="H217" s="217">
        <v>6</v>
      </c>
      <c r="I217" s="218"/>
      <c r="J217" s="219">
        <f>ROUND(I217*H217,2)</f>
        <v>0</v>
      </c>
      <c r="K217" s="220"/>
      <c r="L217" s="40"/>
      <c r="M217" s="221" t="s">
        <v>1</v>
      </c>
      <c r="N217" s="222" t="s">
        <v>41</v>
      </c>
      <c r="O217" s="78"/>
      <c r="P217" s="223">
        <f>O217*H217</f>
        <v>0</v>
      </c>
      <c r="Q217" s="223">
        <v>0.03963</v>
      </c>
      <c r="R217" s="223">
        <f>Q217*H217</f>
        <v>0.23778</v>
      </c>
      <c r="S217" s="223">
        <v>0</v>
      </c>
      <c r="T217" s="224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5" t="s">
        <v>175</v>
      </c>
      <c r="AT217" s="225" t="s">
        <v>171</v>
      </c>
      <c r="AU217" s="225" t="s">
        <v>86</v>
      </c>
      <c r="AY217" s="18" t="s">
        <v>169</v>
      </c>
      <c r="BE217" s="128">
        <f>IF(N217="základní",J217,0)</f>
        <v>0</v>
      </c>
      <c r="BF217" s="128">
        <f>IF(N217="snížená",J217,0)</f>
        <v>0</v>
      </c>
      <c r="BG217" s="128">
        <f>IF(N217="zákl. přenesená",J217,0)</f>
        <v>0</v>
      </c>
      <c r="BH217" s="128">
        <f>IF(N217="sníž. přenesená",J217,0)</f>
        <v>0</v>
      </c>
      <c r="BI217" s="128">
        <f>IF(N217="nulová",J217,0)</f>
        <v>0</v>
      </c>
      <c r="BJ217" s="18" t="s">
        <v>84</v>
      </c>
      <c r="BK217" s="128">
        <f>ROUND(I217*H217,2)</f>
        <v>0</v>
      </c>
      <c r="BL217" s="18" t="s">
        <v>175</v>
      </c>
      <c r="BM217" s="225" t="s">
        <v>287</v>
      </c>
    </row>
    <row r="218" spans="1:65" s="2" customFormat="1" ht="16.5" customHeight="1">
      <c r="A218" s="39"/>
      <c r="B218" s="181"/>
      <c r="C218" s="213" t="s">
        <v>288</v>
      </c>
      <c r="D218" s="213" t="s">
        <v>171</v>
      </c>
      <c r="E218" s="214" t="s">
        <v>289</v>
      </c>
      <c r="F218" s="215" t="s">
        <v>290</v>
      </c>
      <c r="G218" s="216" t="s">
        <v>174</v>
      </c>
      <c r="H218" s="217">
        <v>1.92</v>
      </c>
      <c r="I218" s="218"/>
      <c r="J218" s="219">
        <f>ROUND(I218*H218,2)</f>
        <v>0</v>
      </c>
      <c r="K218" s="220"/>
      <c r="L218" s="40"/>
      <c r="M218" s="221" t="s">
        <v>1</v>
      </c>
      <c r="N218" s="222" t="s">
        <v>41</v>
      </c>
      <c r="O218" s="78"/>
      <c r="P218" s="223">
        <f>O218*H218</f>
        <v>0</v>
      </c>
      <c r="Q218" s="223">
        <v>1.94302</v>
      </c>
      <c r="R218" s="223">
        <f>Q218*H218</f>
        <v>3.7305984</v>
      </c>
      <c r="S218" s="223">
        <v>0</v>
      </c>
      <c r="T218" s="224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5" t="s">
        <v>175</v>
      </c>
      <c r="AT218" s="225" t="s">
        <v>171</v>
      </c>
      <c r="AU218" s="225" t="s">
        <v>86</v>
      </c>
      <c r="AY218" s="18" t="s">
        <v>169</v>
      </c>
      <c r="BE218" s="128">
        <f>IF(N218="základní",J218,0)</f>
        <v>0</v>
      </c>
      <c r="BF218" s="128">
        <f>IF(N218="snížená",J218,0)</f>
        <v>0</v>
      </c>
      <c r="BG218" s="128">
        <f>IF(N218="zákl. přenesená",J218,0)</f>
        <v>0</v>
      </c>
      <c r="BH218" s="128">
        <f>IF(N218="sníž. přenesená",J218,0)</f>
        <v>0</v>
      </c>
      <c r="BI218" s="128">
        <f>IF(N218="nulová",J218,0)</f>
        <v>0</v>
      </c>
      <c r="BJ218" s="18" t="s">
        <v>84</v>
      </c>
      <c r="BK218" s="128">
        <f>ROUND(I218*H218,2)</f>
        <v>0</v>
      </c>
      <c r="BL218" s="18" t="s">
        <v>175</v>
      </c>
      <c r="BM218" s="225" t="s">
        <v>291</v>
      </c>
    </row>
    <row r="219" spans="1:51" s="13" customFormat="1" ht="12">
      <c r="A219" s="13"/>
      <c r="B219" s="226"/>
      <c r="C219" s="13"/>
      <c r="D219" s="227" t="s">
        <v>177</v>
      </c>
      <c r="E219" s="228" t="s">
        <v>1</v>
      </c>
      <c r="F219" s="229" t="s">
        <v>292</v>
      </c>
      <c r="G219" s="13"/>
      <c r="H219" s="228" t="s">
        <v>1</v>
      </c>
      <c r="I219" s="230"/>
      <c r="J219" s="13"/>
      <c r="K219" s="13"/>
      <c r="L219" s="226"/>
      <c r="M219" s="231"/>
      <c r="N219" s="232"/>
      <c r="O219" s="232"/>
      <c r="P219" s="232"/>
      <c r="Q219" s="232"/>
      <c r="R219" s="232"/>
      <c r="S219" s="232"/>
      <c r="T219" s="23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8" t="s">
        <v>177</v>
      </c>
      <c r="AU219" s="228" t="s">
        <v>86</v>
      </c>
      <c r="AV219" s="13" t="s">
        <v>84</v>
      </c>
      <c r="AW219" s="13" t="s">
        <v>30</v>
      </c>
      <c r="AX219" s="13" t="s">
        <v>76</v>
      </c>
      <c r="AY219" s="228" t="s">
        <v>169</v>
      </c>
    </row>
    <row r="220" spans="1:51" s="14" customFormat="1" ht="12">
      <c r="A220" s="14"/>
      <c r="B220" s="234"/>
      <c r="C220" s="14"/>
      <c r="D220" s="227" t="s">
        <v>177</v>
      </c>
      <c r="E220" s="235" t="s">
        <v>1</v>
      </c>
      <c r="F220" s="236" t="s">
        <v>293</v>
      </c>
      <c r="G220" s="14"/>
      <c r="H220" s="237">
        <v>1.92</v>
      </c>
      <c r="I220" s="238"/>
      <c r="J220" s="14"/>
      <c r="K220" s="14"/>
      <c r="L220" s="234"/>
      <c r="M220" s="239"/>
      <c r="N220" s="240"/>
      <c r="O220" s="240"/>
      <c r="P220" s="240"/>
      <c r="Q220" s="240"/>
      <c r="R220" s="240"/>
      <c r="S220" s="240"/>
      <c r="T220" s="241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35" t="s">
        <v>177</v>
      </c>
      <c r="AU220" s="235" t="s">
        <v>86</v>
      </c>
      <c r="AV220" s="14" t="s">
        <v>86</v>
      </c>
      <c r="AW220" s="14" t="s">
        <v>30</v>
      </c>
      <c r="AX220" s="14" t="s">
        <v>76</v>
      </c>
      <c r="AY220" s="235" t="s">
        <v>169</v>
      </c>
    </row>
    <row r="221" spans="1:51" s="15" customFormat="1" ht="12">
      <c r="A221" s="15"/>
      <c r="B221" s="242"/>
      <c r="C221" s="15"/>
      <c r="D221" s="227" t="s">
        <v>177</v>
      </c>
      <c r="E221" s="243" t="s">
        <v>1</v>
      </c>
      <c r="F221" s="244" t="s">
        <v>180</v>
      </c>
      <c r="G221" s="15"/>
      <c r="H221" s="245">
        <v>1.92</v>
      </c>
      <c r="I221" s="246"/>
      <c r="J221" s="15"/>
      <c r="K221" s="15"/>
      <c r="L221" s="242"/>
      <c r="M221" s="247"/>
      <c r="N221" s="248"/>
      <c r="O221" s="248"/>
      <c r="P221" s="248"/>
      <c r="Q221" s="248"/>
      <c r="R221" s="248"/>
      <c r="S221" s="248"/>
      <c r="T221" s="249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43" t="s">
        <v>177</v>
      </c>
      <c r="AU221" s="243" t="s">
        <v>86</v>
      </c>
      <c r="AV221" s="15" t="s">
        <v>175</v>
      </c>
      <c r="AW221" s="15" t="s">
        <v>30</v>
      </c>
      <c r="AX221" s="15" t="s">
        <v>84</v>
      </c>
      <c r="AY221" s="243" t="s">
        <v>169</v>
      </c>
    </row>
    <row r="222" spans="1:65" s="2" customFormat="1" ht="21.75" customHeight="1">
      <c r="A222" s="39"/>
      <c r="B222" s="181"/>
      <c r="C222" s="213" t="s">
        <v>294</v>
      </c>
      <c r="D222" s="213" t="s">
        <v>171</v>
      </c>
      <c r="E222" s="214" t="s">
        <v>295</v>
      </c>
      <c r="F222" s="215" t="s">
        <v>296</v>
      </c>
      <c r="G222" s="216" t="s">
        <v>211</v>
      </c>
      <c r="H222" s="217">
        <v>2.111</v>
      </c>
      <c r="I222" s="218"/>
      <c r="J222" s="219">
        <f>ROUND(I222*H222,2)</f>
        <v>0</v>
      </c>
      <c r="K222" s="220"/>
      <c r="L222" s="40"/>
      <c r="M222" s="221" t="s">
        <v>1</v>
      </c>
      <c r="N222" s="222" t="s">
        <v>41</v>
      </c>
      <c r="O222" s="78"/>
      <c r="P222" s="223">
        <f>O222*H222</f>
        <v>0</v>
      </c>
      <c r="Q222" s="223">
        <v>1.09</v>
      </c>
      <c r="R222" s="223">
        <f>Q222*H222</f>
        <v>2.3009900000000005</v>
      </c>
      <c r="S222" s="223">
        <v>0</v>
      </c>
      <c r="T222" s="224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5" t="s">
        <v>175</v>
      </c>
      <c r="AT222" s="225" t="s">
        <v>171</v>
      </c>
      <c r="AU222" s="225" t="s">
        <v>86</v>
      </c>
      <c r="AY222" s="18" t="s">
        <v>169</v>
      </c>
      <c r="BE222" s="128">
        <f>IF(N222="základní",J222,0)</f>
        <v>0</v>
      </c>
      <c r="BF222" s="128">
        <f>IF(N222="snížená",J222,0)</f>
        <v>0</v>
      </c>
      <c r="BG222" s="128">
        <f>IF(N222="zákl. přenesená",J222,0)</f>
        <v>0</v>
      </c>
      <c r="BH222" s="128">
        <f>IF(N222="sníž. přenesená",J222,0)</f>
        <v>0</v>
      </c>
      <c r="BI222" s="128">
        <f>IF(N222="nulová",J222,0)</f>
        <v>0</v>
      </c>
      <c r="BJ222" s="18" t="s">
        <v>84</v>
      </c>
      <c r="BK222" s="128">
        <f>ROUND(I222*H222,2)</f>
        <v>0</v>
      </c>
      <c r="BL222" s="18" t="s">
        <v>175</v>
      </c>
      <c r="BM222" s="225" t="s">
        <v>297</v>
      </c>
    </row>
    <row r="223" spans="1:51" s="13" customFormat="1" ht="12">
      <c r="A223" s="13"/>
      <c r="B223" s="226"/>
      <c r="C223" s="13"/>
      <c r="D223" s="227" t="s">
        <v>177</v>
      </c>
      <c r="E223" s="228" t="s">
        <v>1</v>
      </c>
      <c r="F223" s="229" t="s">
        <v>298</v>
      </c>
      <c r="G223" s="13"/>
      <c r="H223" s="228" t="s">
        <v>1</v>
      </c>
      <c r="I223" s="230"/>
      <c r="J223" s="13"/>
      <c r="K223" s="13"/>
      <c r="L223" s="226"/>
      <c r="M223" s="231"/>
      <c r="N223" s="232"/>
      <c r="O223" s="232"/>
      <c r="P223" s="232"/>
      <c r="Q223" s="232"/>
      <c r="R223" s="232"/>
      <c r="S223" s="232"/>
      <c r="T223" s="23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8" t="s">
        <v>177</v>
      </c>
      <c r="AU223" s="228" t="s">
        <v>86</v>
      </c>
      <c r="AV223" s="13" t="s">
        <v>84</v>
      </c>
      <c r="AW223" s="13" t="s">
        <v>30</v>
      </c>
      <c r="AX223" s="13" t="s">
        <v>76</v>
      </c>
      <c r="AY223" s="228" t="s">
        <v>169</v>
      </c>
    </row>
    <row r="224" spans="1:51" s="13" customFormat="1" ht="12">
      <c r="A224" s="13"/>
      <c r="B224" s="226"/>
      <c r="C224" s="13"/>
      <c r="D224" s="227" t="s">
        <v>177</v>
      </c>
      <c r="E224" s="228" t="s">
        <v>1</v>
      </c>
      <c r="F224" s="229" t="s">
        <v>299</v>
      </c>
      <c r="G224" s="13"/>
      <c r="H224" s="228" t="s">
        <v>1</v>
      </c>
      <c r="I224" s="230"/>
      <c r="J224" s="13"/>
      <c r="K224" s="13"/>
      <c r="L224" s="226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8" t="s">
        <v>177</v>
      </c>
      <c r="AU224" s="228" t="s">
        <v>86</v>
      </c>
      <c r="AV224" s="13" t="s">
        <v>84</v>
      </c>
      <c r="AW224" s="13" t="s">
        <v>30</v>
      </c>
      <c r="AX224" s="13" t="s">
        <v>76</v>
      </c>
      <c r="AY224" s="228" t="s">
        <v>169</v>
      </c>
    </row>
    <row r="225" spans="1:51" s="14" customFormat="1" ht="12">
      <c r="A225" s="14"/>
      <c r="B225" s="234"/>
      <c r="C225" s="14"/>
      <c r="D225" s="227" t="s">
        <v>177</v>
      </c>
      <c r="E225" s="235" t="s">
        <v>1</v>
      </c>
      <c r="F225" s="236" t="s">
        <v>300</v>
      </c>
      <c r="G225" s="14"/>
      <c r="H225" s="237">
        <v>0.598</v>
      </c>
      <c r="I225" s="238"/>
      <c r="J225" s="14"/>
      <c r="K225" s="14"/>
      <c r="L225" s="234"/>
      <c r="M225" s="239"/>
      <c r="N225" s="240"/>
      <c r="O225" s="240"/>
      <c r="P225" s="240"/>
      <c r="Q225" s="240"/>
      <c r="R225" s="240"/>
      <c r="S225" s="240"/>
      <c r="T225" s="241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35" t="s">
        <v>177</v>
      </c>
      <c r="AU225" s="235" t="s">
        <v>86</v>
      </c>
      <c r="AV225" s="14" t="s">
        <v>86</v>
      </c>
      <c r="AW225" s="14" t="s">
        <v>30</v>
      </c>
      <c r="AX225" s="14" t="s">
        <v>76</v>
      </c>
      <c r="AY225" s="235" t="s">
        <v>169</v>
      </c>
    </row>
    <row r="226" spans="1:51" s="13" customFormat="1" ht="12">
      <c r="A226" s="13"/>
      <c r="B226" s="226"/>
      <c r="C226" s="13"/>
      <c r="D226" s="227" t="s">
        <v>177</v>
      </c>
      <c r="E226" s="228" t="s">
        <v>1</v>
      </c>
      <c r="F226" s="229" t="s">
        <v>301</v>
      </c>
      <c r="G226" s="13"/>
      <c r="H226" s="228" t="s">
        <v>1</v>
      </c>
      <c r="I226" s="230"/>
      <c r="J226" s="13"/>
      <c r="K226" s="13"/>
      <c r="L226" s="226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28" t="s">
        <v>177</v>
      </c>
      <c r="AU226" s="228" t="s">
        <v>86</v>
      </c>
      <c r="AV226" s="13" t="s">
        <v>84</v>
      </c>
      <c r="AW226" s="13" t="s">
        <v>30</v>
      </c>
      <c r="AX226" s="13" t="s">
        <v>76</v>
      </c>
      <c r="AY226" s="228" t="s">
        <v>169</v>
      </c>
    </row>
    <row r="227" spans="1:51" s="14" customFormat="1" ht="12">
      <c r="A227" s="14"/>
      <c r="B227" s="234"/>
      <c r="C227" s="14"/>
      <c r="D227" s="227" t="s">
        <v>177</v>
      </c>
      <c r="E227" s="235" t="s">
        <v>1</v>
      </c>
      <c r="F227" s="236" t="s">
        <v>302</v>
      </c>
      <c r="G227" s="14"/>
      <c r="H227" s="237">
        <v>0.272</v>
      </c>
      <c r="I227" s="238"/>
      <c r="J227" s="14"/>
      <c r="K227" s="14"/>
      <c r="L227" s="234"/>
      <c r="M227" s="239"/>
      <c r="N227" s="240"/>
      <c r="O227" s="240"/>
      <c r="P227" s="240"/>
      <c r="Q227" s="240"/>
      <c r="R227" s="240"/>
      <c r="S227" s="240"/>
      <c r="T227" s="24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35" t="s">
        <v>177</v>
      </c>
      <c r="AU227" s="235" t="s">
        <v>86</v>
      </c>
      <c r="AV227" s="14" t="s">
        <v>86</v>
      </c>
      <c r="AW227" s="14" t="s">
        <v>30</v>
      </c>
      <c r="AX227" s="14" t="s">
        <v>76</v>
      </c>
      <c r="AY227" s="235" t="s">
        <v>169</v>
      </c>
    </row>
    <row r="228" spans="1:51" s="13" customFormat="1" ht="12">
      <c r="A228" s="13"/>
      <c r="B228" s="226"/>
      <c r="C228" s="13"/>
      <c r="D228" s="227" t="s">
        <v>177</v>
      </c>
      <c r="E228" s="228" t="s">
        <v>1</v>
      </c>
      <c r="F228" s="229" t="s">
        <v>303</v>
      </c>
      <c r="G228" s="13"/>
      <c r="H228" s="228" t="s">
        <v>1</v>
      </c>
      <c r="I228" s="230"/>
      <c r="J228" s="13"/>
      <c r="K228" s="13"/>
      <c r="L228" s="226"/>
      <c r="M228" s="231"/>
      <c r="N228" s="232"/>
      <c r="O228" s="232"/>
      <c r="P228" s="232"/>
      <c r="Q228" s="232"/>
      <c r="R228" s="232"/>
      <c r="S228" s="232"/>
      <c r="T228" s="23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8" t="s">
        <v>177</v>
      </c>
      <c r="AU228" s="228" t="s">
        <v>86</v>
      </c>
      <c r="AV228" s="13" t="s">
        <v>84</v>
      </c>
      <c r="AW228" s="13" t="s">
        <v>30</v>
      </c>
      <c r="AX228" s="13" t="s">
        <v>76</v>
      </c>
      <c r="AY228" s="228" t="s">
        <v>169</v>
      </c>
    </row>
    <row r="229" spans="1:51" s="14" customFormat="1" ht="12">
      <c r="A229" s="14"/>
      <c r="B229" s="234"/>
      <c r="C229" s="14"/>
      <c r="D229" s="227" t="s">
        <v>177</v>
      </c>
      <c r="E229" s="235" t="s">
        <v>1</v>
      </c>
      <c r="F229" s="236" t="s">
        <v>304</v>
      </c>
      <c r="G229" s="14"/>
      <c r="H229" s="237">
        <v>0.793</v>
      </c>
      <c r="I229" s="238"/>
      <c r="J229" s="14"/>
      <c r="K229" s="14"/>
      <c r="L229" s="234"/>
      <c r="M229" s="239"/>
      <c r="N229" s="240"/>
      <c r="O229" s="240"/>
      <c r="P229" s="240"/>
      <c r="Q229" s="240"/>
      <c r="R229" s="240"/>
      <c r="S229" s="240"/>
      <c r="T229" s="241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35" t="s">
        <v>177</v>
      </c>
      <c r="AU229" s="235" t="s">
        <v>86</v>
      </c>
      <c r="AV229" s="14" t="s">
        <v>86</v>
      </c>
      <c r="AW229" s="14" t="s">
        <v>30</v>
      </c>
      <c r="AX229" s="14" t="s">
        <v>76</v>
      </c>
      <c r="AY229" s="235" t="s">
        <v>169</v>
      </c>
    </row>
    <row r="230" spans="1:51" s="13" customFormat="1" ht="12">
      <c r="A230" s="13"/>
      <c r="B230" s="226"/>
      <c r="C230" s="13"/>
      <c r="D230" s="227" t="s">
        <v>177</v>
      </c>
      <c r="E230" s="228" t="s">
        <v>1</v>
      </c>
      <c r="F230" s="229" t="s">
        <v>305</v>
      </c>
      <c r="G230" s="13"/>
      <c r="H230" s="228" t="s">
        <v>1</v>
      </c>
      <c r="I230" s="230"/>
      <c r="J230" s="13"/>
      <c r="K230" s="13"/>
      <c r="L230" s="226"/>
      <c r="M230" s="231"/>
      <c r="N230" s="232"/>
      <c r="O230" s="232"/>
      <c r="P230" s="232"/>
      <c r="Q230" s="232"/>
      <c r="R230" s="232"/>
      <c r="S230" s="232"/>
      <c r="T230" s="23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8" t="s">
        <v>177</v>
      </c>
      <c r="AU230" s="228" t="s">
        <v>86</v>
      </c>
      <c r="AV230" s="13" t="s">
        <v>84</v>
      </c>
      <c r="AW230" s="13" t="s">
        <v>30</v>
      </c>
      <c r="AX230" s="13" t="s">
        <v>76</v>
      </c>
      <c r="AY230" s="228" t="s">
        <v>169</v>
      </c>
    </row>
    <row r="231" spans="1:51" s="14" customFormat="1" ht="12">
      <c r="A231" s="14"/>
      <c r="B231" s="234"/>
      <c r="C231" s="14"/>
      <c r="D231" s="227" t="s">
        <v>177</v>
      </c>
      <c r="E231" s="235" t="s">
        <v>1</v>
      </c>
      <c r="F231" s="236" t="s">
        <v>306</v>
      </c>
      <c r="G231" s="14"/>
      <c r="H231" s="237">
        <v>0.44</v>
      </c>
      <c r="I231" s="238"/>
      <c r="J231" s="14"/>
      <c r="K231" s="14"/>
      <c r="L231" s="234"/>
      <c r="M231" s="239"/>
      <c r="N231" s="240"/>
      <c r="O231" s="240"/>
      <c r="P231" s="240"/>
      <c r="Q231" s="240"/>
      <c r="R231" s="240"/>
      <c r="S231" s="240"/>
      <c r="T231" s="241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35" t="s">
        <v>177</v>
      </c>
      <c r="AU231" s="235" t="s">
        <v>86</v>
      </c>
      <c r="AV231" s="14" t="s">
        <v>86</v>
      </c>
      <c r="AW231" s="14" t="s">
        <v>30</v>
      </c>
      <c r="AX231" s="14" t="s">
        <v>76</v>
      </c>
      <c r="AY231" s="235" t="s">
        <v>169</v>
      </c>
    </row>
    <row r="232" spans="1:51" s="13" customFormat="1" ht="12">
      <c r="A232" s="13"/>
      <c r="B232" s="226"/>
      <c r="C232" s="13"/>
      <c r="D232" s="227" t="s">
        <v>177</v>
      </c>
      <c r="E232" s="228" t="s">
        <v>1</v>
      </c>
      <c r="F232" s="229" t="s">
        <v>307</v>
      </c>
      <c r="G232" s="13"/>
      <c r="H232" s="228" t="s">
        <v>1</v>
      </c>
      <c r="I232" s="230"/>
      <c r="J232" s="13"/>
      <c r="K232" s="13"/>
      <c r="L232" s="226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8" t="s">
        <v>177</v>
      </c>
      <c r="AU232" s="228" t="s">
        <v>86</v>
      </c>
      <c r="AV232" s="13" t="s">
        <v>84</v>
      </c>
      <c r="AW232" s="13" t="s">
        <v>30</v>
      </c>
      <c r="AX232" s="13" t="s">
        <v>76</v>
      </c>
      <c r="AY232" s="228" t="s">
        <v>169</v>
      </c>
    </row>
    <row r="233" spans="1:51" s="14" customFormat="1" ht="12">
      <c r="A233" s="14"/>
      <c r="B233" s="234"/>
      <c r="C233" s="14"/>
      <c r="D233" s="227" t="s">
        <v>177</v>
      </c>
      <c r="E233" s="235" t="s">
        <v>1</v>
      </c>
      <c r="F233" s="236" t="s">
        <v>308</v>
      </c>
      <c r="G233" s="14"/>
      <c r="H233" s="237">
        <v>0.008</v>
      </c>
      <c r="I233" s="238"/>
      <c r="J233" s="14"/>
      <c r="K233" s="14"/>
      <c r="L233" s="234"/>
      <c r="M233" s="239"/>
      <c r="N233" s="240"/>
      <c r="O233" s="240"/>
      <c r="P233" s="240"/>
      <c r="Q233" s="240"/>
      <c r="R233" s="240"/>
      <c r="S233" s="240"/>
      <c r="T233" s="24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35" t="s">
        <v>177</v>
      </c>
      <c r="AU233" s="235" t="s">
        <v>86</v>
      </c>
      <c r="AV233" s="14" t="s">
        <v>86</v>
      </c>
      <c r="AW233" s="14" t="s">
        <v>30</v>
      </c>
      <c r="AX233" s="14" t="s">
        <v>76</v>
      </c>
      <c r="AY233" s="235" t="s">
        <v>169</v>
      </c>
    </row>
    <row r="234" spans="1:51" s="15" customFormat="1" ht="12">
      <c r="A234" s="15"/>
      <c r="B234" s="242"/>
      <c r="C234" s="15"/>
      <c r="D234" s="227" t="s">
        <v>177</v>
      </c>
      <c r="E234" s="243" t="s">
        <v>1</v>
      </c>
      <c r="F234" s="244" t="s">
        <v>180</v>
      </c>
      <c r="G234" s="15"/>
      <c r="H234" s="245">
        <v>2.111</v>
      </c>
      <c r="I234" s="246"/>
      <c r="J234" s="15"/>
      <c r="K234" s="15"/>
      <c r="L234" s="242"/>
      <c r="M234" s="247"/>
      <c r="N234" s="248"/>
      <c r="O234" s="248"/>
      <c r="P234" s="248"/>
      <c r="Q234" s="248"/>
      <c r="R234" s="248"/>
      <c r="S234" s="248"/>
      <c r="T234" s="249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43" t="s">
        <v>177</v>
      </c>
      <c r="AU234" s="243" t="s">
        <v>86</v>
      </c>
      <c r="AV234" s="15" t="s">
        <v>175</v>
      </c>
      <c r="AW234" s="15" t="s">
        <v>30</v>
      </c>
      <c r="AX234" s="15" t="s">
        <v>84</v>
      </c>
      <c r="AY234" s="243" t="s">
        <v>169</v>
      </c>
    </row>
    <row r="235" spans="1:65" s="2" customFormat="1" ht="21.75" customHeight="1">
      <c r="A235" s="39"/>
      <c r="B235" s="181"/>
      <c r="C235" s="213" t="s">
        <v>309</v>
      </c>
      <c r="D235" s="213" t="s">
        <v>171</v>
      </c>
      <c r="E235" s="214" t="s">
        <v>310</v>
      </c>
      <c r="F235" s="215" t="s">
        <v>311</v>
      </c>
      <c r="G235" s="216" t="s">
        <v>312</v>
      </c>
      <c r="H235" s="217">
        <v>177.5</v>
      </c>
      <c r="I235" s="218"/>
      <c r="J235" s="219">
        <f>ROUND(I235*H235,2)</f>
        <v>0</v>
      </c>
      <c r="K235" s="220"/>
      <c r="L235" s="40"/>
      <c r="M235" s="221" t="s">
        <v>1</v>
      </c>
      <c r="N235" s="222" t="s">
        <v>41</v>
      </c>
      <c r="O235" s="78"/>
      <c r="P235" s="223">
        <f>O235*H235</f>
        <v>0</v>
      </c>
      <c r="Q235" s="223">
        <v>0.02526</v>
      </c>
      <c r="R235" s="223">
        <f>Q235*H235</f>
        <v>4.48365</v>
      </c>
      <c r="S235" s="223">
        <v>0</v>
      </c>
      <c r="T235" s="224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5" t="s">
        <v>175</v>
      </c>
      <c r="AT235" s="225" t="s">
        <v>171</v>
      </c>
      <c r="AU235" s="225" t="s">
        <v>86</v>
      </c>
      <c r="AY235" s="18" t="s">
        <v>169</v>
      </c>
      <c r="BE235" s="128">
        <f>IF(N235="základní",J235,0)</f>
        <v>0</v>
      </c>
      <c r="BF235" s="128">
        <f>IF(N235="snížená",J235,0)</f>
        <v>0</v>
      </c>
      <c r="BG235" s="128">
        <f>IF(N235="zákl. přenesená",J235,0)</f>
        <v>0</v>
      </c>
      <c r="BH235" s="128">
        <f>IF(N235="sníž. přenesená",J235,0)</f>
        <v>0</v>
      </c>
      <c r="BI235" s="128">
        <f>IF(N235="nulová",J235,0)</f>
        <v>0</v>
      </c>
      <c r="BJ235" s="18" t="s">
        <v>84</v>
      </c>
      <c r="BK235" s="128">
        <f>ROUND(I235*H235,2)</f>
        <v>0</v>
      </c>
      <c r="BL235" s="18" t="s">
        <v>175</v>
      </c>
      <c r="BM235" s="225" t="s">
        <v>313</v>
      </c>
    </row>
    <row r="236" spans="1:65" s="2" customFormat="1" ht="21.75" customHeight="1">
      <c r="A236" s="39"/>
      <c r="B236" s="181"/>
      <c r="C236" s="213" t="s">
        <v>314</v>
      </c>
      <c r="D236" s="213" t="s">
        <v>171</v>
      </c>
      <c r="E236" s="214" t="s">
        <v>315</v>
      </c>
      <c r="F236" s="215" t="s">
        <v>316</v>
      </c>
      <c r="G236" s="216" t="s">
        <v>248</v>
      </c>
      <c r="H236" s="217">
        <v>58.5</v>
      </c>
      <c r="I236" s="218"/>
      <c r="J236" s="219">
        <f>ROUND(I236*H236,2)</f>
        <v>0</v>
      </c>
      <c r="K236" s="220"/>
      <c r="L236" s="40"/>
      <c r="M236" s="221" t="s">
        <v>1</v>
      </c>
      <c r="N236" s="222" t="s">
        <v>41</v>
      </c>
      <c r="O236" s="78"/>
      <c r="P236" s="223">
        <f>O236*H236</f>
        <v>0</v>
      </c>
      <c r="Q236" s="223">
        <v>0.05897</v>
      </c>
      <c r="R236" s="223">
        <f>Q236*H236</f>
        <v>3.449745</v>
      </c>
      <c r="S236" s="223">
        <v>0</v>
      </c>
      <c r="T236" s="224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5" t="s">
        <v>175</v>
      </c>
      <c r="AT236" s="225" t="s">
        <v>171</v>
      </c>
      <c r="AU236" s="225" t="s">
        <v>86</v>
      </c>
      <c r="AY236" s="18" t="s">
        <v>169</v>
      </c>
      <c r="BE236" s="128">
        <f>IF(N236="základní",J236,0)</f>
        <v>0</v>
      </c>
      <c r="BF236" s="128">
        <f>IF(N236="snížená",J236,0)</f>
        <v>0</v>
      </c>
      <c r="BG236" s="128">
        <f>IF(N236="zákl. přenesená",J236,0)</f>
        <v>0</v>
      </c>
      <c r="BH236" s="128">
        <f>IF(N236="sníž. přenesená",J236,0)</f>
        <v>0</v>
      </c>
      <c r="BI236" s="128">
        <f>IF(N236="nulová",J236,0)</f>
        <v>0</v>
      </c>
      <c r="BJ236" s="18" t="s">
        <v>84</v>
      </c>
      <c r="BK236" s="128">
        <f>ROUND(I236*H236,2)</f>
        <v>0</v>
      </c>
      <c r="BL236" s="18" t="s">
        <v>175</v>
      </c>
      <c r="BM236" s="225" t="s">
        <v>317</v>
      </c>
    </row>
    <row r="237" spans="1:65" s="2" customFormat="1" ht="21.75" customHeight="1">
      <c r="A237" s="39"/>
      <c r="B237" s="181"/>
      <c r="C237" s="213" t="s">
        <v>318</v>
      </c>
      <c r="D237" s="213" t="s">
        <v>171</v>
      </c>
      <c r="E237" s="214" t="s">
        <v>319</v>
      </c>
      <c r="F237" s="215" t="s">
        <v>320</v>
      </c>
      <c r="G237" s="216" t="s">
        <v>248</v>
      </c>
      <c r="H237" s="217">
        <v>127</v>
      </c>
      <c r="I237" s="218"/>
      <c r="J237" s="219">
        <f>ROUND(I237*H237,2)</f>
        <v>0</v>
      </c>
      <c r="K237" s="220"/>
      <c r="L237" s="40"/>
      <c r="M237" s="221" t="s">
        <v>1</v>
      </c>
      <c r="N237" s="222" t="s">
        <v>41</v>
      </c>
      <c r="O237" s="78"/>
      <c r="P237" s="223">
        <f>O237*H237</f>
        <v>0</v>
      </c>
      <c r="Q237" s="223">
        <v>0.07571</v>
      </c>
      <c r="R237" s="223">
        <f>Q237*H237</f>
        <v>9.615169999999999</v>
      </c>
      <c r="S237" s="223">
        <v>0</v>
      </c>
      <c r="T237" s="224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5" t="s">
        <v>175</v>
      </c>
      <c r="AT237" s="225" t="s">
        <v>171</v>
      </c>
      <c r="AU237" s="225" t="s">
        <v>86</v>
      </c>
      <c r="AY237" s="18" t="s">
        <v>169</v>
      </c>
      <c r="BE237" s="128">
        <f>IF(N237="základní",J237,0)</f>
        <v>0</v>
      </c>
      <c r="BF237" s="128">
        <f>IF(N237="snížená",J237,0)</f>
        <v>0</v>
      </c>
      <c r="BG237" s="128">
        <f>IF(N237="zákl. přenesená",J237,0)</f>
        <v>0</v>
      </c>
      <c r="BH237" s="128">
        <f>IF(N237="sníž. přenesená",J237,0)</f>
        <v>0</v>
      </c>
      <c r="BI237" s="128">
        <f>IF(N237="nulová",J237,0)</f>
        <v>0</v>
      </c>
      <c r="BJ237" s="18" t="s">
        <v>84</v>
      </c>
      <c r="BK237" s="128">
        <f>ROUND(I237*H237,2)</f>
        <v>0</v>
      </c>
      <c r="BL237" s="18" t="s">
        <v>175</v>
      </c>
      <c r="BM237" s="225" t="s">
        <v>321</v>
      </c>
    </row>
    <row r="238" spans="1:63" s="12" customFormat="1" ht="22.8" customHeight="1">
      <c r="A238" s="12"/>
      <c r="B238" s="200"/>
      <c r="C238" s="12"/>
      <c r="D238" s="201" t="s">
        <v>75</v>
      </c>
      <c r="E238" s="211" t="s">
        <v>175</v>
      </c>
      <c r="F238" s="211" t="s">
        <v>322</v>
      </c>
      <c r="G238" s="12"/>
      <c r="H238" s="12"/>
      <c r="I238" s="203"/>
      <c r="J238" s="212">
        <f>BK238</f>
        <v>0</v>
      </c>
      <c r="K238" s="12"/>
      <c r="L238" s="200"/>
      <c r="M238" s="205"/>
      <c r="N238" s="206"/>
      <c r="O238" s="206"/>
      <c r="P238" s="207">
        <f>SUM(P239:P252)</f>
        <v>0</v>
      </c>
      <c r="Q238" s="206"/>
      <c r="R238" s="207">
        <f>SUM(R239:R252)</f>
        <v>8.900347199999999</v>
      </c>
      <c r="S238" s="206"/>
      <c r="T238" s="208">
        <f>SUM(T239:T252)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1" t="s">
        <v>84</v>
      </c>
      <c r="AT238" s="209" t="s">
        <v>75</v>
      </c>
      <c r="AU238" s="209" t="s">
        <v>84</v>
      </c>
      <c r="AY238" s="201" t="s">
        <v>169</v>
      </c>
      <c r="BK238" s="210">
        <f>SUM(BK239:BK252)</f>
        <v>0</v>
      </c>
    </row>
    <row r="239" spans="1:65" s="2" customFormat="1" ht="16.5" customHeight="1">
      <c r="A239" s="39"/>
      <c r="B239" s="181"/>
      <c r="C239" s="213" t="s">
        <v>323</v>
      </c>
      <c r="D239" s="213" t="s">
        <v>171</v>
      </c>
      <c r="E239" s="214" t="s">
        <v>324</v>
      </c>
      <c r="F239" s="215" t="s">
        <v>325</v>
      </c>
      <c r="G239" s="216" t="s">
        <v>286</v>
      </c>
      <c r="H239" s="217">
        <v>46</v>
      </c>
      <c r="I239" s="218"/>
      <c r="J239" s="219">
        <f>ROUND(I239*H239,2)</f>
        <v>0</v>
      </c>
      <c r="K239" s="220"/>
      <c r="L239" s="40"/>
      <c r="M239" s="221" t="s">
        <v>1</v>
      </c>
      <c r="N239" s="222" t="s">
        <v>41</v>
      </c>
      <c r="O239" s="78"/>
      <c r="P239" s="223">
        <f>O239*H239</f>
        <v>0</v>
      </c>
      <c r="Q239" s="223">
        <v>0.059</v>
      </c>
      <c r="R239" s="223">
        <f>Q239*H239</f>
        <v>2.714</v>
      </c>
      <c r="S239" s="223">
        <v>0</v>
      </c>
      <c r="T239" s="224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5" t="s">
        <v>175</v>
      </c>
      <c r="AT239" s="225" t="s">
        <v>171</v>
      </c>
      <c r="AU239" s="225" t="s">
        <v>86</v>
      </c>
      <c r="AY239" s="18" t="s">
        <v>169</v>
      </c>
      <c r="BE239" s="128">
        <f>IF(N239="základní",J239,0)</f>
        <v>0</v>
      </c>
      <c r="BF239" s="128">
        <f>IF(N239="snížená",J239,0)</f>
        <v>0</v>
      </c>
      <c r="BG239" s="128">
        <f>IF(N239="zákl. přenesená",J239,0)</f>
        <v>0</v>
      </c>
      <c r="BH239" s="128">
        <f>IF(N239="sníž. přenesená",J239,0)</f>
        <v>0</v>
      </c>
      <c r="BI239" s="128">
        <f>IF(N239="nulová",J239,0)</f>
        <v>0</v>
      </c>
      <c r="BJ239" s="18" t="s">
        <v>84</v>
      </c>
      <c r="BK239" s="128">
        <f>ROUND(I239*H239,2)</f>
        <v>0</v>
      </c>
      <c r="BL239" s="18" t="s">
        <v>175</v>
      </c>
      <c r="BM239" s="225" t="s">
        <v>326</v>
      </c>
    </row>
    <row r="240" spans="1:65" s="2" customFormat="1" ht="16.5" customHeight="1">
      <c r="A240" s="39"/>
      <c r="B240" s="181"/>
      <c r="C240" s="213" t="s">
        <v>327</v>
      </c>
      <c r="D240" s="213" t="s">
        <v>171</v>
      </c>
      <c r="E240" s="214" t="s">
        <v>328</v>
      </c>
      <c r="F240" s="215" t="s">
        <v>329</v>
      </c>
      <c r="G240" s="216" t="s">
        <v>174</v>
      </c>
      <c r="H240" s="217">
        <v>2.372</v>
      </c>
      <c r="I240" s="218"/>
      <c r="J240" s="219">
        <f>ROUND(I240*H240,2)</f>
        <v>0</v>
      </c>
      <c r="K240" s="220"/>
      <c r="L240" s="40"/>
      <c r="M240" s="221" t="s">
        <v>1</v>
      </c>
      <c r="N240" s="222" t="s">
        <v>41</v>
      </c>
      <c r="O240" s="78"/>
      <c r="P240" s="223">
        <f>O240*H240</f>
        <v>0</v>
      </c>
      <c r="Q240" s="223">
        <v>2.4534</v>
      </c>
      <c r="R240" s="223">
        <f>Q240*H240</f>
        <v>5.8194647999999995</v>
      </c>
      <c r="S240" s="223">
        <v>0</v>
      </c>
      <c r="T240" s="224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5" t="s">
        <v>175</v>
      </c>
      <c r="AT240" s="225" t="s">
        <v>171</v>
      </c>
      <c r="AU240" s="225" t="s">
        <v>86</v>
      </c>
      <c r="AY240" s="18" t="s">
        <v>169</v>
      </c>
      <c r="BE240" s="128">
        <f>IF(N240="základní",J240,0)</f>
        <v>0</v>
      </c>
      <c r="BF240" s="128">
        <f>IF(N240="snížená",J240,0)</f>
        <v>0</v>
      </c>
      <c r="BG240" s="128">
        <f>IF(N240="zákl. přenesená",J240,0)</f>
        <v>0</v>
      </c>
      <c r="BH240" s="128">
        <f>IF(N240="sníž. přenesená",J240,0)</f>
        <v>0</v>
      </c>
      <c r="BI240" s="128">
        <f>IF(N240="nulová",J240,0)</f>
        <v>0</v>
      </c>
      <c r="BJ240" s="18" t="s">
        <v>84</v>
      </c>
      <c r="BK240" s="128">
        <f>ROUND(I240*H240,2)</f>
        <v>0</v>
      </c>
      <c r="BL240" s="18" t="s">
        <v>175</v>
      </c>
      <c r="BM240" s="225" t="s">
        <v>330</v>
      </c>
    </row>
    <row r="241" spans="1:51" s="13" customFormat="1" ht="12">
      <c r="A241" s="13"/>
      <c r="B241" s="226"/>
      <c r="C241" s="13"/>
      <c r="D241" s="227" t="s">
        <v>177</v>
      </c>
      <c r="E241" s="228" t="s">
        <v>1</v>
      </c>
      <c r="F241" s="229" t="s">
        <v>331</v>
      </c>
      <c r="G241" s="13"/>
      <c r="H241" s="228" t="s">
        <v>1</v>
      </c>
      <c r="I241" s="230"/>
      <c r="J241" s="13"/>
      <c r="K241" s="13"/>
      <c r="L241" s="226"/>
      <c r="M241" s="231"/>
      <c r="N241" s="232"/>
      <c r="O241" s="232"/>
      <c r="P241" s="232"/>
      <c r="Q241" s="232"/>
      <c r="R241" s="232"/>
      <c r="S241" s="232"/>
      <c r="T241" s="23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8" t="s">
        <v>177</v>
      </c>
      <c r="AU241" s="228" t="s">
        <v>86</v>
      </c>
      <c r="AV241" s="13" t="s">
        <v>84</v>
      </c>
      <c r="AW241" s="13" t="s">
        <v>30</v>
      </c>
      <c r="AX241" s="13" t="s">
        <v>76</v>
      </c>
      <c r="AY241" s="228" t="s">
        <v>169</v>
      </c>
    </row>
    <row r="242" spans="1:51" s="14" customFormat="1" ht="12">
      <c r="A242" s="14"/>
      <c r="B242" s="234"/>
      <c r="C242" s="14"/>
      <c r="D242" s="227" t="s">
        <v>177</v>
      </c>
      <c r="E242" s="235" t="s">
        <v>1</v>
      </c>
      <c r="F242" s="236" t="s">
        <v>332</v>
      </c>
      <c r="G242" s="14"/>
      <c r="H242" s="237">
        <v>2.372</v>
      </c>
      <c r="I242" s="238"/>
      <c r="J242" s="14"/>
      <c r="K242" s="14"/>
      <c r="L242" s="234"/>
      <c r="M242" s="239"/>
      <c r="N242" s="240"/>
      <c r="O242" s="240"/>
      <c r="P242" s="240"/>
      <c r="Q242" s="240"/>
      <c r="R242" s="240"/>
      <c r="S242" s="240"/>
      <c r="T242" s="24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35" t="s">
        <v>177</v>
      </c>
      <c r="AU242" s="235" t="s">
        <v>86</v>
      </c>
      <c r="AV242" s="14" t="s">
        <v>86</v>
      </c>
      <c r="AW242" s="14" t="s">
        <v>30</v>
      </c>
      <c r="AX242" s="14" t="s">
        <v>76</v>
      </c>
      <c r="AY242" s="235" t="s">
        <v>169</v>
      </c>
    </row>
    <row r="243" spans="1:51" s="15" customFormat="1" ht="12">
      <c r="A243" s="15"/>
      <c r="B243" s="242"/>
      <c r="C243" s="15"/>
      <c r="D243" s="227" t="s">
        <v>177</v>
      </c>
      <c r="E243" s="243" t="s">
        <v>1</v>
      </c>
      <c r="F243" s="244" t="s">
        <v>180</v>
      </c>
      <c r="G243" s="15"/>
      <c r="H243" s="245">
        <v>2.372</v>
      </c>
      <c r="I243" s="246"/>
      <c r="J243" s="15"/>
      <c r="K243" s="15"/>
      <c r="L243" s="242"/>
      <c r="M243" s="247"/>
      <c r="N243" s="248"/>
      <c r="O243" s="248"/>
      <c r="P243" s="248"/>
      <c r="Q243" s="248"/>
      <c r="R243" s="248"/>
      <c r="S243" s="248"/>
      <c r="T243" s="249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43" t="s">
        <v>177</v>
      </c>
      <c r="AU243" s="243" t="s">
        <v>86</v>
      </c>
      <c r="AV243" s="15" t="s">
        <v>175</v>
      </c>
      <c r="AW243" s="15" t="s">
        <v>30</v>
      </c>
      <c r="AX243" s="15" t="s">
        <v>84</v>
      </c>
      <c r="AY243" s="243" t="s">
        <v>169</v>
      </c>
    </row>
    <row r="244" spans="1:65" s="2" customFormat="1" ht="16.5" customHeight="1">
      <c r="A244" s="39"/>
      <c r="B244" s="181"/>
      <c r="C244" s="213" t="s">
        <v>333</v>
      </c>
      <c r="D244" s="213" t="s">
        <v>171</v>
      </c>
      <c r="E244" s="214" t="s">
        <v>334</v>
      </c>
      <c r="F244" s="215" t="s">
        <v>335</v>
      </c>
      <c r="G244" s="216" t="s">
        <v>248</v>
      </c>
      <c r="H244" s="217">
        <v>28.975</v>
      </c>
      <c r="I244" s="218"/>
      <c r="J244" s="219">
        <f>ROUND(I244*H244,2)</f>
        <v>0</v>
      </c>
      <c r="K244" s="220"/>
      <c r="L244" s="40"/>
      <c r="M244" s="221" t="s">
        <v>1</v>
      </c>
      <c r="N244" s="222" t="s">
        <v>41</v>
      </c>
      <c r="O244" s="78"/>
      <c r="P244" s="223">
        <f>O244*H244</f>
        <v>0</v>
      </c>
      <c r="Q244" s="223">
        <v>0.00576</v>
      </c>
      <c r="R244" s="223">
        <f>Q244*H244</f>
        <v>0.16689600000000002</v>
      </c>
      <c r="S244" s="223">
        <v>0</v>
      </c>
      <c r="T244" s="224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5" t="s">
        <v>175</v>
      </c>
      <c r="AT244" s="225" t="s">
        <v>171</v>
      </c>
      <c r="AU244" s="225" t="s">
        <v>86</v>
      </c>
      <c r="AY244" s="18" t="s">
        <v>169</v>
      </c>
      <c r="BE244" s="128">
        <f>IF(N244="základní",J244,0)</f>
        <v>0</v>
      </c>
      <c r="BF244" s="128">
        <f>IF(N244="snížená",J244,0)</f>
        <v>0</v>
      </c>
      <c r="BG244" s="128">
        <f>IF(N244="zákl. přenesená",J244,0)</f>
        <v>0</v>
      </c>
      <c r="BH244" s="128">
        <f>IF(N244="sníž. přenesená",J244,0)</f>
        <v>0</v>
      </c>
      <c r="BI244" s="128">
        <f>IF(N244="nulová",J244,0)</f>
        <v>0</v>
      </c>
      <c r="BJ244" s="18" t="s">
        <v>84</v>
      </c>
      <c r="BK244" s="128">
        <f>ROUND(I244*H244,2)</f>
        <v>0</v>
      </c>
      <c r="BL244" s="18" t="s">
        <v>175</v>
      </c>
      <c r="BM244" s="225" t="s">
        <v>336</v>
      </c>
    </row>
    <row r="245" spans="1:51" s="13" customFormat="1" ht="12">
      <c r="A245" s="13"/>
      <c r="B245" s="226"/>
      <c r="C245" s="13"/>
      <c r="D245" s="227" t="s">
        <v>177</v>
      </c>
      <c r="E245" s="228" t="s">
        <v>1</v>
      </c>
      <c r="F245" s="229" t="s">
        <v>337</v>
      </c>
      <c r="G245" s="13"/>
      <c r="H245" s="228" t="s">
        <v>1</v>
      </c>
      <c r="I245" s="230"/>
      <c r="J245" s="13"/>
      <c r="K245" s="13"/>
      <c r="L245" s="226"/>
      <c r="M245" s="231"/>
      <c r="N245" s="232"/>
      <c r="O245" s="232"/>
      <c r="P245" s="232"/>
      <c r="Q245" s="232"/>
      <c r="R245" s="232"/>
      <c r="S245" s="232"/>
      <c r="T245" s="23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28" t="s">
        <v>177</v>
      </c>
      <c r="AU245" s="228" t="s">
        <v>86</v>
      </c>
      <c r="AV245" s="13" t="s">
        <v>84</v>
      </c>
      <c r="AW245" s="13" t="s">
        <v>30</v>
      </c>
      <c r="AX245" s="13" t="s">
        <v>76</v>
      </c>
      <c r="AY245" s="228" t="s">
        <v>169</v>
      </c>
    </row>
    <row r="246" spans="1:51" s="14" customFormat="1" ht="12">
      <c r="A246" s="14"/>
      <c r="B246" s="234"/>
      <c r="C246" s="14"/>
      <c r="D246" s="227" t="s">
        <v>177</v>
      </c>
      <c r="E246" s="235" t="s">
        <v>1</v>
      </c>
      <c r="F246" s="236" t="s">
        <v>338</v>
      </c>
      <c r="G246" s="14"/>
      <c r="H246" s="237">
        <v>28.975</v>
      </c>
      <c r="I246" s="238"/>
      <c r="J246" s="14"/>
      <c r="K246" s="14"/>
      <c r="L246" s="234"/>
      <c r="M246" s="239"/>
      <c r="N246" s="240"/>
      <c r="O246" s="240"/>
      <c r="P246" s="240"/>
      <c r="Q246" s="240"/>
      <c r="R246" s="240"/>
      <c r="S246" s="240"/>
      <c r="T246" s="241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35" t="s">
        <v>177</v>
      </c>
      <c r="AU246" s="235" t="s">
        <v>86</v>
      </c>
      <c r="AV246" s="14" t="s">
        <v>86</v>
      </c>
      <c r="AW246" s="14" t="s">
        <v>30</v>
      </c>
      <c r="AX246" s="14" t="s">
        <v>76</v>
      </c>
      <c r="AY246" s="235" t="s">
        <v>169</v>
      </c>
    </row>
    <row r="247" spans="1:51" s="15" customFormat="1" ht="12">
      <c r="A247" s="15"/>
      <c r="B247" s="242"/>
      <c r="C247" s="15"/>
      <c r="D247" s="227" t="s">
        <v>177</v>
      </c>
      <c r="E247" s="243" t="s">
        <v>1</v>
      </c>
      <c r="F247" s="244" t="s">
        <v>180</v>
      </c>
      <c r="G247" s="15"/>
      <c r="H247" s="245">
        <v>28.975</v>
      </c>
      <c r="I247" s="246"/>
      <c r="J247" s="15"/>
      <c r="K247" s="15"/>
      <c r="L247" s="242"/>
      <c r="M247" s="247"/>
      <c r="N247" s="248"/>
      <c r="O247" s="248"/>
      <c r="P247" s="248"/>
      <c r="Q247" s="248"/>
      <c r="R247" s="248"/>
      <c r="S247" s="248"/>
      <c r="T247" s="249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43" t="s">
        <v>177</v>
      </c>
      <c r="AU247" s="243" t="s">
        <v>86</v>
      </c>
      <c r="AV247" s="15" t="s">
        <v>175</v>
      </c>
      <c r="AW247" s="15" t="s">
        <v>30</v>
      </c>
      <c r="AX247" s="15" t="s">
        <v>84</v>
      </c>
      <c r="AY247" s="243" t="s">
        <v>169</v>
      </c>
    </row>
    <row r="248" spans="1:65" s="2" customFormat="1" ht="16.5" customHeight="1">
      <c r="A248" s="39"/>
      <c r="B248" s="181"/>
      <c r="C248" s="213" t="s">
        <v>339</v>
      </c>
      <c r="D248" s="213" t="s">
        <v>171</v>
      </c>
      <c r="E248" s="214" t="s">
        <v>340</v>
      </c>
      <c r="F248" s="215" t="s">
        <v>341</v>
      </c>
      <c r="G248" s="216" t="s">
        <v>248</v>
      </c>
      <c r="H248" s="217">
        <v>28.975</v>
      </c>
      <c r="I248" s="218"/>
      <c r="J248" s="219">
        <f>ROUND(I248*H248,2)</f>
        <v>0</v>
      </c>
      <c r="K248" s="220"/>
      <c r="L248" s="40"/>
      <c r="M248" s="221" t="s">
        <v>1</v>
      </c>
      <c r="N248" s="222" t="s">
        <v>41</v>
      </c>
      <c r="O248" s="78"/>
      <c r="P248" s="223">
        <f>O248*H248</f>
        <v>0</v>
      </c>
      <c r="Q248" s="223">
        <v>0</v>
      </c>
      <c r="R248" s="223">
        <f>Q248*H248</f>
        <v>0</v>
      </c>
      <c r="S248" s="223">
        <v>0</v>
      </c>
      <c r="T248" s="224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5" t="s">
        <v>175</v>
      </c>
      <c r="AT248" s="225" t="s">
        <v>171</v>
      </c>
      <c r="AU248" s="225" t="s">
        <v>86</v>
      </c>
      <c r="AY248" s="18" t="s">
        <v>169</v>
      </c>
      <c r="BE248" s="128">
        <f>IF(N248="základní",J248,0)</f>
        <v>0</v>
      </c>
      <c r="BF248" s="128">
        <f>IF(N248="snížená",J248,0)</f>
        <v>0</v>
      </c>
      <c r="BG248" s="128">
        <f>IF(N248="zákl. přenesená",J248,0)</f>
        <v>0</v>
      </c>
      <c r="BH248" s="128">
        <f>IF(N248="sníž. přenesená",J248,0)</f>
        <v>0</v>
      </c>
      <c r="BI248" s="128">
        <f>IF(N248="nulová",J248,0)</f>
        <v>0</v>
      </c>
      <c r="BJ248" s="18" t="s">
        <v>84</v>
      </c>
      <c r="BK248" s="128">
        <f>ROUND(I248*H248,2)</f>
        <v>0</v>
      </c>
      <c r="BL248" s="18" t="s">
        <v>175</v>
      </c>
      <c r="BM248" s="225" t="s">
        <v>342</v>
      </c>
    </row>
    <row r="249" spans="1:65" s="2" customFormat="1" ht="21.75" customHeight="1">
      <c r="A249" s="39"/>
      <c r="B249" s="181"/>
      <c r="C249" s="213" t="s">
        <v>343</v>
      </c>
      <c r="D249" s="213" t="s">
        <v>171</v>
      </c>
      <c r="E249" s="214" t="s">
        <v>344</v>
      </c>
      <c r="F249" s="215" t="s">
        <v>345</v>
      </c>
      <c r="G249" s="216" t="s">
        <v>211</v>
      </c>
      <c r="H249" s="217">
        <v>0.19</v>
      </c>
      <c r="I249" s="218"/>
      <c r="J249" s="219">
        <f>ROUND(I249*H249,2)</f>
        <v>0</v>
      </c>
      <c r="K249" s="220"/>
      <c r="L249" s="40"/>
      <c r="M249" s="221" t="s">
        <v>1</v>
      </c>
      <c r="N249" s="222" t="s">
        <v>41</v>
      </c>
      <c r="O249" s="78"/>
      <c r="P249" s="223">
        <f>O249*H249</f>
        <v>0</v>
      </c>
      <c r="Q249" s="223">
        <v>1.05256</v>
      </c>
      <c r="R249" s="223">
        <f>Q249*H249</f>
        <v>0.19998639999999998</v>
      </c>
      <c r="S249" s="223">
        <v>0</v>
      </c>
      <c r="T249" s="224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5" t="s">
        <v>175</v>
      </c>
      <c r="AT249" s="225" t="s">
        <v>171</v>
      </c>
      <c r="AU249" s="225" t="s">
        <v>86</v>
      </c>
      <c r="AY249" s="18" t="s">
        <v>169</v>
      </c>
      <c r="BE249" s="128">
        <f>IF(N249="základní",J249,0)</f>
        <v>0</v>
      </c>
      <c r="BF249" s="128">
        <f>IF(N249="snížená",J249,0)</f>
        <v>0</v>
      </c>
      <c r="BG249" s="128">
        <f>IF(N249="zákl. přenesená",J249,0)</f>
        <v>0</v>
      </c>
      <c r="BH249" s="128">
        <f>IF(N249="sníž. přenesená",J249,0)</f>
        <v>0</v>
      </c>
      <c r="BI249" s="128">
        <f>IF(N249="nulová",J249,0)</f>
        <v>0</v>
      </c>
      <c r="BJ249" s="18" t="s">
        <v>84</v>
      </c>
      <c r="BK249" s="128">
        <f>ROUND(I249*H249,2)</f>
        <v>0</v>
      </c>
      <c r="BL249" s="18" t="s">
        <v>175</v>
      </c>
      <c r="BM249" s="225" t="s">
        <v>346</v>
      </c>
    </row>
    <row r="250" spans="1:51" s="13" customFormat="1" ht="12">
      <c r="A250" s="13"/>
      <c r="B250" s="226"/>
      <c r="C250" s="13"/>
      <c r="D250" s="227" t="s">
        <v>177</v>
      </c>
      <c r="E250" s="228" t="s">
        <v>1</v>
      </c>
      <c r="F250" s="229" t="s">
        <v>347</v>
      </c>
      <c r="G250" s="13"/>
      <c r="H250" s="228" t="s">
        <v>1</v>
      </c>
      <c r="I250" s="230"/>
      <c r="J250" s="13"/>
      <c r="K250" s="13"/>
      <c r="L250" s="226"/>
      <c r="M250" s="231"/>
      <c r="N250" s="232"/>
      <c r="O250" s="232"/>
      <c r="P250" s="232"/>
      <c r="Q250" s="232"/>
      <c r="R250" s="232"/>
      <c r="S250" s="232"/>
      <c r="T250" s="23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28" t="s">
        <v>177</v>
      </c>
      <c r="AU250" s="228" t="s">
        <v>86</v>
      </c>
      <c r="AV250" s="13" t="s">
        <v>84</v>
      </c>
      <c r="AW250" s="13" t="s">
        <v>30</v>
      </c>
      <c r="AX250" s="13" t="s">
        <v>76</v>
      </c>
      <c r="AY250" s="228" t="s">
        <v>169</v>
      </c>
    </row>
    <row r="251" spans="1:51" s="14" customFormat="1" ht="12">
      <c r="A251" s="14"/>
      <c r="B251" s="234"/>
      <c r="C251" s="14"/>
      <c r="D251" s="227" t="s">
        <v>177</v>
      </c>
      <c r="E251" s="235" t="s">
        <v>1</v>
      </c>
      <c r="F251" s="236" t="s">
        <v>348</v>
      </c>
      <c r="G251" s="14"/>
      <c r="H251" s="237">
        <v>0.19</v>
      </c>
      <c r="I251" s="238"/>
      <c r="J251" s="14"/>
      <c r="K251" s="14"/>
      <c r="L251" s="234"/>
      <c r="M251" s="239"/>
      <c r="N251" s="240"/>
      <c r="O251" s="240"/>
      <c r="P251" s="240"/>
      <c r="Q251" s="240"/>
      <c r="R251" s="240"/>
      <c r="S251" s="240"/>
      <c r="T251" s="24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35" t="s">
        <v>177</v>
      </c>
      <c r="AU251" s="235" t="s">
        <v>86</v>
      </c>
      <c r="AV251" s="14" t="s">
        <v>86</v>
      </c>
      <c r="AW251" s="14" t="s">
        <v>30</v>
      </c>
      <c r="AX251" s="14" t="s">
        <v>76</v>
      </c>
      <c r="AY251" s="235" t="s">
        <v>169</v>
      </c>
    </row>
    <row r="252" spans="1:51" s="15" customFormat="1" ht="12">
      <c r="A252" s="15"/>
      <c r="B252" s="242"/>
      <c r="C252" s="15"/>
      <c r="D252" s="227" t="s">
        <v>177</v>
      </c>
      <c r="E252" s="243" t="s">
        <v>1</v>
      </c>
      <c r="F252" s="244" t="s">
        <v>180</v>
      </c>
      <c r="G252" s="15"/>
      <c r="H252" s="245">
        <v>0.19</v>
      </c>
      <c r="I252" s="246"/>
      <c r="J252" s="15"/>
      <c r="K252" s="15"/>
      <c r="L252" s="242"/>
      <c r="M252" s="247"/>
      <c r="N252" s="248"/>
      <c r="O252" s="248"/>
      <c r="P252" s="248"/>
      <c r="Q252" s="248"/>
      <c r="R252" s="248"/>
      <c r="S252" s="248"/>
      <c r="T252" s="249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43" t="s">
        <v>177</v>
      </c>
      <c r="AU252" s="243" t="s">
        <v>86</v>
      </c>
      <c r="AV252" s="15" t="s">
        <v>175</v>
      </c>
      <c r="AW252" s="15" t="s">
        <v>30</v>
      </c>
      <c r="AX252" s="15" t="s">
        <v>84</v>
      </c>
      <c r="AY252" s="243" t="s">
        <v>169</v>
      </c>
    </row>
    <row r="253" spans="1:63" s="12" customFormat="1" ht="22.8" customHeight="1">
      <c r="A253" s="12"/>
      <c r="B253" s="200"/>
      <c r="C253" s="12"/>
      <c r="D253" s="201" t="s">
        <v>75</v>
      </c>
      <c r="E253" s="211" t="s">
        <v>194</v>
      </c>
      <c r="F253" s="211" t="s">
        <v>349</v>
      </c>
      <c r="G253" s="12"/>
      <c r="H253" s="12"/>
      <c r="I253" s="203"/>
      <c r="J253" s="212">
        <f>BK253</f>
        <v>0</v>
      </c>
      <c r="K253" s="12"/>
      <c r="L253" s="200"/>
      <c r="M253" s="205"/>
      <c r="N253" s="206"/>
      <c r="O253" s="206"/>
      <c r="P253" s="207">
        <f>SUM(P254:P260)</f>
        <v>0</v>
      </c>
      <c r="Q253" s="206"/>
      <c r="R253" s="207">
        <f>SUM(R254:R260)</f>
        <v>4.206405</v>
      </c>
      <c r="S253" s="206"/>
      <c r="T253" s="208">
        <f>SUM(T254:T260)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1" t="s">
        <v>84</v>
      </c>
      <c r="AT253" s="209" t="s">
        <v>75</v>
      </c>
      <c r="AU253" s="209" t="s">
        <v>84</v>
      </c>
      <c r="AY253" s="201" t="s">
        <v>169</v>
      </c>
      <c r="BK253" s="210">
        <f>SUM(BK254:BK260)</f>
        <v>0</v>
      </c>
    </row>
    <row r="254" spans="1:65" s="2" customFormat="1" ht="21.75" customHeight="1">
      <c r="A254" s="39"/>
      <c r="B254" s="181"/>
      <c r="C254" s="213" t="s">
        <v>350</v>
      </c>
      <c r="D254" s="213" t="s">
        <v>171</v>
      </c>
      <c r="E254" s="214" t="s">
        <v>351</v>
      </c>
      <c r="F254" s="215" t="s">
        <v>352</v>
      </c>
      <c r="G254" s="216" t="s">
        <v>248</v>
      </c>
      <c r="H254" s="217">
        <v>17.7</v>
      </c>
      <c r="I254" s="218"/>
      <c r="J254" s="219">
        <f>ROUND(I254*H254,2)</f>
        <v>0</v>
      </c>
      <c r="K254" s="220"/>
      <c r="L254" s="40"/>
      <c r="M254" s="221" t="s">
        <v>1</v>
      </c>
      <c r="N254" s="222" t="s">
        <v>41</v>
      </c>
      <c r="O254" s="78"/>
      <c r="P254" s="223">
        <f>O254*H254</f>
        <v>0</v>
      </c>
      <c r="Q254" s="223">
        <v>0</v>
      </c>
      <c r="R254" s="223">
        <f>Q254*H254</f>
        <v>0</v>
      </c>
      <c r="S254" s="223">
        <v>0</v>
      </c>
      <c r="T254" s="224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5" t="s">
        <v>175</v>
      </c>
      <c r="AT254" s="225" t="s">
        <v>171</v>
      </c>
      <c r="AU254" s="225" t="s">
        <v>86</v>
      </c>
      <c r="AY254" s="18" t="s">
        <v>169</v>
      </c>
      <c r="BE254" s="128">
        <f>IF(N254="základní",J254,0)</f>
        <v>0</v>
      </c>
      <c r="BF254" s="128">
        <f>IF(N254="snížená",J254,0)</f>
        <v>0</v>
      </c>
      <c r="BG254" s="128">
        <f>IF(N254="zákl. přenesená",J254,0)</f>
        <v>0</v>
      </c>
      <c r="BH254" s="128">
        <f>IF(N254="sníž. přenesená",J254,0)</f>
        <v>0</v>
      </c>
      <c r="BI254" s="128">
        <f>IF(N254="nulová",J254,0)</f>
        <v>0</v>
      </c>
      <c r="BJ254" s="18" t="s">
        <v>84</v>
      </c>
      <c r="BK254" s="128">
        <f>ROUND(I254*H254,2)</f>
        <v>0</v>
      </c>
      <c r="BL254" s="18" t="s">
        <v>175</v>
      </c>
      <c r="BM254" s="225" t="s">
        <v>353</v>
      </c>
    </row>
    <row r="255" spans="1:51" s="13" customFormat="1" ht="12">
      <c r="A255" s="13"/>
      <c r="B255" s="226"/>
      <c r="C255" s="13"/>
      <c r="D255" s="227" t="s">
        <v>177</v>
      </c>
      <c r="E255" s="228" t="s">
        <v>1</v>
      </c>
      <c r="F255" s="229" t="s">
        <v>354</v>
      </c>
      <c r="G255" s="13"/>
      <c r="H255" s="228" t="s">
        <v>1</v>
      </c>
      <c r="I255" s="230"/>
      <c r="J255" s="13"/>
      <c r="K255" s="13"/>
      <c r="L255" s="226"/>
      <c r="M255" s="231"/>
      <c r="N255" s="232"/>
      <c r="O255" s="232"/>
      <c r="P255" s="232"/>
      <c r="Q255" s="232"/>
      <c r="R255" s="232"/>
      <c r="S255" s="232"/>
      <c r="T255" s="23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8" t="s">
        <v>177</v>
      </c>
      <c r="AU255" s="228" t="s">
        <v>86</v>
      </c>
      <c r="AV255" s="13" t="s">
        <v>84</v>
      </c>
      <c r="AW255" s="13" t="s">
        <v>30</v>
      </c>
      <c r="AX255" s="13" t="s">
        <v>76</v>
      </c>
      <c r="AY255" s="228" t="s">
        <v>169</v>
      </c>
    </row>
    <row r="256" spans="1:51" s="14" customFormat="1" ht="12">
      <c r="A256" s="14"/>
      <c r="B256" s="234"/>
      <c r="C256" s="14"/>
      <c r="D256" s="227" t="s">
        <v>177</v>
      </c>
      <c r="E256" s="235" t="s">
        <v>1</v>
      </c>
      <c r="F256" s="236" t="s">
        <v>355</v>
      </c>
      <c r="G256" s="14"/>
      <c r="H256" s="237">
        <v>17.7</v>
      </c>
      <c r="I256" s="238"/>
      <c r="J256" s="14"/>
      <c r="K256" s="14"/>
      <c r="L256" s="234"/>
      <c r="M256" s="239"/>
      <c r="N256" s="240"/>
      <c r="O256" s="240"/>
      <c r="P256" s="240"/>
      <c r="Q256" s="240"/>
      <c r="R256" s="240"/>
      <c r="S256" s="240"/>
      <c r="T256" s="24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35" t="s">
        <v>177</v>
      </c>
      <c r="AU256" s="235" t="s">
        <v>86</v>
      </c>
      <c r="AV256" s="14" t="s">
        <v>86</v>
      </c>
      <c r="AW256" s="14" t="s">
        <v>30</v>
      </c>
      <c r="AX256" s="14" t="s">
        <v>76</v>
      </c>
      <c r="AY256" s="235" t="s">
        <v>169</v>
      </c>
    </row>
    <row r="257" spans="1:51" s="15" customFormat="1" ht="12">
      <c r="A257" s="15"/>
      <c r="B257" s="242"/>
      <c r="C257" s="15"/>
      <c r="D257" s="227" t="s">
        <v>177</v>
      </c>
      <c r="E257" s="243" t="s">
        <v>1</v>
      </c>
      <c r="F257" s="244" t="s">
        <v>180</v>
      </c>
      <c r="G257" s="15"/>
      <c r="H257" s="245">
        <v>17.7</v>
      </c>
      <c r="I257" s="246"/>
      <c r="J257" s="15"/>
      <c r="K257" s="15"/>
      <c r="L257" s="242"/>
      <c r="M257" s="247"/>
      <c r="N257" s="248"/>
      <c r="O257" s="248"/>
      <c r="P257" s="248"/>
      <c r="Q257" s="248"/>
      <c r="R257" s="248"/>
      <c r="S257" s="248"/>
      <c r="T257" s="249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43" t="s">
        <v>177</v>
      </c>
      <c r="AU257" s="243" t="s">
        <v>86</v>
      </c>
      <c r="AV257" s="15" t="s">
        <v>175</v>
      </c>
      <c r="AW257" s="15" t="s">
        <v>30</v>
      </c>
      <c r="AX257" s="15" t="s">
        <v>84</v>
      </c>
      <c r="AY257" s="243" t="s">
        <v>169</v>
      </c>
    </row>
    <row r="258" spans="1:65" s="2" customFormat="1" ht="16.5" customHeight="1">
      <c r="A258" s="39"/>
      <c r="B258" s="181"/>
      <c r="C258" s="213" t="s">
        <v>356</v>
      </c>
      <c r="D258" s="213" t="s">
        <v>171</v>
      </c>
      <c r="E258" s="214" t="s">
        <v>357</v>
      </c>
      <c r="F258" s="215" t="s">
        <v>358</v>
      </c>
      <c r="G258" s="216" t="s">
        <v>248</v>
      </c>
      <c r="H258" s="217">
        <v>17.7</v>
      </c>
      <c r="I258" s="218"/>
      <c r="J258" s="219">
        <f>ROUND(I258*H258,2)</f>
        <v>0</v>
      </c>
      <c r="K258" s="220"/>
      <c r="L258" s="40"/>
      <c r="M258" s="221" t="s">
        <v>1</v>
      </c>
      <c r="N258" s="222" t="s">
        <v>41</v>
      </c>
      <c r="O258" s="78"/>
      <c r="P258" s="223">
        <f>O258*H258</f>
        <v>0</v>
      </c>
      <c r="Q258" s="223">
        <v>0</v>
      </c>
      <c r="R258" s="223">
        <f>Q258*H258</f>
        <v>0</v>
      </c>
      <c r="S258" s="223">
        <v>0</v>
      </c>
      <c r="T258" s="224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25" t="s">
        <v>175</v>
      </c>
      <c r="AT258" s="225" t="s">
        <v>171</v>
      </c>
      <c r="AU258" s="225" t="s">
        <v>86</v>
      </c>
      <c r="AY258" s="18" t="s">
        <v>169</v>
      </c>
      <c r="BE258" s="128">
        <f>IF(N258="základní",J258,0)</f>
        <v>0</v>
      </c>
      <c r="BF258" s="128">
        <f>IF(N258="snížená",J258,0)</f>
        <v>0</v>
      </c>
      <c r="BG258" s="128">
        <f>IF(N258="zákl. přenesená",J258,0)</f>
        <v>0</v>
      </c>
      <c r="BH258" s="128">
        <f>IF(N258="sníž. přenesená",J258,0)</f>
        <v>0</v>
      </c>
      <c r="BI258" s="128">
        <f>IF(N258="nulová",J258,0)</f>
        <v>0</v>
      </c>
      <c r="BJ258" s="18" t="s">
        <v>84</v>
      </c>
      <c r="BK258" s="128">
        <f>ROUND(I258*H258,2)</f>
        <v>0</v>
      </c>
      <c r="BL258" s="18" t="s">
        <v>175</v>
      </c>
      <c r="BM258" s="225" t="s">
        <v>359</v>
      </c>
    </row>
    <row r="259" spans="1:65" s="2" customFormat="1" ht="21.75" customHeight="1">
      <c r="A259" s="39"/>
      <c r="B259" s="181"/>
      <c r="C259" s="213" t="s">
        <v>360</v>
      </c>
      <c r="D259" s="213" t="s">
        <v>171</v>
      </c>
      <c r="E259" s="214" t="s">
        <v>361</v>
      </c>
      <c r="F259" s="215" t="s">
        <v>362</v>
      </c>
      <c r="G259" s="216" t="s">
        <v>248</v>
      </c>
      <c r="H259" s="217">
        <v>17.7</v>
      </c>
      <c r="I259" s="218"/>
      <c r="J259" s="219">
        <f>ROUND(I259*H259,2)</f>
        <v>0</v>
      </c>
      <c r="K259" s="220"/>
      <c r="L259" s="40"/>
      <c r="M259" s="221" t="s">
        <v>1</v>
      </c>
      <c r="N259" s="222" t="s">
        <v>41</v>
      </c>
      <c r="O259" s="78"/>
      <c r="P259" s="223">
        <f>O259*H259</f>
        <v>0</v>
      </c>
      <c r="Q259" s="223">
        <v>0.08565</v>
      </c>
      <c r="R259" s="223">
        <f>Q259*H259</f>
        <v>1.516005</v>
      </c>
      <c r="S259" s="223">
        <v>0</v>
      </c>
      <c r="T259" s="224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5" t="s">
        <v>175</v>
      </c>
      <c r="AT259" s="225" t="s">
        <v>171</v>
      </c>
      <c r="AU259" s="225" t="s">
        <v>86</v>
      </c>
      <c r="AY259" s="18" t="s">
        <v>169</v>
      </c>
      <c r="BE259" s="128">
        <f>IF(N259="základní",J259,0)</f>
        <v>0</v>
      </c>
      <c r="BF259" s="128">
        <f>IF(N259="snížená",J259,0)</f>
        <v>0</v>
      </c>
      <c r="BG259" s="128">
        <f>IF(N259="zákl. přenesená",J259,0)</f>
        <v>0</v>
      </c>
      <c r="BH259" s="128">
        <f>IF(N259="sníž. přenesená",J259,0)</f>
        <v>0</v>
      </c>
      <c r="BI259" s="128">
        <f>IF(N259="nulová",J259,0)</f>
        <v>0</v>
      </c>
      <c r="BJ259" s="18" t="s">
        <v>84</v>
      </c>
      <c r="BK259" s="128">
        <f>ROUND(I259*H259,2)</f>
        <v>0</v>
      </c>
      <c r="BL259" s="18" t="s">
        <v>175</v>
      </c>
      <c r="BM259" s="225" t="s">
        <v>363</v>
      </c>
    </row>
    <row r="260" spans="1:65" s="2" customFormat="1" ht="16.5" customHeight="1">
      <c r="A260" s="39"/>
      <c r="B260" s="181"/>
      <c r="C260" s="250" t="s">
        <v>364</v>
      </c>
      <c r="D260" s="250" t="s">
        <v>365</v>
      </c>
      <c r="E260" s="251" t="s">
        <v>366</v>
      </c>
      <c r="F260" s="252" t="s">
        <v>367</v>
      </c>
      <c r="G260" s="253" t="s">
        <v>248</v>
      </c>
      <c r="H260" s="254">
        <v>17.7</v>
      </c>
      <c r="I260" s="255"/>
      <c r="J260" s="256">
        <f>ROUND(I260*H260,2)</f>
        <v>0</v>
      </c>
      <c r="K260" s="257"/>
      <c r="L260" s="258"/>
      <c r="M260" s="259" t="s">
        <v>1</v>
      </c>
      <c r="N260" s="260" t="s">
        <v>41</v>
      </c>
      <c r="O260" s="78"/>
      <c r="P260" s="223">
        <f>O260*H260</f>
        <v>0</v>
      </c>
      <c r="Q260" s="223">
        <v>0.152</v>
      </c>
      <c r="R260" s="223">
        <f>Q260*H260</f>
        <v>2.6904</v>
      </c>
      <c r="S260" s="223">
        <v>0</v>
      </c>
      <c r="T260" s="224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5" t="s">
        <v>208</v>
      </c>
      <c r="AT260" s="225" t="s">
        <v>365</v>
      </c>
      <c r="AU260" s="225" t="s">
        <v>86</v>
      </c>
      <c r="AY260" s="18" t="s">
        <v>169</v>
      </c>
      <c r="BE260" s="128">
        <f>IF(N260="základní",J260,0)</f>
        <v>0</v>
      </c>
      <c r="BF260" s="128">
        <f>IF(N260="snížená",J260,0)</f>
        <v>0</v>
      </c>
      <c r="BG260" s="128">
        <f>IF(N260="zákl. přenesená",J260,0)</f>
        <v>0</v>
      </c>
      <c r="BH260" s="128">
        <f>IF(N260="sníž. přenesená",J260,0)</f>
        <v>0</v>
      </c>
      <c r="BI260" s="128">
        <f>IF(N260="nulová",J260,0)</f>
        <v>0</v>
      </c>
      <c r="BJ260" s="18" t="s">
        <v>84</v>
      </c>
      <c r="BK260" s="128">
        <f>ROUND(I260*H260,2)</f>
        <v>0</v>
      </c>
      <c r="BL260" s="18" t="s">
        <v>175</v>
      </c>
      <c r="BM260" s="225" t="s">
        <v>368</v>
      </c>
    </row>
    <row r="261" spans="1:63" s="12" customFormat="1" ht="22.8" customHeight="1">
      <c r="A261" s="12"/>
      <c r="B261" s="200"/>
      <c r="C261" s="12"/>
      <c r="D261" s="201" t="s">
        <v>75</v>
      </c>
      <c r="E261" s="211" t="s">
        <v>198</v>
      </c>
      <c r="F261" s="211" t="s">
        <v>369</v>
      </c>
      <c r="G261" s="12"/>
      <c r="H261" s="12"/>
      <c r="I261" s="203"/>
      <c r="J261" s="212">
        <f>BK261</f>
        <v>0</v>
      </c>
      <c r="K261" s="12"/>
      <c r="L261" s="200"/>
      <c r="M261" s="205"/>
      <c r="N261" s="206"/>
      <c r="O261" s="206"/>
      <c r="P261" s="207">
        <f>SUM(P262:P307)</f>
        <v>0</v>
      </c>
      <c r="Q261" s="206"/>
      <c r="R261" s="207">
        <f>SUM(R262:R307)</f>
        <v>121.621418</v>
      </c>
      <c r="S261" s="206"/>
      <c r="T261" s="208">
        <f>SUM(T262:T307)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1" t="s">
        <v>84</v>
      </c>
      <c r="AT261" s="209" t="s">
        <v>75</v>
      </c>
      <c r="AU261" s="209" t="s">
        <v>84</v>
      </c>
      <c r="AY261" s="201" t="s">
        <v>169</v>
      </c>
      <c r="BK261" s="210">
        <f>SUM(BK262:BK307)</f>
        <v>0</v>
      </c>
    </row>
    <row r="262" spans="1:65" s="2" customFormat="1" ht="21.75" customHeight="1">
      <c r="A262" s="39"/>
      <c r="B262" s="181"/>
      <c r="C262" s="213" t="s">
        <v>370</v>
      </c>
      <c r="D262" s="213" t="s">
        <v>171</v>
      </c>
      <c r="E262" s="214" t="s">
        <v>371</v>
      </c>
      <c r="F262" s="215" t="s">
        <v>372</v>
      </c>
      <c r="G262" s="216" t="s">
        <v>248</v>
      </c>
      <c r="H262" s="217">
        <v>410</v>
      </c>
      <c r="I262" s="218"/>
      <c r="J262" s="219">
        <f>ROUND(I262*H262,2)</f>
        <v>0</v>
      </c>
      <c r="K262" s="220"/>
      <c r="L262" s="40"/>
      <c r="M262" s="221" t="s">
        <v>1</v>
      </c>
      <c r="N262" s="222" t="s">
        <v>41</v>
      </c>
      <c r="O262" s="78"/>
      <c r="P262" s="223">
        <f>O262*H262</f>
        <v>0</v>
      </c>
      <c r="Q262" s="223">
        <v>0.00026</v>
      </c>
      <c r="R262" s="223">
        <f>Q262*H262</f>
        <v>0.10659999999999999</v>
      </c>
      <c r="S262" s="223">
        <v>0</v>
      </c>
      <c r="T262" s="224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5" t="s">
        <v>175</v>
      </c>
      <c r="AT262" s="225" t="s">
        <v>171</v>
      </c>
      <c r="AU262" s="225" t="s">
        <v>86</v>
      </c>
      <c r="AY262" s="18" t="s">
        <v>169</v>
      </c>
      <c r="BE262" s="128">
        <f>IF(N262="základní",J262,0)</f>
        <v>0</v>
      </c>
      <c r="BF262" s="128">
        <f>IF(N262="snížená",J262,0)</f>
        <v>0</v>
      </c>
      <c r="BG262" s="128">
        <f>IF(N262="zákl. přenesená",J262,0)</f>
        <v>0</v>
      </c>
      <c r="BH262" s="128">
        <f>IF(N262="sníž. přenesená",J262,0)</f>
        <v>0</v>
      </c>
      <c r="BI262" s="128">
        <f>IF(N262="nulová",J262,0)</f>
        <v>0</v>
      </c>
      <c r="BJ262" s="18" t="s">
        <v>84</v>
      </c>
      <c r="BK262" s="128">
        <f>ROUND(I262*H262,2)</f>
        <v>0</v>
      </c>
      <c r="BL262" s="18" t="s">
        <v>175</v>
      </c>
      <c r="BM262" s="225" t="s">
        <v>373</v>
      </c>
    </row>
    <row r="263" spans="1:65" s="2" customFormat="1" ht="21.75" customHeight="1">
      <c r="A263" s="39"/>
      <c r="B263" s="181"/>
      <c r="C263" s="213" t="s">
        <v>374</v>
      </c>
      <c r="D263" s="213" t="s">
        <v>171</v>
      </c>
      <c r="E263" s="214" t="s">
        <v>375</v>
      </c>
      <c r="F263" s="215" t="s">
        <v>376</v>
      </c>
      <c r="G263" s="216" t="s">
        <v>248</v>
      </c>
      <c r="H263" s="217">
        <v>410</v>
      </c>
      <c r="I263" s="218"/>
      <c r="J263" s="219">
        <f>ROUND(I263*H263,2)</f>
        <v>0</v>
      </c>
      <c r="K263" s="220"/>
      <c r="L263" s="40"/>
      <c r="M263" s="221" t="s">
        <v>1</v>
      </c>
      <c r="N263" s="222" t="s">
        <v>41</v>
      </c>
      <c r="O263" s="78"/>
      <c r="P263" s="223">
        <f>O263*H263</f>
        <v>0</v>
      </c>
      <c r="Q263" s="223">
        <v>0.00438</v>
      </c>
      <c r="R263" s="223">
        <f>Q263*H263</f>
        <v>1.7958</v>
      </c>
      <c r="S263" s="223">
        <v>0</v>
      </c>
      <c r="T263" s="224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5" t="s">
        <v>175</v>
      </c>
      <c r="AT263" s="225" t="s">
        <v>171</v>
      </c>
      <c r="AU263" s="225" t="s">
        <v>86</v>
      </c>
      <c r="AY263" s="18" t="s">
        <v>169</v>
      </c>
      <c r="BE263" s="128">
        <f>IF(N263="základní",J263,0)</f>
        <v>0</v>
      </c>
      <c r="BF263" s="128">
        <f>IF(N263="snížená",J263,0)</f>
        <v>0</v>
      </c>
      <c r="BG263" s="128">
        <f>IF(N263="zákl. přenesená",J263,0)</f>
        <v>0</v>
      </c>
      <c r="BH263" s="128">
        <f>IF(N263="sníž. přenesená",J263,0)</f>
        <v>0</v>
      </c>
      <c r="BI263" s="128">
        <f>IF(N263="nulová",J263,0)</f>
        <v>0</v>
      </c>
      <c r="BJ263" s="18" t="s">
        <v>84</v>
      </c>
      <c r="BK263" s="128">
        <f>ROUND(I263*H263,2)</f>
        <v>0</v>
      </c>
      <c r="BL263" s="18" t="s">
        <v>175</v>
      </c>
      <c r="BM263" s="225" t="s">
        <v>377</v>
      </c>
    </row>
    <row r="264" spans="1:65" s="2" customFormat="1" ht="21.75" customHeight="1">
      <c r="A264" s="39"/>
      <c r="B264" s="181"/>
      <c r="C264" s="213" t="s">
        <v>378</v>
      </c>
      <c r="D264" s="213" t="s">
        <v>171</v>
      </c>
      <c r="E264" s="214" t="s">
        <v>379</v>
      </c>
      <c r="F264" s="215" t="s">
        <v>380</v>
      </c>
      <c r="G264" s="216" t="s">
        <v>248</v>
      </c>
      <c r="H264" s="217">
        <v>410</v>
      </c>
      <c r="I264" s="218"/>
      <c r="J264" s="219">
        <f>ROUND(I264*H264,2)</f>
        <v>0</v>
      </c>
      <c r="K264" s="220"/>
      <c r="L264" s="40"/>
      <c r="M264" s="221" t="s">
        <v>1</v>
      </c>
      <c r="N264" s="222" t="s">
        <v>41</v>
      </c>
      <c r="O264" s="78"/>
      <c r="P264" s="223">
        <f>O264*H264</f>
        <v>0</v>
      </c>
      <c r="Q264" s="223">
        <v>0.003</v>
      </c>
      <c r="R264" s="223">
        <f>Q264*H264</f>
        <v>1.23</v>
      </c>
      <c r="S264" s="223">
        <v>0</v>
      </c>
      <c r="T264" s="224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5" t="s">
        <v>175</v>
      </c>
      <c r="AT264" s="225" t="s">
        <v>171</v>
      </c>
      <c r="AU264" s="225" t="s">
        <v>86</v>
      </c>
      <c r="AY264" s="18" t="s">
        <v>169</v>
      </c>
      <c r="BE264" s="128">
        <f>IF(N264="základní",J264,0)</f>
        <v>0</v>
      </c>
      <c r="BF264" s="128">
        <f>IF(N264="snížená",J264,0)</f>
        <v>0</v>
      </c>
      <c r="BG264" s="128">
        <f>IF(N264="zákl. přenesená",J264,0)</f>
        <v>0</v>
      </c>
      <c r="BH264" s="128">
        <f>IF(N264="sníž. přenesená",J264,0)</f>
        <v>0</v>
      </c>
      <c r="BI264" s="128">
        <f>IF(N264="nulová",J264,0)</f>
        <v>0</v>
      </c>
      <c r="BJ264" s="18" t="s">
        <v>84</v>
      </c>
      <c r="BK264" s="128">
        <f>ROUND(I264*H264,2)</f>
        <v>0</v>
      </c>
      <c r="BL264" s="18" t="s">
        <v>175</v>
      </c>
      <c r="BM264" s="225" t="s">
        <v>381</v>
      </c>
    </row>
    <row r="265" spans="1:65" s="2" customFormat="1" ht="21.75" customHeight="1">
      <c r="A265" s="39"/>
      <c r="B265" s="181"/>
      <c r="C265" s="213" t="s">
        <v>382</v>
      </c>
      <c r="D265" s="213" t="s">
        <v>171</v>
      </c>
      <c r="E265" s="214" t="s">
        <v>383</v>
      </c>
      <c r="F265" s="215" t="s">
        <v>384</v>
      </c>
      <c r="G265" s="216" t="s">
        <v>248</v>
      </c>
      <c r="H265" s="217">
        <v>410</v>
      </c>
      <c r="I265" s="218"/>
      <c r="J265" s="219">
        <f>ROUND(I265*H265,2)</f>
        <v>0</v>
      </c>
      <c r="K265" s="220"/>
      <c r="L265" s="40"/>
      <c r="M265" s="221" t="s">
        <v>1</v>
      </c>
      <c r="N265" s="222" t="s">
        <v>41</v>
      </c>
      <c r="O265" s="78"/>
      <c r="P265" s="223">
        <f>O265*H265</f>
        <v>0</v>
      </c>
      <c r="Q265" s="223">
        <v>0.0157</v>
      </c>
      <c r="R265" s="223">
        <f>Q265*H265</f>
        <v>6.436999999999999</v>
      </c>
      <c r="S265" s="223">
        <v>0</v>
      </c>
      <c r="T265" s="224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5" t="s">
        <v>175</v>
      </c>
      <c r="AT265" s="225" t="s">
        <v>171</v>
      </c>
      <c r="AU265" s="225" t="s">
        <v>86</v>
      </c>
      <c r="AY265" s="18" t="s">
        <v>169</v>
      </c>
      <c r="BE265" s="128">
        <f>IF(N265="základní",J265,0)</f>
        <v>0</v>
      </c>
      <c r="BF265" s="128">
        <f>IF(N265="snížená",J265,0)</f>
        <v>0</v>
      </c>
      <c r="BG265" s="128">
        <f>IF(N265="zákl. přenesená",J265,0)</f>
        <v>0</v>
      </c>
      <c r="BH265" s="128">
        <f>IF(N265="sníž. přenesená",J265,0)</f>
        <v>0</v>
      </c>
      <c r="BI265" s="128">
        <f>IF(N265="nulová",J265,0)</f>
        <v>0</v>
      </c>
      <c r="BJ265" s="18" t="s">
        <v>84</v>
      </c>
      <c r="BK265" s="128">
        <f>ROUND(I265*H265,2)</f>
        <v>0</v>
      </c>
      <c r="BL265" s="18" t="s">
        <v>175</v>
      </c>
      <c r="BM265" s="225" t="s">
        <v>385</v>
      </c>
    </row>
    <row r="266" spans="1:51" s="13" customFormat="1" ht="12">
      <c r="A266" s="13"/>
      <c r="B266" s="226"/>
      <c r="C266" s="13"/>
      <c r="D266" s="227" t="s">
        <v>177</v>
      </c>
      <c r="E266" s="228" t="s">
        <v>1</v>
      </c>
      <c r="F266" s="229" t="s">
        <v>386</v>
      </c>
      <c r="G266" s="13"/>
      <c r="H266" s="228" t="s">
        <v>1</v>
      </c>
      <c r="I266" s="230"/>
      <c r="J266" s="13"/>
      <c r="K266" s="13"/>
      <c r="L266" s="226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177</v>
      </c>
      <c r="AU266" s="228" t="s">
        <v>86</v>
      </c>
      <c r="AV266" s="13" t="s">
        <v>84</v>
      </c>
      <c r="AW266" s="13" t="s">
        <v>30</v>
      </c>
      <c r="AX266" s="13" t="s">
        <v>76</v>
      </c>
      <c r="AY266" s="228" t="s">
        <v>169</v>
      </c>
    </row>
    <row r="267" spans="1:51" s="14" customFormat="1" ht="12">
      <c r="A267" s="14"/>
      <c r="B267" s="234"/>
      <c r="C267" s="14"/>
      <c r="D267" s="227" t="s">
        <v>177</v>
      </c>
      <c r="E267" s="235" t="s">
        <v>1</v>
      </c>
      <c r="F267" s="236" t="s">
        <v>387</v>
      </c>
      <c r="G267" s="14"/>
      <c r="H267" s="237">
        <v>410</v>
      </c>
      <c r="I267" s="238"/>
      <c r="J267" s="14"/>
      <c r="K267" s="14"/>
      <c r="L267" s="234"/>
      <c r="M267" s="239"/>
      <c r="N267" s="240"/>
      <c r="O267" s="240"/>
      <c r="P267" s="240"/>
      <c r="Q267" s="240"/>
      <c r="R267" s="240"/>
      <c r="S267" s="240"/>
      <c r="T267" s="24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5" t="s">
        <v>177</v>
      </c>
      <c r="AU267" s="235" t="s">
        <v>86</v>
      </c>
      <c r="AV267" s="14" t="s">
        <v>86</v>
      </c>
      <c r="AW267" s="14" t="s">
        <v>30</v>
      </c>
      <c r="AX267" s="14" t="s">
        <v>76</v>
      </c>
      <c r="AY267" s="235" t="s">
        <v>169</v>
      </c>
    </row>
    <row r="268" spans="1:51" s="15" customFormat="1" ht="12">
      <c r="A268" s="15"/>
      <c r="B268" s="242"/>
      <c r="C268" s="15"/>
      <c r="D268" s="227" t="s">
        <v>177</v>
      </c>
      <c r="E268" s="243" t="s">
        <v>1</v>
      </c>
      <c r="F268" s="244" t="s">
        <v>180</v>
      </c>
      <c r="G268" s="15"/>
      <c r="H268" s="245">
        <v>410</v>
      </c>
      <c r="I268" s="246"/>
      <c r="J268" s="15"/>
      <c r="K268" s="15"/>
      <c r="L268" s="242"/>
      <c r="M268" s="247"/>
      <c r="N268" s="248"/>
      <c r="O268" s="248"/>
      <c r="P268" s="248"/>
      <c r="Q268" s="248"/>
      <c r="R268" s="248"/>
      <c r="S268" s="248"/>
      <c r="T268" s="249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43" t="s">
        <v>177</v>
      </c>
      <c r="AU268" s="243" t="s">
        <v>86</v>
      </c>
      <c r="AV268" s="15" t="s">
        <v>175</v>
      </c>
      <c r="AW268" s="15" t="s">
        <v>30</v>
      </c>
      <c r="AX268" s="15" t="s">
        <v>84</v>
      </c>
      <c r="AY268" s="243" t="s">
        <v>169</v>
      </c>
    </row>
    <row r="269" spans="1:65" s="2" customFormat="1" ht="21.75" customHeight="1">
      <c r="A269" s="39"/>
      <c r="B269" s="181"/>
      <c r="C269" s="213" t="s">
        <v>388</v>
      </c>
      <c r="D269" s="213" t="s">
        <v>171</v>
      </c>
      <c r="E269" s="214" t="s">
        <v>389</v>
      </c>
      <c r="F269" s="215" t="s">
        <v>390</v>
      </c>
      <c r="G269" s="216" t="s">
        <v>248</v>
      </c>
      <c r="H269" s="217">
        <v>1208</v>
      </c>
      <c r="I269" s="218"/>
      <c r="J269" s="219">
        <f>ROUND(I269*H269,2)</f>
        <v>0</v>
      </c>
      <c r="K269" s="220"/>
      <c r="L269" s="40"/>
      <c r="M269" s="221" t="s">
        <v>1</v>
      </c>
      <c r="N269" s="222" t="s">
        <v>41</v>
      </c>
      <c r="O269" s="78"/>
      <c r="P269" s="223">
        <f>O269*H269</f>
        <v>0</v>
      </c>
      <c r="Q269" s="223">
        <v>0.00026</v>
      </c>
      <c r="R269" s="223">
        <f>Q269*H269</f>
        <v>0.31407999999999997</v>
      </c>
      <c r="S269" s="223">
        <v>0</v>
      </c>
      <c r="T269" s="224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5" t="s">
        <v>175</v>
      </c>
      <c r="AT269" s="225" t="s">
        <v>171</v>
      </c>
      <c r="AU269" s="225" t="s">
        <v>86</v>
      </c>
      <c r="AY269" s="18" t="s">
        <v>169</v>
      </c>
      <c r="BE269" s="128">
        <f>IF(N269="základní",J269,0)</f>
        <v>0</v>
      </c>
      <c r="BF269" s="128">
        <f>IF(N269="snížená",J269,0)</f>
        <v>0</v>
      </c>
      <c r="BG269" s="128">
        <f>IF(N269="zákl. přenesená",J269,0)</f>
        <v>0</v>
      </c>
      <c r="BH269" s="128">
        <f>IF(N269="sníž. přenesená",J269,0)</f>
        <v>0</v>
      </c>
      <c r="BI269" s="128">
        <f>IF(N269="nulová",J269,0)</f>
        <v>0</v>
      </c>
      <c r="BJ269" s="18" t="s">
        <v>84</v>
      </c>
      <c r="BK269" s="128">
        <f>ROUND(I269*H269,2)</f>
        <v>0</v>
      </c>
      <c r="BL269" s="18" t="s">
        <v>175</v>
      </c>
      <c r="BM269" s="225" t="s">
        <v>391</v>
      </c>
    </row>
    <row r="270" spans="1:51" s="13" customFormat="1" ht="12">
      <c r="A270" s="13"/>
      <c r="B270" s="226"/>
      <c r="C270" s="13"/>
      <c r="D270" s="227" t="s">
        <v>177</v>
      </c>
      <c r="E270" s="228" t="s">
        <v>1</v>
      </c>
      <c r="F270" s="229" t="s">
        <v>392</v>
      </c>
      <c r="G270" s="13"/>
      <c r="H270" s="228" t="s">
        <v>1</v>
      </c>
      <c r="I270" s="230"/>
      <c r="J270" s="13"/>
      <c r="K270" s="13"/>
      <c r="L270" s="226"/>
      <c r="M270" s="231"/>
      <c r="N270" s="232"/>
      <c r="O270" s="232"/>
      <c r="P270" s="232"/>
      <c r="Q270" s="232"/>
      <c r="R270" s="232"/>
      <c r="S270" s="232"/>
      <c r="T270" s="23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28" t="s">
        <v>177</v>
      </c>
      <c r="AU270" s="228" t="s">
        <v>86</v>
      </c>
      <c r="AV270" s="13" t="s">
        <v>84</v>
      </c>
      <c r="AW270" s="13" t="s">
        <v>30</v>
      </c>
      <c r="AX270" s="13" t="s">
        <v>76</v>
      </c>
      <c r="AY270" s="228" t="s">
        <v>169</v>
      </c>
    </row>
    <row r="271" spans="1:51" s="14" customFormat="1" ht="12">
      <c r="A271" s="14"/>
      <c r="B271" s="234"/>
      <c r="C271" s="14"/>
      <c r="D271" s="227" t="s">
        <v>177</v>
      </c>
      <c r="E271" s="235" t="s">
        <v>1</v>
      </c>
      <c r="F271" s="236" t="s">
        <v>393</v>
      </c>
      <c r="G271" s="14"/>
      <c r="H271" s="237">
        <v>1208</v>
      </c>
      <c r="I271" s="238"/>
      <c r="J271" s="14"/>
      <c r="K271" s="14"/>
      <c r="L271" s="234"/>
      <c r="M271" s="239"/>
      <c r="N271" s="240"/>
      <c r="O271" s="240"/>
      <c r="P271" s="240"/>
      <c r="Q271" s="240"/>
      <c r="R271" s="240"/>
      <c r="S271" s="240"/>
      <c r="T271" s="24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35" t="s">
        <v>177</v>
      </c>
      <c r="AU271" s="235" t="s">
        <v>86</v>
      </c>
      <c r="AV271" s="14" t="s">
        <v>86</v>
      </c>
      <c r="AW271" s="14" t="s">
        <v>30</v>
      </c>
      <c r="AX271" s="14" t="s">
        <v>76</v>
      </c>
      <c r="AY271" s="235" t="s">
        <v>169</v>
      </c>
    </row>
    <row r="272" spans="1:51" s="15" customFormat="1" ht="12">
      <c r="A272" s="15"/>
      <c r="B272" s="242"/>
      <c r="C272" s="15"/>
      <c r="D272" s="227" t="s">
        <v>177</v>
      </c>
      <c r="E272" s="243" t="s">
        <v>1</v>
      </c>
      <c r="F272" s="244" t="s">
        <v>180</v>
      </c>
      <c r="G272" s="15"/>
      <c r="H272" s="245">
        <v>1208</v>
      </c>
      <c r="I272" s="246"/>
      <c r="J272" s="15"/>
      <c r="K272" s="15"/>
      <c r="L272" s="242"/>
      <c r="M272" s="247"/>
      <c r="N272" s="248"/>
      <c r="O272" s="248"/>
      <c r="P272" s="248"/>
      <c r="Q272" s="248"/>
      <c r="R272" s="248"/>
      <c r="S272" s="248"/>
      <c r="T272" s="249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43" t="s">
        <v>177</v>
      </c>
      <c r="AU272" s="243" t="s">
        <v>86</v>
      </c>
      <c r="AV272" s="15" t="s">
        <v>175</v>
      </c>
      <c r="AW272" s="15" t="s">
        <v>30</v>
      </c>
      <c r="AX272" s="15" t="s">
        <v>84</v>
      </c>
      <c r="AY272" s="243" t="s">
        <v>169</v>
      </c>
    </row>
    <row r="273" spans="1:65" s="2" customFormat="1" ht="21.75" customHeight="1">
      <c r="A273" s="39"/>
      <c r="B273" s="181"/>
      <c r="C273" s="213" t="s">
        <v>394</v>
      </c>
      <c r="D273" s="213" t="s">
        <v>171</v>
      </c>
      <c r="E273" s="214" t="s">
        <v>395</v>
      </c>
      <c r="F273" s="215" t="s">
        <v>396</v>
      </c>
      <c r="G273" s="216" t="s">
        <v>248</v>
      </c>
      <c r="H273" s="217">
        <v>1208</v>
      </c>
      <c r="I273" s="218"/>
      <c r="J273" s="219">
        <f>ROUND(I273*H273,2)</f>
        <v>0</v>
      </c>
      <c r="K273" s="220"/>
      <c r="L273" s="40"/>
      <c r="M273" s="221" t="s">
        <v>1</v>
      </c>
      <c r="N273" s="222" t="s">
        <v>41</v>
      </c>
      <c r="O273" s="78"/>
      <c r="P273" s="223">
        <f>O273*H273</f>
        <v>0</v>
      </c>
      <c r="Q273" s="223">
        <v>0.00438</v>
      </c>
      <c r="R273" s="223">
        <f>Q273*H273</f>
        <v>5.291040000000001</v>
      </c>
      <c r="S273" s="223">
        <v>0</v>
      </c>
      <c r="T273" s="224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5" t="s">
        <v>175</v>
      </c>
      <c r="AT273" s="225" t="s">
        <v>171</v>
      </c>
      <c r="AU273" s="225" t="s">
        <v>86</v>
      </c>
      <c r="AY273" s="18" t="s">
        <v>169</v>
      </c>
      <c r="BE273" s="128">
        <f>IF(N273="základní",J273,0)</f>
        <v>0</v>
      </c>
      <c r="BF273" s="128">
        <f>IF(N273="snížená",J273,0)</f>
        <v>0</v>
      </c>
      <c r="BG273" s="128">
        <f>IF(N273="zákl. přenesená",J273,0)</f>
        <v>0</v>
      </c>
      <c r="BH273" s="128">
        <f>IF(N273="sníž. přenesená",J273,0)</f>
        <v>0</v>
      </c>
      <c r="BI273" s="128">
        <f>IF(N273="nulová",J273,0)</f>
        <v>0</v>
      </c>
      <c r="BJ273" s="18" t="s">
        <v>84</v>
      </c>
      <c r="BK273" s="128">
        <f>ROUND(I273*H273,2)</f>
        <v>0</v>
      </c>
      <c r="BL273" s="18" t="s">
        <v>175</v>
      </c>
      <c r="BM273" s="225" t="s">
        <v>397</v>
      </c>
    </row>
    <row r="274" spans="1:65" s="2" customFormat="1" ht="21.75" customHeight="1">
      <c r="A274" s="39"/>
      <c r="B274" s="181"/>
      <c r="C274" s="213" t="s">
        <v>398</v>
      </c>
      <c r="D274" s="213" t="s">
        <v>171</v>
      </c>
      <c r="E274" s="214" t="s">
        <v>399</v>
      </c>
      <c r="F274" s="215" t="s">
        <v>400</v>
      </c>
      <c r="G274" s="216" t="s">
        <v>248</v>
      </c>
      <c r="H274" s="217">
        <v>1005.7</v>
      </c>
      <c r="I274" s="218"/>
      <c r="J274" s="219">
        <f>ROUND(I274*H274,2)</f>
        <v>0</v>
      </c>
      <c r="K274" s="220"/>
      <c r="L274" s="40"/>
      <c r="M274" s="221" t="s">
        <v>1</v>
      </c>
      <c r="N274" s="222" t="s">
        <v>41</v>
      </c>
      <c r="O274" s="78"/>
      <c r="P274" s="223">
        <f>O274*H274</f>
        <v>0</v>
      </c>
      <c r="Q274" s="223">
        <v>0.003</v>
      </c>
      <c r="R274" s="223">
        <f>Q274*H274</f>
        <v>3.0171</v>
      </c>
      <c r="S274" s="223">
        <v>0</v>
      </c>
      <c r="T274" s="224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5" t="s">
        <v>175</v>
      </c>
      <c r="AT274" s="225" t="s">
        <v>171</v>
      </c>
      <c r="AU274" s="225" t="s">
        <v>86</v>
      </c>
      <c r="AY274" s="18" t="s">
        <v>169</v>
      </c>
      <c r="BE274" s="128">
        <f>IF(N274="základní",J274,0)</f>
        <v>0</v>
      </c>
      <c r="BF274" s="128">
        <f>IF(N274="snížená",J274,0)</f>
        <v>0</v>
      </c>
      <c r="BG274" s="128">
        <f>IF(N274="zákl. přenesená",J274,0)</f>
        <v>0</v>
      </c>
      <c r="BH274" s="128">
        <f>IF(N274="sníž. přenesená",J274,0)</f>
        <v>0</v>
      </c>
      <c r="BI274" s="128">
        <f>IF(N274="nulová",J274,0)</f>
        <v>0</v>
      </c>
      <c r="BJ274" s="18" t="s">
        <v>84</v>
      </c>
      <c r="BK274" s="128">
        <f>ROUND(I274*H274,2)</f>
        <v>0</v>
      </c>
      <c r="BL274" s="18" t="s">
        <v>175</v>
      </c>
      <c r="BM274" s="225" t="s">
        <v>401</v>
      </c>
    </row>
    <row r="275" spans="1:51" s="13" customFormat="1" ht="12">
      <c r="A275" s="13"/>
      <c r="B275" s="226"/>
      <c r="C275" s="13"/>
      <c r="D275" s="227" t="s">
        <v>177</v>
      </c>
      <c r="E275" s="228" t="s">
        <v>1</v>
      </c>
      <c r="F275" s="229" t="s">
        <v>402</v>
      </c>
      <c r="G275" s="13"/>
      <c r="H275" s="228" t="s">
        <v>1</v>
      </c>
      <c r="I275" s="230"/>
      <c r="J275" s="13"/>
      <c r="K275" s="13"/>
      <c r="L275" s="226"/>
      <c r="M275" s="231"/>
      <c r="N275" s="232"/>
      <c r="O275" s="232"/>
      <c r="P275" s="232"/>
      <c r="Q275" s="232"/>
      <c r="R275" s="232"/>
      <c r="S275" s="232"/>
      <c r="T275" s="23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8" t="s">
        <v>177</v>
      </c>
      <c r="AU275" s="228" t="s">
        <v>86</v>
      </c>
      <c r="AV275" s="13" t="s">
        <v>84</v>
      </c>
      <c r="AW275" s="13" t="s">
        <v>30</v>
      </c>
      <c r="AX275" s="13" t="s">
        <v>76</v>
      </c>
      <c r="AY275" s="228" t="s">
        <v>169</v>
      </c>
    </row>
    <row r="276" spans="1:51" s="14" customFormat="1" ht="12">
      <c r="A276" s="14"/>
      <c r="B276" s="234"/>
      <c r="C276" s="14"/>
      <c r="D276" s="227" t="s">
        <v>177</v>
      </c>
      <c r="E276" s="235" t="s">
        <v>1</v>
      </c>
      <c r="F276" s="236" t="s">
        <v>393</v>
      </c>
      <c r="G276" s="14"/>
      <c r="H276" s="237">
        <v>1208</v>
      </c>
      <c r="I276" s="238"/>
      <c r="J276" s="14"/>
      <c r="K276" s="14"/>
      <c r="L276" s="234"/>
      <c r="M276" s="239"/>
      <c r="N276" s="240"/>
      <c r="O276" s="240"/>
      <c r="P276" s="240"/>
      <c r="Q276" s="240"/>
      <c r="R276" s="240"/>
      <c r="S276" s="240"/>
      <c r="T276" s="241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35" t="s">
        <v>177</v>
      </c>
      <c r="AU276" s="235" t="s">
        <v>86</v>
      </c>
      <c r="AV276" s="14" t="s">
        <v>86</v>
      </c>
      <c r="AW276" s="14" t="s">
        <v>30</v>
      </c>
      <c r="AX276" s="14" t="s">
        <v>76</v>
      </c>
      <c r="AY276" s="235" t="s">
        <v>169</v>
      </c>
    </row>
    <row r="277" spans="1:51" s="13" customFormat="1" ht="12">
      <c r="A277" s="13"/>
      <c r="B277" s="226"/>
      <c r="C277" s="13"/>
      <c r="D277" s="227" t="s">
        <v>177</v>
      </c>
      <c r="E277" s="228" t="s">
        <v>1</v>
      </c>
      <c r="F277" s="229" t="s">
        <v>403</v>
      </c>
      <c r="G277" s="13"/>
      <c r="H277" s="228" t="s">
        <v>1</v>
      </c>
      <c r="I277" s="230"/>
      <c r="J277" s="13"/>
      <c r="K277" s="13"/>
      <c r="L277" s="226"/>
      <c r="M277" s="231"/>
      <c r="N277" s="232"/>
      <c r="O277" s="232"/>
      <c r="P277" s="232"/>
      <c r="Q277" s="232"/>
      <c r="R277" s="232"/>
      <c r="S277" s="232"/>
      <c r="T277" s="23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8" t="s">
        <v>177</v>
      </c>
      <c r="AU277" s="228" t="s">
        <v>86</v>
      </c>
      <c r="AV277" s="13" t="s">
        <v>84</v>
      </c>
      <c r="AW277" s="13" t="s">
        <v>30</v>
      </c>
      <c r="AX277" s="13" t="s">
        <v>76</v>
      </c>
      <c r="AY277" s="228" t="s">
        <v>169</v>
      </c>
    </row>
    <row r="278" spans="1:51" s="14" customFormat="1" ht="12">
      <c r="A278" s="14"/>
      <c r="B278" s="234"/>
      <c r="C278" s="14"/>
      <c r="D278" s="227" t="s">
        <v>177</v>
      </c>
      <c r="E278" s="235" t="s">
        <v>1</v>
      </c>
      <c r="F278" s="236" t="s">
        <v>404</v>
      </c>
      <c r="G278" s="14"/>
      <c r="H278" s="237">
        <v>-202.3</v>
      </c>
      <c r="I278" s="238"/>
      <c r="J278" s="14"/>
      <c r="K278" s="14"/>
      <c r="L278" s="234"/>
      <c r="M278" s="239"/>
      <c r="N278" s="240"/>
      <c r="O278" s="240"/>
      <c r="P278" s="240"/>
      <c r="Q278" s="240"/>
      <c r="R278" s="240"/>
      <c r="S278" s="240"/>
      <c r="T278" s="241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35" t="s">
        <v>177</v>
      </c>
      <c r="AU278" s="235" t="s">
        <v>86</v>
      </c>
      <c r="AV278" s="14" t="s">
        <v>86</v>
      </c>
      <c r="AW278" s="14" t="s">
        <v>30</v>
      </c>
      <c r="AX278" s="14" t="s">
        <v>76</v>
      </c>
      <c r="AY278" s="235" t="s">
        <v>169</v>
      </c>
    </row>
    <row r="279" spans="1:51" s="15" customFormat="1" ht="12">
      <c r="A279" s="15"/>
      <c r="B279" s="242"/>
      <c r="C279" s="15"/>
      <c r="D279" s="227" t="s">
        <v>177</v>
      </c>
      <c r="E279" s="243" t="s">
        <v>1</v>
      </c>
      <c r="F279" s="244" t="s">
        <v>180</v>
      </c>
      <c r="G279" s="15"/>
      <c r="H279" s="245">
        <v>1005.7</v>
      </c>
      <c r="I279" s="246"/>
      <c r="J279" s="15"/>
      <c r="K279" s="15"/>
      <c r="L279" s="242"/>
      <c r="M279" s="247"/>
      <c r="N279" s="248"/>
      <c r="O279" s="248"/>
      <c r="P279" s="248"/>
      <c r="Q279" s="248"/>
      <c r="R279" s="248"/>
      <c r="S279" s="248"/>
      <c r="T279" s="249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43" t="s">
        <v>177</v>
      </c>
      <c r="AU279" s="243" t="s">
        <v>86</v>
      </c>
      <c r="AV279" s="15" t="s">
        <v>175</v>
      </c>
      <c r="AW279" s="15" t="s">
        <v>30</v>
      </c>
      <c r="AX279" s="15" t="s">
        <v>84</v>
      </c>
      <c r="AY279" s="243" t="s">
        <v>169</v>
      </c>
    </row>
    <row r="280" spans="1:65" s="2" customFormat="1" ht="21.75" customHeight="1">
      <c r="A280" s="39"/>
      <c r="B280" s="181"/>
      <c r="C280" s="213" t="s">
        <v>405</v>
      </c>
      <c r="D280" s="213" t="s">
        <v>171</v>
      </c>
      <c r="E280" s="214" t="s">
        <v>406</v>
      </c>
      <c r="F280" s="215" t="s">
        <v>407</v>
      </c>
      <c r="G280" s="216" t="s">
        <v>248</v>
      </c>
      <c r="H280" s="217">
        <v>910</v>
      </c>
      <c r="I280" s="218"/>
      <c r="J280" s="219">
        <f>ROUND(I280*H280,2)</f>
        <v>0</v>
      </c>
      <c r="K280" s="220"/>
      <c r="L280" s="40"/>
      <c r="M280" s="221" t="s">
        <v>1</v>
      </c>
      <c r="N280" s="222" t="s">
        <v>41</v>
      </c>
      <c r="O280" s="78"/>
      <c r="P280" s="223">
        <f>O280*H280</f>
        <v>0</v>
      </c>
      <c r="Q280" s="223">
        <v>0.0157</v>
      </c>
      <c r="R280" s="223">
        <f>Q280*H280</f>
        <v>14.286999999999999</v>
      </c>
      <c r="S280" s="223">
        <v>0</v>
      </c>
      <c r="T280" s="224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5" t="s">
        <v>175</v>
      </c>
      <c r="AT280" s="225" t="s">
        <v>171</v>
      </c>
      <c r="AU280" s="225" t="s">
        <v>86</v>
      </c>
      <c r="AY280" s="18" t="s">
        <v>169</v>
      </c>
      <c r="BE280" s="128">
        <f>IF(N280="základní",J280,0)</f>
        <v>0</v>
      </c>
      <c r="BF280" s="128">
        <f>IF(N280="snížená",J280,0)</f>
        <v>0</v>
      </c>
      <c r="BG280" s="128">
        <f>IF(N280="zákl. přenesená",J280,0)</f>
        <v>0</v>
      </c>
      <c r="BH280" s="128">
        <f>IF(N280="sníž. přenesená",J280,0)</f>
        <v>0</v>
      </c>
      <c r="BI280" s="128">
        <f>IF(N280="nulová",J280,0)</f>
        <v>0</v>
      </c>
      <c r="BJ280" s="18" t="s">
        <v>84</v>
      </c>
      <c r="BK280" s="128">
        <f>ROUND(I280*H280,2)</f>
        <v>0</v>
      </c>
      <c r="BL280" s="18" t="s">
        <v>175</v>
      </c>
      <c r="BM280" s="225" t="s">
        <v>408</v>
      </c>
    </row>
    <row r="281" spans="1:65" s="2" customFormat="1" ht="21.75" customHeight="1">
      <c r="A281" s="39"/>
      <c r="B281" s="181"/>
      <c r="C281" s="213" t="s">
        <v>409</v>
      </c>
      <c r="D281" s="213" t="s">
        <v>171</v>
      </c>
      <c r="E281" s="214" t="s">
        <v>410</v>
      </c>
      <c r="F281" s="215" t="s">
        <v>411</v>
      </c>
      <c r="G281" s="216" t="s">
        <v>248</v>
      </c>
      <c r="H281" s="217">
        <v>68</v>
      </c>
      <c r="I281" s="218"/>
      <c r="J281" s="219">
        <f>ROUND(I281*H281,2)</f>
        <v>0</v>
      </c>
      <c r="K281" s="220"/>
      <c r="L281" s="40"/>
      <c r="M281" s="221" t="s">
        <v>1</v>
      </c>
      <c r="N281" s="222" t="s">
        <v>41</v>
      </c>
      <c r="O281" s="78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5" t="s">
        <v>175</v>
      </c>
      <c r="AT281" s="225" t="s">
        <v>171</v>
      </c>
      <c r="AU281" s="225" t="s">
        <v>86</v>
      </c>
      <c r="AY281" s="18" t="s">
        <v>169</v>
      </c>
      <c r="BE281" s="128">
        <f>IF(N281="základní",J281,0)</f>
        <v>0</v>
      </c>
      <c r="BF281" s="128">
        <f>IF(N281="snížená",J281,0)</f>
        <v>0</v>
      </c>
      <c r="BG281" s="128">
        <f>IF(N281="zákl. přenesená",J281,0)</f>
        <v>0</v>
      </c>
      <c r="BH281" s="128">
        <f>IF(N281="sníž. přenesená",J281,0)</f>
        <v>0</v>
      </c>
      <c r="BI281" s="128">
        <f>IF(N281="nulová",J281,0)</f>
        <v>0</v>
      </c>
      <c r="BJ281" s="18" t="s">
        <v>84</v>
      </c>
      <c r="BK281" s="128">
        <f>ROUND(I281*H281,2)</f>
        <v>0</v>
      </c>
      <c r="BL281" s="18" t="s">
        <v>175</v>
      </c>
      <c r="BM281" s="225" t="s">
        <v>412</v>
      </c>
    </row>
    <row r="282" spans="1:65" s="2" customFormat="1" ht="21.75" customHeight="1">
      <c r="A282" s="39"/>
      <c r="B282" s="181"/>
      <c r="C282" s="213" t="s">
        <v>413</v>
      </c>
      <c r="D282" s="213" t="s">
        <v>171</v>
      </c>
      <c r="E282" s="214" t="s">
        <v>414</v>
      </c>
      <c r="F282" s="215" t="s">
        <v>415</v>
      </c>
      <c r="G282" s="216" t="s">
        <v>248</v>
      </c>
      <c r="H282" s="217">
        <v>108</v>
      </c>
      <c r="I282" s="218"/>
      <c r="J282" s="219">
        <f>ROUND(I282*H282,2)</f>
        <v>0</v>
      </c>
      <c r="K282" s="220"/>
      <c r="L282" s="40"/>
      <c r="M282" s="221" t="s">
        <v>1</v>
      </c>
      <c r="N282" s="222" t="s">
        <v>41</v>
      </c>
      <c r="O282" s="78"/>
      <c r="P282" s="223">
        <f>O282*H282</f>
        <v>0</v>
      </c>
      <c r="Q282" s="223">
        <v>0.00026</v>
      </c>
      <c r="R282" s="223">
        <f>Q282*H282</f>
        <v>0.028079999999999997</v>
      </c>
      <c r="S282" s="223">
        <v>0</v>
      </c>
      <c r="T282" s="224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5" t="s">
        <v>175</v>
      </c>
      <c r="AT282" s="225" t="s">
        <v>171</v>
      </c>
      <c r="AU282" s="225" t="s">
        <v>86</v>
      </c>
      <c r="AY282" s="18" t="s">
        <v>169</v>
      </c>
      <c r="BE282" s="128">
        <f>IF(N282="základní",J282,0)</f>
        <v>0</v>
      </c>
      <c r="BF282" s="128">
        <f>IF(N282="snížená",J282,0)</f>
        <v>0</v>
      </c>
      <c r="BG282" s="128">
        <f>IF(N282="zákl. přenesená",J282,0)</f>
        <v>0</v>
      </c>
      <c r="BH282" s="128">
        <f>IF(N282="sníž. přenesená",J282,0)</f>
        <v>0</v>
      </c>
      <c r="BI282" s="128">
        <f>IF(N282="nulová",J282,0)</f>
        <v>0</v>
      </c>
      <c r="BJ282" s="18" t="s">
        <v>84</v>
      </c>
      <c r="BK282" s="128">
        <f>ROUND(I282*H282,2)</f>
        <v>0</v>
      </c>
      <c r="BL282" s="18" t="s">
        <v>175</v>
      </c>
      <c r="BM282" s="225" t="s">
        <v>416</v>
      </c>
    </row>
    <row r="283" spans="1:51" s="13" customFormat="1" ht="12">
      <c r="A283" s="13"/>
      <c r="B283" s="226"/>
      <c r="C283" s="13"/>
      <c r="D283" s="227" t="s">
        <v>177</v>
      </c>
      <c r="E283" s="228" t="s">
        <v>1</v>
      </c>
      <c r="F283" s="229" t="s">
        <v>417</v>
      </c>
      <c r="G283" s="13"/>
      <c r="H283" s="228" t="s">
        <v>1</v>
      </c>
      <c r="I283" s="230"/>
      <c r="J283" s="13"/>
      <c r="K283" s="13"/>
      <c r="L283" s="226"/>
      <c r="M283" s="231"/>
      <c r="N283" s="232"/>
      <c r="O283" s="232"/>
      <c r="P283" s="232"/>
      <c r="Q283" s="232"/>
      <c r="R283" s="232"/>
      <c r="S283" s="232"/>
      <c r="T283" s="23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8" t="s">
        <v>177</v>
      </c>
      <c r="AU283" s="228" t="s">
        <v>86</v>
      </c>
      <c r="AV283" s="13" t="s">
        <v>84</v>
      </c>
      <c r="AW283" s="13" t="s">
        <v>30</v>
      </c>
      <c r="AX283" s="13" t="s">
        <v>76</v>
      </c>
      <c r="AY283" s="228" t="s">
        <v>169</v>
      </c>
    </row>
    <row r="284" spans="1:51" s="14" customFormat="1" ht="12">
      <c r="A284" s="14"/>
      <c r="B284" s="234"/>
      <c r="C284" s="14"/>
      <c r="D284" s="227" t="s">
        <v>177</v>
      </c>
      <c r="E284" s="235" t="s">
        <v>1</v>
      </c>
      <c r="F284" s="236" t="s">
        <v>418</v>
      </c>
      <c r="G284" s="14"/>
      <c r="H284" s="237">
        <v>108</v>
      </c>
      <c r="I284" s="238"/>
      <c r="J284" s="14"/>
      <c r="K284" s="14"/>
      <c r="L284" s="234"/>
      <c r="M284" s="239"/>
      <c r="N284" s="240"/>
      <c r="O284" s="240"/>
      <c r="P284" s="240"/>
      <c r="Q284" s="240"/>
      <c r="R284" s="240"/>
      <c r="S284" s="240"/>
      <c r="T284" s="24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35" t="s">
        <v>177</v>
      </c>
      <c r="AU284" s="235" t="s">
        <v>86</v>
      </c>
      <c r="AV284" s="14" t="s">
        <v>86</v>
      </c>
      <c r="AW284" s="14" t="s">
        <v>30</v>
      </c>
      <c r="AX284" s="14" t="s">
        <v>76</v>
      </c>
      <c r="AY284" s="235" t="s">
        <v>169</v>
      </c>
    </row>
    <row r="285" spans="1:51" s="15" customFormat="1" ht="12">
      <c r="A285" s="15"/>
      <c r="B285" s="242"/>
      <c r="C285" s="15"/>
      <c r="D285" s="227" t="s">
        <v>177</v>
      </c>
      <c r="E285" s="243" t="s">
        <v>1</v>
      </c>
      <c r="F285" s="244" t="s">
        <v>180</v>
      </c>
      <c r="G285" s="15"/>
      <c r="H285" s="245">
        <v>108</v>
      </c>
      <c r="I285" s="246"/>
      <c r="J285" s="15"/>
      <c r="K285" s="15"/>
      <c r="L285" s="242"/>
      <c r="M285" s="247"/>
      <c r="N285" s="248"/>
      <c r="O285" s="248"/>
      <c r="P285" s="248"/>
      <c r="Q285" s="248"/>
      <c r="R285" s="248"/>
      <c r="S285" s="248"/>
      <c r="T285" s="249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43" t="s">
        <v>177</v>
      </c>
      <c r="AU285" s="243" t="s">
        <v>86</v>
      </c>
      <c r="AV285" s="15" t="s">
        <v>175</v>
      </c>
      <c r="AW285" s="15" t="s">
        <v>30</v>
      </c>
      <c r="AX285" s="15" t="s">
        <v>84</v>
      </c>
      <c r="AY285" s="243" t="s">
        <v>169</v>
      </c>
    </row>
    <row r="286" spans="1:65" s="2" customFormat="1" ht="21.75" customHeight="1">
      <c r="A286" s="39"/>
      <c r="B286" s="181"/>
      <c r="C286" s="213" t="s">
        <v>419</v>
      </c>
      <c r="D286" s="213" t="s">
        <v>171</v>
      </c>
      <c r="E286" s="214" t="s">
        <v>420</v>
      </c>
      <c r="F286" s="215" t="s">
        <v>421</v>
      </c>
      <c r="G286" s="216" t="s">
        <v>248</v>
      </c>
      <c r="H286" s="217">
        <v>108</v>
      </c>
      <c r="I286" s="218"/>
      <c r="J286" s="219">
        <f>ROUND(I286*H286,2)</f>
        <v>0</v>
      </c>
      <c r="K286" s="220"/>
      <c r="L286" s="40"/>
      <c r="M286" s="221" t="s">
        <v>1</v>
      </c>
      <c r="N286" s="222" t="s">
        <v>41</v>
      </c>
      <c r="O286" s="78"/>
      <c r="P286" s="223">
        <f>O286*H286</f>
        <v>0</v>
      </c>
      <c r="Q286" s="223">
        <v>0.00438</v>
      </c>
      <c r="R286" s="223">
        <f>Q286*H286</f>
        <v>0.47304</v>
      </c>
      <c r="S286" s="223">
        <v>0</v>
      </c>
      <c r="T286" s="224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5" t="s">
        <v>175</v>
      </c>
      <c r="AT286" s="225" t="s">
        <v>171</v>
      </c>
      <c r="AU286" s="225" t="s">
        <v>86</v>
      </c>
      <c r="AY286" s="18" t="s">
        <v>169</v>
      </c>
      <c r="BE286" s="128">
        <f>IF(N286="základní",J286,0)</f>
        <v>0</v>
      </c>
      <c r="BF286" s="128">
        <f>IF(N286="snížená",J286,0)</f>
        <v>0</v>
      </c>
      <c r="BG286" s="128">
        <f>IF(N286="zákl. přenesená",J286,0)</f>
        <v>0</v>
      </c>
      <c r="BH286" s="128">
        <f>IF(N286="sníž. přenesená",J286,0)</f>
        <v>0</v>
      </c>
      <c r="BI286" s="128">
        <f>IF(N286="nulová",J286,0)</f>
        <v>0</v>
      </c>
      <c r="BJ286" s="18" t="s">
        <v>84</v>
      </c>
      <c r="BK286" s="128">
        <f>ROUND(I286*H286,2)</f>
        <v>0</v>
      </c>
      <c r="BL286" s="18" t="s">
        <v>175</v>
      </c>
      <c r="BM286" s="225" t="s">
        <v>422</v>
      </c>
    </row>
    <row r="287" spans="1:65" s="2" customFormat="1" ht="21.75" customHeight="1">
      <c r="A287" s="39"/>
      <c r="B287" s="181"/>
      <c r="C287" s="213" t="s">
        <v>423</v>
      </c>
      <c r="D287" s="213" t="s">
        <v>171</v>
      </c>
      <c r="E287" s="214" t="s">
        <v>424</v>
      </c>
      <c r="F287" s="215" t="s">
        <v>425</v>
      </c>
      <c r="G287" s="216" t="s">
        <v>248</v>
      </c>
      <c r="H287" s="217">
        <v>80</v>
      </c>
      <c r="I287" s="218"/>
      <c r="J287" s="219">
        <f>ROUND(I287*H287,2)</f>
        <v>0</v>
      </c>
      <c r="K287" s="220"/>
      <c r="L287" s="40"/>
      <c r="M287" s="221" t="s">
        <v>1</v>
      </c>
      <c r="N287" s="222" t="s">
        <v>41</v>
      </c>
      <c r="O287" s="78"/>
      <c r="P287" s="223">
        <f>O287*H287</f>
        <v>0</v>
      </c>
      <c r="Q287" s="223">
        <v>0.01455</v>
      </c>
      <c r="R287" s="223">
        <f>Q287*H287</f>
        <v>1.1640000000000001</v>
      </c>
      <c r="S287" s="223">
        <v>0</v>
      </c>
      <c r="T287" s="224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25" t="s">
        <v>175</v>
      </c>
      <c r="AT287" s="225" t="s">
        <v>171</v>
      </c>
      <c r="AU287" s="225" t="s">
        <v>86</v>
      </c>
      <c r="AY287" s="18" t="s">
        <v>169</v>
      </c>
      <c r="BE287" s="128">
        <f>IF(N287="základní",J287,0)</f>
        <v>0</v>
      </c>
      <c r="BF287" s="128">
        <f>IF(N287="snížená",J287,0)</f>
        <v>0</v>
      </c>
      <c r="BG287" s="128">
        <f>IF(N287="zákl. přenesená",J287,0)</f>
        <v>0</v>
      </c>
      <c r="BH287" s="128">
        <f>IF(N287="sníž. přenesená",J287,0)</f>
        <v>0</v>
      </c>
      <c r="BI287" s="128">
        <f>IF(N287="nulová",J287,0)</f>
        <v>0</v>
      </c>
      <c r="BJ287" s="18" t="s">
        <v>84</v>
      </c>
      <c r="BK287" s="128">
        <f>ROUND(I287*H287,2)</f>
        <v>0</v>
      </c>
      <c r="BL287" s="18" t="s">
        <v>175</v>
      </c>
      <c r="BM287" s="225" t="s">
        <v>426</v>
      </c>
    </row>
    <row r="288" spans="1:51" s="13" customFormat="1" ht="12">
      <c r="A288" s="13"/>
      <c r="B288" s="226"/>
      <c r="C288" s="13"/>
      <c r="D288" s="227" t="s">
        <v>177</v>
      </c>
      <c r="E288" s="228" t="s">
        <v>1</v>
      </c>
      <c r="F288" s="229" t="s">
        <v>427</v>
      </c>
      <c r="G288" s="13"/>
      <c r="H288" s="228" t="s">
        <v>1</v>
      </c>
      <c r="I288" s="230"/>
      <c r="J288" s="13"/>
      <c r="K288" s="13"/>
      <c r="L288" s="226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28" t="s">
        <v>177</v>
      </c>
      <c r="AU288" s="228" t="s">
        <v>86</v>
      </c>
      <c r="AV288" s="13" t="s">
        <v>84</v>
      </c>
      <c r="AW288" s="13" t="s">
        <v>30</v>
      </c>
      <c r="AX288" s="13" t="s">
        <v>76</v>
      </c>
      <c r="AY288" s="228" t="s">
        <v>169</v>
      </c>
    </row>
    <row r="289" spans="1:51" s="14" customFormat="1" ht="12">
      <c r="A289" s="14"/>
      <c r="B289" s="234"/>
      <c r="C289" s="14"/>
      <c r="D289" s="227" t="s">
        <v>177</v>
      </c>
      <c r="E289" s="235" t="s">
        <v>1</v>
      </c>
      <c r="F289" s="236" t="s">
        <v>428</v>
      </c>
      <c r="G289" s="14"/>
      <c r="H289" s="237">
        <v>80</v>
      </c>
      <c r="I289" s="238"/>
      <c r="J289" s="14"/>
      <c r="K289" s="14"/>
      <c r="L289" s="234"/>
      <c r="M289" s="239"/>
      <c r="N289" s="240"/>
      <c r="O289" s="240"/>
      <c r="P289" s="240"/>
      <c r="Q289" s="240"/>
      <c r="R289" s="240"/>
      <c r="S289" s="240"/>
      <c r="T289" s="241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35" t="s">
        <v>177</v>
      </c>
      <c r="AU289" s="235" t="s">
        <v>86</v>
      </c>
      <c r="AV289" s="14" t="s">
        <v>86</v>
      </c>
      <c r="AW289" s="14" t="s">
        <v>30</v>
      </c>
      <c r="AX289" s="14" t="s">
        <v>76</v>
      </c>
      <c r="AY289" s="235" t="s">
        <v>169</v>
      </c>
    </row>
    <row r="290" spans="1:51" s="15" customFormat="1" ht="12">
      <c r="A290" s="15"/>
      <c r="B290" s="242"/>
      <c r="C290" s="15"/>
      <c r="D290" s="227" t="s">
        <v>177</v>
      </c>
      <c r="E290" s="243" t="s">
        <v>1</v>
      </c>
      <c r="F290" s="244" t="s">
        <v>180</v>
      </c>
      <c r="G290" s="15"/>
      <c r="H290" s="245">
        <v>80</v>
      </c>
      <c r="I290" s="246"/>
      <c r="J290" s="15"/>
      <c r="K290" s="15"/>
      <c r="L290" s="242"/>
      <c r="M290" s="247"/>
      <c r="N290" s="248"/>
      <c r="O290" s="248"/>
      <c r="P290" s="248"/>
      <c r="Q290" s="248"/>
      <c r="R290" s="248"/>
      <c r="S290" s="248"/>
      <c r="T290" s="249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43" t="s">
        <v>177</v>
      </c>
      <c r="AU290" s="243" t="s">
        <v>86</v>
      </c>
      <c r="AV290" s="15" t="s">
        <v>175</v>
      </c>
      <c r="AW290" s="15" t="s">
        <v>30</v>
      </c>
      <c r="AX290" s="15" t="s">
        <v>84</v>
      </c>
      <c r="AY290" s="243" t="s">
        <v>169</v>
      </c>
    </row>
    <row r="291" spans="1:65" s="2" customFormat="1" ht="21.75" customHeight="1">
      <c r="A291" s="39"/>
      <c r="B291" s="181"/>
      <c r="C291" s="213" t="s">
        <v>429</v>
      </c>
      <c r="D291" s="213" t="s">
        <v>171</v>
      </c>
      <c r="E291" s="214" t="s">
        <v>430</v>
      </c>
      <c r="F291" s="215" t="s">
        <v>431</v>
      </c>
      <c r="G291" s="216" t="s">
        <v>248</v>
      </c>
      <c r="H291" s="217">
        <v>108</v>
      </c>
      <c r="I291" s="218"/>
      <c r="J291" s="219">
        <f>ROUND(I291*H291,2)</f>
        <v>0</v>
      </c>
      <c r="K291" s="220"/>
      <c r="L291" s="40"/>
      <c r="M291" s="221" t="s">
        <v>1</v>
      </c>
      <c r="N291" s="222" t="s">
        <v>41</v>
      </c>
      <c r="O291" s="78"/>
      <c r="P291" s="223">
        <f>O291*H291</f>
        <v>0</v>
      </c>
      <c r="Q291" s="223">
        <v>0.00268</v>
      </c>
      <c r="R291" s="223">
        <f>Q291*H291</f>
        <v>0.28944000000000003</v>
      </c>
      <c r="S291" s="223">
        <v>0</v>
      </c>
      <c r="T291" s="224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5" t="s">
        <v>175</v>
      </c>
      <c r="AT291" s="225" t="s">
        <v>171</v>
      </c>
      <c r="AU291" s="225" t="s">
        <v>86</v>
      </c>
      <c r="AY291" s="18" t="s">
        <v>169</v>
      </c>
      <c r="BE291" s="128">
        <f>IF(N291="základní",J291,0)</f>
        <v>0</v>
      </c>
      <c r="BF291" s="128">
        <f>IF(N291="snížená",J291,0)</f>
        <v>0</v>
      </c>
      <c r="BG291" s="128">
        <f>IF(N291="zákl. přenesená",J291,0)</f>
        <v>0</v>
      </c>
      <c r="BH291" s="128">
        <f>IF(N291="sníž. přenesená",J291,0)</f>
        <v>0</v>
      </c>
      <c r="BI291" s="128">
        <f>IF(N291="nulová",J291,0)</f>
        <v>0</v>
      </c>
      <c r="BJ291" s="18" t="s">
        <v>84</v>
      </c>
      <c r="BK291" s="128">
        <f>ROUND(I291*H291,2)</f>
        <v>0</v>
      </c>
      <c r="BL291" s="18" t="s">
        <v>175</v>
      </c>
      <c r="BM291" s="225" t="s">
        <v>432</v>
      </c>
    </row>
    <row r="292" spans="1:65" s="2" customFormat="1" ht="16.5" customHeight="1">
      <c r="A292" s="39"/>
      <c r="B292" s="181"/>
      <c r="C292" s="213" t="s">
        <v>433</v>
      </c>
      <c r="D292" s="213" t="s">
        <v>171</v>
      </c>
      <c r="E292" s="214" t="s">
        <v>434</v>
      </c>
      <c r="F292" s="215" t="s">
        <v>435</v>
      </c>
      <c r="G292" s="216" t="s">
        <v>248</v>
      </c>
      <c r="H292" s="217">
        <v>480.4</v>
      </c>
      <c r="I292" s="218"/>
      <c r="J292" s="219">
        <f>ROUND(I292*H292,2)</f>
        <v>0</v>
      </c>
      <c r="K292" s="220"/>
      <c r="L292" s="40"/>
      <c r="M292" s="221" t="s">
        <v>1</v>
      </c>
      <c r="N292" s="222" t="s">
        <v>41</v>
      </c>
      <c r="O292" s="78"/>
      <c r="P292" s="223">
        <f>O292*H292</f>
        <v>0</v>
      </c>
      <c r="Q292" s="223">
        <v>0.1122</v>
      </c>
      <c r="R292" s="223">
        <f>Q292*H292</f>
        <v>53.900879999999994</v>
      </c>
      <c r="S292" s="223">
        <v>0</v>
      </c>
      <c r="T292" s="224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5" t="s">
        <v>175</v>
      </c>
      <c r="AT292" s="225" t="s">
        <v>171</v>
      </c>
      <c r="AU292" s="225" t="s">
        <v>86</v>
      </c>
      <c r="AY292" s="18" t="s">
        <v>169</v>
      </c>
      <c r="BE292" s="128">
        <f>IF(N292="základní",J292,0)</f>
        <v>0</v>
      </c>
      <c r="BF292" s="128">
        <f>IF(N292="snížená",J292,0)</f>
        <v>0</v>
      </c>
      <c r="BG292" s="128">
        <f>IF(N292="zákl. přenesená",J292,0)</f>
        <v>0</v>
      </c>
      <c r="BH292" s="128">
        <f>IF(N292="sníž. přenesená",J292,0)</f>
        <v>0</v>
      </c>
      <c r="BI292" s="128">
        <f>IF(N292="nulová",J292,0)</f>
        <v>0</v>
      </c>
      <c r="BJ292" s="18" t="s">
        <v>84</v>
      </c>
      <c r="BK292" s="128">
        <f>ROUND(I292*H292,2)</f>
        <v>0</v>
      </c>
      <c r="BL292" s="18" t="s">
        <v>175</v>
      </c>
      <c r="BM292" s="225" t="s">
        <v>436</v>
      </c>
    </row>
    <row r="293" spans="1:51" s="13" customFormat="1" ht="12">
      <c r="A293" s="13"/>
      <c r="B293" s="226"/>
      <c r="C293" s="13"/>
      <c r="D293" s="227" t="s">
        <v>177</v>
      </c>
      <c r="E293" s="228" t="s">
        <v>1</v>
      </c>
      <c r="F293" s="229" t="s">
        <v>437</v>
      </c>
      <c r="G293" s="13"/>
      <c r="H293" s="228" t="s">
        <v>1</v>
      </c>
      <c r="I293" s="230"/>
      <c r="J293" s="13"/>
      <c r="K293" s="13"/>
      <c r="L293" s="226"/>
      <c r="M293" s="231"/>
      <c r="N293" s="232"/>
      <c r="O293" s="232"/>
      <c r="P293" s="232"/>
      <c r="Q293" s="232"/>
      <c r="R293" s="232"/>
      <c r="S293" s="232"/>
      <c r="T293" s="23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28" t="s">
        <v>177</v>
      </c>
      <c r="AU293" s="228" t="s">
        <v>86</v>
      </c>
      <c r="AV293" s="13" t="s">
        <v>84</v>
      </c>
      <c r="AW293" s="13" t="s">
        <v>30</v>
      </c>
      <c r="AX293" s="13" t="s">
        <v>76</v>
      </c>
      <c r="AY293" s="228" t="s">
        <v>169</v>
      </c>
    </row>
    <row r="294" spans="1:51" s="14" customFormat="1" ht="12">
      <c r="A294" s="14"/>
      <c r="B294" s="234"/>
      <c r="C294" s="14"/>
      <c r="D294" s="227" t="s">
        <v>177</v>
      </c>
      <c r="E294" s="235" t="s">
        <v>1</v>
      </c>
      <c r="F294" s="236" t="s">
        <v>438</v>
      </c>
      <c r="G294" s="14"/>
      <c r="H294" s="237">
        <v>480.4</v>
      </c>
      <c r="I294" s="238"/>
      <c r="J294" s="14"/>
      <c r="K294" s="14"/>
      <c r="L294" s="234"/>
      <c r="M294" s="239"/>
      <c r="N294" s="240"/>
      <c r="O294" s="240"/>
      <c r="P294" s="240"/>
      <c r="Q294" s="240"/>
      <c r="R294" s="240"/>
      <c r="S294" s="240"/>
      <c r="T294" s="24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35" t="s">
        <v>177</v>
      </c>
      <c r="AU294" s="235" t="s">
        <v>86</v>
      </c>
      <c r="AV294" s="14" t="s">
        <v>86</v>
      </c>
      <c r="AW294" s="14" t="s">
        <v>30</v>
      </c>
      <c r="AX294" s="14" t="s">
        <v>76</v>
      </c>
      <c r="AY294" s="235" t="s">
        <v>169</v>
      </c>
    </row>
    <row r="295" spans="1:51" s="15" customFormat="1" ht="12">
      <c r="A295" s="15"/>
      <c r="B295" s="242"/>
      <c r="C295" s="15"/>
      <c r="D295" s="227" t="s">
        <v>177</v>
      </c>
      <c r="E295" s="243" t="s">
        <v>1</v>
      </c>
      <c r="F295" s="244" t="s">
        <v>180</v>
      </c>
      <c r="G295" s="15"/>
      <c r="H295" s="245">
        <v>480.4</v>
      </c>
      <c r="I295" s="246"/>
      <c r="J295" s="15"/>
      <c r="K295" s="15"/>
      <c r="L295" s="242"/>
      <c r="M295" s="247"/>
      <c r="N295" s="248"/>
      <c r="O295" s="248"/>
      <c r="P295" s="248"/>
      <c r="Q295" s="248"/>
      <c r="R295" s="248"/>
      <c r="S295" s="248"/>
      <c r="T295" s="249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T295" s="243" t="s">
        <v>177</v>
      </c>
      <c r="AU295" s="243" t="s">
        <v>86</v>
      </c>
      <c r="AV295" s="15" t="s">
        <v>175</v>
      </c>
      <c r="AW295" s="15" t="s">
        <v>30</v>
      </c>
      <c r="AX295" s="15" t="s">
        <v>84</v>
      </c>
      <c r="AY295" s="243" t="s">
        <v>169</v>
      </c>
    </row>
    <row r="296" spans="1:65" s="2" customFormat="1" ht="21.75" customHeight="1">
      <c r="A296" s="39"/>
      <c r="B296" s="181"/>
      <c r="C296" s="213" t="s">
        <v>439</v>
      </c>
      <c r="D296" s="213" t="s">
        <v>171</v>
      </c>
      <c r="E296" s="214" t="s">
        <v>440</v>
      </c>
      <c r="F296" s="215" t="s">
        <v>441</v>
      </c>
      <c r="G296" s="216" t="s">
        <v>248</v>
      </c>
      <c r="H296" s="217">
        <v>960.8</v>
      </c>
      <c r="I296" s="218"/>
      <c r="J296" s="219">
        <f>ROUND(I296*H296,2)</f>
        <v>0</v>
      </c>
      <c r="K296" s="220"/>
      <c r="L296" s="40"/>
      <c r="M296" s="221" t="s">
        <v>1</v>
      </c>
      <c r="N296" s="222" t="s">
        <v>41</v>
      </c>
      <c r="O296" s="78"/>
      <c r="P296" s="223">
        <f>O296*H296</f>
        <v>0</v>
      </c>
      <c r="Q296" s="223">
        <v>0.01122</v>
      </c>
      <c r="R296" s="223">
        <f>Q296*H296</f>
        <v>10.780176</v>
      </c>
      <c r="S296" s="223">
        <v>0</v>
      </c>
      <c r="T296" s="224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5" t="s">
        <v>175</v>
      </c>
      <c r="AT296" s="225" t="s">
        <v>171</v>
      </c>
      <c r="AU296" s="225" t="s">
        <v>86</v>
      </c>
      <c r="AY296" s="18" t="s">
        <v>169</v>
      </c>
      <c r="BE296" s="128">
        <f>IF(N296="základní",J296,0)</f>
        <v>0</v>
      </c>
      <c r="BF296" s="128">
        <f>IF(N296="snížená",J296,0)</f>
        <v>0</v>
      </c>
      <c r="BG296" s="128">
        <f>IF(N296="zákl. přenesená",J296,0)</f>
        <v>0</v>
      </c>
      <c r="BH296" s="128">
        <f>IF(N296="sníž. přenesená",J296,0)</f>
        <v>0</v>
      </c>
      <c r="BI296" s="128">
        <f>IF(N296="nulová",J296,0)</f>
        <v>0</v>
      </c>
      <c r="BJ296" s="18" t="s">
        <v>84</v>
      </c>
      <c r="BK296" s="128">
        <f>ROUND(I296*H296,2)</f>
        <v>0</v>
      </c>
      <c r="BL296" s="18" t="s">
        <v>175</v>
      </c>
      <c r="BM296" s="225" t="s">
        <v>442</v>
      </c>
    </row>
    <row r="297" spans="1:51" s="14" customFormat="1" ht="12">
      <c r="A297" s="14"/>
      <c r="B297" s="234"/>
      <c r="C297" s="14"/>
      <c r="D297" s="227" t="s">
        <v>177</v>
      </c>
      <c r="E297" s="235" t="s">
        <v>1</v>
      </c>
      <c r="F297" s="236" t="s">
        <v>443</v>
      </c>
      <c r="G297" s="14"/>
      <c r="H297" s="237">
        <v>960.8</v>
      </c>
      <c r="I297" s="238"/>
      <c r="J297" s="14"/>
      <c r="K297" s="14"/>
      <c r="L297" s="234"/>
      <c r="M297" s="239"/>
      <c r="N297" s="240"/>
      <c r="O297" s="240"/>
      <c r="P297" s="240"/>
      <c r="Q297" s="240"/>
      <c r="R297" s="240"/>
      <c r="S297" s="240"/>
      <c r="T297" s="241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35" t="s">
        <v>177</v>
      </c>
      <c r="AU297" s="235" t="s">
        <v>86</v>
      </c>
      <c r="AV297" s="14" t="s">
        <v>86</v>
      </c>
      <c r="AW297" s="14" t="s">
        <v>30</v>
      </c>
      <c r="AX297" s="14" t="s">
        <v>84</v>
      </c>
      <c r="AY297" s="235" t="s">
        <v>169</v>
      </c>
    </row>
    <row r="298" spans="1:65" s="2" customFormat="1" ht="16.5" customHeight="1">
      <c r="A298" s="39"/>
      <c r="B298" s="181"/>
      <c r="C298" s="213" t="s">
        <v>444</v>
      </c>
      <c r="D298" s="213" t="s">
        <v>171</v>
      </c>
      <c r="E298" s="214" t="s">
        <v>445</v>
      </c>
      <c r="F298" s="215" t="s">
        <v>446</v>
      </c>
      <c r="G298" s="216" t="s">
        <v>248</v>
      </c>
      <c r="H298" s="217">
        <v>480.4</v>
      </c>
      <c r="I298" s="218"/>
      <c r="J298" s="219">
        <f>ROUND(I298*H298,2)</f>
        <v>0</v>
      </c>
      <c r="K298" s="220"/>
      <c r="L298" s="40"/>
      <c r="M298" s="221" t="s">
        <v>1</v>
      </c>
      <c r="N298" s="222" t="s">
        <v>41</v>
      </c>
      <c r="O298" s="78"/>
      <c r="P298" s="223">
        <f>O298*H298</f>
        <v>0</v>
      </c>
      <c r="Q298" s="223">
        <v>0.00013</v>
      </c>
      <c r="R298" s="223">
        <f>Q298*H298</f>
        <v>0.062451999999999994</v>
      </c>
      <c r="S298" s="223">
        <v>0</v>
      </c>
      <c r="T298" s="224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5" t="s">
        <v>175</v>
      </c>
      <c r="AT298" s="225" t="s">
        <v>171</v>
      </c>
      <c r="AU298" s="225" t="s">
        <v>86</v>
      </c>
      <c r="AY298" s="18" t="s">
        <v>169</v>
      </c>
      <c r="BE298" s="128">
        <f>IF(N298="základní",J298,0)</f>
        <v>0</v>
      </c>
      <c r="BF298" s="128">
        <f>IF(N298="snížená",J298,0)</f>
        <v>0</v>
      </c>
      <c r="BG298" s="128">
        <f>IF(N298="zákl. přenesená",J298,0)</f>
        <v>0</v>
      </c>
      <c r="BH298" s="128">
        <f>IF(N298="sníž. přenesená",J298,0)</f>
        <v>0</v>
      </c>
      <c r="BI298" s="128">
        <f>IF(N298="nulová",J298,0)</f>
        <v>0</v>
      </c>
      <c r="BJ298" s="18" t="s">
        <v>84</v>
      </c>
      <c r="BK298" s="128">
        <f>ROUND(I298*H298,2)</f>
        <v>0</v>
      </c>
      <c r="BL298" s="18" t="s">
        <v>175</v>
      </c>
      <c r="BM298" s="225" t="s">
        <v>447</v>
      </c>
    </row>
    <row r="299" spans="1:51" s="14" customFormat="1" ht="12">
      <c r="A299" s="14"/>
      <c r="B299" s="234"/>
      <c r="C299" s="14"/>
      <c r="D299" s="227" t="s">
        <v>177</v>
      </c>
      <c r="E299" s="235" t="s">
        <v>1</v>
      </c>
      <c r="F299" s="236" t="s">
        <v>438</v>
      </c>
      <c r="G299" s="14"/>
      <c r="H299" s="237">
        <v>480.4</v>
      </c>
      <c r="I299" s="238"/>
      <c r="J299" s="14"/>
      <c r="K299" s="14"/>
      <c r="L299" s="234"/>
      <c r="M299" s="239"/>
      <c r="N299" s="240"/>
      <c r="O299" s="240"/>
      <c r="P299" s="240"/>
      <c r="Q299" s="240"/>
      <c r="R299" s="240"/>
      <c r="S299" s="240"/>
      <c r="T299" s="241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35" t="s">
        <v>177</v>
      </c>
      <c r="AU299" s="235" t="s">
        <v>86</v>
      </c>
      <c r="AV299" s="14" t="s">
        <v>86</v>
      </c>
      <c r="AW299" s="14" t="s">
        <v>30</v>
      </c>
      <c r="AX299" s="14" t="s">
        <v>84</v>
      </c>
      <c r="AY299" s="235" t="s">
        <v>169</v>
      </c>
    </row>
    <row r="300" spans="1:65" s="2" customFormat="1" ht="21.75" customHeight="1">
      <c r="A300" s="39"/>
      <c r="B300" s="181"/>
      <c r="C300" s="213" t="s">
        <v>448</v>
      </c>
      <c r="D300" s="213" t="s">
        <v>171</v>
      </c>
      <c r="E300" s="214" t="s">
        <v>449</v>
      </c>
      <c r="F300" s="215" t="s">
        <v>450</v>
      </c>
      <c r="G300" s="216" t="s">
        <v>312</v>
      </c>
      <c r="H300" s="217">
        <v>263</v>
      </c>
      <c r="I300" s="218"/>
      <c r="J300" s="219">
        <f>ROUND(I300*H300,2)</f>
        <v>0</v>
      </c>
      <c r="K300" s="220"/>
      <c r="L300" s="40"/>
      <c r="M300" s="221" t="s">
        <v>1</v>
      </c>
      <c r="N300" s="222" t="s">
        <v>41</v>
      </c>
      <c r="O300" s="78"/>
      <c r="P300" s="223">
        <f>O300*H300</f>
        <v>0</v>
      </c>
      <c r="Q300" s="223">
        <v>2E-05</v>
      </c>
      <c r="R300" s="223">
        <f>Q300*H300</f>
        <v>0.005260000000000001</v>
      </c>
      <c r="S300" s="223">
        <v>0</v>
      </c>
      <c r="T300" s="224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5" t="s">
        <v>175</v>
      </c>
      <c r="AT300" s="225" t="s">
        <v>171</v>
      </c>
      <c r="AU300" s="225" t="s">
        <v>86</v>
      </c>
      <c r="AY300" s="18" t="s">
        <v>169</v>
      </c>
      <c r="BE300" s="128">
        <f>IF(N300="základní",J300,0)</f>
        <v>0</v>
      </c>
      <c r="BF300" s="128">
        <f>IF(N300="snížená",J300,0)</f>
        <v>0</v>
      </c>
      <c r="BG300" s="128">
        <f>IF(N300="zákl. přenesená",J300,0)</f>
        <v>0</v>
      </c>
      <c r="BH300" s="128">
        <f>IF(N300="sníž. přenesená",J300,0)</f>
        <v>0</v>
      </c>
      <c r="BI300" s="128">
        <f>IF(N300="nulová",J300,0)</f>
        <v>0</v>
      </c>
      <c r="BJ300" s="18" t="s">
        <v>84</v>
      </c>
      <c r="BK300" s="128">
        <f>ROUND(I300*H300,2)</f>
        <v>0</v>
      </c>
      <c r="BL300" s="18" t="s">
        <v>175</v>
      </c>
      <c r="BM300" s="225" t="s">
        <v>451</v>
      </c>
    </row>
    <row r="301" spans="1:65" s="2" customFormat="1" ht="16.5" customHeight="1">
      <c r="A301" s="39"/>
      <c r="B301" s="181"/>
      <c r="C301" s="213" t="s">
        <v>452</v>
      </c>
      <c r="D301" s="213" t="s">
        <v>171</v>
      </c>
      <c r="E301" s="214" t="s">
        <v>453</v>
      </c>
      <c r="F301" s="215" t="s">
        <v>454</v>
      </c>
      <c r="G301" s="216" t="s">
        <v>248</v>
      </c>
      <c r="H301" s="217">
        <v>29.5</v>
      </c>
      <c r="I301" s="218"/>
      <c r="J301" s="219">
        <f>ROUND(I301*H301,2)</f>
        <v>0</v>
      </c>
      <c r="K301" s="220"/>
      <c r="L301" s="40"/>
      <c r="M301" s="221" t="s">
        <v>1</v>
      </c>
      <c r="N301" s="222" t="s">
        <v>41</v>
      </c>
      <c r="O301" s="78"/>
      <c r="P301" s="223">
        <f>O301*H301</f>
        <v>0</v>
      </c>
      <c r="Q301" s="223">
        <v>0.3674</v>
      </c>
      <c r="R301" s="223">
        <f>Q301*H301</f>
        <v>10.8383</v>
      </c>
      <c r="S301" s="223">
        <v>0</v>
      </c>
      <c r="T301" s="224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5" t="s">
        <v>175</v>
      </c>
      <c r="AT301" s="225" t="s">
        <v>171</v>
      </c>
      <c r="AU301" s="225" t="s">
        <v>86</v>
      </c>
      <c r="AY301" s="18" t="s">
        <v>169</v>
      </c>
      <c r="BE301" s="128">
        <f>IF(N301="základní",J301,0)</f>
        <v>0</v>
      </c>
      <c r="BF301" s="128">
        <f>IF(N301="snížená",J301,0)</f>
        <v>0</v>
      </c>
      <c r="BG301" s="128">
        <f>IF(N301="zákl. přenesená",J301,0)</f>
        <v>0</v>
      </c>
      <c r="BH301" s="128">
        <f>IF(N301="sníž. přenesená",J301,0)</f>
        <v>0</v>
      </c>
      <c r="BI301" s="128">
        <f>IF(N301="nulová",J301,0)</f>
        <v>0</v>
      </c>
      <c r="BJ301" s="18" t="s">
        <v>84</v>
      </c>
      <c r="BK301" s="128">
        <f>ROUND(I301*H301,2)</f>
        <v>0</v>
      </c>
      <c r="BL301" s="18" t="s">
        <v>175</v>
      </c>
      <c r="BM301" s="225" t="s">
        <v>455</v>
      </c>
    </row>
    <row r="302" spans="1:51" s="13" customFormat="1" ht="12">
      <c r="A302" s="13"/>
      <c r="B302" s="226"/>
      <c r="C302" s="13"/>
      <c r="D302" s="227" t="s">
        <v>177</v>
      </c>
      <c r="E302" s="228" t="s">
        <v>1</v>
      </c>
      <c r="F302" s="229" t="s">
        <v>456</v>
      </c>
      <c r="G302" s="13"/>
      <c r="H302" s="228" t="s">
        <v>1</v>
      </c>
      <c r="I302" s="230"/>
      <c r="J302" s="13"/>
      <c r="K302" s="13"/>
      <c r="L302" s="226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28" t="s">
        <v>177</v>
      </c>
      <c r="AU302" s="228" t="s">
        <v>86</v>
      </c>
      <c r="AV302" s="13" t="s">
        <v>84</v>
      </c>
      <c r="AW302" s="13" t="s">
        <v>30</v>
      </c>
      <c r="AX302" s="13" t="s">
        <v>76</v>
      </c>
      <c r="AY302" s="228" t="s">
        <v>169</v>
      </c>
    </row>
    <row r="303" spans="1:51" s="14" customFormat="1" ht="12">
      <c r="A303" s="14"/>
      <c r="B303" s="234"/>
      <c r="C303" s="14"/>
      <c r="D303" s="227" t="s">
        <v>177</v>
      </c>
      <c r="E303" s="235" t="s">
        <v>1</v>
      </c>
      <c r="F303" s="236" t="s">
        <v>457</v>
      </c>
      <c r="G303" s="14"/>
      <c r="H303" s="237">
        <v>29.5</v>
      </c>
      <c r="I303" s="238"/>
      <c r="J303" s="14"/>
      <c r="K303" s="14"/>
      <c r="L303" s="234"/>
      <c r="M303" s="239"/>
      <c r="N303" s="240"/>
      <c r="O303" s="240"/>
      <c r="P303" s="240"/>
      <c r="Q303" s="240"/>
      <c r="R303" s="240"/>
      <c r="S303" s="240"/>
      <c r="T303" s="241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35" t="s">
        <v>177</v>
      </c>
      <c r="AU303" s="235" t="s">
        <v>86</v>
      </c>
      <c r="AV303" s="14" t="s">
        <v>86</v>
      </c>
      <c r="AW303" s="14" t="s">
        <v>30</v>
      </c>
      <c r="AX303" s="14" t="s">
        <v>76</v>
      </c>
      <c r="AY303" s="235" t="s">
        <v>169</v>
      </c>
    </row>
    <row r="304" spans="1:51" s="15" customFormat="1" ht="12">
      <c r="A304" s="15"/>
      <c r="B304" s="242"/>
      <c r="C304" s="15"/>
      <c r="D304" s="227" t="s">
        <v>177</v>
      </c>
      <c r="E304" s="243" t="s">
        <v>1</v>
      </c>
      <c r="F304" s="244" t="s">
        <v>180</v>
      </c>
      <c r="G304" s="15"/>
      <c r="H304" s="245">
        <v>29.5</v>
      </c>
      <c r="I304" s="246"/>
      <c r="J304" s="15"/>
      <c r="K304" s="15"/>
      <c r="L304" s="242"/>
      <c r="M304" s="247"/>
      <c r="N304" s="248"/>
      <c r="O304" s="248"/>
      <c r="P304" s="248"/>
      <c r="Q304" s="248"/>
      <c r="R304" s="248"/>
      <c r="S304" s="248"/>
      <c r="T304" s="249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43" t="s">
        <v>177</v>
      </c>
      <c r="AU304" s="243" t="s">
        <v>86</v>
      </c>
      <c r="AV304" s="15" t="s">
        <v>175</v>
      </c>
      <c r="AW304" s="15" t="s">
        <v>30</v>
      </c>
      <c r="AX304" s="15" t="s">
        <v>84</v>
      </c>
      <c r="AY304" s="243" t="s">
        <v>169</v>
      </c>
    </row>
    <row r="305" spans="1:65" s="2" customFormat="1" ht="21.75" customHeight="1">
      <c r="A305" s="39"/>
      <c r="B305" s="181"/>
      <c r="C305" s="213" t="s">
        <v>458</v>
      </c>
      <c r="D305" s="213" t="s">
        <v>171</v>
      </c>
      <c r="E305" s="214" t="s">
        <v>459</v>
      </c>
      <c r="F305" s="215" t="s">
        <v>460</v>
      </c>
      <c r="G305" s="216" t="s">
        <v>312</v>
      </c>
      <c r="H305" s="217">
        <v>59</v>
      </c>
      <c r="I305" s="218"/>
      <c r="J305" s="219">
        <f>ROUND(I305*H305,2)</f>
        <v>0</v>
      </c>
      <c r="K305" s="220"/>
      <c r="L305" s="40"/>
      <c r="M305" s="221" t="s">
        <v>1</v>
      </c>
      <c r="N305" s="222" t="s">
        <v>41</v>
      </c>
      <c r="O305" s="78"/>
      <c r="P305" s="223">
        <f>O305*H305</f>
        <v>0</v>
      </c>
      <c r="Q305" s="223">
        <v>0.19663</v>
      </c>
      <c r="R305" s="223">
        <f>Q305*H305</f>
        <v>11.60117</v>
      </c>
      <c r="S305" s="223">
        <v>0</v>
      </c>
      <c r="T305" s="224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5" t="s">
        <v>175</v>
      </c>
      <c r="AT305" s="225" t="s">
        <v>171</v>
      </c>
      <c r="AU305" s="225" t="s">
        <v>86</v>
      </c>
      <c r="AY305" s="18" t="s">
        <v>169</v>
      </c>
      <c r="BE305" s="128">
        <f>IF(N305="základní",J305,0)</f>
        <v>0</v>
      </c>
      <c r="BF305" s="128">
        <f>IF(N305="snížená",J305,0)</f>
        <v>0</v>
      </c>
      <c r="BG305" s="128">
        <f>IF(N305="zákl. přenesená",J305,0)</f>
        <v>0</v>
      </c>
      <c r="BH305" s="128">
        <f>IF(N305="sníž. přenesená",J305,0)</f>
        <v>0</v>
      </c>
      <c r="BI305" s="128">
        <f>IF(N305="nulová",J305,0)</f>
        <v>0</v>
      </c>
      <c r="BJ305" s="18" t="s">
        <v>84</v>
      </c>
      <c r="BK305" s="128">
        <f>ROUND(I305*H305,2)</f>
        <v>0</v>
      </c>
      <c r="BL305" s="18" t="s">
        <v>175</v>
      </c>
      <c r="BM305" s="225" t="s">
        <v>461</v>
      </c>
    </row>
    <row r="306" spans="1:51" s="14" customFormat="1" ht="12">
      <c r="A306" s="14"/>
      <c r="B306" s="234"/>
      <c r="C306" s="14"/>
      <c r="D306" s="227" t="s">
        <v>177</v>
      </c>
      <c r="E306" s="235" t="s">
        <v>1</v>
      </c>
      <c r="F306" s="236" t="s">
        <v>462</v>
      </c>
      <c r="G306" s="14"/>
      <c r="H306" s="237">
        <v>59</v>
      </c>
      <c r="I306" s="238"/>
      <c r="J306" s="14"/>
      <c r="K306" s="14"/>
      <c r="L306" s="234"/>
      <c r="M306" s="239"/>
      <c r="N306" s="240"/>
      <c r="O306" s="240"/>
      <c r="P306" s="240"/>
      <c r="Q306" s="240"/>
      <c r="R306" s="240"/>
      <c r="S306" s="240"/>
      <c r="T306" s="241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35" t="s">
        <v>177</v>
      </c>
      <c r="AU306" s="235" t="s">
        <v>86</v>
      </c>
      <c r="AV306" s="14" t="s">
        <v>86</v>
      </c>
      <c r="AW306" s="14" t="s">
        <v>30</v>
      </c>
      <c r="AX306" s="14" t="s">
        <v>76</v>
      </c>
      <c r="AY306" s="235" t="s">
        <v>169</v>
      </c>
    </row>
    <row r="307" spans="1:51" s="15" customFormat="1" ht="12">
      <c r="A307" s="15"/>
      <c r="B307" s="242"/>
      <c r="C307" s="15"/>
      <c r="D307" s="227" t="s">
        <v>177</v>
      </c>
      <c r="E307" s="243" t="s">
        <v>1</v>
      </c>
      <c r="F307" s="244" t="s">
        <v>180</v>
      </c>
      <c r="G307" s="15"/>
      <c r="H307" s="245">
        <v>59</v>
      </c>
      <c r="I307" s="246"/>
      <c r="J307" s="15"/>
      <c r="K307" s="15"/>
      <c r="L307" s="242"/>
      <c r="M307" s="247"/>
      <c r="N307" s="248"/>
      <c r="O307" s="248"/>
      <c r="P307" s="248"/>
      <c r="Q307" s="248"/>
      <c r="R307" s="248"/>
      <c r="S307" s="248"/>
      <c r="T307" s="249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43" t="s">
        <v>177</v>
      </c>
      <c r="AU307" s="243" t="s">
        <v>86</v>
      </c>
      <c r="AV307" s="15" t="s">
        <v>175</v>
      </c>
      <c r="AW307" s="15" t="s">
        <v>30</v>
      </c>
      <c r="AX307" s="15" t="s">
        <v>84</v>
      </c>
      <c r="AY307" s="243" t="s">
        <v>169</v>
      </c>
    </row>
    <row r="308" spans="1:63" s="12" customFormat="1" ht="22.8" customHeight="1">
      <c r="A308" s="12"/>
      <c r="B308" s="200"/>
      <c r="C308" s="12"/>
      <c r="D308" s="201" t="s">
        <v>75</v>
      </c>
      <c r="E308" s="211" t="s">
        <v>214</v>
      </c>
      <c r="F308" s="211" t="s">
        <v>463</v>
      </c>
      <c r="G308" s="12"/>
      <c r="H308" s="12"/>
      <c r="I308" s="203"/>
      <c r="J308" s="212">
        <f>BK308</f>
        <v>0</v>
      </c>
      <c r="K308" s="12"/>
      <c r="L308" s="200"/>
      <c r="M308" s="205"/>
      <c r="N308" s="206"/>
      <c r="O308" s="206"/>
      <c r="P308" s="207">
        <f>SUM(P309:P357)</f>
        <v>0</v>
      </c>
      <c r="Q308" s="206"/>
      <c r="R308" s="207">
        <f>SUM(R309:R357)</f>
        <v>3.7527477499999997</v>
      </c>
      <c r="S308" s="206"/>
      <c r="T308" s="208">
        <f>SUM(T309:T357)</f>
        <v>482.91986900000006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1" t="s">
        <v>84</v>
      </c>
      <c r="AT308" s="209" t="s">
        <v>75</v>
      </c>
      <c r="AU308" s="209" t="s">
        <v>84</v>
      </c>
      <c r="AY308" s="201" t="s">
        <v>169</v>
      </c>
      <c r="BK308" s="210">
        <f>SUM(BK309:BK357)</f>
        <v>0</v>
      </c>
    </row>
    <row r="309" spans="1:65" s="2" customFormat="1" ht="21.75" customHeight="1">
      <c r="A309" s="39"/>
      <c r="B309" s="181"/>
      <c r="C309" s="213" t="s">
        <v>464</v>
      </c>
      <c r="D309" s="213" t="s">
        <v>171</v>
      </c>
      <c r="E309" s="214" t="s">
        <v>465</v>
      </c>
      <c r="F309" s="215" t="s">
        <v>466</v>
      </c>
      <c r="G309" s="216" t="s">
        <v>248</v>
      </c>
      <c r="H309" s="217">
        <v>596</v>
      </c>
      <c r="I309" s="218"/>
      <c r="J309" s="219">
        <f>ROUND(I309*H309,2)</f>
        <v>0</v>
      </c>
      <c r="K309" s="220"/>
      <c r="L309" s="40"/>
      <c r="M309" s="221" t="s">
        <v>1</v>
      </c>
      <c r="N309" s="222" t="s">
        <v>41</v>
      </c>
      <c r="O309" s="78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5" t="s">
        <v>257</v>
      </c>
      <c r="AT309" s="225" t="s">
        <v>171</v>
      </c>
      <c r="AU309" s="225" t="s">
        <v>86</v>
      </c>
      <c r="AY309" s="18" t="s">
        <v>169</v>
      </c>
      <c r="BE309" s="128">
        <f>IF(N309="základní",J309,0)</f>
        <v>0</v>
      </c>
      <c r="BF309" s="128">
        <f>IF(N309="snížená",J309,0)</f>
        <v>0</v>
      </c>
      <c r="BG309" s="128">
        <f>IF(N309="zákl. přenesená",J309,0)</f>
        <v>0</v>
      </c>
      <c r="BH309" s="128">
        <f>IF(N309="sníž. přenesená",J309,0)</f>
        <v>0</v>
      </c>
      <c r="BI309" s="128">
        <f>IF(N309="nulová",J309,0)</f>
        <v>0</v>
      </c>
      <c r="BJ309" s="18" t="s">
        <v>84</v>
      </c>
      <c r="BK309" s="128">
        <f>ROUND(I309*H309,2)</f>
        <v>0</v>
      </c>
      <c r="BL309" s="18" t="s">
        <v>257</v>
      </c>
      <c r="BM309" s="225" t="s">
        <v>467</v>
      </c>
    </row>
    <row r="310" spans="1:65" s="2" customFormat="1" ht="21.75" customHeight="1">
      <c r="A310" s="39"/>
      <c r="B310" s="181"/>
      <c r="C310" s="213" t="s">
        <v>468</v>
      </c>
      <c r="D310" s="213" t="s">
        <v>171</v>
      </c>
      <c r="E310" s="214" t="s">
        <v>469</v>
      </c>
      <c r="F310" s="215" t="s">
        <v>470</v>
      </c>
      <c r="G310" s="216" t="s">
        <v>248</v>
      </c>
      <c r="H310" s="217">
        <v>35760</v>
      </c>
      <c r="I310" s="218"/>
      <c r="J310" s="219">
        <f>ROUND(I310*H310,2)</f>
        <v>0</v>
      </c>
      <c r="K310" s="220"/>
      <c r="L310" s="40"/>
      <c r="M310" s="221" t="s">
        <v>1</v>
      </c>
      <c r="N310" s="222" t="s">
        <v>41</v>
      </c>
      <c r="O310" s="78"/>
      <c r="P310" s="223">
        <f>O310*H310</f>
        <v>0</v>
      </c>
      <c r="Q310" s="223">
        <v>0</v>
      </c>
      <c r="R310" s="223">
        <f>Q310*H310</f>
        <v>0</v>
      </c>
      <c r="S310" s="223">
        <v>0</v>
      </c>
      <c r="T310" s="224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5" t="s">
        <v>175</v>
      </c>
      <c r="AT310" s="225" t="s">
        <v>171</v>
      </c>
      <c r="AU310" s="225" t="s">
        <v>86</v>
      </c>
      <c r="AY310" s="18" t="s">
        <v>169</v>
      </c>
      <c r="BE310" s="128">
        <f>IF(N310="základní",J310,0)</f>
        <v>0</v>
      </c>
      <c r="BF310" s="128">
        <f>IF(N310="snížená",J310,0)</f>
        <v>0</v>
      </c>
      <c r="BG310" s="128">
        <f>IF(N310="zákl. přenesená",J310,0)</f>
        <v>0</v>
      </c>
      <c r="BH310" s="128">
        <f>IF(N310="sníž. přenesená",J310,0)</f>
        <v>0</v>
      </c>
      <c r="BI310" s="128">
        <f>IF(N310="nulová",J310,0)</f>
        <v>0</v>
      </c>
      <c r="BJ310" s="18" t="s">
        <v>84</v>
      </c>
      <c r="BK310" s="128">
        <f>ROUND(I310*H310,2)</f>
        <v>0</v>
      </c>
      <c r="BL310" s="18" t="s">
        <v>175</v>
      </c>
      <c r="BM310" s="225" t="s">
        <v>471</v>
      </c>
    </row>
    <row r="311" spans="1:51" s="14" customFormat="1" ht="12">
      <c r="A311" s="14"/>
      <c r="B311" s="234"/>
      <c r="C311" s="14"/>
      <c r="D311" s="227" t="s">
        <v>177</v>
      </c>
      <c r="E311" s="235" t="s">
        <v>1</v>
      </c>
      <c r="F311" s="236" t="s">
        <v>472</v>
      </c>
      <c r="G311" s="14"/>
      <c r="H311" s="237">
        <v>35760</v>
      </c>
      <c r="I311" s="238"/>
      <c r="J311" s="14"/>
      <c r="K311" s="14"/>
      <c r="L311" s="234"/>
      <c r="M311" s="239"/>
      <c r="N311" s="240"/>
      <c r="O311" s="240"/>
      <c r="P311" s="240"/>
      <c r="Q311" s="240"/>
      <c r="R311" s="240"/>
      <c r="S311" s="240"/>
      <c r="T311" s="241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35" t="s">
        <v>177</v>
      </c>
      <c r="AU311" s="235" t="s">
        <v>86</v>
      </c>
      <c r="AV311" s="14" t="s">
        <v>86</v>
      </c>
      <c r="AW311" s="14" t="s">
        <v>30</v>
      </c>
      <c r="AX311" s="14" t="s">
        <v>84</v>
      </c>
      <c r="AY311" s="235" t="s">
        <v>169</v>
      </c>
    </row>
    <row r="312" spans="1:65" s="2" customFormat="1" ht="21.75" customHeight="1">
      <c r="A312" s="39"/>
      <c r="B312" s="181"/>
      <c r="C312" s="213" t="s">
        <v>473</v>
      </c>
      <c r="D312" s="213" t="s">
        <v>171</v>
      </c>
      <c r="E312" s="214" t="s">
        <v>474</v>
      </c>
      <c r="F312" s="215" t="s">
        <v>475</v>
      </c>
      <c r="G312" s="216" t="s">
        <v>248</v>
      </c>
      <c r="H312" s="217">
        <v>596</v>
      </c>
      <c r="I312" s="218"/>
      <c r="J312" s="219">
        <f>ROUND(I312*H312,2)</f>
        <v>0</v>
      </c>
      <c r="K312" s="220"/>
      <c r="L312" s="40"/>
      <c r="M312" s="221" t="s">
        <v>1</v>
      </c>
      <c r="N312" s="222" t="s">
        <v>41</v>
      </c>
      <c r="O312" s="78"/>
      <c r="P312" s="223">
        <f>O312*H312</f>
        <v>0</v>
      </c>
      <c r="Q312" s="223">
        <v>0</v>
      </c>
      <c r="R312" s="223">
        <f>Q312*H312</f>
        <v>0</v>
      </c>
      <c r="S312" s="223">
        <v>0</v>
      </c>
      <c r="T312" s="224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5" t="s">
        <v>175</v>
      </c>
      <c r="AT312" s="225" t="s">
        <v>171</v>
      </c>
      <c r="AU312" s="225" t="s">
        <v>86</v>
      </c>
      <c r="AY312" s="18" t="s">
        <v>169</v>
      </c>
      <c r="BE312" s="128">
        <f>IF(N312="základní",J312,0)</f>
        <v>0</v>
      </c>
      <c r="BF312" s="128">
        <f>IF(N312="snížená",J312,0)</f>
        <v>0</v>
      </c>
      <c r="BG312" s="128">
        <f>IF(N312="zákl. přenesená",J312,0)</f>
        <v>0</v>
      </c>
      <c r="BH312" s="128">
        <f>IF(N312="sníž. přenesená",J312,0)</f>
        <v>0</v>
      </c>
      <c r="BI312" s="128">
        <f>IF(N312="nulová",J312,0)</f>
        <v>0</v>
      </c>
      <c r="BJ312" s="18" t="s">
        <v>84</v>
      </c>
      <c r="BK312" s="128">
        <f>ROUND(I312*H312,2)</f>
        <v>0</v>
      </c>
      <c r="BL312" s="18" t="s">
        <v>175</v>
      </c>
      <c r="BM312" s="225" t="s">
        <v>476</v>
      </c>
    </row>
    <row r="313" spans="1:65" s="2" customFormat="1" ht="16.5" customHeight="1">
      <c r="A313" s="39"/>
      <c r="B313" s="181"/>
      <c r="C313" s="213" t="s">
        <v>477</v>
      </c>
      <c r="D313" s="213" t="s">
        <v>171</v>
      </c>
      <c r="E313" s="214" t="s">
        <v>478</v>
      </c>
      <c r="F313" s="215" t="s">
        <v>479</v>
      </c>
      <c r="G313" s="216" t="s">
        <v>248</v>
      </c>
      <c r="H313" s="217">
        <v>596</v>
      </c>
      <c r="I313" s="218"/>
      <c r="J313" s="219">
        <f>ROUND(I313*H313,2)</f>
        <v>0</v>
      </c>
      <c r="K313" s="220"/>
      <c r="L313" s="40"/>
      <c r="M313" s="221" t="s">
        <v>1</v>
      </c>
      <c r="N313" s="222" t="s">
        <v>41</v>
      </c>
      <c r="O313" s="78"/>
      <c r="P313" s="223">
        <f>O313*H313</f>
        <v>0</v>
      </c>
      <c r="Q313" s="223">
        <v>0</v>
      </c>
      <c r="R313" s="223">
        <f>Q313*H313</f>
        <v>0</v>
      </c>
      <c r="S313" s="223">
        <v>0</v>
      </c>
      <c r="T313" s="224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5" t="s">
        <v>175</v>
      </c>
      <c r="AT313" s="225" t="s">
        <v>171</v>
      </c>
      <c r="AU313" s="225" t="s">
        <v>86</v>
      </c>
      <c r="AY313" s="18" t="s">
        <v>169</v>
      </c>
      <c r="BE313" s="128">
        <f>IF(N313="základní",J313,0)</f>
        <v>0</v>
      </c>
      <c r="BF313" s="128">
        <f>IF(N313="snížená",J313,0)</f>
        <v>0</v>
      </c>
      <c r="BG313" s="128">
        <f>IF(N313="zákl. přenesená",J313,0)</f>
        <v>0</v>
      </c>
      <c r="BH313" s="128">
        <f>IF(N313="sníž. přenesená",J313,0)</f>
        <v>0</v>
      </c>
      <c r="BI313" s="128">
        <f>IF(N313="nulová",J313,0)</f>
        <v>0</v>
      </c>
      <c r="BJ313" s="18" t="s">
        <v>84</v>
      </c>
      <c r="BK313" s="128">
        <f>ROUND(I313*H313,2)</f>
        <v>0</v>
      </c>
      <c r="BL313" s="18" t="s">
        <v>175</v>
      </c>
      <c r="BM313" s="225" t="s">
        <v>480</v>
      </c>
    </row>
    <row r="314" spans="1:65" s="2" customFormat="1" ht="16.5" customHeight="1">
      <c r="A314" s="39"/>
      <c r="B314" s="181"/>
      <c r="C314" s="213" t="s">
        <v>462</v>
      </c>
      <c r="D314" s="213" t="s">
        <v>171</v>
      </c>
      <c r="E314" s="214" t="s">
        <v>481</v>
      </c>
      <c r="F314" s="215" t="s">
        <v>482</v>
      </c>
      <c r="G314" s="216" t="s">
        <v>248</v>
      </c>
      <c r="H314" s="217">
        <v>35760</v>
      </c>
      <c r="I314" s="218"/>
      <c r="J314" s="219">
        <f>ROUND(I314*H314,2)</f>
        <v>0</v>
      </c>
      <c r="K314" s="220"/>
      <c r="L314" s="40"/>
      <c r="M314" s="221" t="s">
        <v>1</v>
      </c>
      <c r="N314" s="222" t="s">
        <v>41</v>
      </c>
      <c r="O314" s="78"/>
      <c r="P314" s="223">
        <f>O314*H314</f>
        <v>0</v>
      </c>
      <c r="Q314" s="223">
        <v>0</v>
      </c>
      <c r="R314" s="223">
        <f>Q314*H314</f>
        <v>0</v>
      </c>
      <c r="S314" s="223">
        <v>0</v>
      </c>
      <c r="T314" s="224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5" t="s">
        <v>175</v>
      </c>
      <c r="AT314" s="225" t="s">
        <v>171</v>
      </c>
      <c r="AU314" s="225" t="s">
        <v>86</v>
      </c>
      <c r="AY314" s="18" t="s">
        <v>169</v>
      </c>
      <c r="BE314" s="128">
        <f>IF(N314="základní",J314,0)</f>
        <v>0</v>
      </c>
      <c r="BF314" s="128">
        <f>IF(N314="snížená",J314,0)</f>
        <v>0</v>
      </c>
      <c r="BG314" s="128">
        <f>IF(N314="zákl. přenesená",J314,0)</f>
        <v>0</v>
      </c>
      <c r="BH314" s="128">
        <f>IF(N314="sníž. přenesená",J314,0)</f>
        <v>0</v>
      </c>
      <c r="BI314" s="128">
        <f>IF(N314="nulová",J314,0)</f>
        <v>0</v>
      </c>
      <c r="BJ314" s="18" t="s">
        <v>84</v>
      </c>
      <c r="BK314" s="128">
        <f>ROUND(I314*H314,2)</f>
        <v>0</v>
      </c>
      <c r="BL314" s="18" t="s">
        <v>175</v>
      </c>
      <c r="BM314" s="225" t="s">
        <v>483</v>
      </c>
    </row>
    <row r="315" spans="1:51" s="14" customFormat="1" ht="12">
      <c r="A315" s="14"/>
      <c r="B315" s="234"/>
      <c r="C315" s="14"/>
      <c r="D315" s="227" t="s">
        <v>177</v>
      </c>
      <c r="E315" s="235" t="s">
        <v>1</v>
      </c>
      <c r="F315" s="236" t="s">
        <v>472</v>
      </c>
      <c r="G315" s="14"/>
      <c r="H315" s="237">
        <v>35760</v>
      </c>
      <c r="I315" s="238"/>
      <c r="J315" s="14"/>
      <c r="K315" s="14"/>
      <c r="L315" s="234"/>
      <c r="M315" s="239"/>
      <c r="N315" s="240"/>
      <c r="O315" s="240"/>
      <c r="P315" s="240"/>
      <c r="Q315" s="240"/>
      <c r="R315" s="240"/>
      <c r="S315" s="240"/>
      <c r="T315" s="241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35" t="s">
        <v>177</v>
      </c>
      <c r="AU315" s="235" t="s">
        <v>86</v>
      </c>
      <c r="AV315" s="14" t="s">
        <v>86</v>
      </c>
      <c r="AW315" s="14" t="s">
        <v>30</v>
      </c>
      <c r="AX315" s="14" t="s">
        <v>84</v>
      </c>
      <c r="AY315" s="235" t="s">
        <v>169</v>
      </c>
    </row>
    <row r="316" spans="1:65" s="2" customFormat="1" ht="16.5" customHeight="1">
      <c r="A316" s="39"/>
      <c r="B316" s="181"/>
      <c r="C316" s="213" t="s">
        <v>484</v>
      </c>
      <c r="D316" s="213" t="s">
        <v>171</v>
      </c>
      <c r="E316" s="214" t="s">
        <v>485</v>
      </c>
      <c r="F316" s="215" t="s">
        <v>486</v>
      </c>
      <c r="G316" s="216" t="s">
        <v>248</v>
      </c>
      <c r="H316" s="217">
        <v>596</v>
      </c>
      <c r="I316" s="218"/>
      <c r="J316" s="219">
        <f>ROUND(I316*H316,2)</f>
        <v>0</v>
      </c>
      <c r="K316" s="220"/>
      <c r="L316" s="40"/>
      <c r="M316" s="221" t="s">
        <v>1</v>
      </c>
      <c r="N316" s="222" t="s">
        <v>41</v>
      </c>
      <c r="O316" s="78"/>
      <c r="P316" s="223">
        <f>O316*H316</f>
        <v>0</v>
      </c>
      <c r="Q316" s="223">
        <v>0</v>
      </c>
      <c r="R316" s="223">
        <f>Q316*H316</f>
        <v>0</v>
      </c>
      <c r="S316" s="223">
        <v>0</v>
      </c>
      <c r="T316" s="224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5" t="s">
        <v>175</v>
      </c>
      <c r="AT316" s="225" t="s">
        <v>171</v>
      </c>
      <c r="AU316" s="225" t="s">
        <v>86</v>
      </c>
      <c r="AY316" s="18" t="s">
        <v>169</v>
      </c>
      <c r="BE316" s="128">
        <f>IF(N316="základní",J316,0)</f>
        <v>0</v>
      </c>
      <c r="BF316" s="128">
        <f>IF(N316="snížená",J316,0)</f>
        <v>0</v>
      </c>
      <c r="BG316" s="128">
        <f>IF(N316="zákl. přenesená",J316,0)</f>
        <v>0</v>
      </c>
      <c r="BH316" s="128">
        <f>IF(N316="sníž. přenesená",J316,0)</f>
        <v>0</v>
      </c>
      <c r="BI316" s="128">
        <f>IF(N316="nulová",J316,0)</f>
        <v>0</v>
      </c>
      <c r="BJ316" s="18" t="s">
        <v>84</v>
      </c>
      <c r="BK316" s="128">
        <f>ROUND(I316*H316,2)</f>
        <v>0</v>
      </c>
      <c r="BL316" s="18" t="s">
        <v>175</v>
      </c>
      <c r="BM316" s="225" t="s">
        <v>487</v>
      </c>
    </row>
    <row r="317" spans="1:65" s="2" customFormat="1" ht="21.75" customHeight="1">
      <c r="A317" s="39"/>
      <c r="B317" s="181"/>
      <c r="C317" s="213" t="s">
        <v>488</v>
      </c>
      <c r="D317" s="213" t="s">
        <v>171</v>
      </c>
      <c r="E317" s="214" t="s">
        <v>489</v>
      </c>
      <c r="F317" s="215" t="s">
        <v>490</v>
      </c>
      <c r="G317" s="216" t="s">
        <v>248</v>
      </c>
      <c r="H317" s="217">
        <v>800</v>
      </c>
      <c r="I317" s="218"/>
      <c r="J317" s="219">
        <f>ROUND(I317*H317,2)</f>
        <v>0</v>
      </c>
      <c r="K317" s="220"/>
      <c r="L317" s="40"/>
      <c r="M317" s="221" t="s">
        <v>1</v>
      </c>
      <c r="N317" s="222" t="s">
        <v>41</v>
      </c>
      <c r="O317" s="78"/>
      <c r="P317" s="223">
        <f>O317*H317</f>
        <v>0</v>
      </c>
      <c r="Q317" s="223">
        <v>0.00013</v>
      </c>
      <c r="R317" s="223">
        <f>Q317*H317</f>
        <v>0.104</v>
      </c>
      <c r="S317" s="223">
        <v>0</v>
      </c>
      <c r="T317" s="224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5" t="s">
        <v>175</v>
      </c>
      <c r="AT317" s="225" t="s">
        <v>171</v>
      </c>
      <c r="AU317" s="225" t="s">
        <v>86</v>
      </c>
      <c r="AY317" s="18" t="s">
        <v>169</v>
      </c>
      <c r="BE317" s="128">
        <f>IF(N317="základní",J317,0)</f>
        <v>0</v>
      </c>
      <c r="BF317" s="128">
        <f>IF(N317="snížená",J317,0)</f>
        <v>0</v>
      </c>
      <c r="BG317" s="128">
        <f>IF(N317="zákl. přenesená",J317,0)</f>
        <v>0</v>
      </c>
      <c r="BH317" s="128">
        <f>IF(N317="sníž. přenesená",J317,0)</f>
        <v>0</v>
      </c>
      <c r="BI317" s="128">
        <f>IF(N317="nulová",J317,0)</f>
        <v>0</v>
      </c>
      <c r="BJ317" s="18" t="s">
        <v>84</v>
      </c>
      <c r="BK317" s="128">
        <f>ROUND(I317*H317,2)</f>
        <v>0</v>
      </c>
      <c r="BL317" s="18" t="s">
        <v>175</v>
      </c>
      <c r="BM317" s="225" t="s">
        <v>491</v>
      </c>
    </row>
    <row r="318" spans="1:65" s="2" customFormat="1" ht="21.75" customHeight="1">
      <c r="A318" s="39"/>
      <c r="B318" s="181"/>
      <c r="C318" s="213" t="s">
        <v>492</v>
      </c>
      <c r="D318" s="213" t="s">
        <v>171</v>
      </c>
      <c r="E318" s="214" t="s">
        <v>493</v>
      </c>
      <c r="F318" s="215" t="s">
        <v>494</v>
      </c>
      <c r="G318" s="216" t="s">
        <v>248</v>
      </c>
      <c r="H318" s="217">
        <v>800</v>
      </c>
      <c r="I318" s="218"/>
      <c r="J318" s="219">
        <f>ROUND(I318*H318,2)</f>
        <v>0</v>
      </c>
      <c r="K318" s="220"/>
      <c r="L318" s="40"/>
      <c r="M318" s="221" t="s">
        <v>1</v>
      </c>
      <c r="N318" s="222" t="s">
        <v>41</v>
      </c>
      <c r="O318" s="78"/>
      <c r="P318" s="223">
        <f>O318*H318</f>
        <v>0</v>
      </c>
      <c r="Q318" s="223">
        <v>4E-05</v>
      </c>
      <c r="R318" s="223">
        <f>Q318*H318</f>
        <v>0.032</v>
      </c>
      <c r="S318" s="223">
        <v>0</v>
      </c>
      <c r="T318" s="224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25" t="s">
        <v>175</v>
      </c>
      <c r="AT318" s="225" t="s">
        <v>171</v>
      </c>
      <c r="AU318" s="225" t="s">
        <v>86</v>
      </c>
      <c r="AY318" s="18" t="s">
        <v>169</v>
      </c>
      <c r="BE318" s="128">
        <f>IF(N318="základní",J318,0)</f>
        <v>0</v>
      </c>
      <c r="BF318" s="128">
        <f>IF(N318="snížená",J318,0)</f>
        <v>0</v>
      </c>
      <c r="BG318" s="128">
        <f>IF(N318="zákl. přenesená",J318,0)</f>
        <v>0</v>
      </c>
      <c r="BH318" s="128">
        <f>IF(N318="sníž. přenesená",J318,0)</f>
        <v>0</v>
      </c>
      <c r="BI318" s="128">
        <f>IF(N318="nulová",J318,0)</f>
        <v>0</v>
      </c>
      <c r="BJ318" s="18" t="s">
        <v>84</v>
      </c>
      <c r="BK318" s="128">
        <f>ROUND(I318*H318,2)</f>
        <v>0</v>
      </c>
      <c r="BL318" s="18" t="s">
        <v>175</v>
      </c>
      <c r="BM318" s="225" t="s">
        <v>495</v>
      </c>
    </row>
    <row r="319" spans="1:65" s="2" customFormat="1" ht="16.5" customHeight="1">
      <c r="A319" s="39"/>
      <c r="B319" s="181"/>
      <c r="C319" s="213" t="s">
        <v>496</v>
      </c>
      <c r="D319" s="213" t="s">
        <v>171</v>
      </c>
      <c r="E319" s="214" t="s">
        <v>497</v>
      </c>
      <c r="F319" s="215" t="s">
        <v>498</v>
      </c>
      <c r="G319" s="216" t="s">
        <v>286</v>
      </c>
      <c r="H319" s="217">
        <v>10</v>
      </c>
      <c r="I319" s="218"/>
      <c r="J319" s="219">
        <f>ROUND(I319*H319,2)</f>
        <v>0</v>
      </c>
      <c r="K319" s="220"/>
      <c r="L319" s="40"/>
      <c r="M319" s="221" t="s">
        <v>1</v>
      </c>
      <c r="N319" s="222" t="s">
        <v>41</v>
      </c>
      <c r="O319" s="78"/>
      <c r="P319" s="223">
        <f>O319*H319</f>
        <v>0</v>
      </c>
      <c r="Q319" s="223">
        <v>0.00018</v>
      </c>
      <c r="R319" s="223">
        <f>Q319*H319</f>
        <v>0.0018000000000000002</v>
      </c>
      <c r="S319" s="223">
        <v>0</v>
      </c>
      <c r="T319" s="224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5" t="s">
        <v>175</v>
      </c>
      <c r="AT319" s="225" t="s">
        <v>171</v>
      </c>
      <c r="AU319" s="225" t="s">
        <v>86</v>
      </c>
      <c r="AY319" s="18" t="s">
        <v>169</v>
      </c>
      <c r="BE319" s="128">
        <f>IF(N319="základní",J319,0)</f>
        <v>0</v>
      </c>
      <c r="BF319" s="128">
        <f>IF(N319="snížená",J319,0)</f>
        <v>0</v>
      </c>
      <c r="BG319" s="128">
        <f>IF(N319="zákl. přenesená",J319,0)</f>
        <v>0</v>
      </c>
      <c r="BH319" s="128">
        <f>IF(N319="sníž. přenesená",J319,0)</f>
        <v>0</v>
      </c>
      <c r="BI319" s="128">
        <f>IF(N319="nulová",J319,0)</f>
        <v>0</v>
      </c>
      <c r="BJ319" s="18" t="s">
        <v>84</v>
      </c>
      <c r="BK319" s="128">
        <f>ROUND(I319*H319,2)</f>
        <v>0</v>
      </c>
      <c r="BL319" s="18" t="s">
        <v>175</v>
      </c>
      <c r="BM319" s="225" t="s">
        <v>499</v>
      </c>
    </row>
    <row r="320" spans="1:65" s="2" customFormat="1" ht="21.75" customHeight="1">
      <c r="A320" s="39"/>
      <c r="B320" s="181"/>
      <c r="C320" s="213" t="s">
        <v>500</v>
      </c>
      <c r="D320" s="213" t="s">
        <v>171</v>
      </c>
      <c r="E320" s="214" t="s">
        <v>501</v>
      </c>
      <c r="F320" s="215" t="s">
        <v>502</v>
      </c>
      <c r="G320" s="216" t="s">
        <v>174</v>
      </c>
      <c r="H320" s="217">
        <v>153.4</v>
      </c>
      <c r="I320" s="218"/>
      <c r="J320" s="219">
        <f>ROUND(I320*H320,2)</f>
        <v>0</v>
      </c>
      <c r="K320" s="220"/>
      <c r="L320" s="40"/>
      <c r="M320" s="221" t="s">
        <v>1</v>
      </c>
      <c r="N320" s="222" t="s">
        <v>41</v>
      </c>
      <c r="O320" s="78"/>
      <c r="P320" s="223">
        <f>O320*H320</f>
        <v>0</v>
      </c>
      <c r="Q320" s="223">
        <v>0</v>
      </c>
      <c r="R320" s="223">
        <f>Q320*H320</f>
        <v>0</v>
      </c>
      <c r="S320" s="223">
        <v>1.8</v>
      </c>
      <c r="T320" s="224">
        <f>S320*H320</f>
        <v>276.12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5" t="s">
        <v>175</v>
      </c>
      <c r="AT320" s="225" t="s">
        <v>171</v>
      </c>
      <c r="AU320" s="225" t="s">
        <v>86</v>
      </c>
      <c r="AY320" s="18" t="s">
        <v>169</v>
      </c>
      <c r="BE320" s="128">
        <f>IF(N320="základní",J320,0)</f>
        <v>0</v>
      </c>
      <c r="BF320" s="128">
        <f>IF(N320="snížená",J320,0)</f>
        <v>0</v>
      </c>
      <c r="BG320" s="128">
        <f>IF(N320="zákl. přenesená",J320,0)</f>
        <v>0</v>
      </c>
      <c r="BH320" s="128">
        <f>IF(N320="sníž. přenesená",J320,0)</f>
        <v>0</v>
      </c>
      <c r="BI320" s="128">
        <f>IF(N320="nulová",J320,0)</f>
        <v>0</v>
      </c>
      <c r="BJ320" s="18" t="s">
        <v>84</v>
      </c>
      <c r="BK320" s="128">
        <f>ROUND(I320*H320,2)</f>
        <v>0</v>
      </c>
      <c r="BL320" s="18" t="s">
        <v>175</v>
      </c>
      <c r="BM320" s="225" t="s">
        <v>503</v>
      </c>
    </row>
    <row r="321" spans="1:51" s="13" customFormat="1" ht="12">
      <c r="A321" s="13"/>
      <c r="B321" s="226"/>
      <c r="C321" s="13"/>
      <c r="D321" s="227" t="s">
        <v>177</v>
      </c>
      <c r="E321" s="228" t="s">
        <v>1</v>
      </c>
      <c r="F321" s="229" t="s">
        <v>504</v>
      </c>
      <c r="G321" s="13"/>
      <c r="H321" s="228" t="s">
        <v>1</v>
      </c>
      <c r="I321" s="230"/>
      <c r="J321" s="13"/>
      <c r="K321" s="13"/>
      <c r="L321" s="226"/>
      <c r="M321" s="231"/>
      <c r="N321" s="232"/>
      <c r="O321" s="232"/>
      <c r="P321" s="232"/>
      <c r="Q321" s="232"/>
      <c r="R321" s="232"/>
      <c r="S321" s="232"/>
      <c r="T321" s="23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28" t="s">
        <v>177</v>
      </c>
      <c r="AU321" s="228" t="s">
        <v>86</v>
      </c>
      <c r="AV321" s="13" t="s">
        <v>84</v>
      </c>
      <c r="AW321" s="13" t="s">
        <v>30</v>
      </c>
      <c r="AX321" s="13" t="s">
        <v>76</v>
      </c>
      <c r="AY321" s="228" t="s">
        <v>169</v>
      </c>
    </row>
    <row r="322" spans="1:51" s="14" customFormat="1" ht="12">
      <c r="A322" s="14"/>
      <c r="B322" s="234"/>
      <c r="C322" s="14"/>
      <c r="D322" s="227" t="s">
        <v>177</v>
      </c>
      <c r="E322" s="235" t="s">
        <v>1</v>
      </c>
      <c r="F322" s="236" t="s">
        <v>505</v>
      </c>
      <c r="G322" s="14"/>
      <c r="H322" s="237">
        <v>153.4</v>
      </c>
      <c r="I322" s="238"/>
      <c r="J322" s="14"/>
      <c r="K322" s="14"/>
      <c r="L322" s="234"/>
      <c r="M322" s="239"/>
      <c r="N322" s="240"/>
      <c r="O322" s="240"/>
      <c r="P322" s="240"/>
      <c r="Q322" s="240"/>
      <c r="R322" s="240"/>
      <c r="S322" s="240"/>
      <c r="T322" s="241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35" t="s">
        <v>177</v>
      </c>
      <c r="AU322" s="235" t="s">
        <v>86</v>
      </c>
      <c r="AV322" s="14" t="s">
        <v>86</v>
      </c>
      <c r="AW322" s="14" t="s">
        <v>30</v>
      </c>
      <c r="AX322" s="14" t="s">
        <v>76</v>
      </c>
      <c r="AY322" s="235" t="s">
        <v>169</v>
      </c>
    </row>
    <row r="323" spans="1:51" s="15" customFormat="1" ht="12">
      <c r="A323" s="15"/>
      <c r="B323" s="242"/>
      <c r="C323" s="15"/>
      <c r="D323" s="227" t="s">
        <v>177</v>
      </c>
      <c r="E323" s="243" t="s">
        <v>1</v>
      </c>
      <c r="F323" s="244" t="s">
        <v>180</v>
      </c>
      <c r="G323" s="15"/>
      <c r="H323" s="245">
        <v>153.4</v>
      </c>
      <c r="I323" s="246"/>
      <c r="J323" s="15"/>
      <c r="K323" s="15"/>
      <c r="L323" s="242"/>
      <c r="M323" s="247"/>
      <c r="N323" s="248"/>
      <c r="O323" s="248"/>
      <c r="P323" s="248"/>
      <c r="Q323" s="248"/>
      <c r="R323" s="248"/>
      <c r="S323" s="248"/>
      <c r="T323" s="249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43" t="s">
        <v>177</v>
      </c>
      <c r="AU323" s="243" t="s">
        <v>86</v>
      </c>
      <c r="AV323" s="15" t="s">
        <v>175</v>
      </c>
      <c r="AW323" s="15" t="s">
        <v>30</v>
      </c>
      <c r="AX323" s="15" t="s">
        <v>84</v>
      </c>
      <c r="AY323" s="243" t="s">
        <v>169</v>
      </c>
    </row>
    <row r="324" spans="1:65" s="2" customFormat="1" ht="21.75" customHeight="1">
      <c r="A324" s="39"/>
      <c r="B324" s="181"/>
      <c r="C324" s="213" t="s">
        <v>506</v>
      </c>
      <c r="D324" s="213" t="s">
        <v>171</v>
      </c>
      <c r="E324" s="214" t="s">
        <v>507</v>
      </c>
      <c r="F324" s="215" t="s">
        <v>508</v>
      </c>
      <c r="G324" s="216" t="s">
        <v>174</v>
      </c>
      <c r="H324" s="217">
        <v>1.296</v>
      </c>
      <c r="I324" s="218"/>
      <c r="J324" s="219">
        <f>ROUND(I324*H324,2)</f>
        <v>0</v>
      </c>
      <c r="K324" s="220"/>
      <c r="L324" s="40"/>
      <c r="M324" s="221" t="s">
        <v>1</v>
      </c>
      <c r="N324" s="222" t="s">
        <v>41</v>
      </c>
      <c r="O324" s="78"/>
      <c r="P324" s="223">
        <f>O324*H324</f>
        <v>0</v>
      </c>
      <c r="Q324" s="223">
        <v>0</v>
      </c>
      <c r="R324" s="223">
        <f>Q324*H324</f>
        <v>0</v>
      </c>
      <c r="S324" s="223">
        <v>1.594</v>
      </c>
      <c r="T324" s="224">
        <f>S324*H324</f>
        <v>2.065824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5" t="s">
        <v>175</v>
      </c>
      <c r="AT324" s="225" t="s">
        <v>171</v>
      </c>
      <c r="AU324" s="225" t="s">
        <v>86</v>
      </c>
      <c r="AY324" s="18" t="s">
        <v>169</v>
      </c>
      <c r="BE324" s="128">
        <f>IF(N324="základní",J324,0)</f>
        <v>0</v>
      </c>
      <c r="BF324" s="128">
        <f>IF(N324="snížená",J324,0)</f>
        <v>0</v>
      </c>
      <c r="BG324" s="128">
        <f>IF(N324="zákl. přenesená",J324,0)</f>
        <v>0</v>
      </c>
      <c r="BH324" s="128">
        <f>IF(N324="sníž. přenesená",J324,0)</f>
        <v>0</v>
      </c>
      <c r="BI324" s="128">
        <f>IF(N324="nulová",J324,0)</f>
        <v>0</v>
      </c>
      <c r="BJ324" s="18" t="s">
        <v>84</v>
      </c>
      <c r="BK324" s="128">
        <f>ROUND(I324*H324,2)</f>
        <v>0</v>
      </c>
      <c r="BL324" s="18" t="s">
        <v>175</v>
      </c>
      <c r="BM324" s="225" t="s">
        <v>509</v>
      </c>
    </row>
    <row r="325" spans="1:51" s="13" customFormat="1" ht="12">
      <c r="A325" s="13"/>
      <c r="B325" s="226"/>
      <c r="C325" s="13"/>
      <c r="D325" s="227" t="s">
        <v>177</v>
      </c>
      <c r="E325" s="228" t="s">
        <v>1</v>
      </c>
      <c r="F325" s="229" t="s">
        <v>510</v>
      </c>
      <c r="G325" s="13"/>
      <c r="H325" s="228" t="s">
        <v>1</v>
      </c>
      <c r="I325" s="230"/>
      <c r="J325" s="13"/>
      <c r="K325" s="13"/>
      <c r="L325" s="226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28" t="s">
        <v>177</v>
      </c>
      <c r="AU325" s="228" t="s">
        <v>86</v>
      </c>
      <c r="AV325" s="13" t="s">
        <v>84</v>
      </c>
      <c r="AW325" s="13" t="s">
        <v>30</v>
      </c>
      <c r="AX325" s="13" t="s">
        <v>76</v>
      </c>
      <c r="AY325" s="228" t="s">
        <v>169</v>
      </c>
    </row>
    <row r="326" spans="1:51" s="14" customFormat="1" ht="12">
      <c r="A326" s="14"/>
      <c r="B326" s="234"/>
      <c r="C326" s="14"/>
      <c r="D326" s="227" t="s">
        <v>177</v>
      </c>
      <c r="E326" s="235" t="s">
        <v>1</v>
      </c>
      <c r="F326" s="236" t="s">
        <v>511</v>
      </c>
      <c r="G326" s="14"/>
      <c r="H326" s="237">
        <v>1.296</v>
      </c>
      <c r="I326" s="238"/>
      <c r="J326" s="14"/>
      <c r="K326" s="14"/>
      <c r="L326" s="234"/>
      <c r="M326" s="239"/>
      <c r="N326" s="240"/>
      <c r="O326" s="240"/>
      <c r="P326" s="240"/>
      <c r="Q326" s="240"/>
      <c r="R326" s="240"/>
      <c r="S326" s="240"/>
      <c r="T326" s="241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35" t="s">
        <v>177</v>
      </c>
      <c r="AU326" s="235" t="s">
        <v>86</v>
      </c>
      <c r="AV326" s="14" t="s">
        <v>86</v>
      </c>
      <c r="AW326" s="14" t="s">
        <v>30</v>
      </c>
      <c r="AX326" s="14" t="s">
        <v>76</v>
      </c>
      <c r="AY326" s="235" t="s">
        <v>169</v>
      </c>
    </row>
    <row r="327" spans="1:51" s="15" customFormat="1" ht="12">
      <c r="A327" s="15"/>
      <c r="B327" s="242"/>
      <c r="C327" s="15"/>
      <c r="D327" s="227" t="s">
        <v>177</v>
      </c>
      <c r="E327" s="243" t="s">
        <v>1</v>
      </c>
      <c r="F327" s="244" t="s">
        <v>180</v>
      </c>
      <c r="G327" s="15"/>
      <c r="H327" s="245">
        <v>1.296</v>
      </c>
      <c r="I327" s="246"/>
      <c r="J327" s="15"/>
      <c r="K327" s="15"/>
      <c r="L327" s="242"/>
      <c r="M327" s="247"/>
      <c r="N327" s="248"/>
      <c r="O327" s="248"/>
      <c r="P327" s="248"/>
      <c r="Q327" s="248"/>
      <c r="R327" s="248"/>
      <c r="S327" s="248"/>
      <c r="T327" s="249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43" t="s">
        <v>177</v>
      </c>
      <c r="AU327" s="243" t="s">
        <v>86</v>
      </c>
      <c r="AV327" s="15" t="s">
        <v>175</v>
      </c>
      <c r="AW327" s="15" t="s">
        <v>30</v>
      </c>
      <c r="AX327" s="15" t="s">
        <v>84</v>
      </c>
      <c r="AY327" s="243" t="s">
        <v>169</v>
      </c>
    </row>
    <row r="328" spans="1:65" s="2" customFormat="1" ht="21.75" customHeight="1">
      <c r="A328" s="39"/>
      <c r="B328" s="181"/>
      <c r="C328" s="213" t="s">
        <v>512</v>
      </c>
      <c r="D328" s="213" t="s">
        <v>171</v>
      </c>
      <c r="E328" s="214" t="s">
        <v>513</v>
      </c>
      <c r="F328" s="215" t="s">
        <v>514</v>
      </c>
      <c r="G328" s="216" t="s">
        <v>312</v>
      </c>
      <c r="H328" s="217">
        <v>11</v>
      </c>
      <c r="I328" s="218"/>
      <c r="J328" s="219">
        <f>ROUND(I328*H328,2)</f>
        <v>0</v>
      </c>
      <c r="K328" s="220"/>
      <c r="L328" s="40"/>
      <c r="M328" s="221" t="s">
        <v>1</v>
      </c>
      <c r="N328" s="222" t="s">
        <v>41</v>
      </c>
      <c r="O328" s="78"/>
      <c r="P328" s="223">
        <f>O328*H328</f>
        <v>0</v>
      </c>
      <c r="Q328" s="223">
        <v>0</v>
      </c>
      <c r="R328" s="223">
        <f>Q328*H328</f>
        <v>0</v>
      </c>
      <c r="S328" s="223">
        <v>0.37</v>
      </c>
      <c r="T328" s="224">
        <f>S328*H328</f>
        <v>4.07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5" t="s">
        <v>175</v>
      </c>
      <c r="AT328" s="225" t="s">
        <v>171</v>
      </c>
      <c r="AU328" s="225" t="s">
        <v>86</v>
      </c>
      <c r="AY328" s="18" t="s">
        <v>169</v>
      </c>
      <c r="BE328" s="128">
        <f>IF(N328="základní",J328,0)</f>
        <v>0</v>
      </c>
      <c r="BF328" s="128">
        <f>IF(N328="snížená",J328,0)</f>
        <v>0</v>
      </c>
      <c r="BG328" s="128">
        <f>IF(N328="zákl. přenesená",J328,0)</f>
        <v>0</v>
      </c>
      <c r="BH328" s="128">
        <f>IF(N328="sníž. přenesená",J328,0)</f>
        <v>0</v>
      </c>
      <c r="BI328" s="128">
        <f>IF(N328="nulová",J328,0)</f>
        <v>0</v>
      </c>
      <c r="BJ328" s="18" t="s">
        <v>84</v>
      </c>
      <c r="BK328" s="128">
        <f>ROUND(I328*H328,2)</f>
        <v>0</v>
      </c>
      <c r="BL328" s="18" t="s">
        <v>175</v>
      </c>
      <c r="BM328" s="225" t="s">
        <v>515</v>
      </c>
    </row>
    <row r="329" spans="1:51" s="13" customFormat="1" ht="12">
      <c r="A329" s="13"/>
      <c r="B329" s="226"/>
      <c r="C329" s="13"/>
      <c r="D329" s="227" t="s">
        <v>177</v>
      </c>
      <c r="E329" s="228" t="s">
        <v>1</v>
      </c>
      <c r="F329" s="229" t="s">
        <v>516</v>
      </c>
      <c r="G329" s="13"/>
      <c r="H329" s="228" t="s">
        <v>1</v>
      </c>
      <c r="I329" s="230"/>
      <c r="J329" s="13"/>
      <c r="K329" s="13"/>
      <c r="L329" s="226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28" t="s">
        <v>177</v>
      </c>
      <c r="AU329" s="228" t="s">
        <v>86</v>
      </c>
      <c r="AV329" s="13" t="s">
        <v>84</v>
      </c>
      <c r="AW329" s="13" t="s">
        <v>30</v>
      </c>
      <c r="AX329" s="13" t="s">
        <v>76</v>
      </c>
      <c r="AY329" s="228" t="s">
        <v>169</v>
      </c>
    </row>
    <row r="330" spans="1:51" s="14" customFormat="1" ht="12">
      <c r="A330" s="14"/>
      <c r="B330" s="234"/>
      <c r="C330" s="14"/>
      <c r="D330" s="227" t="s">
        <v>177</v>
      </c>
      <c r="E330" s="235" t="s">
        <v>1</v>
      </c>
      <c r="F330" s="236" t="s">
        <v>517</v>
      </c>
      <c r="G330" s="14"/>
      <c r="H330" s="237">
        <v>11</v>
      </c>
      <c r="I330" s="238"/>
      <c r="J330" s="14"/>
      <c r="K330" s="14"/>
      <c r="L330" s="234"/>
      <c r="M330" s="239"/>
      <c r="N330" s="240"/>
      <c r="O330" s="240"/>
      <c r="P330" s="240"/>
      <c r="Q330" s="240"/>
      <c r="R330" s="240"/>
      <c r="S330" s="240"/>
      <c r="T330" s="241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35" t="s">
        <v>177</v>
      </c>
      <c r="AU330" s="235" t="s">
        <v>86</v>
      </c>
      <c r="AV330" s="14" t="s">
        <v>86</v>
      </c>
      <c r="AW330" s="14" t="s">
        <v>30</v>
      </c>
      <c r="AX330" s="14" t="s">
        <v>76</v>
      </c>
      <c r="AY330" s="235" t="s">
        <v>169</v>
      </c>
    </row>
    <row r="331" spans="1:51" s="15" customFormat="1" ht="12">
      <c r="A331" s="15"/>
      <c r="B331" s="242"/>
      <c r="C331" s="15"/>
      <c r="D331" s="227" t="s">
        <v>177</v>
      </c>
      <c r="E331" s="243" t="s">
        <v>1</v>
      </c>
      <c r="F331" s="244" t="s">
        <v>180</v>
      </c>
      <c r="G331" s="15"/>
      <c r="H331" s="245">
        <v>11</v>
      </c>
      <c r="I331" s="246"/>
      <c r="J331" s="15"/>
      <c r="K331" s="15"/>
      <c r="L331" s="242"/>
      <c r="M331" s="247"/>
      <c r="N331" s="248"/>
      <c r="O331" s="248"/>
      <c r="P331" s="248"/>
      <c r="Q331" s="248"/>
      <c r="R331" s="248"/>
      <c r="S331" s="248"/>
      <c r="T331" s="249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43" t="s">
        <v>177</v>
      </c>
      <c r="AU331" s="243" t="s">
        <v>86</v>
      </c>
      <c r="AV331" s="15" t="s">
        <v>175</v>
      </c>
      <c r="AW331" s="15" t="s">
        <v>30</v>
      </c>
      <c r="AX331" s="15" t="s">
        <v>84</v>
      </c>
      <c r="AY331" s="243" t="s">
        <v>169</v>
      </c>
    </row>
    <row r="332" spans="1:65" s="2" customFormat="1" ht="21.75" customHeight="1">
      <c r="A332" s="39"/>
      <c r="B332" s="181"/>
      <c r="C332" s="213" t="s">
        <v>518</v>
      </c>
      <c r="D332" s="213" t="s">
        <v>171</v>
      </c>
      <c r="E332" s="214" t="s">
        <v>519</v>
      </c>
      <c r="F332" s="215" t="s">
        <v>520</v>
      </c>
      <c r="G332" s="216" t="s">
        <v>248</v>
      </c>
      <c r="H332" s="217">
        <v>4.375</v>
      </c>
      <c r="I332" s="218"/>
      <c r="J332" s="219">
        <f>ROUND(I332*H332,2)</f>
        <v>0</v>
      </c>
      <c r="K332" s="220"/>
      <c r="L332" s="40"/>
      <c r="M332" s="221" t="s">
        <v>1</v>
      </c>
      <c r="N332" s="222" t="s">
        <v>41</v>
      </c>
      <c r="O332" s="78"/>
      <c r="P332" s="223">
        <f>O332*H332</f>
        <v>0</v>
      </c>
      <c r="Q332" s="223">
        <v>0</v>
      </c>
      <c r="R332" s="223">
        <f>Q332*H332</f>
        <v>0</v>
      </c>
      <c r="S332" s="223">
        <v>0.36</v>
      </c>
      <c r="T332" s="224">
        <f>S332*H332</f>
        <v>1.575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5" t="s">
        <v>175</v>
      </c>
      <c r="AT332" s="225" t="s">
        <v>171</v>
      </c>
      <c r="AU332" s="225" t="s">
        <v>86</v>
      </c>
      <c r="AY332" s="18" t="s">
        <v>169</v>
      </c>
      <c r="BE332" s="128">
        <f>IF(N332="základní",J332,0)</f>
        <v>0</v>
      </c>
      <c r="BF332" s="128">
        <f>IF(N332="snížená",J332,0)</f>
        <v>0</v>
      </c>
      <c r="BG332" s="128">
        <f>IF(N332="zákl. přenesená",J332,0)</f>
        <v>0</v>
      </c>
      <c r="BH332" s="128">
        <f>IF(N332="sníž. přenesená",J332,0)</f>
        <v>0</v>
      </c>
      <c r="BI332" s="128">
        <f>IF(N332="nulová",J332,0)</f>
        <v>0</v>
      </c>
      <c r="BJ332" s="18" t="s">
        <v>84</v>
      </c>
      <c r="BK332" s="128">
        <f>ROUND(I332*H332,2)</f>
        <v>0</v>
      </c>
      <c r="BL332" s="18" t="s">
        <v>175</v>
      </c>
      <c r="BM332" s="225" t="s">
        <v>521</v>
      </c>
    </row>
    <row r="333" spans="1:51" s="13" customFormat="1" ht="12">
      <c r="A333" s="13"/>
      <c r="B333" s="226"/>
      <c r="C333" s="13"/>
      <c r="D333" s="227" t="s">
        <v>177</v>
      </c>
      <c r="E333" s="228" t="s">
        <v>1</v>
      </c>
      <c r="F333" s="229" t="s">
        <v>522</v>
      </c>
      <c r="G333" s="13"/>
      <c r="H333" s="228" t="s">
        <v>1</v>
      </c>
      <c r="I333" s="230"/>
      <c r="J333" s="13"/>
      <c r="K333" s="13"/>
      <c r="L333" s="226"/>
      <c r="M333" s="231"/>
      <c r="N333" s="232"/>
      <c r="O333" s="232"/>
      <c r="P333" s="232"/>
      <c r="Q333" s="232"/>
      <c r="R333" s="232"/>
      <c r="S333" s="232"/>
      <c r="T333" s="23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28" t="s">
        <v>177</v>
      </c>
      <c r="AU333" s="228" t="s">
        <v>86</v>
      </c>
      <c r="AV333" s="13" t="s">
        <v>84</v>
      </c>
      <c r="AW333" s="13" t="s">
        <v>30</v>
      </c>
      <c r="AX333" s="13" t="s">
        <v>76</v>
      </c>
      <c r="AY333" s="228" t="s">
        <v>169</v>
      </c>
    </row>
    <row r="334" spans="1:51" s="14" customFormat="1" ht="12">
      <c r="A334" s="14"/>
      <c r="B334" s="234"/>
      <c r="C334" s="14"/>
      <c r="D334" s="227" t="s">
        <v>177</v>
      </c>
      <c r="E334" s="235" t="s">
        <v>1</v>
      </c>
      <c r="F334" s="236" t="s">
        <v>523</v>
      </c>
      <c r="G334" s="14"/>
      <c r="H334" s="237">
        <v>4.375</v>
      </c>
      <c r="I334" s="238"/>
      <c r="J334" s="14"/>
      <c r="K334" s="14"/>
      <c r="L334" s="234"/>
      <c r="M334" s="239"/>
      <c r="N334" s="240"/>
      <c r="O334" s="240"/>
      <c r="P334" s="240"/>
      <c r="Q334" s="240"/>
      <c r="R334" s="240"/>
      <c r="S334" s="240"/>
      <c r="T334" s="24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35" t="s">
        <v>177</v>
      </c>
      <c r="AU334" s="235" t="s">
        <v>86</v>
      </c>
      <c r="AV334" s="14" t="s">
        <v>86</v>
      </c>
      <c r="AW334" s="14" t="s">
        <v>30</v>
      </c>
      <c r="AX334" s="14" t="s">
        <v>76</v>
      </c>
      <c r="AY334" s="235" t="s">
        <v>169</v>
      </c>
    </row>
    <row r="335" spans="1:51" s="15" customFormat="1" ht="12">
      <c r="A335" s="15"/>
      <c r="B335" s="242"/>
      <c r="C335" s="15"/>
      <c r="D335" s="227" t="s">
        <v>177</v>
      </c>
      <c r="E335" s="243" t="s">
        <v>1</v>
      </c>
      <c r="F335" s="244" t="s">
        <v>180</v>
      </c>
      <c r="G335" s="15"/>
      <c r="H335" s="245">
        <v>4.375</v>
      </c>
      <c r="I335" s="246"/>
      <c r="J335" s="15"/>
      <c r="K335" s="15"/>
      <c r="L335" s="242"/>
      <c r="M335" s="247"/>
      <c r="N335" s="248"/>
      <c r="O335" s="248"/>
      <c r="P335" s="248"/>
      <c r="Q335" s="248"/>
      <c r="R335" s="248"/>
      <c r="S335" s="248"/>
      <c r="T335" s="249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43" t="s">
        <v>177</v>
      </c>
      <c r="AU335" s="243" t="s">
        <v>86</v>
      </c>
      <c r="AV335" s="15" t="s">
        <v>175</v>
      </c>
      <c r="AW335" s="15" t="s">
        <v>30</v>
      </c>
      <c r="AX335" s="15" t="s">
        <v>84</v>
      </c>
      <c r="AY335" s="243" t="s">
        <v>169</v>
      </c>
    </row>
    <row r="336" spans="1:65" s="2" customFormat="1" ht="33" customHeight="1">
      <c r="A336" s="39"/>
      <c r="B336" s="181"/>
      <c r="C336" s="213" t="s">
        <v>524</v>
      </c>
      <c r="D336" s="213" t="s">
        <v>171</v>
      </c>
      <c r="E336" s="214" t="s">
        <v>525</v>
      </c>
      <c r="F336" s="215" t="s">
        <v>526</v>
      </c>
      <c r="G336" s="216" t="s">
        <v>174</v>
      </c>
      <c r="H336" s="217">
        <v>80.565</v>
      </c>
      <c r="I336" s="218"/>
      <c r="J336" s="219">
        <f>ROUND(I336*H336,2)</f>
        <v>0</v>
      </c>
      <c r="K336" s="220"/>
      <c r="L336" s="40"/>
      <c r="M336" s="221" t="s">
        <v>1</v>
      </c>
      <c r="N336" s="222" t="s">
        <v>41</v>
      </c>
      <c r="O336" s="78"/>
      <c r="P336" s="223">
        <f>O336*H336</f>
        <v>0</v>
      </c>
      <c r="Q336" s="223">
        <v>0</v>
      </c>
      <c r="R336" s="223">
        <f>Q336*H336</f>
        <v>0</v>
      </c>
      <c r="S336" s="223">
        <v>2.2</v>
      </c>
      <c r="T336" s="224">
        <f>S336*H336</f>
        <v>177.24300000000002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5" t="s">
        <v>175</v>
      </c>
      <c r="AT336" s="225" t="s">
        <v>171</v>
      </c>
      <c r="AU336" s="225" t="s">
        <v>86</v>
      </c>
      <c r="AY336" s="18" t="s">
        <v>169</v>
      </c>
      <c r="BE336" s="128">
        <f>IF(N336="základní",J336,0)</f>
        <v>0</v>
      </c>
      <c r="BF336" s="128">
        <f>IF(N336="snížená",J336,0)</f>
        <v>0</v>
      </c>
      <c r="BG336" s="128">
        <f>IF(N336="zákl. přenesená",J336,0)</f>
        <v>0</v>
      </c>
      <c r="BH336" s="128">
        <f>IF(N336="sníž. přenesená",J336,0)</f>
        <v>0</v>
      </c>
      <c r="BI336" s="128">
        <f>IF(N336="nulová",J336,0)</f>
        <v>0</v>
      </c>
      <c r="BJ336" s="18" t="s">
        <v>84</v>
      </c>
      <c r="BK336" s="128">
        <f>ROUND(I336*H336,2)</f>
        <v>0</v>
      </c>
      <c r="BL336" s="18" t="s">
        <v>175</v>
      </c>
      <c r="BM336" s="225" t="s">
        <v>527</v>
      </c>
    </row>
    <row r="337" spans="1:65" s="2" customFormat="1" ht="21.75" customHeight="1">
      <c r="A337" s="39"/>
      <c r="B337" s="181"/>
      <c r="C337" s="213" t="s">
        <v>528</v>
      </c>
      <c r="D337" s="213" t="s">
        <v>171</v>
      </c>
      <c r="E337" s="214" t="s">
        <v>529</v>
      </c>
      <c r="F337" s="215" t="s">
        <v>530</v>
      </c>
      <c r="G337" s="216" t="s">
        <v>174</v>
      </c>
      <c r="H337" s="217">
        <v>80.565</v>
      </c>
      <c r="I337" s="218"/>
      <c r="J337" s="219">
        <f>ROUND(I337*H337,2)</f>
        <v>0</v>
      </c>
      <c r="K337" s="220"/>
      <c r="L337" s="40"/>
      <c r="M337" s="221" t="s">
        <v>1</v>
      </c>
      <c r="N337" s="222" t="s">
        <v>41</v>
      </c>
      <c r="O337" s="78"/>
      <c r="P337" s="223">
        <f>O337*H337</f>
        <v>0</v>
      </c>
      <c r="Q337" s="223">
        <v>0</v>
      </c>
      <c r="R337" s="223">
        <f>Q337*H337</f>
        <v>0</v>
      </c>
      <c r="S337" s="223">
        <v>0.029</v>
      </c>
      <c r="T337" s="224">
        <f>S337*H337</f>
        <v>2.336385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25" t="s">
        <v>175</v>
      </c>
      <c r="AT337" s="225" t="s">
        <v>171</v>
      </c>
      <c r="AU337" s="225" t="s">
        <v>86</v>
      </c>
      <c r="AY337" s="18" t="s">
        <v>169</v>
      </c>
      <c r="BE337" s="128">
        <f>IF(N337="základní",J337,0)</f>
        <v>0</v>
      </c>
      <c r="BF337" s="128">
        <f>IF(N337="snížená",J337,0)</f>
        <v>0</v>
      </c>
      <c r="BG337" s="128">
        <f>IF(N337="zákl. přenesená",J337,0)</f>
        <v>0</v>
      </c>
      <c r="BH337" s="128">
        <f>IF(N337="sníž. přenesená",J337,0)</f>
        <v>0</v>
      </c>
      <c r="BI337" s="128">
        <f>IF(N337="nulová",J337,0)</f>
        <v>0</v>
      </c>
      <c r="BJ337" s="18" t="s">
        <v>84</v>
      </c>
      <c r="BK337" s="128">
        <f>ROUND(I337*H337,2)</f>
        <v>0</v>
      </c>
      <c r="BL337" s="18" t="s">
        <v>175</v>
      </c>
      <c r="BM337" s="225" t="s">
        <v>531</v>
      </c>
    </row>
    <row r="338" spans="1:65" s="2" customFormat="1" ht="21.75" customHeight="1">
      <c r="A338" s="39"/>
      <c r="B338" s="181"/>
      <c r="C338" s="213" t="s">
        <v>532</v>
      </c>
      <c r="D338" s="213" t="s">
        <v>171</v>
      </c>
      <c r="E338" s="214" t="s">
        <v>533</v>
      </c>
      <c r="F338" s="215" t="s">
        <v>534</v>
      </c>
      <c r="G338" s="216" t="s">
        <v>248</v>
      </c>
      <c r="H338" s="217">
        <v>26.39</v>
      </c>
      <c r="I338" s="218"/>
      <c r="J338" s="219">
        <f>ROUND(I338*H338,2)</f>
        <v>0</v>
      </c>
      <c r="K338" s="220"/>
      <c r="L338" s="40"/>
      <c r="M338" s="221" t="s">
        <v>1</v>
      </c>
      <c r="N338" s="222" t="s">
        <v>41</v>
      </c>
      <c r="O338" s="78"/>
      <c r="P338" s="223">
        <f>O338*H338</f>
        <v>0</v>
      </c>
      <c r="Q338" s="223">
        <v>0</v>
      </c>
      <c r="R338" s="223">
        <f>Q338*H338</f>
        <v>0</v>
      </c>
      <c r="S338" s="223">
        <v>0.062</v>
      </c>
      <c r="T338" s="224">
        <f>S338*H338</f>
        <v>1.63618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5" t="s">
        <v>175</v>
      </c>
      <c r="AT338" s="225" t="s">
        <v>171</v>
      </c>
      <c r="AU338" s="225" t="s">
        <v>86</v>
      </c>
      <c r="AY338" s="18" t="s">
        <v>169</v>
      </c>
      <c r="BE338" s="128">
        <f>IF(N338="základní",J338,0)</f>
        <v>0</v>
      </c>
      <c r="BF338" s="128">
        <f>IF(N338="snížená",J338,0)</f>
        <v>0</v>
      </c>
      <c r="BG338" s="128">
        <f>IF(N338="zákl. přenesená",J338,0)</f>
        <v>0</v>
      </c>
      <c r="BH338" s="128">
        <f>IF(N338="sníž. přenesená",J338,0)</f>
        <v>0</v>
      </c>
      <c r="BI338" s="128">
        <f>IF(N338="nulová",J338,0)</f>
        <v>0</v>
      </c>
      <c r="BJ338" s="18" t="s">
        <v>84</v>
      </c>
      <c r="BK338" s="128">
        <f>ROUND(I338*H338,2)</f>
        <v>0</v>
      </c>
      <c r="BL338" s="18" t="s">
        <v>175</v>
      </c>
      <c r="BM338" s="225" t="s">
        <v>535</v>
      </c>
    </row>
    <row r="339" spans="1:65" s="2" customFormat="1" ht="16.5" customHeight="1">
      <c r="A339" s="39"/>
      <c r="B339" s="181"/>
      <c r="C339" s="213" t="s">
        <v>536</v>
      </c>
      <c r="D339" s="213" t="s">
        <v>171</v>
      </c>
      <c r="E339" s="214" t="s">
        <v>537</v>
      </c>
      <c r="F339" s="215" t="s">
        <v>538</v>
      </c>
      <c r="G339" s="216" t="s">
        <v>248</v>
      </c>
      <c r="H339" s="217">
        <v>48.84</v>
      </c>
      <c r="I339" s="218"/>
      <c r="J339" s="219">
        <f>ROUND(I339*H339,2)</f>
        <v>0</v>
      </c>
      <c r="K339" s="220"/>
      <c r="L339" s="40"/>
      <c r="M339" s="221" t="s">
        <v>1</v>
      </c>
      <c r="N339" s="222" t="s">
        <v>41</v>
      </c>
      <c r="O339" s="78"/>
      <c r="P339" s="223">
        <f>O339*H339</f>
        <v>0</v>
      </c>
      <c r="Q339" s="223">
        <v>0</v>
      </c>
      <c r="R339" s="223">
        <f>Q339*H339</f>
        <v>0</v>
      </c>
      <c r="S339" s="223">
        <v>0.067</v>
      </c>
      <c r="T339" s="224">
        <f>S339*H339</f>
        <v>3.2722800000000003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5" t="s">
        <v>175</v>
      </c>
      <c r="AT339" s="225" t="s">
        <v>171</v>
      </c>
      <c r="AU339" s="225" t="s">
        <v>86</v>
      </c>
      <c r="AY339" s="18" t="s">
        <v>169</v>
      </c>
      <c r="BE339" s="128">
        <f>IF(N339="základní",J339,0)</f>
        <v>0</v>
      </c>
      <c r="BF339" s="128">
        <f>IF(N339="snížená",J339,0)</f>
        <v>0</v>
      </c>
      <c r="BG339" s="128">
        <f>IF(N339="zákl. přenesená",J339,0)</f>
        <v>0</v>
      </c>
      <c r="BH339" s="128">
        <f>IF(N339="sníž. přenesená",J339,0)</f>
        <v>0</v>
      </c>
      <c r="BI339" s="128">
        <f>IF(N339="nulová",J339,0)</f>
        <v>0</v>
      </c>
      <c r="BJ339" s="18" t="s">
        <v>84</v>
      </c>
      <c r="BK339" s="128">
        <f>ROUND(I339*H339,2)</f>
        <v>0</v>
      </c>
      <c r="BL339" s="18" t="s">
        <v>175</v>
      </c>
      <c r="BM339" s="225" t="s">
        <v>539</v>
      </c>
    </row>
    <row r="340" spans="1:65" s="2" customFormat="1" ht="16.5" customHeight="1">
      <c r="A340" s="39"/>
      <c r="B340" s="181"/>
      <c r="C340" s="213" t="s">
        <v>540</v>
      </c>
      <c r="D340" s="213" t="s">
        <v>171</v>
      </c>
      <c r="E340" s="214" t="s">
        <v>541</v>
      </c>
      <c r="F340" s="215" t="s">
        <v>542</v>
      </c>
      <c r="G340" s="216" t="s">
        <v>248</v>
      </c>
      <c r="H340" s="217">
        <v>7.46</v>
      </c>
      <c r="I340" s="218"/>
      <c r="J340" s="219">
        <f>ROUND(I340*H340,2)</f>
        <v>0</v>
      </c>
      <c r="K340" s="220"/>
      <c r="L340" s="40"/>
      <c r="M340" s="221" t="s">
        <v>1</v>
      </c>
      <c r="N340" s="222" t="s">
        <v>41</v>
      </c>
      <c r="O340" s="78"/>
      <c r="P340" s="223">
        <f>O340*H340</f>
        <v>0</v>
      </c>
      <c r="Q340" s="223">
        <v>0</v>
      </c>
      <c r="R340" s="223">
        <f>Q340*H340</f>
        <v>0</v>
      </c>
      <c r="S340" s="223">
        <v>0.06</v>
      </c>
      <c r="T340" s="224">
        <f>S340*H340</f>
        <v>0.4476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5" t="s">
        <v>175</v>
      </c>
      <c r="AT340" s="225" t="s">
        <v>171</v>
      </c>
      <c r="AU340" s="225" t="s">
        <v>86</v>
      </c>
      <c r="AY340" s="18" t="s">
        <v>169</v>
      </c>
      <c r="BE340" s="128">
        <f>IF(N340="základní",J340,0)</f>
        <v>0</v>
      </c>
      <c r="BF340" s="128">
        <f>IF(N340="snížená",J340,0)</f>
        <v>0</v>
      </c>
      <c r="BG340" s="128">
        <f>IF(N340="zákl. přenesená",J340,0)</f>
        <v>0</v>
      </c>
      <c r="BH340" s="128">
        <f>IF(N340="sníž. přenesená",J340,0)</f>
        <v>0</v>
      </c>
      <c r="BI340" s="128">
        <f>IF(N340="nulová",J340,0)</f>
        <v>0</v>
      </c>
      <c r="BJ340" s="18" t="s">
        <v>84</v>
      </c>
      <c r="BK340" s="128">
        <f>ROUND(I340*H340,2)</f>
        <v>0</v>
      </c>
      <c r="BL340" s="18" t="s">
        <v>175</v>
      </c>
      <c r="BM340" s="225" t="s">
        <v>543</v>
      </c>
    </row>
    <row r="341" spans="1:65" s="2" customFormat="1" ht="21.75" customHeight="1">
      <c r="A341" s="39"/>
      <c r="B341" s="181"/>
      <c r="C341" s="213" t="s">
        <v>544</v>
      </c>
      <c r="D341" s="213" t="s">
        <v>171</v>
      </c>
      <c r="E341" s="214" t="s">
        <v>545</v>
      </c>
      <c r="F341" s="215" t="s">
        <v>546</v>
      </c>
      <c r="G341" s="216" t="s">
        <v>312</v>
      </c>
      <c r="H341" s="217">
        <v>38.4</v>
      </c>
      <c r="I341" s="218"/>
      <c r="J341" s="219">
        <f>ROUND(I341*H341,2)</f>
        <v>0</v>
      </c>
      <c r="K341" s="220"/>
      <c r="L341" s="40"/>
      <c r="M341" s="221" t="s">
        <v>1</v>
      </c>
      <c r="N341" s="222" t="s">
        <v>41</v>
      </c>
      <c r="O341" s="78"/>
      <c r="P341" s="223">
        <f>O341*H341</f>
        <v>0</v>
      </c>
      <c r="Q341" s="223">
        <v>0</v>
      </c>
      <c r="R341" s="223">
        <f>Q341*H341</f>
        <v>0</v>
      </c>
      <c r="S341" s="223">
        <v>0.054</v>
      </c>
      <c r="T341" s="224">
        <f>S341*H341</f>
        <v>2.0736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5" t="s">
        <v>175</v>
      </c>
      <c r="AT341" s="225" t="s">
        <v>171</v>
      </c>
      <c r="AU341" s="225" t="s">
        <v>86</v>
      </c>
      <c r="AY341" s="18" t="s">
        <v>169</v>
      </c>
      <c r="BE341" s="128">
        <f>IF(N341="základní",J341,0)</f>
        <v>0</v>
      </c>
      <c r="BF341" s="128">
        <f>IF(N341="snížená",J341,0)</f>
        <v>0</v>
      </c>
      <c r="BG341" s="128">
        <f>IF(N341="zákl. přenesená",J341,0)</f>
        <v>0</v>
      </c>
      <c r="BH341" s="128">
        <f>IF(N341="sníž. přenesená",J341,0)</f>
        <v>0</v>
      </c>
      <c r="BI341" s="128">
        <f>IF(N341="nulová",J341,0)</f>
        <v>0</v>
      </c>
      <c r="BJ341" s="18" t="s">
        <v>84</v>
      </c>
      <c r="BK341" s="128">
        <f>ROUND(I341*H341,2)</f>
        <v>0</v>
      </c>
      <c r="BL341" s="18" t="s">
        <v>175</v>
      </c>
      <c r="BM341" s="225" t="s">
        <v>547</v>
      </c>
    </row>
    <row r="342" spans="1:51" s="13" customFormat="1" ht="12">
      <c r="A342" s="13"/>
      <c r="B342" s="226"/>
      <c r="C342" s="13"/>
      <c r="D342" s="227" t="s">
        <v>177</v>
      </c>
      <c r="E342" s="228" t="s">
        <v>1</v>
      </c>
      <c r="F342" s="229" t="s">
        <v>548</v>
      </c>
      <c r="G342" s="13"/>
      <c r="H342" s="228" t="s">
        <v>1</v>
      </c>
      <c r="I342" s="230"/>
      <c r="J342" s="13"/>
      <c r="K342" s="13"/>
      <c r="L342" s="226"/>
      <c r="M342" s="231"/>
      <c r="N342" s="232"/>
      <c r="O342" s="232"/>
      <c r="P342" s="232"/>
      <c r="Q342" s="232"/>
      <c r="R342" s="232"/>
      <c r="S342" s="232"/>
      <c r="T342" s="23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28" t="s">
        <v>177</v>
      </c>
      <c r="AU342" s="228" t="s">
        <v>86</v>
      </c>
      <c r="AV342" s="13" t="s">
        <v>84</v>
      </c>
      <c r="AW342" s="13" t="s">
        <v>30</v>
      </c>
      <c r="AX342" s="13" t="s">
        <v>76</v>
      </c>
      <c r="AY342" s="228" t="s">
        <v>169</v>
      </c>
    </row>
    <row r="343" spans="1:51" s="14" customFormat="1" ht="12">
      <c r="A343" s="14"/>
      <c r="B343" s="234"/>
      <c r="C343" s="14"/>
      <c r="D343" s="227" t="s">
        <v>177</v>
      </c>
      <c r="E343" s="235" t="s">
        <v>1</v>
      </c>
      <c r="F343" s="236" t="s">
        <v>549</v>
      </c>
      <c r="G343" s="14"/>
      <c r="H343" s="237">
        <v>38.4</v>
      </c>
      <c r="I343" s="238"/>
      <c r="J343" s="14"/>
      <c r="K343" s="14"/>
      <c r="L343" s="234"/>
      <c r="M343" s="239"/>
      <c r="N343" s="240"/>
      <c r="O343" s="240"/>
      <c r="P343" s="240"/>
      <c r="Q343" s="240"/>
      <c r="R343" s="240"/>
      <c r="S343" s="240"/>
      <c r="T343" s="241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35" t="s">
        <v>177</v>
      </c>
      <c r="AU343" s="235" t="s">
        <v>86</v>
      </c>
      <c r="AV343" s="14" t="s">
        <v>86</v>
      </c>
      <c r="AW343" s="14" t="s">
        <v>30</v>
      </c>
      <c r="AX343" s="14" t="s">
        <v>76</v>
      </c>
      <c r="AY343" s="235" t="s">
        <v>169</v>
      </c>
    </row>
    <row r="344" spans="1:51" s="15" customFormat="1" ht="12">
      <c r="A344" s="15"/>
      <c r="B344" s="242"/>
      <c r="C344" s="15"/>
      <c r="D344" s="227" t="s">
        <v>177</v>
      </c>
      <c r="E344" s="243" t="s">
        <v>1</v>
      </c>
      <c r="F344" s="244" t="s">
        <v>180</v>
      </c>
      <c r="G344" s="15"/>
      <c r="H344" s="245">
        <v>38.4</v>
      </c>
      <c r="I344" s="246"/>
      <c r="J344" s="15"/>
      <c r="K344" s="15"/>
      <c r="L344" s="242"/>
      <c r="M344" s="247"/>
      <c r="N344" s="248"/>
      <c r="O344" s="248"/>
      <c r="P344" s="248"/>
      <c r="Q344" s="248"/>
      <c r="R344" s="248"/>
      <c r="S344" s="248"/>
      <c r="T344" s="249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T344" s="243" t="s">
        <v>177</v>
      </c>
      <c r="AU344" s="243" t="s">
        <v>86</v>
      </c>
      <c r="AV344" s="15" t="s">
        <v>175</v>
      </c>
      <c r="AW344" s="15" t="s">
        <v>30</v>
      </c>
      <c r="AX344" s="15" t="s">
        <v>84</v>
      </c>
      <c r="AY344" s="243" t="s">
        <v>169</v>
      </c>
    </row>
    <row r="345" spans="1:65" s="2" customFormat="1" ht="21.75" customHeight="1">
      <c r="A345" s="39"/>
      <c r="B345" s="181"/>
      <c r="C345" s="213" t="s">
        <v>550</v>
      </c>
      <c r="D345" s="213" t="s">
        <v>171</v>
      </c>
      <c r="E345" s="214" t="s">
        <v>551</v>
      </c>
      <c r="F345" s="215" t="s">
        <v>552</v>
      </c>
      <c r="G345" s="216" t="s">
        <v>312</v>
      </c>
      <c r="H345" s="217">
        <v>30</v>
      </c>
      <c r="I345" s="218"/>
      <c r="J345" s="219">
        <f>ROUND(I345*H345,2)</f>
        <v>0</v>
      </c>
      <c r="K345" s="220"/>
      <c r="L345" s="40"/>
      <c r="M345" s="221" t="s">
        <v>1</v>
      </c>
      <c r="N345" s="222" t="s">
        <v>41</v>
      </c>
      <c r="O345" s="78"/>
      <c r="P345" s="223">
        <f>O345*H345</f>
        <v>0</v>
      </c>
      <c r="Q345" s="223">
        <v>0.02363</v>
      </c>
      <c r="R345" s="223">
        <f>Q345*H345</f>
        <v>0.7089000000000001</v>
      </c>
      <c r="S345" s="223">
        <v>0</v>
      </c>
      <c r="T345" s="224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25" t="s">
        <v>175</v>
      </c>
      <c r="AT345" s="225" t="s">
        <v>171</v>
      </c>
      <c r="AU345" s="225" t="s">
        <v>86</v>
      </c>
      <c r="AY345" s="18" t="s">
        <v>169</v>
      </c>
      <c r="BE345" s="128">
        <f>IF(N345="základní",J345,0)</f>
        <v>0</v>
      </c>
      <c r="BF345" s="128">
        <f>IF(N345="snížená",J345,0)</f>
        <v>0</v>
      </c>
      <c r="BG345" s="128">
        <f>IF(N345="zákl. přenesená",J345,0)</f>
        <v>0</v>
      </c>
      <c r="BH345" s="128">
        <f>IF(N345="sníž. přenesená",J345,0)</f>
        <v>0</v>
      </c>
      <c r="BI345" s="128">
        <f>IF(N345="nulová",J345,0)</f>
        <v>0</v>
      </c>
      <c r="BJ345" s="18" t="s">
        <v>84</v>
      </c>
      <c r="BK345" s="128">
        <f>ROUND(I345*H345,2)</f>
        <v>0</v>
      </c>
      <c r="BL345" s="18" t="s">
        <v>175</v>
      </c>
      <c r="BM345" s="225" t="s">
        <v>553</v>
      </c>
    </row>
    <row r="346" spans="1:65" s="2" customFormat="1" ht="21.75" customHeight="1">
      <c r="A346" s="39"/>
      <c r="B346" s="181"/>
      <c r="C346" s="213" t="s">
        <v>554</v>
      </c>
      <c r="D346" s="213" t="s">
        <v>171</v>
      </c>
      <c r="E346" s="214" t="s">
        <v>555</v>
      </c>
      <c r="F346" s="215" t="s">
        <v>556</v>
      </c>
      <c r="G346" s="216" t="s">
        <v>248</v>
      </c>
      <c r="H346" s="217">
        <v>1208</v>
      </c>
      <c r="I346" s="218"/>
      <c r="J346" s="219">
        <f>ROUND(I346*H346,2)</f>
        <v>0</v>
      </c>
      <c r="K346" s="220"/>
      <c r="L346" s="40"/>
      <c r="M346" s="221" t="s">
        <v>1</v>
      </c>
      <c r="N346" s="222" t="s">
        <v>41</v>
      </c>
      <c r="O346" s="78"/>
      <c r="P346" s="223">
        <f>O346*H346</f>
        <v>0</v>
      </c>
      <c r="Q346" s="223">
        <v>0</v>
      </c>
      <c r="R346" s="223">
        <f>Q346*H346</f>
        <v>0</v>
      </c>
      <c r="S346" s="223">
        <v>0.01</v>
      </c>
      <c r="T346" s="224">
        <f>S346*H346</f>
        <v>12.08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5" t="s">
        <v>175</v>
      </c>
      <c r="AT346" s="225" t="s">
        <v>171</v>
      </c>
      <c r="AU346" s="225" t="s">
        <v>86</v>
      </c>
      <c r="AY346" s="18" t="s">
        <v>169</v>
      </c>
      <c r="BE346" s="128">
        <f>IF(N346="základní",J346,0)</f>
        <v>0</v>
      </c>
      <c r="BF346" s="128">
        <f>IF(N346="snížená",J346,0)</f>
        <v>0</v>
      </c>
      <c r="BG346" s="128">
        <f>IF(N346="zákl. přenesená",J346,0)</f>
        <v>0</v>
      </c>
      <c r="BH346" s="128">
        <f>IF(N346="sníž. přenesená",J346,0)</f>
        <v>0</v>
      </c>
      <c r="BI346" s="128">
        <f>IF(N346="nulová",J346,0)</f>
        <v>0</v>
      </c>
      <c r="BJ346" s="18" t="s">
        <v>84</v>
      </c>
      <c r="BK346" s="128">
        <f>ROUND(I346*H346,2)</f>
        <v>0</v>
      </c>
      <c r="BL346" s="18" t="s">
        <v>175</v>
      </c>
      <c r="BM346" s="225" t="s">
        <v>557</v>
      </c>
    </row>
    <row r="347" spans="1:51" s="13" customFormat="1" ht="12">
      <c r="A347" s="13"/>
      <c r="B347" s="226"/>
      <c r="C347" s="13"/>
      <c r="D347" s="227" t="s">
        <v>177</v>
      </c>
      <c r="E347" s="228" t="s">
        <v>1</v>
      </c>
      <c r="F347" s="229" t="s">
        <v>558</v>
      </c>
      <c r="G347" s="13"/>
      <c r="H347" s="228" t="s">
        <v>1</v>
      </c>
      <c r="I347" s="230"/>
      <c r="J347" s="13"/>
      <c r="K347" s="13"/>
      <c r="L347" s="226"/>
      <c r="M347" s="231"/>
      <c r="N347" s="232"/>
      <c r="O347" s="232"/>
      <c r="P347" s="232"/>
      <c r="Q347" s="232"/>
      <c r="R347" s="232"/>
      <c r="S347" s="232"/>
      <c r="T347" s="23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28" t="s">
        <v>177</v>
      </c>
      <c r="AU347" s="228" t="s">
        <v>86</v>
      </c>
      <c r="AV347" s="13" t="s">
        <v>84</v>
      </c>
      <c r="AW347" s="13" t="s">
        <v>30</v>
      </c>
      <c r="AX347" s="13" t="s">
        <v>76</v>
      </c>
      <c r="AY347" s="228" t="s">
        <v>169</v>
      </c>
    </row>
    <row r="348" spans="1:51" s="14" customFormat="1" ht="12">
      <c r="A348" s="14"/>
      <c r="B348" s="234"/>
      <c r="C348" s="14"/>
      <c r="D348" s="227" t="s">
        <v>177</v>
      </c>
      <c r="E348" s="235" t="s">
        <v>1</v>
      </c>
      <c r="F348" s="236" t="s">
        <v>393</v>
      </c>
      <c r="G348" s="14"/>
      <c r="H348" s="237">
        <v>1208</v>
      </c>
      <c r="I348" s="238"/>
      <c r="J348" s="14"/>
      <c r="K348" s="14"/>
      <c r="L348" s="234"/>
      <c r="M348" s="239"/>
      <c r="N348" s="240"/>
      <c r="O348" s="240"/>
      <c r="P348" s="240"/>
      <c r="Q348" s="240"/>
      <c r="R348" s="240"/>
      <c r="S348" s="240"/>
      <c r="T348" s="241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35" t="s">
        <v>177</v>
      </c>
      <c r="AU348" s="235" t="s">
        <v>86</v>
      </c>
      <c r="AV348" s="14" t="s">
        <v>86</v>
      </c>
      <c r="AW348" s="14" t="s">
        <v>30</v>
      </c>
      <c r="AX348" s="14" t="s">
        <v>76</v>
      </c>
      <c r="AY348" s="235" t="s">
        <v>169</v>
      </c>
    </row>
    <row r="349" spans="1:51" s="15" customFormat="1" ht="12">
      <c r="A349" s="15"/>
      <c r="B349" s="242"/>
      <c r="C349" s="15"/>
      <c r="D349" s="227" t="s">
        <v>177</v>
      </c>
      <c r="E349" s="243" t="s">
        <v>1</v>
      </c>
      <c r="F349" s="244" t="s">
        <v>180</v>
      </c>
      <c r="G349" s="15"/>
      <c r="H349" s="245">
        <v>1208</v>
      </c>
      <c r="I349" s="246"/>
      <c r="J349" s="15"/>
      <c r="K349" s="15"/>
      <c r="L349" s="242"/>
      <c r="M349" s="247"/>
      <c r="N349" s="248"/>
      <c r="O349" s="248"/>
      <c r="P349" s="248"/>
      <c r="Q349" s="248"/>
      <c r="R349" s="248"/>
      <c r="S349" s="248"/>
      <c r="T349" s="249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43" t="s">
        <v>177</v>
      </c>
      <c r="AU349" s="243" t="s">
        <v>86</v>
      </c>
      <c r="AV349" s="15" t="s">
        <v>175</v>
      </c>
      <c r="AW349" s="15" t="s">
        <v>30</v>
      </c>
      <c r="AX349" s="15" t="s">
        <v>84</v>
      </c>
      <c r="AY349" s="243" t="s">
        <v>169</v>
      </c>
    </row>
    <row r="350" spans="1:65" s="2" customFormat="1" ht="21.75" customHeight="1">
      <c r="A350" s="39"/>
      <c r="B350" s="181"/>
      <c r="C350" s="213" t="s">
        <v>559</v>
      </c>
      <c r="D350" s="213" t="s">
        <v>171</v>
      </c>
      <c r="E350" s="214" t="s">
        <v>560</v>
      </c>
      <c r="F350" s="215" t="s">
        <v>561</v>
      </c>
      <c r="G350" s="216" t="s">
        <v>174</v>
      </c>
      <c r="H350" s="217">
        <v>1.775</v>
      </c>
      <c r="I350" s="218"/>
      <c r="J350" s="219">
        <f>ROUND(I350*H350,2)</f>
        <v>0</v>
      </c>
      <c r="K350" s="220"/>
      <c r="L350" s="40"/>
      <c r="M350" s="221" t="s">
        <v>1</v>
      </c>
      <c r="N350" s="222" t="s">
        <v>41</v>
      </c>
      <c r="O350" s="78"/>
      <c r="P350" s="223">
        <f>O350*H350</f>
        <v>0</v>
      </c>
      <c r="Q350" s="223">
        <v>1.63721</v>
      </c>
      <c r="R350" s="223">
        <f>Q350*H350</f>
        <v>2.90604775</v>
      </c>
      <c r="S350" s="223">
        <v>0</v>
      </c>
      <c r="T350" s="224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5" t="s">
        <v>175</v>
      </c>
      <c r="AT350" s="225" t="s">
        <v>171</v>
      </c>
      <c r="AU350" s="225" t="s">
        <v>86</v>
      </c>
      <c r="AY350" s="18" t="s">
        <v>169</v>
      </c>
      <c r="BE350" s="128">
        <f>IF(N350="základní",J350,0)</f>
        <v>0</v>
      </c>
      <c r="BF350" s="128">
        <f>IF(N350="snížená",J350,0)</f>
        <v>0</v>
      </c>
      <c r="BG350" s="128">
        <f>IF(N350="zákl. přenesená",J350,0)</f>
        <v>0</v>
      </c>
      <c r="BH350" s="128">
        <f>IF(N350="sníž. přenesená",J350,0)</f>
        <v>0</v>
      </c>
      <c r="BI350" s="128">
        <f>IF(N350="nulová",J350,0)</f>
        <v>0</v>
      </c>
      <c r="BJ350" s="18" t="s">
        <v>84</v>
      </c>
      <c r="BK350" s="128">
        <f>ROUND(I350*H350,2)</f>
        <v>0</v>
      </c>
      <c r="BL350" s="18" t="s">
        <v>175</v>
      </c>
      <c r="BM350" s="225" t="s">
        <v>562</v>
      </c>
    </row>
    <row r="351" spans="1:51" s="13" customFormat="1" ht="12">
      <c r="A351" s="13"/>
      <c r="B351" s="226"/>
      <c r="C351" s="13"/>
      <c r="D351" s="227" t="s">
        <v>177</v>
      </c>
      <c r="E351" s="228" t="s">
        <v>1</v>
      </c>
      <c r="F351" s="229" t="s">
        <v>563</v>
      </c>
      <c r="G351" s="13"/>
      <c r="H351" s="228" t="s">
        <v>1</v>
      </c>
      <c r="I351" s="230"/>
      <c r="J351" s="13"/>
      <c r="K351" s="13"/>
      <c r="L351" s="226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28" t="s">
        <v>177</v>
      </c>
      <c r="AU351" s="228" t="s">
        <v>86</v>
      </c>
      <c r="AV351" s="13" t="s">
        <v>84</v>
      </c>
      <c r="AW351" s="13" t="s">
        <v>30</v>
      </c>
      <c r="AX351" s="13" t="s">
        <v>76</v>
      </c>
      <c r="AY351" s="228" t="s">
        <v>169</v>
      </c>
    </row>
    <row r="352" spans="1:51" s="14" customFormat="1" ht="12">
      <c r="A352" s="14"/>
      <c r="B352" s="234"/>
      <c r="C352" s="14"/>
      <c r="D352" s="227" t="s">
        <v>177</v>
      </c>
      <c r="E352" s="235" t="s">
        <v>1</v>
      </c>
      <c r="F352" s="236" t="s">
        <v>564</v>
      </c>
      <c r="G352" s="14"/>
      <c r="H352" s="237">
        <v>1.775</v>
      </c>
      <c r="I352" s="238"/>
      <c r="J352" s="14"/>
      <c r="K352" s="14"/>
      <c r="L352" s="234"/>
      <c r="M352" s="239"/>
      <c r="N352" s="240"/>
      <c r="O352" s="240"/>
      <c r="P352" s="240"/>
      <c r="Q352" s="240"/>
      <c r="R352" s="240"/>
      <c r="S352" s="240"/>
      <c r="T352" s="241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35" t="s">
        <v>177</v>
      </c>
      <c r="AU352" s="235" t="s">
        <v>86</v>
      </c>
      <c r="AV352" s="14" t="s">
        <v>86</v>
      </c>
      <c r="AW352" s="14" t="s">
        <v>30</v>
      </c>
      <c r="AX352" s="14" t="s">
        <v>76</v>
      </c>
      <c r="AY352" s="235" t="s">
        <v>169</v>
      </c>
    </row>
    <row r="353" spans="1:51" s="15" customFormat="1" ht="12">
      <c r="A353" s="15"/>
      <c r="B353" s="242"/>
      <c r="C353" s="15"/>
      <c r="D353" s="227" t="s">
        <v>177</v>
      </c>
      <c r="E353" s="243" t="s">
        <v>1</v>
      </c>
      <c r="F353" s="244" t="s">
        <v>180</v>
      </c>
      <c r="G353" s="15"/>
      <c r="H353" s="245">
        <v>1.775</v>
      </c>
      <c r="I353" s="246"/>
      <c r="J353" s="15"/>
      <c r="K353" s="15"/>
      <c r="L353" s="242"/>
      <c r="M353" s="247"/>
      <c r="N353" s="248"/>
      <c r="O353" s="248"/>
      <c r="P353" s="248"/>
      <c r="Q353" s="248"/>
      <c r="R353" s="248"/>
      <c r="S353" s="248"/>
      <c r="T353" s="249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43" t="s">
        <v>177</v>
      </c>
      <c r="AU353" s="243" t="s">
        <v>86</v>
      </c>
      <c r="AV353" s="15" t="s">
        <v>175</v>
      </c>
      <c r="AW353" s="15" t="s">
        <v>30</v>
      </c>
      <c r="AX353" s="15" t="s">
        <v>84</v>
      </c>
      <c r="AY353" s="243" t="s">
        <v>169</v>
      </c>
    </row>
    <row r="354" spans="1:65" s="2" customFormat="1" ht="21.75" customHeight="1">
      <c r="A354" s="39"/>
      <c r="B354" s="181"/>
      <c r="C354" s="213" t="s">
        <v>565</v>
      </c>
      <c r="D354" s="213" t="s">
        <v>171</v>
      </c>
      <c r="E354" s="214" t="s">
        <v>566</v>
      </c>
      <c r="F354" s="215" t="s">
        <v>567</v>
      </c>
      <c r="G354" s="216" t="s">
        <v>174</v>
      </c>
      <c r="H354" s="217">
        <v>1.775</v>
      </c>
      <c r="I354" s="218"/>
      <c r="J354" s="219">
        <f>ROUND(I354*H354,2)</f>
        <v>0</v>
      </c>
      <c r="K354" s="220"/>
      <c r="L354" s="40"/>
      <c r="M354" s="221" t="s">
        <v>1</v>
      </c>
      <c r="N354" s="222" t="s">
        <v>41</v>
      </c>
      <c r="O354" s="78"/>
      <c r="P354" s="223">
        <f>O354*H354</f>
        <v>0</v>
      </c>
      <c r="Q354" s="223">
        <v>0</v>
      </c>
      <c r="R354" s="223">
        <f>Q354*H354</f>
        <v>0</v>
      </c>
      <c r="S354" s="223">
        <v>0</v>
      </c>
      <c r="T354" s="224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5" t="s">
        <v>175</v>
      </c>
      <c r="AT354" s="225" t="s">
        <v>171</v>
      </c>
      <c r="AU354" s="225" t="s">
        <v>86</v>
      </c>
      <c r="AY354" s="18" t="s">
        <v>169</v>
      </c>
      <c r="BE354" s="128">
        <f>IF(N354="základní",J354,0)</f>
        <v>0</v>
      </c>
      <c r="BF354" s="128">
        <f>IF(N354="snížená",J354,0)</f>
        <v>0</v>
      </c>
      <c r="BG354" s="128">
        <f>IF(N354="zákl. přenesená",J354,0)</f>
        <v>0</v>
      </c>
      <c r="BH354" s="128">
        <f>IF(N354="sníž. přenesená",J354,0)</f>
        <v>0</v>
      </c>
      <c r="BI354" s="128">
        <f>IF(N354="nulová",J354,0)</f>
        <v>0</v>
      </c>
      <c r="BJ354" s="18" t="s">
        <v>84</v>
      </c>
      <c r="BK354" s="128">
        <f>ROUND(I354*H354,2)</f>
        <v>0</v>
      </c>
      <c r="BL354" s="18" t="s">
        <v>175</v>
      </c>
      <c r="BM354" s="225" t="s">
        <v>568</v>
      </c>
    </row>
    <row r="355" spans="1:65" s="2" customFormat="1" ht="16.5" customHeight="1">
      <c r="A355" s="39"/>
      <c r="B355" s="181"/>
      <c r="C355" s="213" t="s">
        <v>569</v>
      </c>
      <c r="D355" s="213" t="s">
        <v>171</v>
      </c>
      <c r="E355" s="214" t="s">
        <v>570</v>
      </c>
      <c r="F355" s="215" t="s">
        <v>571</v>
      </c>
      <c r="G355" s="216" t="s">
        <v>572</v>
      </c>
      <c r="H355" s="217">
        <v>18</v>
      </c>
      <c r="I355" s="218"/>
      <c r="J355" s="219">
        <f>ROUND(I355*H355,2)</f>
        <v>0</v>
      </c>
      <c r="K355" s="220"/>
      <c r="L355" s="40"/>
      <c r="M355" s="221" t="s">
        <v>1</v>
      </c>
      <c r="N355" s="222" t="s">
        <v>41</v>
      </c>
      <c r="O355" s="78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5" t="s">
        <v>175</v>
      </c>
      <c r="AT355" s="225" t="s">
        <v>171</v>
      </c>
      <c r="AU355" s="225" t="s">
        <v>86</v>
      </c>
      <c r="AY355" s="18" t="s">
        <v>169</v>
      </c>
      <c r="BE355" s="128">
        <f>IF(N355="základní",J355,0)</f>
        <v>0</v>
      </c>
      <c r="BF355" s="128">
        <f>IF(N355="snížená",J355,0)</f>
        <v>0</v>
      </c>
      <c r="BG355" s="128">
        <f>IF(N355="zákl. přenesená",J355,0)</f>
        <v>0</v>
      </c>
      <c r="BH355" s="128">
        <f>IF(N355="sníž. přenesená",J355,0)</f>
        <v>0</v>
      </c>
      <c r="BI355" s="128">
        <f>IF(N355="nulová",J355,0)</f>
        <v>0</v>
      </c>
      <c r="BJ355" s="18" t="s">
        <v>84</v>
      </c>
      <c r="BK355" s="128">
        <f>ROUND(I355*H355,2)</f>
        <v>0</v>
      </c>
      <c r="BL355" s="18" t="s">
        <v>175</v>
      </c>
      <c r="BM355" s="225" t="s">
        <v>573</v>
      </c>
    </row>
    <row r="356" spans="1:65" s="2" customFormat="1" ht="16.5" customHeight="1">
      <c r="A356" s="39"/>
      <c r="B356" s="181"/>
      <c r="C356" s="213" t="s">
        <v>574</v>
      </c>
      <c r="D356" s="213" t="s">
        <v>171</v>
      </c>
      <c r="E356" s="214" t="s">
        <v>575</v>
      </c>
      <c r="F356" s="215" t="s">
        <v>576</v>
      </c>
      <c r="G356" s="216" t="s">
        <v>572</v>
      </c>
      <c r="H356" s="217">
        <v>1</v>
      </c>
      <c r="I356" s="218"/>
      <c r="J356" s="219">
        <f>ROUND(I356*H356,2)</f>
        <v>0</v>
      </c>
      <c r="K356" s="220"/>
      <c r="L356" s="40"/>
      <c r="M356" s="221" t="s">
        <v>1</v>
      </c>
      <c r="N356" s="222" t="s">
        <v>41</v>
      </c>
      <c r="O356" s="78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5" t="s">
        <v>175</v>
      </c>
      <c r="AT356" s="225" t="s">
        <v>171</v>
      </c>
      <c r="AU356" s="225" t="s">
        <v>86</v>
      </c>
      <c r="AY356" s="18" t="s">
        <v>169</v>
      </c>
      <c r="BE356" s="128">
        <f>IF(N356="základní",J356,0)</f>
        <v>0</v>
      </c>
      <c r="BF356" s="128">
        <f>IF(N356="snížená",J356,0)</f>
        <v>0</v>
      </c>
      <c r="BG356" s="128">
        <f>IF(N356="zákl. přenesená",J356,0)</f>
        <v>0</v>
      </c>
      <c r="BH356" s="128">
        <f>IF(N356="sníž. přenesená",J356,0)</f>
        <v>0</v>
      </c>
      <c r="BI356" s="128">
        <f>IF(N356="nulová",J356,0)</f>
        <v>0</v>
      </c>
      <c r="BJ356" s="18" t="s">
        <v>84</v>
      </c>
      <c r="BK356" s="128">
        <f>ROUND(I356*H356,2)</f>
        <v>0</v>
      </c>
      <c r="BL356" s="18" t="s">
        <v>175</v>
      </c>
      <c r="BM356" s="225" t="s">
        <v>577</v>
      </c>
    </row>
    <row r="357" spans="1:65" s="2" customFormat="1" ht="16.5" customHeight="1">
      <c r="A357" s="39"/>
      <c r="B357" s="181"/>
      <c r="C357" s="213" t="s">
        <v>428</v>
      </c>
      <c r="D357" s="213" t="s">
        <v>171</v>
      </c>
      <c r="E357" s="214" t="s">
        <v>578</v>
      </c>
      <c r="F357" s="215" t="s">
        <v>579</v>
      </c>
      <c r="G357" s="216" t="s">
        <v>572</v>
      </c>
      <c r="H357" s="217">
        <v>1</v>
      </c>
      <c r="I357" s="218"/>
      <c r="J357" s="219">
        <f>ROUND(I357*H357,2)</f>
        <v>0</v>
      </c>
      <c r="K357" s="220"/>
      <c r="L357" s="40"/>
      <c r="M357" s="221" t="s">
        <v>1</v>
      </c>
      <c r="N357" s="222" t="s">
        <v>41</v>
      </c>
      <c r="O357" s="78"/>
      <c r="P357" s="223">
        <f>O357*H357</f>
        <v>0</v>
      </c>
      <c r="Q357" s="223">
        <v>0</v>
      </c>
      <c r="R357" s="223">
        <f>Q357*H357</f>
        <v>0</v>
      </c>
      <c r="S357" s="223">
        <v>0</v>
      </c>
      <c r="T357" s="224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25" t="s">
        <v>175</v>
      </c>
      <c r="AT357" s="225" t="s">
        <v>171</v>
      </c>
      <c r="AU357" s="225" t="s">
        <v>86</v>
      </c>
      <c r="AY357" s="18" t="s">
        <v>169</v>
      </c>
      <c r="BE357" s="128">
        <f>IF(N357="základní",J357,0)</f>
        <v>0</v>
      </c>
      <c r="BF357" s="128">
        <f>IF(N357="snížená",J357,0)</f>
        <v>0</v>
      </c>
      <c r="BG357" s="128">
        <f>IF(N357="zákl. přenesená",J357,0)</f>
        <v>0</v>
      </c>
      <c r="BH357" s="128">
        <f>IF(N357="sníž. přenesená",J357,0)</f>
        <v>0</v>
      </c>
      <c r="BI357" s="128">
        <f>IF(N357="nulová",J357,0)</f>
        <v>0</v>
      </c>
      <c r="BJ357" s="18" t="s">
        <v>84</v>
      </c>
      <c r="BK357" s="128">
        <f>ROUND(I357*H357,2)</f>
        <v>0</v>
      </c>
      <c r="BL357" s="18" t="s">
        <v>175</v>
      </c>
      <c r="BM357" s="225" t="s">
        <v>580</v>
      </c>
    </row>
    <row r="358" spans="1:63" s="12" customFormat="1" ht="22.8" customHeight="1">
      <c r="A358" s="12"/>
      <c r="B358" s="200"/>
      <c r="C358" s="12"/>
      <c r="D358" s="201" t="s">
        <v>75</v>
      </c>
      <c r="E358" s="211" t="s">
        <v>581</v>
      </c>
      <c r="F358" s="211" t="s">
        <v>582</v>
      </c>
      <c r="G358" s="12"/>
      <c r="H358" s="12"/>
      <c r="I358" s="203"/>
      <c r="J358" s="212">
        <f>BK358</f>
        <v>0</v>
      </c>
      <c r="K358" s="12"/>
      <c r="L358" s="200"/>
      <c r="M358" s="205"/>
      <c r="N358" s="206"/>
      <c r="O358" s="206"/>
      <c r="P358" s="207">
        <f>SUM(P359:P364)</f>
        <v>0</v>
      </c>
      <c r="Q358" s="206"/>
      <c r="R358" s="207">
        <f>SUM(R359:R364)</f>
        <v>0</v>
      </c>
      <c r="S358" s="206"/>
      <c r="T358" s="208">
        <f>SUM(T359:T364)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1" t="s">
        <v>84</v>
      </c>
      <c r="AT358" s="209" t="s">
        <v>75</v>
      </c>
      <c r="AU358" s="209" t="s">
        <v>84</v>
      </c>
      <c r="AY358" s="201" t="s">
        <v>169</v>
      </c>
      <c r="BK358" s="210">
        <f>SUM(BK359:BK364)</f>
        <v>0</v>
      </c>
    </row>
    <row r="359" spans="1:65" s="2" customFormat="1" ht="21.75" customHeight="1">
      <c r="A359" s="39"/>
      <c r="B359" s="181"/>
      <c r="C359" s="213" t="s">
        <v>583</v>
      </c>
      <c r="D359" s="213" t="s">
        <v>171</v>
      </c>
      <c r="E359" s="214" t="s">
        <v>584</v>
      </c>
      <c r="F359" s="215" t="s">
        <v>585</v>
      </c>
      <c r="G359" s="216" t="s">
        <v>211</v>
      </c>
      <c r="H359" s="217">
        <v>516.812</v>
      </c>
      <c r="I359" s="218"/>
      <c r="J359" s="219">
        <f>ROUND(I359*H359,2)</f>
        <v>0</v>
      </c>
      <c r="K359" s="220"/>
      <c r="L359" s="40"/>
      <c r="M359" s="221" t="s">
        <v>1</v>
      </c>
      <c r="N359" s="222" t="s">
        <v>41</v>
      </c>
      <c r="O359" s="78"/>
      <c r="P359" s="223">
        <f>O359*H359</f>
        <v>0</v>
      </c>
      <c r="Q359" s="223">
        <v>0</v>
      </c>
      <c r="R359" s="223">
        <f>Q359*H359</f>
        <v>0</v>
      </c>
      <c r="S359" s="223">
        <v>0</v>
      </c>
      <c r="T359" s="224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5" t="s">
        <v>175</v>
      </c>
      <c r="AT359" s="225" t="s">
        <v>171</v>
      </c>
      <c r="AU359" s="225" t="s">
        <v>86</v>
      </c>
      <c r="AY359" s="18" t="s">
        <v>169</v>
      </c>
      <c r="BE359" s="128">
        <f>IF(N359="základní",J359,0)</f>
        <v>0</v>
      </c>
      <c r="BF359" s="128">
        <f>IF(N359="snížená",J359,0)</f>
        <v>0</v>
      </c>
      <c r="BG359" s="128">
        <f>IF(N359="zákl. přenesená",J359,0)</f>
        <v>0</v>
      </c>
      <c r="BH359" s="128">
        <f>IF(N359="sníž. přenesená",J359,0)</f>
        <v>0</v>
      </c>
      <c r="BI359" s="128">
        <f>IF(N359="nulová",J359,0)</f>
        <v>0</v>
      </c>
      <c r="BJ359" s="18" t="s">
        <v>84</v>
      </c>
      <c r="BK359" s="128">
        <f>ROUND(I359*H359,2)</f>
        <v>0</v>
      </c>
      <c r="BL359" s="18" t="s">
        <v>175</v>
      </c>
      <c r="BM359" s="225" t="s">
        <v>586</v>
      </c>
    </row>
    <row r="360" spans="1:65" s="2" customFormat="1" ht="21.75" customHeight="1">
      <c r="A360" s="39"/>
      <c r="B360" s="181"/>
      <c r="C360" s="213" t="s">
        <v>587</v>
      </c>
      <c r="D360" s="213" t="s">
        <v>171</v>
      </c>
      <c r="E360" s="214" t="s">
        <v>588</v>
      </c>
      <c r="F360" s="215" t="s">
        <v>589</v>
      </c>
      <c r="G360" s="216" t="s">
        <v>211</v>
      </c>
      <c r="H360" s="217">
        <v>516.812</v>
      </c>
      <c r="I360" s="218"/>
      <c r="J360" s="219">
        <f>ROUND(I360*H360,2)</f>
        <v>0</v>
      </c>
      <c r="K360" s="220"/>
      <c r="L360" s="40"/>
      <c r="M360" s="221" t="s">
        <v>1</v>
      </c>
      <c r="N360" s="222" t="s">
        <v>41</v>
      </c>
      <c r="O360" s="78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4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25" t="s">
        <v>175</v>
      </c>
      <c r="AT360" s="225" t="s">
        <v>171</v>
      </c>
      <c r="AU360" s="225" t="s">
        <v>86</v>
      </c>
      <c r="AY360" s="18" t="s">
        <v>169</v>
      </c>
      <c r="BE360" s="128">
        <f>IF(N360="základní",J360,0)</f>
        <v>0</v>
      </c>
      <c r="BF360" s="128">
        <f>IF(N360="snížená",J360,0)</f>
        <v>0</v>
      </c>
      <c r="BG360" s="128">
        <f>IF(N360="zákl. přenesená",J360,0)</f>
        <v>0</v>
      </c>
      <c r="BH360" s="128">
        <f>IF(N360="sníž. přenesená",J360,0)</f>
        <v>0</v>
      </c>
      <c r="BI360" s="128">
        <f>IF(N360="nulová",J360,0)</f>
        <v>0</v>
      </c>
      <c r="BJ360" s="18" t="s">
        <v>84</v>
      </c>
      <c r="BK360" s="128">
        <f>ROUND(I360*H360,2)</f>
        <v>0</v>
      </c>
      <c r="BL360" s="18" t="s">
        <v>175</v>
      </c>
      <c r="BM360" s="225" t="s">
        <v>590</v>
      </c>
    </row>
    <row r="361" spans="1:65" s="2" customFormat="1" ht="21.75" customHeight="1">
      <c r="A361" s="39"/>
      <c r="B361" s="181"/>
      <c r="C361" s="213" t="s">
        <v>591</v>
      </c>
      <c r="D361" s="213" t="s">
        <v>171</v>
      </c>
      <c r="E361" s="214" t="s">
        <v>592</v>
      </c>
      <c r="F361" s="215" t="s">
        <v>593</v>
      </c>
      <c r="G361" s="216" t="s">
        <v>211</v>
      </c>
      <c r="H361" s="217">
        <v>13070.08</v>
      </c>
      <c r="I361" s="218"/>
      <c r="J361" s="219">
        <f>ROUND(I361*H361,2)</f>
        <v>0</v>
      </c>
      <c r="K361" s="220"/>
      <c r="L361" s="40"/>
      <c r="M361" s="221" t="s">
        <v>1</v>
      </c>
      <c r="N361" s="222" t="s">
        <v>41</v>
      </c>
      <c r="O361" s="78"/>
      <c r="P361" s="223">
        <f>O361*H361</f>
        <v>0</v>
      </c>
      <c r="Q361" s="223">
        <v>0</v>
      </c>
      <c r="R361" s="223">
        <f>Q361*H361</f>
        <v>0</v>
      </c>
      <c r="S361" s="223">
        <v>0</v>
      </c>
      <c r="T361" s="224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5" t="s">
        <v>175</v>
      </c>
      <c r="AT361" s="225" t="s">
        <v>171</v>
      </c>
      <c r="AU361" s="225" t="s">
        <v>86</v>
      </c>
      <c r="AY361" s="18" t="s">
        <v>169</v>
      </c>
      <c r="BE361" s="128">
        <f>IF(N361="základní",J361,0)</f>
        <v>0</v>
      </c>
      <c r="BF361" s="128">
        <f>IF(N361="snížená",J361,0)</f>
        <v>0</v>
      </c>
      <c r="BG361" s="128">
        <f>IF(N361="zákl. přenesená",J361,0)</f>
        <v>0</v>
      </c>
      <c r="BH361" s="128">
        <f>IF(N361="sníž. přenesená",J361,0)</f>
        <v>0</v>
      </c>
      <c r="BI361" s="128">
        <f>IF(N361="nulová",J361,0)</f>
        <v>0</v>
      </c>
      <c r="BJ361" s="18" t="s">
        <v>84</v>
      </c>
      <c r="BK361" s="128">
        <f>ROUND(I361*H361,2)</f>
        <v>0</v>
      </c>
      <c r="BL361" s="18" t="s">
        <v>175</v>
      </c>
      <c r="BM361" s="225" t="s">
        <v>594</v>
      </c>
    </row>
    <row r="362" spans="1:51" s="14" customFormat="1" ht="12">
      <c r="A362" s="14"/>
      <c r="B362" s="234"/>
      <c r="C362" s="14"/>
      <c r="D362" s="227" t="s">
        <v>177</v>
      </c>
      <c r="E362" s="235" t="s">
        <v>1</v>
      </c>
      <c r="F362" s="236" t="s">
        <v>595</v>
      </c>
      <c r="G362" s="14"/>
      <c r="H362" s="237">
        <v>13070.08</v>
      </c>
      <c r="I362" s="238"/>
      <c r="J362" s="14"/>
      <c r="K362" s="14"/>
      <c r="L362" s="234"/>
      <c r="M362" s="239"/>
      <c r="N362" s="240"/>
      <c r="O362" s="240"/>
      <c r="P362" s="240"/>
      <c r="Q362" s="240"/>
      <c r="R362" s="240"/>
      <c r="S362" s="240"/>
      <c r="T362" s="24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35" t="s">
        <v>177</v>
      </c>
      <c r="AU362" s="235" t="s">
        <v>86</v>
      </c>
      <c r="AV362" s="14" t="s">
        <v>86</v>
      </c>
      <c r="AW362" s="14" t="s">
        <v>30</v>
      </c>
      <c r="AX362" s="14" t="s">
        <v>84</v>
      </c>
      <c r="AY362" s="235" t="s">
        <v>169</v>
      </c>
    </row>
    <row r="363" spans="1:65" s="2" customFormat="1" ht="21.75" customHeight="1">
      <c r="A363" s="39"/>
      <c r="B363" s="181"/>
      <c r="C363" s="213" t="s">
        <v>596</v>
      </c>
      <c r="D363" s="213" t="s">
        <v>171</v>
      </c>
      <c r="E363" s="214" t="s">
        <v>597</v>
      </c>
      <c r="F363" s="215" t="s">
        <v>598</v>
      </c>
      <c r="G363" s="216" t="s">
        <v>211</v>
      </c>
      <c r="H363" s="217">
        <v>653.504</v>
      </c>
      <c r="I363" s="218"/>
      <c r="J363" s="219">
        <f>ROUND(I363*H363,2)</f>
        <v>0</v>
      </c>
      <c r="K363" s="220"/>
      <c r="L363" s="40"/>
      <c r="M363" s="221" t="s">
        <v>1</v>
      </c>
      <c r="N363" s="222" t="s">
        <v>41</v>
      </c>
      <c r="O363" s="78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5" t="s">
        <v>175</v>
      </c>
      <c r="AT363" s="225" t="s">
        <v>171</v>
      </c>
      <c r="AU363" s="225" t="s">
        <v>86</v>
      </c>
      <c r="AY363" s="18" t="s">
        <v>169</v>
      </c>
      <c r="BE363" s="128">
        <f>IF(N363="základní",J363,0)</f>
        <v>0</v>
      </c>
      <c r="BF363" s="128">
        <f>IF(N363="snížená",J363,0)</f>
        <v>0</v>
      </c>
      <c r="BG363" s="128">
        <f>IF(N363="zákl. přenesená",J363,0)</f>
        <v>0</v>
      </c>
      <c r="BH363" s="128">
        <f>IF(N363="sníž. přenesená",J363,0)</f>
        <v>0</v>
      </c>
      <c r="BI363" s="128">
        <f>IF(N363="nulová",J363,0)</f>
        <v>0</v>
      </c>
      <c r="BJ363" s="18" t="s">
        <v>84</v>
      </c>
      <c r="BK363" s="128">
        <f>ROUND(I363*H363,2)</f>
        <v>0</v>
      </c>
      <c r="BL363" s="18" t="s">
        <v>175</v>
      </c>
      <c r="BM363" s="225" t="s">
        <v>599</v>
      </c>
    </row>
    <row r="364" spans="1:51" s="14" customFormat="1" ht="12">
      <c r="A364" s="14"/>
      <c r="B364" s="234"/>
      <c r="C364" s="14"/>
      <c r="D364" s="227" t="s">
        <v>177</v>
      </c>
      <c r="E364" s="235" t="s">
        <v>1</v>
      </c>
      <c r="F364" s="236" t="s">
        <v>600</v>
      </c>
      <c r="G364" s="14"/>
      <c r="H364" s="237">
        <v>653.504</v>
      </c>
      <c r="I364" s="238"/>
      <c r="J364" s="14"/>
      <c r="K364" s="14"/>
      <c r="L364" s="234"/>
      <c r="M364" s="239"/>
      <c r="N364" s="240"/>
      <c r="O364" s="240"/>
      <c r="P364" s="240"/>
      <c r="Q364" s="240"/>
      <c r="R364" s="240"/>
      <c r="S364" s="240"/>
      <c r="T364" s="241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35" t="s">
        <v>177</v>
      </c>
      <c r="AU364" s="235" t="s">
        <v>86</v>
      </c>
      <c r="AV364" s="14" t="s">
        <v>86</v>
      </c>
      <c r="AW364" s="14" t="s">
        <v>30</v>
      </c>
      <c r="AX364" s="14" t="s">
        <v>84</v>
      </c>
      <c r="AY364" s="235" t="s">
        <v>169</v>
      </c>
    </row>
    <row r="365" spans="1:63" s="12" customFormat="1" ht="22.8" customHeight="1">
      <c r="A365" s="12"/>
      <c r="B365" s="200"/>
      <c r="C365" s="12"/>
      <c r="D365" s="201" t="s">
        <v>75</v>
      </c>
      <c r="E365" s="211" t="s">
        <v>601</v>
      </c>
      <c r="F365" s="211" t="s">
        <v>602</v>
      </c>
      <c r="G365" s="12"/>
      <c r="H365" s="12"/>
      <c r="I365" s="203"/>
      <c r="J365" s="212">
        <f>BK365</f>
        <v>0</v>
      </c>
      <c r="K365" s="12"/>
      <c r="L365" s="200"/>
      <c r="M365" s="205"/>
      <c r="N365" s="206"/>
      <c r="O365" s="206"/>
      <c r="P365" s="207">
        <f>P366</f>
        <v>0</v>
      </c>
      <c r="Q365" s="206"/>
      <c r="R365" s="207">
        <f>R366</f>
        <v>0</v>
      </c>
      <c r="S365" s="206"/>
      <c r="T365" s="208">
        <f>T366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01" t="s">
        <v>84</v>
      </c>
      <c r="AT365" s="209" t="s">
        <v>75</v>
      </c>
      <c r="AU365" s="209" t="s">
        <v>84</v>
      </c>
      <c r="AY365" s="201" t="s">
        <v>169</v>
      </c>
      <c r="BK365" s="210">
        <f>BK366</f>
        <v>0</v>
      </c>
    </row>
    <row r="366" spans="1:65" s="2" customFormat="1" ht="21.75" customHeight="1">
      <c r="A366" s="39"/>
      <c r="B366" s="181"/>
      <c r="C366" s="213" t="s">
        <v>603</v>
      </c>
      <c r="D366" s="213" t="s">
        <v>171</v>
      </c>
      <c r="E366" s="214" t="s">
        <v>604</v>
      </c>
      <c r="F366" s="215" t="s">
        <v>605</v>
      </c>
      <c r="G366" s="216" t="s">
        <v>211</v>
      </c>
      <c r="H366" s="217">
        <v>316.077</v>
      </c>
      <c r="I366" s="218"/>
      <c r="J366" s="219">
        <f>ROUND(I366*H366,2)</f>
        <v>0</v>
      </c>
      <c r="K366" s="220"/>
      <c r="L366" s="40"/>
      <c r="M366" s="221" t="s">
        <v>1</v>
      </c>
      <c r="N366" s="222" t="s">
        <v>41</v>
      </c>
      <c r="O366" s="78"/>
      <c r="P366" s="223">
        <f>O366*H366</f>
        <v>0</v>
      </c>
      <c r="Q366" s="223">
        <v>0</v>
      </c>
      <c r="R366" s="223">
        <f>Q366*H366</f>
        <v>0</v>
      </c>
      <c r="S366" s="223">
        <v>0</v>
      </c>
      <c r="T366" s="224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5" t="s">
        <v>175</v>
      </c>
      <c r="AT366" s="225" t="s">
        <v>171</v>
      </c>
      <c r="AU366" s="225" t="s">
        <v>86</v>
      </c>
      <c r="AY366" s="18" t="s">
        <v>169</v>
      </c>
      <c r="BE366" s="128">
        <f>IF(N366="základní",J366,0)</f>
        <v>0</v>
      </c>
      <c r="BF366" s="128">
        <f>IF(N366="snížená",J366,0)</f>
        <v>0</v>
      </c>
      <c r="BG366" s="128">
        <f>IF(N366="zákl. přenesená",J366,0)</f>
        <v>0</v>
      </c>
      <c r="BH366" s="128">
        <f>IF(N366="sníž. přenesená",J366,0)</f>
        <v>0</v>
      </c>
      <c r="BI366" s="128">
        <f>IF(N366="nulová",J366,0)</f>
        <v>0</v>
      </c>
      <c r="BJ366" s="18" t="s">
        <v>84</v>
      </c>
      <c r="BK366" s="128">
        <f>ROUND(I366*H366,2)</f>
        <v>0</v>
      </c>
      <c r="BL366" s="18" t="s">
        <v>175</v>
      </c>
      <c r="BM366" s="225" t="s">
        <v>606</v>
      </c>
    </row>
    <row r="367" spans="1:63" s="12" customFormat="1" ht="25.9" customHeight="1">
      <c r="A367" s="12"/>
      <c r="B367" s="200"/>
      <c r="C367" s="12"/>
      <c r="D367" s="201" t="s">
        <v>75</v>
      </c>
      <c r="E367" s="202" t="s">
        <v>607</v>
      </c>
      <c r="F367" s="202" t="s">
        <v>608</v>
      </c>
      <c r="G367" s="12"/>
      <c r="H367" s="12"/>
      <c r="I367" s="203"/>
      <c r="J367" s="204">
        <f>BK367</f>
        <v>0</v>
      </c>
      <c r="K367" s="12"/>
      <c r="L367" s="200"/>
      <c r="M367" s="205"/>
      <c r="N367" s="206"/>
      <c r="O367" s="206"/>
      <c r="P367" s="207">
        <f>P368+P393+P431+P464+P467+P536+P547+P563+P577+P637+P645+P662+P678+P691+P702</f>
        <v>0</v>
      </c>
      <c r="Q367" s="206"/>
      <c r="R367" s="207">
        <f>R368+R393+R431+R464+R467+R536+R547+R563+R577+R637+R645+R662+R678+R691+R702</f>
        <v>79.37078471000001</v>
      </c>
      <c r="S367" s="206"/>
      <c r="T367" s="208">
        <f>T368+T393+T431+T464+T467+T536+T547+T563+T577+T637+T645+T662+T678+T691+T702</f>
        <v>33.89208</v>
      </c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R367" s="201" t="s">
        <v>86</v>
      </c>
      <c r="AT367" s="209" t="s">
        <v>75</v>
      </c>
      <c r="AU367" s="209" t="s">
        <v>76</v>
      </c>
      <c r="AY367" s="201" t="s">
        <v>169</v>
      </c>
      <c r="BK367" s="210">
        <f>BK368+BK393+BK431+BK464+BK467+BK536+BK547+BK563+BK577+BK637+BK645+BK662+BK678+BK691+BK702</f>
        <v>0</v>
      </c>
    </row>
    <row r="368" spans="1:63" s="12" customFormat="1" ht="22.8" customHeight="1">
      <c r="A368" s="12"/>
      <c r="B368" s="200"/>
      <c r="C368" s="12"/>
      <c r="D368" s="201" t="s">
        <v>75</v>
      </c>
      <c r="E368" s="211" t="s">
        <v>609</v>
      </c>
      <c r="F368" s="211" t="s">
        <v>610</v>
      </c>
      <c r="G368" s="12"/>
      <c r="H368" s="12"/>
      <c r="I368" s="203"/>
      <c r="J368" s="212">
        <f>BK368</f>
        <v>0</v>
      </c>
      <c r="K368" s="12"/>
      <c r="L368" s="200"/>
      <c r="M368" s="205"/>
      <c r="N368" s="206"/>
      <c r="O368" s="206"/>
      <c r="P368" s="207">
        <f>SUM(P369:P392)</f>
        <v>0</v>
      </c>
      <c r="Q368" s="206"/>
      <c r="R368" s="207">
        <f>SUM(R369:R392)</f>
        <v>1.9147695</v>
      </c>
      <c r="S368" s="206"/>
      <c r="T368" s="208">
        <f>SUM(T369:T392)</f>
        <v>0.4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01" t="s">
        <v>86</v>
      </c>
      <c r="AT368" s="209" t="s">
        <v>75</v>
      </c>
      <c r="AU368" s="209" t="s">
        <v>84</v>
      </c>
      <c r="AY368" s="201" t="s">
        <v>169</v>
      </c>
      <c r="BK368" s="210">
        <f>SUM(BK369:BK392)</f>
        <v>0</v>
      </c>
    </row>
    <row r="369" spans="1:65" s="2" customFormat="1" ht="21.75" customHeight="1">
      <c r="A369" s="39"/>
      <c r="B369" s="181"/>
      <c r="C369" s="213" t="s">
        <v>611</v>
      </c>
      <c r="D369" s="213" t="s">
        <v>171</v>
      </c>
      <c r="E369" s="214" t="s">
        <v>612</v>
      </c>
      <c r="F369" s="215" t="s">
        <v>613</v>
      </c>
      <c r="G369" s="216" t="s">
        <v>248</v>
      </c>
      <c r="H369" s="217">
        <v>309.9</v>
      </c>
      <c r="I369" s="218"/>
      <c r="J369" s="219">
        <f>ROUND(I369*H369,2)</f>
        <v>0</v>
      </c>
      <c r="K369" s="220"/>
      <c r="L369" s="40"/>
      <c r="M369" s="221" t="s">
        <v>1</v>
      </c>
      <c r="N369" s="222" t="s">
        <v>41</v>
      </c>
      <c r="O369" s="78"/>
      <c r="P369" s="223">
        <f>O369*H369</f>
        <v>0</v>
      </c>
      <c r="Q369" s="223">
        <v>0</v>
      </c>
      <c r="R369" s="223">
        <f>Q369*H369</f>
        <v>0</v>
      </c>
      <c r="S369" s="223">
        <v>0</v>
      </c>
      <c r="T369" s="224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5" t="s">
        <v>257</v>
      </c>
      <c r="AT369" s="225" t="s">
        <v>171</v>
      </c>
      <c r="AU369" s="225" t="s">
        <v>86</v>
      </c>
      <c r="AY369" s="18" t="s">
        <v>169</v>
      </c>
      <c r="BE369" s="128">
        <f>IF(N369="základní",J369,0)</f>
        <v>0</v>
      </c>
      <c r="BF369" s="128">
        <f>IF(N369="snížená",J369,0)</f>
        <v>0</v>
      </c>
      <c r="BG369" s="128">
        <f>IF(N369="zákl. přenesená",J369,0)</f>
        <v>0</v>
      </c>
      <c r="BH369" s="128">
        <f>IF(N369="sníž. přenesená",J369,0)</f>
        <v>0</v>
      </c>
      <c r="BI369" s="128">
        <f>IF(N369="nulová",J369,0)</f>
        <v>0</v>
      </c>
      <c r="BJ369" s="18" t="s">
        <v>84</v>
      </c>
      <c r="BK369" s="128">
        <f>ROUND(I369*H369,2)</f>
        <v>0</v>
      </c>
      <c r="BL369" s="18" t="s">
        <v>257</v>
      </c>
      <c r="BM369" s="225" t="s">
        <v>614</v>
      </c>
    </row>
    <row r="370" spans="1:51" s="13" customFormat="1" ht="12">
      <c r="A370" s="13"/>
      <c r="B370" s="226"/>
      <c r="C370" s="13"/>
      <c r="D370" s="227" t="s">
        <v>177</v>
      </c>
      <c r="E370" s="228" t="s">
        <v>1</v>
      </c>
      <c r="F370" s="229" t="s">
        <v>615</v>
      </c>
      <c r="G370" s="13"/>
      <c r="H370" s="228" t="s">
        <v>1</v>
      </c>
      <c r="I370" s="230"/>
      <c r="J370" s="13"/>
      <c r="K370" s="13"/>
      <c r="L370" s="226"/>
      <c r="M370" s="231"/>
      <c r="N370" s="232"/>
      <c r="O370" s="232"/>
      <c r="P370" s="232"/>
      <c r="Q370" s="232"/>
      <c r="R370" s="232"/>
      <c r="S370" s="232"/>
      <c r="T370" s="23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177</v>
      </c>
      <c r="AU370" s="228" t="s">
        <v>86</v>
      </c>
      <c r="AV370" s="13" t="s">
        <v>84</v>
      </c>
      <c r="AW370" s="13" t="s">
        <v>30</v>
      </c>
      <c r="AX370" s="13" t="s">
        <v>76</v>
      </c>
      <c r="AY370" s="228" t="s">
        <v>169</v>
      </c>
    </row>
    <row r="371" spans="1:51" s="14" customFormat="1" ht="12">
      <c r="A371" s="14"/>
      <c r="B371" s="234"/>
      <c r="C371" s="14"/>
      <c r="D371" s="227" t="s">
        <v>177</v>
      </c>
      <c r="E371" s="235" t="s">
        <v>1</v>
      </c>
      <c r="F371" s="236" t="s">
        <v>616</v>
      </c>
      <c r="G371" s="14"/>
      <c r="H371" s="237">
        <v>309.9</v>
      </c>
      <c r="I371" s="238"/>
      <c r="J371" s="14"/>
      <c r="K371" s="14"/>
      <c r="L371" s="234"/>
      <c r="M371" s="239"/>
      <c r="N371" s="240"/>
      <c r="O371" s="240"/>
      <c r="P371" s="240"/>
      <c r="Q371" s="240"/>
      <c r="R371" s="240"/>
      <c r="S371" s="240"/>
      <c r="T371" s="241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35" t="s">
        <v>177</v>
      </c>
      <c r="AU371" s="235" t="s">
        <v>86</v>
      </c>
      <c r="AV371" s="14" t="s">
        <v>86</v>
      </c>
      <c r="AW371" s="14" t="s">
        <v>30</v>
      </c>
      <c r="AX371" s="14" t="s">
        <v>76</v>
      </c>
      <c r="AY371" s="235" t="s">
        <v>169</v>
      </c>
    </row>
    <row r="372" spans="1:51" s="15" customFormat="1" ht="12">
      <c r="A372" s="15"/>
      <c r="B372" s="242"/>
      <c r="C372" s="15"/>
      <c r="D372" s="227" t="s">
        <v>177</v>
      </c>
      <c r="E372" s="243" t="s">
        <v>1</v>
      </c>
      <c r="F372" s="244" t="s">
        <v>180</v>
      </c>
      <c r="G372" s="15"/>
      <c r="H372" s="245">
        <v>309.9</v>
      </c>
      <c r="I372" s="246"/>
      <c r="J372" s="15"/>
      <c r="K372" s="15"/>
      <c r="L372" s="242"/>
      <c r="M372" s="247"/>
      <c r="N372" s="248"/>
      <c r="O372" s="248"/>
      <c r="P372" s="248"/>
      <c r="Q372" s="248"/>
      <c r="R372" s="248"/>
      <c r="S372" s="248"/>
      <c r="T372" s="249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43" t="s">
        <v>177</v>
      </c>
      <c r="AU372" s="243" t="s">
        <v>86</v>
      </c>
      <c r="AV372" s="15" t="s">
        <v>175</v>
      </c>
      <c r="AW372" s="15" t="s">
        <v>30</v>
      </c>
      <c r="AX372" s="15" t="s">
        <v>84</v>
      </c>
      <c r="AY372" s="243" t="s">
        <v>169</v>
      </c>
    </row>
    <row r="373" spans="1:65" s="2" customFormat="1" ht="16.5" customHeight="1">
      <c r="A373" s="39"/>
      <c r="B373" s="181"/>
      <c r="C373" s="250" t="s">
        <v>617</v>
      </c>
      <c r="D373" s="250" t="s">
        <v>365</v>
      </c>
      <c r="E373" s="251" t="s">
        <v>618</v>
      </c>
      <c r="F373" s="252" t="s">
        <v>619</v>
      </c>
      <c r="G373" s="253" t="s">
        <v>211</v>
      </c>
      <c r="H373" s="254">
        <v>0.093</v>
      </c>
      <c r="I373" s="255"/>
      <c r="J373" s="256">
        <f>ROUND(I373*H373,2)</f>
        <v>0</v>
      </c>
      <c r="K373" s="257"/>
      <c r="L373" s="258"/>
      <c r="M373" s="259" t="s">
        <v>1</v>
      </c>
      <c r="N373" s="260" t="s">
        <v>41</v>
      </c>
      <c r="O373" s="78"/>
      <c r="P373" s="223">
        <f>O373*H373</f>
        <v>0</v>
      </c>
      <c r="Q373" s="223">
        <v>1</v>
      </c>
      <c r="R373" s="223">
        <f>Q373*H373</f>
        <v>0.093</v>
      </c>
      <c r="S373" s="223">
        <v>0</v>
      </c>
      <c r="T373" s="224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5" t="s">
        <v>350</v>
      </c>
      <c r="AT373" s="225" t="s">
        <v>365</v>
      </c>
      <c r="AU373" s="225" t="s">
        <v>86</v>
      </c>
      <c r="AY373" s="18" t="s">
        <v>169</v>
      </c>
      <c r="BE373" s="128">
        <f>IF(N373="základní",J373,0)</f>
        <v>0</v>
      </c>
      <c r="BF373" s="128">
        <f>IF(N373="snížená",J373,0)</f>
        <v>0</v>
      </c>
      <c r="BG373" s="128">
        <f>IF(N373="zákl. přenesená",J373,0)</f>
        <v>0</v>
      </c>
      <c r="BH373" s="128">
        <f>IF(N373="sníž. přenesená",J373,0)</f>
        <v>0</v>
      </c>
      <c r="BI373" s="128">
        <f>IF(N373="nulová",J373,0)</f>
        <v>0</v>
      </c>
      <c r="BJ373" s="18" t="s">
        <v>84</v>
      </c>
      <c r="BK373" s="128">
        <f>ROUND(I373*H373,2)</f>
        <v>0</v>
      </c>
      <c r="BL373" s="18" t="s">
        <v>257</v>
      </c>
      <c r="BM373" s="225" t="s">
        <v>620</v>
      </c>
    </row>
    <row r="374" spans="1:51" s="14" customFormat="1" ht="12">
      <c r="A374" s="14"/>
      <c r="B374" s="234"/>
      <c r="C374" s="14"/>
      <c r="D374" s="227" t="s">
        <v>177</v>
      </c>
      <c r="E374" s="14"/>
      <c r="F374" s="236" t="s">
        <v>621</v>
      </c>
      <c r="G374" s="14"/>
      <c r="H374" s="237">
        <v>0.093</v>
      </c>
      <c r="I374" s="238"/>
      <c r="J374" s="14"/>
      <c r="K374" s="14"/>
      <c r="L374" s="234"/>
      <c r="M374" s="239"/>
      <c r="N374" s="240"/>
      <c r="O374" s="240"/>
      <c r="P374" s="240"/>
      <c r="Q374" s="240"/>
      <c r="R374" s="240"/>
      <c r="S374" s="240"/>
      <c r="T374" s="24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35" t="s">
        <v>177</v>
      </c>
      <c r="AU374" s="235" t="s">
        <v>86</v>
      </c>
      <c r="AV374" s="14" t="s">
        <v>86</v>
      </c>
      <c r="AW374" s="14" t="s">
        <v>3</v>
      </c>
      <c r="AX374" s="14" t="s">
        <v>84</v>
      </c>
      <c r="AY374" s="235" t="s">
        <v>169</v>
      </c>
    </row>
    <row r="375" spans="1:65" s="2" customFormat="1" ht="16.5" customHeight="1">
      <c r="A375" s="39"/>
      <c r="B375" s="181"/>
      <c r="C375" s="213" t="s">
        <v>622</v>
      </c>
      <c r="D375" s="213" t="s">
        <v>171</v>
      </c>
      <c r="E375" s="214" t="s">
        <v>623</v>
      </c>
      <c r="F375" s="215" t="s">
        <v>624</v>
      </c>
      <c r="G375" s="216" t="s">
        <v>248</v>
      </c>
      <c r="H375" s="217">
        <v>100</v>
      </c>
      <c r="I375" s="218"/>
      <c r="J375" s="219">
        <f>ROUND(I375*H375,2)</f>
        <v>0</v>
      </c>
      <c r="K375" s="220"/>
      <c r="L375" s="40"/>
      <c r="M375" s="221" t="s">
        <v>1</v>
      </c>
      <c r="N375" s="222" t="s">
        <v>41</v>
      </c>
      <c r="O375" s="78"/>
      <c r="P375" s="223">
        <f>O375*H375</f>
        <v>0</v>
      </c>
      <c r="Q375" s="223">
        <v>0</v>
      </c>
      <c r="R375" s="223">
        <f>Q375*H375</f>
        <v>0</v>
      </c>
      <c r="S375" s="223">
        <v>0.004</v>
      </c>
      <c r="T375" s="224">
        <f>S375*H375</f>
        <v>0.4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5" t="s">
        <v>257</v>
      </c>
      <c r="AT375" s="225" t="s">
        <v>171</v>
      </c>
      <c r="AU375" s="225" t="s">
        <v>86</v>
      </c>
      <c r="AY375" s="18" t="s">
        <v>169</v>
      </c>
      <c r="BE375" s="128">
        <f>IF(N375="základní",J375,0)</f>
        <v>0</v>
      </c>
      <c r="BF375" s="128">
        <f>IF(N375="snížená",J375,0)</f>
        <v>0</v>
      </c>
      <c r="BG375" s="128">
        <f>IF(N375="zákl. přenesená",J375,0)</f>
        <v>0</v>
      </c>
      <c r="BH375" s="128">
        <f>IF(N375="sníž. přenesená",J375,0)</f>
        <v>0</v>
      </c>
      <c r="BI375" s="128">
        <f>IF(N375="nulová",J375,0)</f>
        <v>0</v>
      </c>
      <c r="BJ375" s="18" t="s">
        <v>84</v>
      </c>
      <c r="BK375" s="128">
        <f>ROUND(I375*H375,2)</f>
        <v>0</v>
      </c>
      <c r="BL375" s="18" t="s">
        <v>257</v>
      </c>
      <c r="BM375" s="225" t="s">
        <v>625</v>
      </c>
    </row>
    <row r="376" spans="1:51" s="13" customFormat="1" ht="12">
      <c r="A376" s="13"/>
      <c r="B376" s="226"/>
      <c r="C376" s="13"/>
      <c r="D376" s="227" t="s">
        <v>177</v>
      </c>
      <c r="E376" s="228" t="s">
        <v>1</v>
      </c>
      <c r="F376" s="229" t="s">
        <v>626</v>
      </c>
      <c r="G376" s="13"/>
      <c r="H376" s="228" t="s">
        <v>1</v>
      </c>
      <c r="I376" s="230"/>
      <c r="J376" s="13"/>
      <c r="K376" s="13"/>
      <c r="L376" s="226"/>
      <c r="M376" s="231"/>
      <c r="N376" s="232"/>
      <c r="O376" s="232"/>
      <c r="P376" s="232"/>
      <c r="Q376" s="232"/>
      <c r="R376" s="232"/>
      <c r="S376" s="232"/>
      <c r="T376" s="23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28" t="s">
        <v>177</v>
      </c>
      <c r="AU376" s="228" t="s">
        <v>86</v>
      </c>
      <c r="AV376" s="13" t="s">
        <v>84</v>
      </c>
      <c r="AW376" s="13" t="s">
        <v>30</v>
      </c>
      <c r="AX376" s="13" t="s">
        <v>76</v>
      </c>
      <c r="AY376" s="228" t="s">
        <v>169</v>
      </c>
    </row>
    <row r="377" spans="1:51" s="14" customFormat="1" ht="12">
      <c r="A377" s="14"/>
      <c r="B377" s="234"/>
      <c r="C377" s="14"/>
      <c r="D377" s="227" t="s">
        <v>177</v>
      </c>
      <c r="E377" s="235" t="s">
        <v>1</v>
      </c>
      <c r="F377" s="236" t="s">
        <v>627</v>
      </c>
      <c r="G377" s="14"/>
      <c r="H377" s="237">
        <v>100</v>
      </c>
      <c r="I377" s="238"/>
      <c r="J377" s="14"/>
      <c r="K377" s="14"/>
      <c r="L377" s="234"/>
      <c r="M377" s="239"/>
      <c r="N377" s="240"/>
      <c r="O377" s="240"/>
      <c r="P377" s="240"/>
      <c r="Q377" s="240"/>
      <c r="R377" s="240"/>
      <c r="S377" s="240"/>
      <c r="T377" s="241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35" t="s">
        <v>177</v>
      </c>
      <c r="AU377" s="235" t="s">
        <v>86</v>
      </c>
      <c r="AV377" s="14" t="s">
        <v>86</v>
      </c>
      <c r="AW377" s="14" t="s">
        <v>30</v>
      </c>
      <c r="AX377" s="14" t="s">
        <v>76</v>
      </c>
      <c r="AY377" s="235" t="s">
        <v>169</v>
      </c>
    </row>
    <row r="378" spans="1:51" s="15" customFormat="1" ht="12">
      <c r="A378" s="15"/>
      <c r="B378" s="242"/>
      <c r="C378" s="15"/>
      <c r="D378" s="227" t="s">
        <v>177</v>
      </c>
      <c r="E378" s="243" t="s">
        <v>1</v>
      </c>
      <c r="F378" s="244" t="s">
        <v>180</v>
      </c>
      <c r="G378" s="15"/>
      <c r="H378" s="245">
        <v>100</v>
      </c>
      <c r="I378" s="246"/>
      <c r="J378" s="15"/>
      <c r="K378" s="15"/>
      <c r="L378" s="242"/>
      <c r="M378" s="247"/>
      <c r="N378" s="248"/>
      <c r="O378" s="248"/>
      <c r="P378" s="248"/>
      <c r="Q378" s="248"/>
      <c r="R378" s="248"/>
      <c r="S378" s="248"/>
      <c r="T378" s="249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43" t="s">
        <v>177</v>
      </c>
      <c r="AU378" s="243" t="s">
        <v>86</v>
      </c>
      <c r="AV378" s="15" t="s">
        <v>175</v>
      </c>
      <c r="AW378" s="15" t="s">
        <v>30</v>
      </c>
      <c r="AX378" s="15" t="s">
        <v>84</v>
      </c>
      <c r="AY378" s="243" t="s">
        <v>169</v>
      </c>
    </row>
    <row r="379" spans="1:65" s="2" customFormat="1" ht="21.75" customHeight="1">
      <c r="A379" s="39"/>
      <c r="B379" s="181"/>
      <c r="C379" s="213" t="s">
        <v>628</v>
      </c>
      <c r="D379" s="213" t="s">
        <v>171</v>
      </c>
      <c r="E379" s="214" t="s">
        <v>629</v>
      </c>
      <c r="F379" s="215" t="s">
        <v>630</v>
      </c>
      <c r="G379" s="216" t="s">
        <v>248</v>
      </c>
      <c r="H379" s="217">
        <v>309.9</v>
      </c>
      <c r="I379" s="218"/>
      <c r="J379" s="219">
        <f>ROUND(I379*H379,2)</f>
        <v>0</v>
      </c>
      <c r="K379" s="220"/>
      <c r="L379" s="40"/>
      <c r="M379" s="221" t="s">
        <v>1</v>
      </c>
      <c r="N379" s="222" t="s">
        <v>41</v>
      </c>
      <c r="O379" s="78"/>
      <c r="P379" s="223">
        <f>O379*H379</f>
        <v>0</v>
      </c>
      <c r="Q379" s="223">
        <v>0.0004</v>
      </c>
      <c r="R379" s="223">
        <f>Q379*H379</f>
        <v>0.12396</v>
      </c>
      <c r="S379" s="223">
        <v>0</v>
      </c>
      <c r="T379" s="224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5" t="s">
        <v>257</v>
      </c>
      <c r="AT379" s="225" t="s">
        <v>171</v>
      </c>
      <c r="AU379" s="225" t="s">
        <v>86</v>
      </c>
      <c r="AY379" s="18" t="s">
        <v>169</v>
      </c>
      <c r="BE379" s="128">
        <f>IF(N379="základní",J379,0)</f>
        <v>0</v>
      </c>
      <c r="BF379" s="128">
        <f>IF(N379="snížená",J379,0)</f>
        <v>0</v>
      </c>
      <c r="BG379" s="128">
        <f>IF(N379="zákl. přenesená",J379,0)</f>
        <v>0</v>
      </c>
      <c r="BH379" s="128">
        <f>IF(N379="sníž. přenesená",J379,0)</f>
        <v>0</v>
      </c>
      <c r="BI379" s="128">
        <f>IF(N379="nulová",J379,0)</f>
        <v>0</v>
      </c>
      <c r="BJ379" s="18" t="s">
        <v>84</v>
      </c>
      <c r="BK379" s="128">
        <f>ROUND(I379*H379,2)</f>
        <v>0</v>
      </c>
      <c r="BL379" s="18" t="s">
        <v>257</v>
      </c>
      <c r="BM379" s="225" t="s">
        <v>631</v>
      </c>
    </row>
    <row r="380" spans="1:51" s="13" customFormat="1" ht="12">
      <c r="A380" s="13"/>
      <c r="B380" s="226"/>
      <c r="C380" s="13"/>
      <c r="D380" s="227" t="s">
        <v>177</v>
      </c>
      <c r="E380" s="228" t="s">
        <v>1</v>
      </c>
      <c r="F380" s="229" t="s">
        <v>632</v>
      </c>
      <c r="G380" s="13"/>
      <c r="H380" s="228" t="s">
        <v>1</v>
      </c>
      <c r="I380" s="230"/>
      <c r="J380" s="13"/>
      <c r="K380" s="13"/>
      <c r="L380" s="226"/>
      <c r="M380" s="231"/>
      <c r="N380" s="232"/>
      <c r="O380" s="232"/>
      <c r="P380" s="232"/>
      <c r="Q380" s="232"/>
      <c r="R380" s="232"/>
      <c r="S380" s="232"/>
      <c r="T380" s="23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28" t="s">
        <v>177</v>
      </c>
      <c r="AU380" s="228" t="s">
        <v>86</v>
      </c>
      <c r="AV380" s="13" t="s">
        <v>84</v>
      </c>
      <c r="AW380" s="13" t="s">
        <v>30</v>
      </c>
      <c r="AX380" s="13" t="s">
        <v>76</v>
      </c>
      <c r="AY380" s="228" t="s">
        <v>169</v>
      </c>
    </row>
    <row r="381" spans="1:51" s="14" customFormat="1" ht="12">
      <c r="A381" s="14"/>
      <c r="B381" s="234"/>
      <c r="C381" s="14"/>
      <c r="D381" s="227" t="s">
        <v>177</v>
      </c>
      <c r="E381" s="235" t="s">
        <v>1</v>
      </c>
      <c r="F381" s="236" t="s">
        <v>616</v>
      </c>
      <c r="G381" s="14"/>
      <c r="H381" s="237">
        <v>309.9</v>
      </c>
      <c r="I381" s="238"/>
      <c r="J381" s="14"/>
      <c r="K381" s="14"/>
      <c r="L381" s="234"/>
      <c r="M381" s="239"/>
      <c r="N381" s="240"/>
      <c r="O381" s="240"/>
      <c r="P381" s="240"/>
      <c r="Q381" s="240"/>
      <c r="R381" s="240"/>
      <c r="S381" s="240"/>
      <c r="T381" s="241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35" t="s">
        <v>177</v>
      </c>
      <c r="AU381" s="235" t="s">
        <v>86</v>
      </c>
      <c r="AV381" s="14" t="s">
        <v>86</v>
      </c>
      <c r="AW381" s="14" t="s">
        <v>30</v>
      </c>
      <c r="AX381" s="14" t="s">
        <v>76</v>
      </c>
      <c r="AY381" s="235" t="s">
        <v>169</v>
      </c>
    </row>
    <row r="382" spans="1:51" s="15" customFormat="1" ht="12">
      <c r="A382" s="15"/>
      <c r="B382" s="242"/>
      <c r="C382" s="15"/>
      <c r="D382" s="227" t="s">
        <v>177</v>
      </c>
      <c r="E382" s="243" t="s">
        <v>1</v>
      </c>
      <c r="F382" s="244" t="s">
        <v>180</v>
      </c>
      <c r="G382" s="15"/>
      <c r="H382" s="245">
        <v>309.9</v>
      </c>
      <c r="I382" s="246"/>
      <c r="J382" s="15"/>
      <c r="K382" s="15"/>
      <c r="L382" s="242"/>
      <c r="M382" s="247"/>
      <c r="N382" s="248"/>
      <c r="O382" s="248"/>
      <c r="P382" s="248"/>
      <c r="Q382" s="248"/>
      <c r="R382" s="248"/>
      <c r="S382" s="248"/>
      <c r="T382" s="249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43" t="s">
        <v>177</v>
      </c>
      <c r="AU382" s="243" t="s">
        <v>86</v>
      </c>
      <c r="AV382" s="15" t="s">
        <v>175</v>
      </c>
      <c r="AW382" s="15" t="s">
        <v>30</v>
      </c>
      <c r="AX382" s="15" t="s">
        <v>84</v>
      </c>
      <c r="AY382" s="243" t="s">
        <v>169</v>
      </c>
    </row>
    <row r="383" spans="1:65" s="2" customFormat="1" ht="44.25" customHeight="1">
      <c r="A383" s="39"/>
      <c r="B383" s="181"/>
      <c r="C383" s="250" t="s">
        <v>633</v>
      </c>
      <c r="D383" s="250" t="s">
        <v>365</v>
      </c>
      <c r="E383" s="251" t="s">
        <v>634</v>
      </c>
      <c r="F383" s="252" t="s">
        <v>635</v>
      </c>
      <c r="G383" s="253" t="s">
        <v>248</v>
      </c>
      <c r="H383" s="254">
        <v>356.385</v>
      </c>
      <c r="I383" s="255"/>
      <c r="J383" s="256">
        <f>ROUND(I383*H383,2)</f>
        <v>0</v>
      </c>
      <c r="K383" s="257"/>
      <c r="L383" s="258"/>
      <c r="M383" s="259" t="s">
        <v>1</v>
      </c>
      <c r="N383" s="260" t="s">
        <v>41</v>
      </c>
      <c r="O383" s="78"/>
      <c r="P383" s="223">
        <f>O383*H383</f>
        <v>0</v>
      </c>
      <c r="Q383" s="223">
        <v>0.0047</v>
      </c>
      <c r="R383" s="223">
        <f>Q383*H383</f>
        <v>1.6750095</v>
      </c>
      <c r="S383" s="223">
        <v>0</v>
      </c>
      <c r="T383" s="224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5" t="s">
        <v>350</v>
      </c>
      <c r="AT383" s="225" t="s">
        <v>365</v>
      </c>
      <c r="AU383" s="225" t="s">
        <v>86</v>
      </c>
      <c r="AY383" s="18" t="s">
        <v>169</v>
      </c>
      <c r="BE383" s="128">
        <f>IF(N383="základní",J383,0)</f>
        <v>0</v>
      </c>
      <c r="BF383" s="128">
        <f>IF(N383="snížená",J383,0)</f>
        <v>0</v>
      </c>
      <c r="BG383" s="128">
        <f>IF(N383="zákl. přenesená",J383,0)</f>
        <v>0</v>
      </c>
      <c r="BH383" s="128">
        <f>IF(N383="sníž. přenesená",J383,0)</f>
        <v>0</v>
      </c>
      <c r="BI383" s="128">
        <f>IF(N383="nulová",J383,0)</f>
        <v>0</v>
      </c>
      <c r="BJ383" s="18" t="s">
        <v>84</v>
      </c>
      <c r="BK383" s="128">
        <f>ROUND(I383*H383,2)</f>
        <v>0</v>
      </c>
      <c r="BL383" s="18" t="s">
        <v>257</v>
      </c>
      <c r="BM383" s="225" t="s">
        <v>636</v>
      </c>
    </row>
    <row r="384" spans="1:51" s="14" customFormat="1" ht="12">
      <c r="A384" s="14"/>
      <c r="B384" s="234"/>
      <c r="C384" s="14"/>
      <c r="D384" s="227" t="s">
        <v>177</v>
      </c>
      <c r="E384" s="14"/>
      <c r="F384" s="236" t="s">
        <v>637</v>
      </c>
      <c r="G384" s="14"/>
      <c r="H384" s="237">
        <v>356.385</v>
      </c>
      <c r="I384" s="238"/>
      <c r="J384" s="14"/>
      <c r="K384" s="14"/>
      <c r="L384" s="234"/>
      <c r="M384" s="239"/>
      <c r="N384" s="240"/>
      <c r="O384" s="240"/>
      <c r="P384" s="240"/>
      <c r="Q384" s="240"/>
      <c r="R384" s="240"/>
      <c r="S384" s="240"/>
      <c r="T384" s="241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35" t="s">
        <v>177</v>
      </c>
      <c r="AU384" s="235" t="s">
        <v>86</v>
      </c>
      <c r="AV384" s="14" t="s">
        <v>86</v>
      </c>
      <c r="AW384" s="14" t="s">
        <v>3</v>
      </c>
      <c r="AX384" s="14" t="s">
        <v>84</v>
      </c>
      <c r="AY384" s="235" t="s">
        <v>169</v>
      </c>
    </row>
    <row r="385" spans="1:65" s="2" customFormat="1" ht="21.75" customHeight="1">
      <c r="A385" s="39"/>
      <c r="B385" s="181"/>
      <c r="C385" s="213" t="s">
        <v>638</v>
      </c>
      <c r="D385" s="213" t="s">
        <v>171</v>
      </c>
      <c r="E385" s="214" t="s">
        <v>639</v>
      </c>
      <c r="F385" s="215" t="s">
        <v>640</v>
      </c>
      <c r="G385" s="216" t="s">
        <v>248</v>
      </c>
      <c r="H385" s="217">
        <v>57</v>
      </c>
      <c r="I385" s="218"/>
      <c r="J385" s="219">
        <f>ROUND(I385*H385,2)</f>
        <v>0</v>
      </c>
      <c r="K385" s="220"/>
      <c r="L385" s="40"/>
      <c r="M385" s="221" t="s">
        <v>1</v>
      </c>
      <c r="N385" s="222" t="s">
        <v>41</v>
      </c>
      <c r="O385" s="78"/>
      <c r="P385" s="223">
        <f>O385*H385</f>
        <v>0</v>
      </c>
      <c r="Q385" s="223">
        <v>4E-05</v>
      </c>
      <c r="R385" s="223">
        <f>Q385*H385</f>
        <v>0.0022800000000000003</v>
      </c>
      <c r="S385" s="223">
        <v>0</v>
      </c>
      <c r="T385" s="224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5" t="s">
        <v>257</v>
      </c>
      <c r="AT385" s="225" t="s">
        <v>171</v>
      </c>
      <c r="AU385" s="225" t="s">
        <v>86</v>
      </c>
      <c r="AY385" s="18" t="s">
        <v>169</v>
      </c>
      <c r="BE385" s="128">
        <f>IF(N385="základní",J385,0)</f>
        <v>0</v>
      </c>
      <c r="BF385" s="128">
        <f>IF(N385="snížená",J385,0)</f>
        <v>0</v>
      </c>
      <c r="BG385" s="128">
        <f>IF(N385="zákl. přenesená",J385,0)</f>
        <v>0</v>
      </c>
      <c r="BH385" s="128">
        <f>IF(N385="sníž. přenesená",J385,0)</f>
        <v>0</v>
      </c>
      <c r="BI385" s="128">
        <f>IF(N385="nulová",J385,0)</f>
        <v>0</v>
      </c>
      <c r="BJ385" s="18" t="s">
        <v>84</v>
      </c>
      <c r="BK385" s="128">
        <f>ROUND(I385*H385,2)</f>
        <v>0</v>
      </c>
      <c r="BL385" s="18" t="s">
        <v>257</v>
      </c>
      <c r="BM385" s="225" t="s">
        <v>641</v>
      </c>
    </row>
    <row r="386" spans="1:51" s="13" customFormat="1" ht="12">
      <c r="A386" s="13"/>
      <c r="B386" s="226"/>
      <c r="C386" s="13"/>
      <c r="D386" s="227" t="s">
        <v>177</v>
      </c>
      <c r="E386" s="228" t="s">
        <v>1</v>
      </c>
      <c r="F386" s="229" t="s">
        <v>642</v>
      </c>
      <c r="G386" s="13"/>
      <c r="H386" s="228" t="s">
        <v>1</v>
      </c>
      <c r="I386" s="230"/>
      <c r="J386" s="13"/>
      <c r="K386" s="13"/>
      <c r="L386" s="226"/>
      <c r="M386" s="231"/>
      <c r="N386" s="232"/>
      <c r="O386" s="232"/>
      <c r="P386" s="232"/>
      <c r="Q386" s="232"/>
      <c r="R386" s="232"/>
      <c r="S386" s="232"/>
      <c r="T386" s="23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28" t="s">
        <v>177</v>
      </c>
      <c r="AU386" s="228" t="s">
        <v>86</v>
      </c>
      <c r="AV386" s="13" t="s">
        <v>84</v>
      </c>
      <c r="AW386" s="13" t="s">
        <v>30</v>
      </c>
      <c r="AX386" s="13" t="s">
        <v>76</v>
      </c>
      <c r="AY386" s="228" t="s">
        <v>169</v>
      </c>
    </row>
    <row r="387" spans="1:51" s="14" customFormat="1" ht="12">
      <c r="A387" s="14"/>
      <c r="B387" s="234"/>
      <c r="C387" s="14"/>
      <c r="D387" s="227" t="s">
        <v>177</v>
      </c>
      <c r="E387" s="235" t="s">
        <v>1</v>
      </c>
      <c r="F387" s="236" t="s">
        <v>643</v>
      </c>
      <c r="G387" s="14"/>
      <c r="H387" s="237">
        <v>57</v>
      </c>
      <c r="I387" s="238"/>
      <c r="J387" s="14"/>
      <c r="K387" s="14"/>
      <c r="L387" s="234"/>
      <c r="M387" s="239"/>
      <c r="N387" s="240"/>
      <c r="O387" s="240"/>
      <c r="P387" s="240"/>
      <c r="Q387" s="240"/>
      <c r="R387" s="240"/>
      <c r="S387" s="240"/>
      <c r="T387" s="241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35" t="s">
        <v>177</v>
      </c>
      <c r="AU387" s="235" t="s">
        <v>86</v>
      </c>
      <c r="AV387" s="14" t="s">
        <v>86</v>
      </c>
      <c r="AW387" s="14" t="s">
        <v>30</v>
      </c>
      <c r="AX387" s="14" t="s">
        <v>76</v>
      </c>
      <c r="AY387" s="235" t="s">
        <v>169</v>
      </c>
    </row>
    <row r="388" spans="1:51" s="15" customFormat="1" ht="12">
      <c r="A388" s="15"/>
      <c r="B388" s="242"/>
      <c r="C388" s="15"/>
      <c r="D388" s="227" t="s">
        <v>177</v>
      </c>
      <c r="E388" s="243" t="s">
        <v>1</v>
      </c>
      <c r="F388" s="244" t="s">
        <v>180</v>
      </c>
      <c r="G388" s="15"/>
      <c r="H388" s="245">
        <v>57</v>
      </c>
      <c r="I388" s="246"/>
      <c r="J388" s="15"/>
      <c r="K388" s="15"/>
      <c r="L388" s="242"/>
      <c r="M388" s="247"/>
      <c r="N388" s="248"/>
      <c r="O388" s="248"/>
      <c r="P388" s="248"/>
      <c r="Q388" s="248"/>
      <c r="R388" s="248"/>
      <c r="S388" s="248"/>
      <c r="T388" s="249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43" t="s">
        <v>177</v>
      </c>
      <c r="AU388" s="243" t="s">
        <v>86</v>
      </c>
      <c r="AV388" s="15" t="s">
        <v>175</v>
      </c>
      <c r="AW388" s="15" t="s">
        <v>30</v>
      </c>
      <c r="AX388" s="15" t="s">
        <v>84</v>
      </c>
      <c r="AY388" s="243" t="s">
        <v>169</v>
      </c>
    </row>
    <row r="389" spans="1:65" s="2" customFormat="1" ht="21.75" customHeight="1">
      <c r="A389" s="39"/>
      <c r="B389" s="181"/>
      <c r="C389" s="250" t="s">
        <v>644</v>
      </c>
      <c r="D389" s="250" t="s">
        <v>365</v>
      </c>
      <c r="E389" s="251" t="s">
        <v>645</v>
      </c>
      <c r="F389" s="252" t="s">
        <v>646</v>
      </c>
      <c r="G389" s="253" t="s">
        <v>248</v>
      </c>
      <c r="H389" s="254">
        <v>68.4</v>
      </c>
      <c r="I389" s="255"/>
      <c r="J389" s="256">
        <f>ROUND(I389*H389,2)</f>
        <v>0</v>
      </c>
      <c r="K389" s="257"/>
      <c r="L389" s="258"/>
      <c r="M389" s="259" t="s">
        <v>1</v>
      </c>
      <c r="N389" s="260" t="s">
        <v>41</v>
      </c>
      <c r="O389" s="78"/>
      <c r="P389" s="223">
        <f>O389*H389</f>
        <v>0</v>
      </c>
      <c r="Q389" s="223">
        <v>0.0003</v>
      </c>
      <c r="R389" s="223">
        <f>Q389*H389</f>
        <v>0.02052</v>
      </c>
      <c r="S389" s="223">
        <v>0</v>
      </c>
      <c r="T389" s="224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25" t="s">
        <v>350</v>
      </c>
      <c r="AT389" s="225" t="s">
        <v>365</v>
      </c>
      <c r="AU389" s="225" t="s">
        <v>86</v>
      </c>
      <c r="AY389" s="18" t="s">
        <v>169</v>
      </c>
      <c r="BE389" s="128">
        <f>IF(N389="základní",J389,0)</f>
        <v>0</v>
      </c>
      <c r="BF389" s="128">
        <f>IF(N389="snížená",J389,0)</f>
        <v>0</v>
      </c>
      <c r="BG389" s="128">
        <f>IF(N389="zákl. přenesená",J389,0)</f>
        <v>0</v>
      </c>
      <c r="BH389" s="128">
        <f>IF(N389="sníž. přenesená",J389,0)</f>
        <v>0</v>
      </c>
      <c r="BI389" s="128">
        <f>IF(N389="nulová",J389,0)</f>
        <v>0</v>
      </c>
      <c r="BJ389" s="18" t="s">
        <v>84</v>
      </c>
      <c r="BK389" s="128">
        <f>ROUND(I389*H389,2)</f>
        <v>0</v>
      </c>
      <c r="BL389" s="18" t="s">
        <v>257</v>
      </c>
      <c r="BM389" s="225" t="s">
        <v>647</v>
      </c>
    </row>
    <row r="390" spans="1:51" s="14" customFormat="1" ht="12">
      <c r="A390" s="14"/>
      <c r="B390" s="234"/>
      <c r="C390" s="14"/>
      <c r="D390" s="227" t="s">
        <v>177</v>
      </c>
      <c r="E390" s="14"/>
      <c r="F390" s="236" t="s">
        <v>648</v>
      </c>
      <c r="G390" s="14"/>
      <c r="H390" s="237">
        <v>68.4</v>
      </c>
      <c r="I390" s="238"/>
      <c r="J390" s="14"/>
      <c r="K390" s="14"/>
      <c r="L390" s="234"/>
      <c r="M390" s="239"/>
      <c r="N390" s="240"/>
      <c r="O390" s="240"/>
      <c r="P390" s="240"/>
      <c r="Q390" s="240"/>
      <c r="R390" s="240"/>
      <c r="S390" s="240"/>
      <c r="T390" s="241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35" t="s">
        <v>177</v>
      </c>
      <c r="AU390" s="235" t="s">
        <v>86</v>
      </c>
      <c r="AV390" s="14" t="s">
        <v>86</v>
      </c>
      <c r="AW390" s="14" t="s">
        <v>3</v>
      </c>
      <c r="AX390" s="14" t="s">
        <v>84</v>
      </c>
      <c r="AY390" s="235" t="s">
        <v>169</v>
      </c>
    </row>
    <row r="391" spans="1:65" s="2" customFormat="1" ht="21.75" customHeight="1">
      <c r="A391" s="39"/>
      <c r="B391" s="181"/>
      <c r="C391" s="213" t="s">
        <v>649</v>
      </c>
      <c r="D391" s="213" t="s">
        <v>171</v>
      </c>
      <c r="E391" s="214" t="s">
        <v>650</v>
      </c>
      <c r="F391" s="215" t="s">
        <v>651</v>
      </c>
      <c r="G391" s="216" t="s">
        <v>211</v>
      </c>
      <c r="H391" s="217">
        <v>1.915</v>
      </c>
      <c r="I391" s="218"/>
      <c r="J391" s="219">
        <f>ROUND(I391*H391,2)</f>
        <v>0</v>
      </c>
      <c r="K391" s="220"/>
      <c r="L391" s="40"/>
      <c r="M391" s="221" t="s">
        <v>1</v>
      </c>
      <c r="N391" s="222" t="s">
        <v>41</v>
      </c>
      <c r="O391" s="78"/>
      <c r="P391" s="223">
        <f>O391*H391</f>
        <v>0</v>
      </c>
      <c r="Q391" s="223">
        <v>0</v>
      </c>
      <c r="R391" s="223">
        <f>Q391*H391</f>
        <v>0</v>
      </c>
      <c r="S391" s="223">
        <v>0</v>
      </c>
      <c r="T391" s="224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5" t="s">
        <v>257</v>
      </c>
      <c r="AT391" s="225" t="s">
        <v>171</v>
      </c>
      <c r="AU391" s="225" t="s">
        <v>86</v>
      </c>
      <c r="AY391" s="18" t="s">
        <v>169</v>
      </c>
      <c r="BE391" s="128">
        <f>IF(N391="základní",J391,0)</f>
        <v>0</v>
      </c>
      <c r="BF391" s="128">
        <f>IF(N391="snížená",J391,0)</f>
        <v>0</v>
      </c>
      <c r="BG391" s="128">
        <f>IF(N391="zákl. přenesená",J391,0)</f>
        <v>0</v>
      </c>
      <c r="BH391" s="128">
        <f>IF(N391="sníž. přenesená",J391,0)</f>
        <v>0</v>
      </c>
      <c r="BI391" s="128">
        <f>IF(N391="nulová",J391,0)</f>
        <v>0</v>
      </c>
      <c r="BJ391" s="18" t="s">
        <v>84</v>
      </c>
      <c r="BK391" s="128">
        <f>ROUND(I391*H391,2)</f>
        <v>0</v>
      </c>
      <c r="BL391" s="18" t="s">
        <v>257</v>
      </c>
      <c r="BM391" s="225" t="s">
        <v>652</v>
      </c>
    </row>
    <row r="392" spans="1:65" s="2" customFormat="1" ht="21.75" customHeight="1">
      <c r="A392" s="39"/>
      <c r="B392" s="181"/>
      <c r="C392" s="213" t="s">
        <v>653</v>
      </c>
      <c r="D392" s="213" t="s">
        <v>171</v>
      </c>
      <c r="E392" s="214" t="s">
        <v>654</v>
      </c>
      <c r="F392" s="215" t="s">
        <v>655</v>
      </c>
      <c r="G392" s="216" t="s">
        <v>211</v>
      </c>
      <c r="H392" s="217">
        <v>1.915</v>
      </c>
      <c r="I392" s="218"/>
      <c r="J392" s="219">
        <f>ROUND(I392*H392,2)</f>
        <v>0</v>
      </c>
      <c r="K392" s="220"/>
      <c r="L392" s="40"/>
      <c r="M392" s="221" t="s">
        <v>1</v>
      </c>
      <c r="N392" s="222" t="s">
        <v>41</v>
      </c>
      <c r="O392" s="78"/>
      <c r="P392" s="223">
        <f>O392*H392</f>
        <v>0</v>
      </c>
      <c r="Q392" s="223">
        <v>0</v>
      </c>
      <c r="R392" s="223">
        <f>Q392*H392</f>
        <v>0</v>
      </c>
      <c r="S392" s="223">
        <v>0</v>
      </c>
      <c r="T392" s="224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25" t="s">
        <v>257</v>
      </c>
      <c r="AT392" s="225" t="s">
        <v>171</v>
      </c>
      <c r="AU392" s="225" t="s">
        <v>86</v>
      </c>
      <c r="AY392" s="18" t="s">
        <v>169</v>
      </c>
      <c r="BE392" s="128">
        <f>IF(N392="základní",J392,0)</f>
        <v>0</v>
      </c>
      <c r="BF392" s="128">
        <f>IF(N392="snížená",J392,0)</f>
        <v>0</v>
      </c>
      <c r="BG392" s="128">
        <f>IF(N392="zákl. přenesená",J392,0)</f>
        <v>0</v>
      </c>
      <c r="BH392" s="128">
        <f>IF(N392="sníž. přenesená",J392,0)</f>
        <v>0</v>
      </c>
      <c r="BI392" s="128">
        <f>IF(N392="nulová",J392,0)</f>
        <v>0</v>
      </c>
      <c r="BJ392" s="18" t="s">
        <v>84</v>
      </c>
      <c r="BK392" s="128">
        <f>ROUND(I392*H392,2)</f>
        <v>0</v>
      </c>
      <c r="BL392" s="18" t="s">
        <v>257</v>
      </c>
      <c r="BM392" s="225" t="s">
        <v>656</v>
      </c>
    </row>
    <row r="393" spans="1:63" s="12" customFormat="1" ht="22.8" customHeight="1">
      <c r="A393" s="12"/>
      <c r="B393" s="200"/>
      <c r="C393" s="12"/>
      <c r="D393" s="201" t="s">
        <v>75</v>
      </c>
      <c r="E393" s="211" t="s">
        <v>657</v>
      </c>
      <c r="F393" s="211" t="s">
        <v>658</v>
      </c>
      <c r="G393" s="12"/>
      <c r="H393" s="12"/>
      <c r="I393" s="203"/>
      <c r="J393" s="212">
        <f>BK393</f>
        <v>0</v>
      </c>
      <c r="K393" s="12"/>
      <c r="L393" s="200"/>
      <c r="M393" s="205"/>
      <c r="N393" s="206"/>
      <c r="O393" s="206"/>
      <c r="P393" s="207">
        <f>SUM(P394:P430)</f>
        <v>0</v>
      </c>
      <c r="Q393" s="206"/>
      <c r="R393" s="207">
        <f>SUM(R394:R430)</f>
        <v>11.14437155</v>
      </c>
      <c r="S393" s="206"/>
      <c r="T393" s="208">
        <f>SUM(T394:T430)</f>
        <v>0</v>
      </c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R393" s="201" t="s">
        <v>86</v>
      </c>
      <c r="AT393" s="209" t="s">
        <v>75</v>
      </c>
      <c r="AU393" s="209" t="s">
        <v>84</v>
      </c>
      <c r="AY393" s="201" t="s">
        <v>169</v>
      </c>
      <c r="BK393" s="210">
        <f>SUM(BK394:BK430)</f>
        <v>0</v>
      </c>
    </row>
    <row r="394" spans="1:65" s="2" customFormat="1" ht="21.75" customHeight="1">
      <c r="A394" s="39"/>
      <c r="B394" s="181"/>
      <c r="C394" s="213" t="s">
        <v>659</v>
      </c>
      <c r="D394" s="213" t="s">
        <v>171</v>
      </c>
      <c r="E394" s="214" t="s">
        <v>660</v>
      </c>
      <c r="F394" s="215" t="s">
        <v>661</v>
      </c>
      <c r="G394" s="216" t="s">
        <v>248</v>
      </c>
      <c r="H394" s="217">
        <v>279.7</v>
      </c>
      <c r="I394" s="218"/>
      <c r="J394" s="219">
        <f>ROUND(I394*H394,2)</f>
        <v>0</v>
      </c>
      <c r="K394" s="220"/>
      <c r="L394" s="40"/>
      <c r="M394" s="221" t="s">
        <v>1</v>
      </c>
      <c r="N394" s="222" t="s">
        <v>41</v>
      </c>
      <c r="O394" s="78"/>
      <c r="P394" s="223">
        <f>O394*H394</f>
        <v>0</v>
      </c>
      <c r="Q394" s="223">
        <v>0.00019</v>
      </c>
      <c r="R394" s="223">
        <f>Q394*H394</f>
        <v>0.053143</v>
      </c>
      <c r="S394" s="223">
        <v>0</v>
      </c>
      <c r="T394" s="224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25" t="s">
        <v>257</v>
      </c>
      <c r="AT394" s="225" t="s">
        <v>171</v>
      </c>
      <c r="AU394" s="225" t="s">
        <v>86</v>
      </c>
      <c r="AY394" s="18" t="s">
        <v>169</v>
      </c>
      <c r="BE394" s="128">
        <f>IF(N394="základní",J394,0)</f>
        <v>0</v>
      </c>
      <c r="BF394" s="128">
        <f>IF(N394="snížená",J394,0)</f>
        <v>0</v>
      </c>
      <c r="BG394" s="128">
        <f>IF(N394="zákl. přenesená",J394,0)</f>
        <v>0</v>
      </c>
      <c r="BH394" s="128">
        <f>IF(N394="sníž. přenesená",J394,0)</f>
        <v>0</v>
      </c>
      <c r="BI394" s="128">
        <f>IF(N394="nulová",J394,0)</f>
        <v>0</v>
      </c>
      <c r="BJ394" s="18" t="s">
        <v>84</v>
      </c>
      <c r="BK394" s="128">
        <f>ROUND(I394*H394,2)</f>
        <v>0</v>
      </c>
      <c r="BL394" s="18" t="s">
        <v>257</v>
      </c>
      <c r="BM394" s="225" t="s">
        <v>662</v>
      </c>
    </row>
    <row r="395" spans="1:51" s="13" customFormat="1" ht="12">
      <c r="A395" s="13"/>
      <c r="B395" s="226"/>
      <c r="C395" s="13"/>
      <c r="D395" s="227" t="s">
        <v>177</v>
      </c>
      <c r="E395" s="228" t="s">
        <v>1</v>
      </c>
      <c r="F395" s="229" t="s">
        <v>663</v>
      </c>
      <c r="G395" s="13"/>
      <c r="H395" s="228" t="s">
        <v>1</v>
      </c>
      <c r="I395" s="230"/>
      <c r="J395" s="13"/>
      <c r="K395" s="13"/>
      <c r="L395" s="226"/>
      <c r="M395" s="231"/>
      <c r="N395" s="232"/>
      <c r="O395" s="232"/>
      <c r="P395" s="232"/>
      <c r="Q395" s="232"/>
      <c r="R395" s="232"/>
      <c r="S395" s="232"/>
      <c r="T395" s="23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28" t="s">
        <v>177</v>
      </c>
      <c r="AU395" s="228" t="s">
        <v>86</v>
      </c>
      <c r="AV395" s="13" t="s">
        <v>84</v>
      </c>
      <c r="AW395" s="13" t="s">
        <v>30</v>
      </c>
      <c r="AX395" s="13" t="s">
        <v>76</v>
      </c>
      <c r="AY395" s="228" t="s">
        <v>169</v>
      </c>
    </row>
    <row r="396" spans="1:51" s="13" customFormat="1" ht="12">
      <c r="A396" s="13"/>
      <c r="B396" s="226"/>
      <c r="C396" s="13"/>
      <c r="D396" s="227" t="s">
        <v>177</v>
      </c>
      <c r="E396" s="228" t="s">
        <v>1</v>
      </c>
      <c r="F396" s="229" t="s">
        <v>664</v>
      </c>
      <c r="G396" s="13"/>
      <c r="H396" s="228" t="s">
        <v>1</v>
      </c>
      <c r="I396" s="230"/>
      <c r="J396" s="13"/>
      <c r="K396" s="13"/>
      <c r="L396" s="226"/>
      <c r="M396" s="231"/>
      <c r="N396" s="232"/>
      <c r="O396" s="232"/>
      <c r="P396" s="232"/>
      <c r="Q396" s="232"/>
      <c r="R396" s="232"/>
      <c r="S396" s="232"/>
      <c r="T396" s="23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28" t="s">
        <v>177</v>
      </c>
      <c r="AU396" s="228" t="s">
        <v>86</v>
      </c>
      <c r="AV396" s="13" t="s">
        <v>84</v>
      </c>
      <c r="AW396" s="13" t="s">
        <v>30</v>
      </c>
      <c r="AX396" s="13" t="s">
        <v>76</v>
      </c>
      <c r="AY396" s="228" t="s">
        <v>169</v>
      </c>
    </row>
    <row r="397" spans="1:51" s="14" customFormat="1" ht="12">
      <c r="A397" s="14"/>
      <c r="B397" s="234"/>
      <c r="C397" s="14"/>
      <c r="D397" s="227" t="s">
        <v>177</v>
      </c>
      <c r="E397" s="235" t="s">
        <v>1</v>
      </c>
      <c r="F397" s="236" t="s">
        <v>251</v>
      </c>
      <c r="G397" s="14"/>
      <c r="H397" s="237">
        <v>135</v>
      </c>
      <c r="I397" s="238"/>
      <c r="J397" s="14"/>
      <c r="K397" s="14"/>
      <c r="L397" s="234"/>
      <c r="M397" s="239"/>
      <c r="N397" s="240"/>
      <c r="O397" s="240"/>
      <c r="P397" s="240"/>
      <c r="Q397" s="240"/>
      <c r="R397" s="240"/>
      <c r="S397" s="240"/>
      <c r="T397" s="24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35" t="s">
        <v>177</v>
      </c>
      <c r="AU397" s="235" t="s">
        <v>86</v>
      </c>
      <c r="AV397" s="14" t="s">
        <v>86</v>
      </c>
      <c r="AW397" s="14" t="s">
        <v>30</v>
      </c>
      <c r="AX397" s="14" t="s">
        <v>76</v>
      </c>
      <c r="AY397" s="235" t="s">
        <v>169</v>
      </c>
    </row>
    <row r="398" spans="1:51" s="13" customFormat="1" ht="12">
      <c r="A398" s="13"/>
      <c r="B398" s="226"/>
      <c r="C398" s="13"/>
      <c r="D398" s="227" t="s">
        <v>177</v>
      </c>
      <c r="E398" s="228" t="s">
        <v>1</v>
      </c>
      <c r="F398" s="229" t="s">
        <v>665</v>
      </c>
      <c r="G398" s="13"/>
      <c r="H398" s="228" t="s">
        <v>1</v>
      </c>
      <c r="I398" s="230"/>
      <c r="J398" s="13"/>
      <c r="K398" s="13"/>
      <c r="L398" s="226"/>
      <c r="M398" s="231"/>
      <c r="N398" s="232"/>
      <c r="O398" s="232"/>
      <c r="P398" s="232"/>
      <c r="Q398" s="232"/>
      <c r="R398" s="232"/>
      <c r="S398" s="232"/>
      <c r="T398" s="23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8" t="s">
        <v>177</v>
      </c>
      <c r="AU398" s="228" t="s">
        <v>86</v>
      </c>
      <c r="AV398" s="13" t="s">
        <v>84</v>
      </c>
      <c r="AW398" s="13" t="s">
        <v>30</v>
      </c>
      <c r="AX398" s="13" t="s">
        <v>76</v>
      </c>
      <c r="AY398" s="228" t="s">
        <v>169</v>
      </c>
    </row>
    <row r="399" spans="1:51" s="14" customFormat="1" ht="12">
      <c r="A399" s="14"/>
      <c r="B399" s="234"/>
      <c r="C399" s="14"/>
      <c r="D399" s="227" t="s">
        <v>177</v>
      </c>
      <c r="E399" s="235" t="s">
        <v>1</v>
      </c>
      <c r="F399" s="236" t="s">
        <v>666</v>
      </c>
      <c r="G399" s="14"/>
      <c r="H399" s="237">
        <v>144.7</v>
      </c>
      <c r="I399" s="238"/>
      <c r="J399" s="14"/>
      <c r="K399" s="14"/>
      <c r="L399" s="234"/>
      <c r="M399" s="239"/>
      <c r="N399" s="240"/>
      <c r="O399" s="240"/>
      <c r="P399" s="240"/>
      <c r="Q399" s="240"/>
      <c r="R399" s="240"/>
      <c r="S399" s="240"/>
      <c r="T399" s="241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35" t="s">
        <v>177</v>
      </c>
      <c r="AU399" s="235" t="s">
        <v>86</v>
      </c>
      <c r="AV399" s="14" t="s">
        <v>86</v>
      </c>
      <c r="AW399" s="14" t="s">
        <v>30</v>
      </c>
      <c r="AX399" s="14" t="s">
        <v>76</v>
      </c>
      <c r="AY399" s="235" t="s">
        <v>169</v>
      </c>
    </row>
    <row r="400" spans="1:51" s="15" customFormat="1" ht="12">
      <c r="A400" s="15"/>
      <c r="B400" s="242"/>
      <c r="C400" s="15"/>
      <c r="D400" s="227" t="s">
        <v>177</v>
      </c>
      <c r="E400" s="243" t="s">
        <v>1</v>
      </c>
      <c r="F400" s="244" t="s">
        <v>180</v>
      </c>
      <c r="G400" s="15"/>
      <c r="H400" s="245">
        <v>279.7</v>
      </c>
      <c r="I400" s="246"/>
      <c r="J400" s="15"/>
      <c r="K400" s="15"/>
      <c r="L400" s="242"/>
      <c r="M400" s="247"/>
      <c r="N400" s="248"/>
      <c r="O400" s="248"/>
      <c r="P400" s="248"/>
      <c r="Q400" s="248"/>
      <c r="R400" s="248"/>
      <c r="S400" s="248"/>
      <c r="T400" s="249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43" t="s">
        <v>177</v>
      </c>
      <c r="AU400" s="243" t="s">
        <v>86</v>
      </c>
      <c r="AV400" s="15" t="s">
        <v>175</v>
      </c>
      <c r="AW400" s="15" t="s">
        <v>30</v>
      </c>
      <c r="AX400" s="15" t="s">
        <v>84</v>
      </c>
      <c r="AY400" s="243" t="s">
        <v>169</v>
      </c>
    </row>
    <row r="401" spans="1:65" s="2" customFormat="1" ht="21.75" customHeight="1">
      <c r="A401" s="39"/>
      <c r="B401" s="181"/>
      <c r="C401" s="250" t="s">
        <v>667</v>
      </c>
      <c r="D401" s="250" t="s">
        <v>365</v>
      </c>
      <c r="E401" s="251" t="s">
        <v>668</v>
      </c>
      <c r="F401" s="252" t="s">
        <v>669</v>
      </c>
      <c r="G401" s="253" t="s">
        <v>248</v>
      </c>
      <c r="H401" s="254">
        <v>321.655</v>
      </c>
      <c r="I401" s="255"/>
      <c r="J401" s="256">
        <f>ROUND(I401*H401,2)</f>
        <v>0</v>
      </c>
      <c r="K401" s="257"/>
      <c r="L401" s="258"/>
      <c r="M401" s="259" t="s">
        <v>1</v>
      </c>
      <c r="N401" s="260" t="s">
        <v>41</v>
      </c>
      <c r="O401" s="78"/>
      <c r="P401" s="223">
        <f>O401*H401</f>
        <v>0</v>
      </c>
      <c r="Q401" s="223">
        <v>0.00223</v>
      </c>
      <c r="R401" s="223">
        <f>Q401*H401</f>
        <v>0.71729065</v>
      </c>
      <c r="S401" s="223">
        <v>0</v>
      </c>
      <c r="T401" s="224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5" t="s">
        <v>350</v>
      </c>
      <c r="AT401" s="225" t="s">
        <v>365</v>
      </c>
      <c r="AU401" s="225" t="s">
        <v>86</v>
      </c>
      <c r="AY401" s="18" t="s">
        <v>169</v>
      </c>
      <c r="BE401" s="128">
        <f>IF(N401="základní",J401,0)</f>
        <v>0</v>
      </c>
      <c r="BF401" s="128">
        <f>IF(N401="snížená",J401,0)</f>
        <v>0</v>
      </c>
      <c r="BG401" s="128">
        <f>IF(N401="zákl. přenesená",J401,0)</f>
        <v>0</v>
      </c>
      <c r="BH401" s="128">
        <f>IF(N401="sníž. přenesená",J401,0)</f>
        <v>0</v>
      </c>
      <c r="BI401" s="128">
        <f>IF(N401="nulová",J401,0)</f>
        <v>0</v>
      </c>
      <c r="BJ401" s="18" t="s">
        <v>84</v>
      </c>
      <c r="BK401" s="128">
        <f>ROUND(I401*H401,2)</f>
        <v>0</v>
      </c>
      <c r="BL401" s="18" t="s">
        <v>257</v>
      </c>
      <c r="BM401" s="225" t="s">
        <v>670</v>
      </c>
    </row>
    <row r="402" spans="1:51" s="14" customFormat="1" ht="12">
      <c r="A402" s="14"/>
      <c r="B402" s="234"/>
      <c r="C402" s="14"/>
      <c r="D402" s="227" t="s">
        <v>177</v>
      </c>
      <c r="E402" s="14"/>
      <c r="F402" s="236" t="s">
        <v>671</v>
      </c>
      <c r="G402" s="14"/>
      <c r="H402" s="237">
        <v>321.655</v>
      </c>
      <c r="I402" s="238"/>
      <c r="J402" s="14"/>
      <c r="K402" s="14"/>
      <c r="L402" s="234"/>
      <c r="M402" s="239"/>
      <c r="N402" s="240"/>
      <c r="O402" s="240"/>
      <c r="P402" s="240"/>
      <c r="Q402" s="240"/>
      <c r="R402" s="240"/>
      <c r="S402" s="240"/>
      <c r="T402" s="24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35" t="s">
        <v>177</v>
      </c>
      <c r="AU402" s="235" t="s">
        <v>86</v>
      </c>
      <c r="AV402" s="14" t="s">
        <v>86</v>
      </c>
      <c r="AW402" s="14" t="s">
        <v>3</v>
      </c>
      <c r="AX402" s="14" t="s">
        <v>84</v>
      </c>
      <c r="AY402" s="235" t="s">
        <v>169</v>
      </c>
    </row>
    <row r="403" spans="1:65" s="2" customFormat="1" ht="33" customHeight="1">
      <c r="A403" s="39"/>
      <c r="B403" s="181"/>
      <c r="C403" s="213" t="s">
        <v>672</v>
      </c>
      <c r="D403" s="213" t="s">
        <v>171</v>
      </c>
      <c r="E403" s="214" t="s">
        <v>673</v>
      </c>
      <c r="F403" s="215" t="s">
        <v>674</v>
      </c>
      <c r="G403" s="216" t="s">
        <v>312</v>
      </c>
      <c r="H403" s="217">
        <v>78</v>
      </c>
      <c r="I403" s="218"/>
      <c r="J403" s="219">
        <f>ROUND(I403*H403,2)</f>
        <v>0</v>
      </c>
      <c r="K403" s="220"/>
      <c r="L403" s="40"/>
      <c r="M403" s="221" t="s">
        <v>1</v>
      </c>
      <c r="N403" s="222" t="s">
        <v>41</v>
      </c>
      <c r="O403" s="78"/>
      <c r="P403" s="223">
        <f>O403*H403</f>
        <v>0</v>
      </c>
      <c r="Q403" s="223">
        <v>0.0006</v>
      </c>
      <c r="R403" s="223">
        <f>Q403*H403</f>
        <v>0.046799999999999994</v>
      </c>
      <c r="S403" s="223">
        <v>0</v>
      </c>
      <c r="T403" s="224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5" t="s">
        <v>257</v>
      </c>
      <c r="AT403" s="225" t="s">
        <v>171</v>
      </c>
      <c r="AU403" s="225" t="s">
        <v>86</v>
      </c>
      <c r="AY403" s="18" t="s">
        <v>169</v>
      </c>
      <c r="BE403" s="128">
        <f>IF(N403="základní",J403,0)</f>
        <v>0</v>
      </c>
      <c r="BF403" s="128">
        <f>IF(N403="snížená",J403,0)</f>
        <v>0</v>
      </c>
      <c r="BG403" s="128">
        <f>IF(N403="zákl. přenesená",J403,0)</f>
        <v>0</v>
      </c>
      <c r="BH403" s="128">
        <f>IF(N403="sníž. přenesená",J403,0)</f>
        <v>0</v>
      </c>
      <c r="BI403" s="128">
        <f>IF(N403="nulová",J403,0)</f>
        <v>0</v>
      </c>
      <c r="BJ403" s="18" t="s">
        <v>84</v>
      </c>
      <c r="BK403" s="128">
        <f>ROUND(I403*H403,2)</f>
        <v>0</v>
      </c>
      <c r="BL403" s="18" t="s">
        <v>257</v>
      </c>
      <c r="BM403" s="225" t="s">
        <v>675</v>
      </c>
    </row>
    <row r="404" spans="1:65" s="2" customFormat="1" ht="33" customHeight="1">
      <c r="A404" s="39"/>
      <c r="B404" s="181"/>
      <c r="C404" s="213" t="s">
        <v>676</v>
      </c>
      <c r="D404" s="213" t="s">
        <v>171</v>
      </c>
      <c r="E404" s="214" t="s">
        <v>677</v>
      </c>
      <c r="F404" s="215" t="s">
        <v>678</v>
      </c>
      <c r="G404" s="216" t="s">
        <v>312</v>
      </c>
      <c r="H404" s="217">
        <v>78</v>
      </c>
      <c r="I404" s="218"/>
      <c r="J404" s="219">
        <f>ROUND(I404*H404,2)</f>
        <v>0</v>
      </c>
      <c r="K404" s="220"/>
      <c r="L404" s="40"/>
      <c r="M404" s="221" t="s">
        <v>1</v>
      </c>
      <c r="N404" s="222" t="s">
        <v>41</v>
      </c>
      <c r="O404" s="78"/>
      <c r="P404" s="223">
        <f>O404*H404</f>
        <v>0</v>
      </c>
      <c r="Q404" s="223">
        <v>0.00043</v>
      </c>
      <c r="R404" s="223">
        <f>Q404*H404</f>
        <v>0.03354</v>
      </c>
      <c r="S404" s="223">
        <v>0</v>
      </c>
      <c r="T404" s="224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25" t="s">
        <v>257</v>
      </c>
      <c r="AT404" s="225" t="s">
        <v>171</v>
      </c>
      <c r="AU404" s="225" t="s">
        <v>86</v>
      </c>
      <c r="AY404" s="18" t="s">
        <v>169</v>
      </c>
      <c r="BE404" s="128">
        <f>IF(N404="základní",J404,0)</f>
        <v>0</v>
      </c>
      <c r="BF404" s="128">
        <f>IF(N404="snížená",J404,0)</f>
        <v>0</v>
      </c>
      <c r="BG404" s="128">
        <f>IF(N404="zákl. přenesená",J404,0)</f>
        <v>0</v>
      </c>
      <c r="BH404" s="128">
        <f>IF(N404="sníž. přenesená",J404,0)</f>
        <v>0</v>
      </c>
      <c r="BI404" s="128">
        <f>IF(N404="nulová",J404,0)</f>
        <v>0</v>
      </c>
      <c r="BJ404" s="18" t="s">
        <v>84</v>
      </c>
      <c r="BK404" s="128">
        <f>ROUND(I404*H404,2)</f>
        <v>0</v>
      </c>
      <c r="BL404" s="18" t="s">
        <v>257</v>
      </c>
      <c r="BM404" s="225" t="s">
        <v>679</v>
      </c>
    </row>
    <row r="405" spans="1:65" s="2" customFormat="1" ht="21.75" customHeight="1">
      <c r="A405" s="39"/>
      <c r="B405" s="181"/>
      <c r="C405" s="213" t="s">
        <v>680</v>
      </c>
      <c r="D405" s="213" t="s">
        <v>171</v>
      </c>
      <c r="E405" s="214" t="s">
        <v>681</v>
      </c>
      <c r="F405" s="215" t="s">
        <v>682</v>
      </c>
      <c r="G405" s="216" t="s">
        <v>248</v>
      </c>
      <c r="H405" s="217">
        <v>279.7</v>
      </c>
      <c r="I405" s="218"/>
      <c r="J405" s="219">
        <f>ROUND(I405*H405,2)</f>
        <v>0</v>
      </c>
      <c r="K405" s="220"/>
      <c r="L405" s="40"/>
      <c r="M405" s="221" t="s">
        <v>1</v>
      </c>
      <c r="N405" s="222" t="s">
        <v>41</v>
      </c>
      <c r="O405" s="78"/>
      <c r="P405" s="223">
        <f>O405*H405</f>
        <v>0</v>
      </c>
      <c r="Q405" s="223">
        <v>0</v>
      </c>
      <c r="R405" s="223">
        <f>Q405*H405</f>
        <v>0</v>
      </c>
      <c r="S405" s="223">
        <v>0</v>
      </c>
      <c r="T405" s="224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25" t="s">
        <v>257</v>
      </c>
      <c r="AT405" s="225" t="s">
        <v>171</v>
      </c>
      <c r="AU405" s="225" t="s">
        <v>86</v>
      </c>
      <c r="AY405" s="18" t="s">
        <v>169</v>
      </c>
      <c r="BE405" s="128">
        <f>IF(N405="základní",J405,0)</f>
        <v>0</v>
      </c>
      <c r="BF405" s="128">
        <f>IF(N405="snížená",J405,0)</f>
        <v>0</v>
      </c>
      <c r="BG405" s="128">
        <f>IF(N405="zákl. přenesená",J405,0)</f>
        <v>0</v>
      </c>
      <c r="BH405" s="128">
        <f>IF(N405="sníž. přenesená",J405,0)</f>
        <v>0</v>
      </c>
      <c r="BI405" s="128">
        <f>IF(N405="nulová",J405,0)</f>
        <v>0</v>
      </c>
      <c r="BJ405" s="18" t="s">
        <v>84</v>
      </c>
      <c r="BK405" s="128">
        <f>ROUND(I405*H405,2)</f>
        <v>0</v>
      </c>
      <c r="BL405" s="18" t="s">
        <v>257</v>
      </c>
      <c r="BM405" s="225" t="s">
        <v>683</v>
      </c>
    </row>
    <row r="406" spans="1:51" s="13" customFormat="1" ht="12">
      <c r="A406" s="13"/>
      <c r="B406" s="226"/>
      <c r="C406" s="13"/>
      <c r="D406" s="227" t="s">
        <v>177</v>
      </c>
      <c r="E406" s="228" t="s">
        <v>1</v>
      </c>
      <c r="F406" s="229" t="s">
        <v>684</v>
      </c>
      <c r="G406" s="13"/>
      <c r="H406" s="228" t="s">
        <v>1</v>
      </c>
      <c r="I406" s="230"/>
      <c r="J406" s="13"/>
      <c r="K406" s="13"/>
      <c r="L406" s="226"/>
      <c r="M406" s="231"/>
      <c r="N406" s="232"/>
      <c r="O406" s="232"/>
      <c r="P406" s="232"/>
      <c r="Q406" s="232"/>
      <c r="R406" s="232"/>
      <c r="S406" s="232"/>
      <c r="T406" s="23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28" t="s">
        <v>177</v>
      </c>
      <c r="AU406" s="228" t="s">
        <v>86</v>
      </c>
      <c r="AV406" s="13" t="s">
        <v>84</v>
      </c>
      <c r="AW406" s="13" t="s">
        <v>30</v>
      </c>
      <c r="AX406" s="13" t="s">
        <v>76</v>
      </c>
      <c r="AY406" s="228" t="s">
        <v>169</v>
      </c>
    </row>
    <row r="407" spans="1:51" s="14" customFormat="1" ht="12">
      <c r="A407" s="14"/>
      <c r="B407" s="234"/>
      <c r="C407" s="14"/>
      <c r="D407" s="227" t="s">
        <v>177</v>
      </c>
      <c r="E407" s="235" t="s">
        <v>1</v>
      </c>
      <c r="F407" s="236" t="s">
        <v>251</v>
      </c>
      <c r="G407" s="14"/>
      <c r="H407" s="237">
        <v>135</v>
      </c>
      <c r="I407" s="238"/>
      <c r="J407" s="14"/>
      <c r="K407" s="14"/>
      <c r="L407" s="234"/>
      <c r="M407" s="239"/>
      <c r="N407" s="240"/>
      <c r="O407" s="240"/>
      <c r="P407" s="240"/>
      <c r="Q407" s="240"/>
      <c r="R407" s="240"/>
      <c r="S407" s="240"/>
      <c r="T407" s="241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35" t="s">
        <v>177</v>
      </c>
      <c r="AU407" s="235" t="s">
        <v>86</v>
      </c>
      <c r="AV407" s="14" t="s">
        <v>86</v>
      </c>
      <c r="AW407" s="14" t="s">
        <v>30</v>
      </c>
      <c r="AX407" s="14" t="s">
        <v>76</v>
      </c>
      <c r="AY407" s="235" t="s">
        <v>169</v>
      </c>
    </row>
    <row r="408" spans="1:51" s="13" customFormat="1" ht="12">
      <c r="A408" s="13"/>
      <c r="B408" s="226"/>
      <c r="C408" s="13"/>
      <c r="D408" s="227" t="s">
        <v>177</v>
      </c>
      <c r="E408" s="228" t="s">
        <v>1</v>
      </c>
      <c r="F408" s="229" t="s">
        <v>685</v>
      </c>
      <c r="G408" s="13"/>
      <c r="H408" s="228" t="s">
        <v>1</v>
      </c>
      <c r="I408" s="230"/>
      <c r="J408" s="13"/>
      <c r="K408" s="13"/>
      <c r="L408" s="226"/>
      <c r="M408" s="231"/>
      <c r="N408" s="232"/>
      <c r="O408" s="232"/>
      <c r="P408" s="232"/>
      <c r="Q408" s="232"/>
      <c r="R408" s="232"/>
      <c r="S408" s="232"/>
      <c r="T408" s="23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28" t="s">
        <v>177</v>
      </c>
      <c r="AU408" s="228" t="s">
        <v>86</v>
      </c>
      <c r="AV408" s="13" t="s">
        <v>84</v>
      </c>
      <c r="AW408" s="13" t="s">
        <v>30</v>
      </c>
      <c r="AX408" s="13" t="s">
        <v>76</v>
      </c>
      <c r="AY408" s="228" t="s">
        <v>169</v>
      </c>
    </row>
    <row r="409" spans="1:51" s="14" customFormat="1" ht="12">
      <c r="A409" s="14"/>
      <c r="B409" s="234"/>
      <c r="C409" s="14"/>
      <c r="D409" s="227" t="s">
        <v>177</v>
      </c>
      <c r="E409" s="235" t="s">
        <v>1</v>
      </c>
      <c r="F409" s="236" t="s">
        <v>666</v>
      </c>
      <c r="G409" s="14"/>
      <c r="H409" s="237">
        <v>144.7</v>
      </c>
      <c r="I409" s="238"/>
      <c r="J409" s="14"/>
      <c r="K409" s="14"/>
      <c r="L409" s="234"/>
      <c r="M409" s="239"/>
      <c r="N409" s="240"/>
      <c r="O409" s="240"/>
      <c r="P409" s="240"/>
      <c r="Q409" s="240"/>
      <c r="R409" s="240"/>
      <c r="S409" s="240"/>
      <c r="T409" s="241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35" t="s">
        <v>177</v>
      </c>
      <c r="AU409" s="235" t="s">
        <v>86</v>
      </c>
      <c r="AV409" s="14" t="s">
        <v>86</v>
      </c>
      <c r="AW409" s="14" t="s">
        <v>30</v>
      </c>
      <c r="AX409" s="14" t="s">
        <v>76</v>
      </c>
      <c r="AY409" s="235" t="s">
        <v>169</v>
      </c>
    </row>
    <row r="410" spans="1:51" s="15" customFormat="1" ht="12">
      <c r="A410" s="15"/>
      <c r="B410" s="242"/>
      <c r="C410" s="15"/>
      <c r="D410" s="227" t="s">
        <v>177</v>
      </c>
      <c r="E410" s="243" t="s">
        <v>1</v>
      </c>
      <c r="F410" s="244" t="s">
        <v>180</v>
      </c>
      <c r="G410" s="15"/>
      <c r="H410" s="245">
        <v>279.7</v>
      </c>
      <c r="I410" s="246"/>
      <c r="J410" s="15"/>
      <c r="K410" s="15"/>
      <c r="L410" s="242"/>
      <c r="M410" s="247"/>
      <c r="N410" s="248"/>
      <c r="O410" s="248"/>
      <c r="P410" s="248"/>
      <c r="Q410" s="248"/>
      <c r="R410" s="248"/>
      <c r="S410" s="248"/>
      <c r="T410" s="249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43" t="s">
        <v>177</v>
      </c>
      <c r="AU410" s="243" t="s">
        <v>86</v>
      </c>
      <c r="AV410" s="15" t="s">
        <v>175</v>
      </c>
      <c r="AW410" s="15" t="s">
        <v>30</v>
      </c>
      <c r="AX410" s="15" t="s">
        <v>84</v>
      </c>
      <c r="AY410" s="243" t="s">
        <v>169</v>
      </c>
    </row>
    <row r="411" spans="1:65" s="2" customFormat="1" ht="21.75" customHeight="1">
      <c r="A411" s="39"/>
      <c r="B411" s="181"/>
      <c r="C411" s="250" t="s">
        <v>627</v>
      </c>
      <c r="D411" s="250" t="s">
        <v>365</v>
      </c>
      <c r="E411" s="251" t="s">
        <v>686</v>
      </c>
      <c r="F411" s="252" t="s">
        <v>687</v>
      </c>
      <c r="G411" s="253" t="s">
        <v>248</v>
      </c>
      <c r="H411" s="254">
        <v>321.655</v>
      </c>
      <c r="I411" s="255"/>
      <c r="J411" s="256">
        <f>ROUND(I411*H411,2)</f>
        <v>0</v>
      </c>
      <c r="K411" s="257"/>
      <c r="L411" s="258"/>
      <c r="M411" s="259" t="s">
        <v>1</v>
      </c>
      <c r="N411" s="260" t="s">
        <v>41</v>
      </c>
      <c r="O411" s="78"/>
      <c r="P411" s="223">
        <f>O411*H411</f>
        <v>0</v>
      </c>
      <c r="Q411" s="223">
        <v>0.00018</v>
      </c>
      <c r="R411" s="223">
        <f>Q411*H411</f>
        <v>0.0578979</v>
      </c>
      <c r="S411" s="223">
        <v>0</v>
      </c>
      <c r="T411" s="224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5" t="s">
        <v>350</v>
      </c>
      <c r="AT411" s="225" t="s">
        <v>365</v>
      </c>
      <c r="AU411" s="225" t="s">
        <v>86</v>
      </c>
      <c r="AY411" s="18" t="s">
        <v>169</v>
      </c>
      <c r="BE411" s="128">
        <f>IF(N411="základní",J411,0)</f>
        <v>0</v>
      </c>
      <c r="BF411" s="128">
        <f>IF(N411="snížená",J411,0)</f>
        <v>0</v>
      </c>
      <c r="BG411" s="128">
        <f>IF(N411="zákl. přenesená",J411,0)</f>
        <v>0</v>
      </c>
      <c r="BH411" s="128">
        <f>IF(N411="sníž. přenesená",J411,0)</f>
        <v>0</v>
      </c>
      <c r="BI411" s="128">
        <f>IF(N411="nulová",J411,0)</f>
        <v>0</v>
      </c>
      <c r="BJ411" s="18" t="s">
        <v>84</v>
      </c>
      <c r="BK411" s="128">
        <f>ROUND(I411*H411,2)</f>
        <v>0</v>
      </c>
      <c r="BL411" s="18" t="s">
        <v>257</v>
      </c>
      <c r="BM411" s="225" t="s">
        <v>688</v>
      </c>
    </row>
    <row r="412" spans="1:51" s="14" customFormat="1" ht="12">
      <c r="A412" s="14"/>
      <c r="B412" s="234"/>
      <c r="C412" s="14"/>
      <c r="D412" s="227" t="s">
        <v>177</v>
      </c>
      <c r="E412" s="14"/>
      <c r="F412" s="236" t="s">
        <v>671</v>
      </c>
      <c r="G412" s="14"/>
      <c r="H412" s="237">
        <v>321.655</v>
      </c>
      <c r="I412" s="238"/>
      <c r="J412" s="14"/>
      <c r="K412" s="14"/>
      <c r="L412" s="234"/>
      <c r="M412" s="239"/>
      <c r="N412" s="240"/>
      <c r="O412" s="240"/>
      <c r="P412" s="240"/>
      <c r="Q412" s="240"/>
      <c r="R412" s="240"/>
      <c r="S412" s="240"/>
      <c r="T412" s="241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35" t="s">
        <v>177</v>
      </c>
      <c r="AU412" s="235" t="s">
        <v>86</v>
      </c>
      <c r="AV412" s="14" t="s">
        <v>86</v>
      </c>
      <c r="AW412" s="14" t="s">
        <v>3</v>
      </c>
      <c r="AX412" s="14" t="s">
        <v>84</v>
      </c>
      <c r="AY412" s="235" t="s">
        <v>169</v>
      </c>
    </row>
    <row r="413" spans="1:65" s="2" customFormat="1" ht="21.75" customHeight="1">
      <c r="A413" s="39"/>
      <c r="B413" s="181"/>
      <c r="C413" s="213" t="s">
        <v>689</v>
      </c>
      <c r="D413" s="213" t="s">
        <v>171</v>
      </c>
      <c r="E413" s="214" t="s">
        <v>690</v>
      </c>
      <c r="F413" s="215" t="s">
        <v>691</v>
      </c>
      <c r="G413" s="216" t="s">
        <v>248</v>
      </c>
      <c r="H413" s="217">
        <v>135</v>
      </c>
      <c r="I413" s="218"/>
      <c r="J413" s="219">
        <f>ROUND(I413*H413,2)</f>
        <v>0</v>
      </c>
      <c r="K413" s="220"/>
      <c r="L413" s="40"/>
      <c r="M413" s="221" t="s">
        <v>1</v>
      </c>
      <c r="N413" s="222" t="s">
        <v>41</v>
      </c>
      <c r="O413" s="78"/>
      <c r="P413" s="223">
        <f>O413*H413</f>
        <v>0</v>
      </c>
      <c r="Q413" s="223">
        <v>0</v>
      </c>
      <c r="R413" s="223">
        <f>Q413*H413</f>
        <v>0</v>
      </c>
      <c r="S413" s="223">
        <v>0</v>
      </c>
      <c r="T413" s="224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25" t="s">
        <v>257</v>
      </c>
      <c r="AT413" s="225" t="s">
        <v>171</v>
      </c>
      <c r="AU413" s="225" t="s">
        <v>86</v>
      </c>
      <c r="AY413" s="18" t="s">
        <v>169</v>
      </c>
      <c r="BE413" s="128">
        <f>IF(N413="základní",J413,0)</f>
        <v>0</v>
      </c>
      <c r="BF413" s="128">
        <f>IF(N413="snížená",J413,0)</f>
        <v>0</v>
      </c>
      <c r="BG413" s="128">
        <f>IF(N413="zákl. přenesená",J413,0)</f>
        <v>0</v>
      </c>
      <c r="BH413" s="128">
        <f>IF(N413="sníž. přenesená",J413,0)</f>
        <v>0</v>
      </c>
      <c r="BI413" s="128">
        <f>IF(N413="nulová",J413,0)</f>
        <v>0</v>
      </c>
      <c r="BJ413" s="18" t="s">
        <v>84</v>
      </c>
      <c r="BK413" s="128">
        <f>ROUND(I413*H413,2)</f>
        <v>0</v>
      </c>
      <c r="BL413" s="18" t="s">
        <v>257</v>
      </c>
      <c r="BM413" s="225" t="s">
        <v>692</v>
      </c>
    </row>
    <row r="414" spans="1:51" s="13" customFormat="1" ht="12">
      <c r="A414" s="13"/>
      <c r="B414" s="226"/>
      <c r="C414" s="13"/>
      <c r="D414" s="227" t="s">
        <v>177</v>
      </c>
      <c r="E414" s="228" t="s">
        <v>1</v>
      </c>
      <c r="F414" s="229" t="s">
        <v>693</v>
      </c>
      <c r="G414" s="13"/>
      <c r="H414" s="228" t="s">
        <v>1</v>
      </c>
      <c r="I414" s="230"/>
      <c r="J414" s="13"/>
      <c r="K414" s="13"/>
      <c r="L414" s="226"/>
      <c r="M414" s="231"/>
      <c r="N414" s="232"/>
      <c r="O414" s="232"/>
      <c r="P414" s="232"/>
      <c r="Q414" s="232"/>
      <c r="R414" s="232"/>
      <c r="S414" s="232"/>
      <c r="T414" s="23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8" t="s">
        <v>177</v>
      </c>
      <c r="AU414" s="228" t="s">
        <v>86</v>
      </c>
      <c r="AV414" s="13" t="s">
        <v>84</v>
      </c>
      <c r="AW414" s="13" t="s">
        <v>30</v>
      </c>
      <c r="AX414" s="13" t="s">
        <v>76</v>
      </c>
      <c r="AY414" s="228" t="s">
        <v>169</v>
      </c>
    </row>
    <row r="415" spans="1:51" s="14" customFormat="1" ht="12">
      <c r="A415" s="14"/>
      <c r="B415" s="234"/>
      <c r="C415" s="14"/>
      <c r="D415" s="227" t="s">
        <v>177</v>
      </c>
      <c r="E415" s="235" t="s">
        <v>1</v>
      </c>
      <c r="F415" s="236" t="s">
        <v>251</v>
      </c>
      <c r="G415" s="14"/>
      <c r="H415" s="237">
        <v>135</v>
      </c>
      <c r="I415" s="238"/>
      <c r="J415" s="14"/>
      <c r="K415" s="14"/>
      <c r="L415" s="234"/>
      <c r="M415" s="239"/>
      <c r="N415" s="240"/>
      <c r="O415" s="240"/>
      <c r="P415" s="240"/>
      <c r="Q415" s="240"/>
      <c r="R415" s="240"/>
      <c r="S415" s="240"/>
      <c r="T415" s="241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35" t="s">
        <v>177</v>
      </c>
      <c r="AU415" s="235" t="s">
        <v>86</v>
      </c>
      <c r="AV415" s="14" t="s">
        <v>86</v>
      </c>
      <c r="AW415" s="14" t="s">
        <v>30</v>
      </c>
      <c r="AX415" s="14" t="s">
        <v>76</v>
      </c>
      <c r="AY415" s="235" t="s">
        <v>169</v>
      </c>
    </row>
    <row r="416" spans="1:51" s="15" customFormat="1" ht="12">
      <c r="A416" s="15"/>
      <c r="B416" s="242"/>
      <c r="C416" s="15"/>
      <c r="D416" s="227" t="s">
        <v>177</v>
      </c>
      <c r="E416" s="243" t="s">
        <v>1</v>
      </c>
      <c r="F416" s="244" t="s">
        <v>180</v>
      </c>
      <c r="G416" s="15"/>
      <c r="H416" s="245">
        <v>135</v>
      </c>
      <c r="I416" s="246"/>
      <c r="J416" s="15"/>
      <c r="K416" s="15"/>
      <c r="L416" s="242"/>
      <c r="M416" s="247"/>
      <c r="N416" s="248"/>
      <c r="O416" s="248"/>
      <c r="P416" s="248"/>
      <c r="Q416" s="248"/>
      <c r="R416" s="248"/>
      <c r="S416" s="248"/>
      <c r="T416" s="249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43" t="s">
        <v>177</v>
      </c>
      <c r="AU416" s="243" t="s">
        <v>86</v>
      </c>
      <c r="AV416" s="15" t="s">
        <v>175</v>
      </c>
      <c r="AW416" s="15" t="s">
        <v>30</v>
      </c>
      <c r="AX416" s="15" t="s">
        <v>84</v>
      </c>
      <c r="AY416" s="243" t="s">
        <v>169</v>
      </c>
    </row>
    <row r="417" spans="1:65" s="2" customFormat="1" ht="21.75" customHeight="1">
      <c r="A417" s="39"/>
      <c r="B417" s="181"/>
      <c r="C417" s="250" t="s">
        <v>694</v>
      </c>
      <c r="D417" s="250" t="s">
        <v>365</v>
      </c>
      <c r="E417" s="251" t="s">
        <v>695</v>
      </c>
      <c r="F417" s="252" t="s">
        <v>696</v>
      </c>
      <c r="G417" s="253" t="s">
        <v>248</v>
      </c>
      <c r="H417" s="254">
        <v>135</v>
      </c>
      <c r="I417" s="255"/>
      <c r="J417" s="256">
        <f>ROUND(I417*H417,2)</f>
        <v>0</v>
      </c>
      <c r="K417" s="257"/>
      <c r="L417" s="258"/>
      <c r="M417" s="259" t="s">
        <v>1</v>
      </c>
      <c r="N417" s="260" t="s">
        <v>41</v>
      </c>
      <c r="O417" s="78"/>
      <c r="P417" s="223">
        <f>O417*H417</f>
        <v>0</v>
      </c>
      <c r="Q417" s="223">
        <v>0.00082</v>
      </c>
      <c r="R417" s="223">
        <f>Q417*H417</f>
        <v>0.11069999999999999</v>
      </c>
      <c r="S417" s="223">
        <v>0</v>
      </c>
      <c r="T417" s="224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25" t="s">
        <v>350</v>
      </c>
      <c r="AT417" s="225" t="s">
        <v>365</v>
      </c>
      <c r="AU417" s="225" t="s">
        <v>86</v>
      </c>
      <c r="AY417" s="18" t="s">
        <v>169</v>
      </c>
      <c r="BE417" s="128">
        <f>IF(N417="základní",J417,0)</f>
        <v>0</v>
      </c>
      <c r="BF417" s="128">
        <f>IF(N417="snížená",J417,0)</f>
        <v>0</v>
      </c>
      <c r="BG417" s="128">
        <f>IF(N417="zákl. přenesená",J417,0)</f>
        <v>0</v>
      </c>
      <c r="BH417" s="128">
        <f>IF(N417="sníž. přenesená",J417,0)</f>
        <v>0</v>
      </c>
      <c r="BI417" s="128">
        <f>IF(N417="nulová",J417,0)</f>
        <v>0</v>
      </c>
      <c r="BJ417" s="18" t="s">
        <v>84</v>
      </c>
      <c r="BK417" s="128">
        <f>ROUND(I417*H417,2)</f>
        <v>0</v>
      </c>
      <c r="BL417" s="18" t="s">
        <v>257</v>
      </c>
      <c r="BM417" s="225" t="s">
        <v>697</v>
      </c>
    </row>
    <row r="418" spans="1:51" s="14" customFormat="1" ht="12">
      <c r="A418" s="14"/>
      <c r="B418" s="234"/>
      <c r="C418" s="14"/>
      <c r="D418" s="227" t="s">
        <v>177</v>
      </c>
      <c r="E418" s="14"/>
      <c r="F418" s="236" t="s">
        <v>698</v>
      </c>
      <c r="G418" s="14"/>
      <c r="H418" s="237">
        <v>135</v>
      </c>
      <c r="I418" s="238"/>
      <c r="J418" s="14"/>
      <c r="K418" s="14"/>
      <c r="L418" s="234"/>
      <c r="M418" s="239"/>
      <c r="N418" s="240"/>
      <c r="O418" s="240"/>
      <c r="P418" s="240"/>
      <c r="Q418" s="240"/>
      <c r="R418" s="240"/>
      <c r="S418" s="240"/>
      <c r="T418" s="241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35" t="s">
        <v>177</v>
      </c>
      <c r="AU418" s="235" t="s">
        <v>86</v>
      </c>
      <c r="AV418" s="14" t="s">
        <v>86</v>
      </c>
      <c r="AW418" s="14" t="s">
        <v>3</v>
      </c>
      <c r="AX418" s="14" t="s">
        <v>84</v>
      </c>
      <c r="AY418" s="235" t="s">
        <v>169</v>
      </c>
    </row>
    <row r="419" spans="1:65" s="2" customFormat="1" ht="21.75" customHeight="1">
      <c r="A419" s="39"/>
      <c r="B419" s="181"/>
      <c r="C419" s="213" t="s">
        <v>699</v>
      </c>
      <c r="D419" s="213" t="s">
        <v>171</v>
      </c>
      <c r="E419" s="214" t="s">
        <v>700</v>
      </c>
      <c r="F419" s="215" t="s">
        <v>701</v>
      </c>
      <c r="G419" s="216" t="s">
        <v>248</v>
      </c>
      <c r="H419" s="217">
        <v>135</v>
      </c>
      <c r="I419" s="218"/>
      <c r="J419" s="219">
        <f>ROUND(I419*H419,2)</f>
        <v>0</v>
      </c>
      <c r="K419" s="220"/>
      <c r="L419" s="40"/>
      <c r="M419" s="221" t="s">
        <v>1</v>
      </c>
      <c r="N419" s="222" t="s">
        <v>41</v>
      </c>
      <c r="O419" s="78"/>
      <c r="P419" s="223">
        <f>O419*H419</f>
        <v>0</v>
      </c>
      <c r="Q419" s="223">
        <v>0</v>
      </c>
      <c r="R419" s="223">
        <f>Q419*H419</f>
        <v>0</v>
      </c>
      <c r="S419" s="223">
        <v>0</v>
      </c>
      <c r="T419" s="224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25" t="s">
        <v>257</v>
      </c>
      <c r="AT419" s="225" t="s">
        <v>171</v>
      </c>
      <c r="AU419" s="225" t="s">
        <v>86</v>
      </c>
      <c r="AY419" s="18" t="s">
        <v>169</v>
      </c>
      <c r="BE419" s="128">
        <f>IF(N419="základní",J419,0)</f>
        <v>0</v>
      </c>
      <c r="BF419" s="128">
        <f>IF(N419="snížená",J419,0)</f>
        <v>0</v>
      </c>
      <c r="BG419" s="128">
        <f>IF(N419="zákl. přenesená",J419,0)</f>
        <v>0</v>
      </c>
      <c r="BH419" s="128">
        <f>IF(N419="sníž. přenesená",J419,0)</f>
        <v>0</v>
      </c>
      <c r="BI419" s="128">
        <f>IF(N419="nulová",J419,0)</f>
        <v>0</v>
      </c>
      <c r="BJ419" s="18" t="s">
        <v>84</v>
      </c>
      <c r="BK419" s="128">
        <f>ROUND(I419*H419,2)</f>
        <v>0</v>
      </c>
      <c r="BL419" s="18" t="s">
        <v>257</v>
      </c>
      <c r="BM419" s="225" t="s">
        <v>702</v>
      </c>
    </row>
    <row r="420" spans="1:51" s="13" customFormat="1" ht="12">
      <c r="A420" s="13"/>
      <c r="B420" s="226"/>
      <c r="C420" s="13"/>
      <c r="D420" s="227" t="s">
        <v>177</v>
      </c>
      <c r="E420" s="228" t="s">
        <v>1</v>
      </c>
      <c r="F420" s="229" t="s">
        <v>703</v>
      </c>
      <c r="G420" s="13"/>
      <c r="H420" s="228" t="s">
        <v>1</v>
      </c>
      <c r="I420" s="230"/>
      <c r="J420" s="13"/>
      <c r="K420" s="13"/>
      <c r="L420" s="226"/>
      <c r="M420" s="231"/>
      <c r="N420" s="232"/>
      <c r="O420" s="232"/>
      <c r="P420" s="232"/>
      <c r="Q420" s="232"/>
      <c r="R420" s="232"/>
      <c r="S420" s="232"/>
      <c r="T420" s="23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28" t="s">
        <v>177</v>
      </c>
      <c r="AU420" s="228" t="s">
        <v>86</v>
      </c>
      <c r="AV420" s="13" t="s">
        <v>84</v>
      </c>
      <c r="AW420" s="13" t="s">
        <v>30</v>
      </c>
      <c r="AX420" s="13" t="s">
        <v>76</v>
      </c>
      <c r="AY420" s="228" t="s">
        <v>169</v>
      </c>
    </row>
    <row r="421" spans="1:51" s="14" customFormat="1" ht="12">
      <c r="A421" s="14"/>
      <c r="B421" s="234"/>
      <c r="C421" s="14"/>
      <c r="D421" s="227" t="s">
        <v>177</v>
      </c>
      <c r="E421" s="235" t="s">
        <v>1</v>
      </c>
      <c r="F421" s="236" t="s">
        <v>251</v>
      </c>
      <c r="G421" s="14"/>
      <c r="H421" s="237">
        <v>135</v>
      </c>
      <c r="I421" s="238"/>
      <c r="J421" s="14"/>
      <c r="K421" s="14"/>
      <c r="L421" s="234"/>
      <c r="M421" s="239"/>
      <c r="N421" s="240"/>
      <c r="O421" s="240"/>
      <c r="P421" s="240"/>
      <c r="Q421" s="240"/>
      <c r="R421" s="240"/>
      <c r="S421" s="240"/>
      <c r="T421" s="24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35" t="s">
        <v>177</v>
      </c>
      <c r="AU421" s="235" t="s">
        <v>86</v>
      </c>
      <c r="AV421" s="14" t="s">
        <v>86</v>
      </c>
      <c r="AW421" s="14" t="s">
        <v>30</v>
      </c>
      <c r="AX421" s="14" t="s">
        <v>76</v>
      </c>
      <c r="AY421" s="235" t="s">
        <v>169</v>
      </c>
    </row>
    <row r="422" spans="1:51" s="15" customFormat="1" ht="12">
      <c r="A422" s="15"/>
      <c r="B422" s="242"/>
      <c r="C422" s="15"/>
      <c r="D422" s="227" t="s">
        <v>177</v>
      </c>
      <c r="E422" s="243" t="s">
        <v>1</v>
      </c>
      <c r="F422" s="244" t="s">
        <v>180</v>
      </c>
      <c r="G422" s="15"/>
      <c r="H422" s="245">
        <v>135</v>
      </c>
      <c r="I422" s="246"/>
      <c r="J422" s="15"/>
      <c r="K422" s="15"/>
      <c r="L422" s="242"/>
      <c r="M422" s="247"/>
      <c r="N422" s="248"/>
      <c r="O422" s="248"/>
      <c r="P422" s="248"/>
      <c r="Q422" s="248"/>
      <c r="R422" s="248"/>
      <c r="S422" s="248"/>
      <c r="T422" s="249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T422" s="243" t="s">
        <v>177</v>
      </c>
      <c r="AU422" s="243" t="s">
        <v>86</v>
      </c>
      <c r="AV422" s="15" t="s">
        <v>175</v>
      </c>
      <c r="AW422" s="15" t="s">
        <v>30</v>
      </c>
      <c r="AX422" s="15" t="s">
        <v>84</v>
      </c>
      <c r="AY422" s="243" t="s">
        <v>169</v>
      </c>
    </row>
    <row r="423" spans="1:65" s="2" customFormat="1" ht="16.5" customHeight="1">
      <c r="A423" s="39"/>
      <c r="B423" s="181"/>
      <c r="C423" s="250" t="s">
        <v>704</v>
      </c>
      <c r="D423" s="250" t="s">
        <v>365</v>
      </c>
      <c r="E423" s="251" t="s">
        <v>705</v>
      </c>
      <c r="F423" s="252" t="s">
        <v>706</v>
      </c>
      <c r="G423" s="253" t="s">
        <v>174</v>
      </c>
      <c r="H423" s="254">
        <v>27</v>
      </c>
      <c r="I423" s="255"/>
      <c r="J423" s="256">
        <f>ROUND(I423*H423,2)</f>
        <v>0</v>
      </c>
      <c r="K423" s="257"/>
      <c r="L423" s="258"/>
      <c r="M423" s="259" t="s">
        <v>1</v>
      </c>
      <c r="N423" s="260" t="s">
        <v>41</v>
      </c>
      <c r="O423" s="78"/>
      <c r="P423" s="223">
        <f>O423*H423</f>
        <v>0</v>
      </c>
      <c r="Q423" s="223">
        <v>0.3</v>
      </c>
      <c r="R423" s="223">
        <f>Q423*H423</f>
        <v>8.1</v>
      </c>
      <c r="S423" s="223">
        <v>0</v>
      </c>
      <c r="T423" s="224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5" t="s">
        <v>350</v>
      </c>
      <c r="AT423" s="225" t="s">
        <v>365</v>
      </c>
      <c r="AU423" s="225" t="s">
        <v>86</v>
      </c>
      <c r="AY423" s="18" t="s">
        <v>169</v>
      </c>
      <c r="BE423" s="128">
        <f>IF(N423="základní",J423,0)</f>
        <v>0</v>
      </c>
      <c r="BF423" s="128">
        <f>IF(N423="snížená",J423,0)</f>
        <v>0</v>
      </c>
      <c r="BG423" s="128">
        <f>IF(N423="zákl. přenesená",J423,0)</f>
        <v>0</v>
      </c>
      <c r="BH423" s="128">
        <f>IF(N423="sníž. přenesená",J423,0)</f>
        <v>0</v>
      </c>
      <c r="BI423" s="128">
        <f>IF(N423="nulová",J423,0)</f>
        <v>0</v>
      </c>
      <c r="BJ423" s="18" t="s">
        <v>84</v>
      </c>
      <c r="BK423" s="128">
        <f>ROUND(I423*H423,2)</f>
        <v>0</v>
      </c>
      <c r="BL423" s="18" t="s">
        <v>257</v>
      </c>
      <c r="BM423" s="225" t="s">
        <v>707</v>
      </c>
    </row>
    <row r="424" spans="1:65" s="2" customFormat="1" ht="21.75" customHeight="1">
      <c r="A424" s="39"/>
      <c r="B424" s="181"/>
      <c r="C424" s="213" t="s">
        <v>708</v>
      </c>
      <c r="D424" s="213" t="s">
        <v>171</v>
      </c>
      <c r="E424" s="214" t="s">
        <v>709</v>
      </c>
      <c r="F424" s="215" t="s">
        <v>710</v>
      </c>
      <c r="G424" s="216" t="s">
        <v>248</v>
      </c>
      <c r="H424" s="217">
        <v>135</v>
      </c>
      <c r="I424" s="218"/>
      <c r="J424" s="219">
        <f>ROUND(I424*H424,2)</f>
        <v>0</v>
      </c>
      <c r="K424" s="220"/>
      <c r="L424" s="40"/>
      <c r="M424" s="221" t="s">
        <v>1</v>
      </c>
      <c r="N424" s="222" t="s">
        <v>41</v>
      </c>
      <c r="O424" s="78"/>
      <c r="P424" s="223">
        <f>O424*H424</f>
        <v>0</v>
      </c>
      <c r="Q424" s="223">
        <v>0</v>
      </c>
      <c r="R424" s="223">
        <f>Q424*H424</f>
        <v>0</v>
      </c>
      <c r="S424" s="223">
        <v>0</v>
      </c>
      <c r="T424" s="224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5" t="s">
        <v>257</v>
      </c>
      <c r="AT424" s="225" t="s">
        <v>171</v>
      </c>
      <c r="AU424" s="225" t="s">
        <v>86</v>
      </c>
      <c r="AY424" s="18" t="s">
        <v>169</v>
      </c>
      <c r="BE424" s="128">
        <f>IF(N424="základní",J424,0)</f>
        <v>0</v>
      </c>
      <c r="BF424" s="128">
        <f>IF(N424="snížená",J424,0)</f>
        <v>0</v>
      </c>
      <c r="BG424" s="128">
        <f>IF(N424="zákl. přenesená",J424,0)</f>
        <v>0</v>
      </c>
      <c r="BH424" s="128">
        <f>IF(N424="sníž. přenesená",J424,0)</f>
        <v>0</v>
      </c>
      <c r="BI424" s="128">
        <f>IF(N424="nulová",J424,0)</f>
        <v>0</v>
      </c>
      <c r="BJ424" s="18" t="s">
        <v>84</v>
      </c>
      <c r="BK424" s="128">
        <f>ROUND(I424*H424,2)</f>
        <v>0</v>
      </c>
      <c r="BL424" s="18" t="s">
        <v>257</v>
      </c>
      <c r="BM424" s="225" t="s">
        <v>711</v>
      </c>
    </row>
    <row r="425" spans="1:51" s="13" customFormat="1" ht="12">
      <c r="A425" s="13"/>
      <c r="B425" s="226"/>
      <c r="C425" s="13"/>
      <c r="D425" s="227" t="s">
        <v>177</v>
      </c>
      <c r="E425" s="228" t="s">
        <v>1</v>
      </c>
      <c r="F425" s="229" t="s">
        <v>712</v>
      </c>
      <c r="G425" s="13"/>
      <c r="H425" s="228" t="s">
        <v>1</v>
      </c>
      <c r="I425" s="230"/>
      <c r="J425" s="13"/>
      <c r="K425" s="13"/>
      <c r="L425" s="226"/>
      <c r="M425" s="231"/>
      <c r="N425" s="232"/>
      <c r="O425" s="232"/>
      <c r="P425" s="232"/>
      <c r="Q425" s="232"/>
      <c r="R425" s="232"/>
      <c r="S425" s="232"/>
      <c r="T425" s="23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28" t="s">
        <v>177</v>
      </c>
      <c r="AU425" s="228" t="s">
        <v>86</v>
      </c>
      <c r="AV425" s="13" t="s">
        <v>84</v>
      </c>
      <c r="AW425" s="13" t="s">
        <v>30</v>
      </c>
      <c r="AX425" s="13" t="s">
        <v>76</v>
      </c>
      <c r="AY425" s="228" t="s">
        <v>169</v>
      </c>
    </row>
    <row r="426" spans="1:51" s="14" customFormat="1" ht="12">
      <c r="A426" s="14"/>
      <c r="B426" s="234"/>
      <c r="C426" s="14"/>
      <c r="D426" s="227" t="s">
        <v>177</v>
      </c>
      <c r="E426" s="235" t="s">
        <v>1</v>
      </c>
      <c r="F426" s="236" t="s">
        <v>251</v>
      </c>
      <c r="G426" s="14"/>
      <c r="H426" s="237">
        <v>135</v>
      </c>
      <c r="I426" s="238"/>
      <c r="J426" s="14"/>
      <c r="K426" s="14"/>
      <c r="L426" s="234"/>
      <c r="M426" s="239"/>
      <c r="N426" s="240"/>
      <c r="O426" s="240"/>
      <c r="P426" s="240"/>
      <c r="Q426" s="240"/>
      <c r="R426" s="240"/>
      <c r="S426" s="240"/>
      <c r="T426" s="241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35" t="s">
        <v>177</v>
      </c>
      <c r="AU426" s="235" t="s">
        <v>86</v>
      </c>
      <c r="AV426" s="14" t="s">
        <v>86</v>
      </c>
      <c r="AW426" s="14" t="s">
        <v>30</v>
      </c>
      <c r="AX426" s="14" t="s">
        <v>76</v>
      </c>
      <c r="AY426" s="235" t="s">
        <v>169</v>
      </c>
    </row>
    <row r="427" spans="1:51" s="15" customFormat="1" ht="12">
      <c r="A427" s="15"/>
      <c r="B427" s="242"/>
      <c r="C427" s="15"/>
      <c r="D427" s="227" t="s">
        <v>177</v>
      </c>
      <c r="E427" s="243" t="s">
        <v>1</v>
      </c>
      <c r="F427" s="244" t="s">
        <v>180</v>
      </c>
      <c r="G427" s="15"/>
      <c r="H427" s="245">
        <v>135</v>
      </c>
      <c r="I427" s="246"/>
      <c r="J427" s="15"/>
      <c r="K427" s="15"/>
      <c r="L427" s="242"/>
      <c r="M427" s="247"/>
      <c r="N427" s="248"/>
      <c r="O427" s="248"/>
      <c r="P427" s="248"/>
      <c r="Q427" s="248"/>
      <c r="R427" s="248"/>
      <c r="S427" s="248"/>
      <c r="T427" s="249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43" t="s">
        <v>177</v>
      </c>
      <c r="AU427" s="243" t="s">
        <v>86</v>
      </c>
      <c r="AV427" s="15" t="s">
        <v>175</v>
      </c>
      <c r="AW427" s="15" t="s">
        <v>30</v>
      </c>
      <c r="AX427" s="15" t="s">
        <v>84</v>
      </c>
      <c r="AY427" s="243" t="s">
        <v>169</v>
      </c>
    </row>
    <row r="428" spans="1:65" s="2" customFormat="1" ht="16.5" customHeight="1">
      <c r="A428" s="39"/>
      <c r="B428" s="181"/>
      <c r="C428" s="250" t="s">
        <v>713</v>
      </c>
      <c r="D428" s="250" t="s">
        <v>365</v>
      </c>
      <c r="E428" s="251" t="s">
        <v>714</v>
      </c>
      <c r="F428" s="252" t="s">
        <v>715</v>
      </c>
      <c r="G428" s="253" t="s">
        <v>248</v>
      </c>
      <c r="H428" s="254">
        <v>135</v>
      </c>
      <c r="I428" s="255"/>
      <c r="J428" s="256">
        <f>ROUND(I428*H428,2)</f>
        <v>0</v>
      </c>
      <c r="K428" s="257"/>
      <c r="L428" s="258"/>
      <c r="M428" s="259" t="s">
        <v>1</v>
      </c>
      <c r="N428" s="260" t="s">
        <v>41</v>
      </c>
      <c r="O428" s="78"/>
      <c r="P428" s="223">
        <f>O428*H428</f>
        <v>0</v>
      </c>
      <c r="Q428" s="223">
        <v>0.015</v>
      </c>
      <c r="R428" s="223">
        <f>Q428*H428</f>
        <v>2.025</v>
      </c>
      <c r="S428" s="223">
        <v>0</v>
      </c>
      <c r="T428" s="224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5" t="s">
        <v>350</v>
      </c>
      <c r="AT428" s="225" t="s">
        <v>365</v>
      </c>
      <c r="AU428" s="225" t="s">
        <v>86</v>
      </c>
      <c r="AY428" s="18" t="s">
        <v>169</v>
      </c>
      <c r="BE428" s="128">
        <f>IF(N428="základní",J428,0)</f>
        <v>0</v>
      </c>
      <c r="BF428" s="128">
        <f>IF(N428="snížená",J428,0)</f>
        <v>0</v>
      </c>
      <c r="BG428" s="128">
        <f>IF(N428="zákl. přenesená",J428,0)</f>
        <v>0</v>
      </c>
      <c r="BH428" s="128">
        <f>IF(N428="sníž. přenesená",J428,0)</f>
        <v>0</v>
      </c>
      <c r="BI428" s="128">
        <f>IF(N428="nulová",J428,0)</f>
        <v>0</v>
      </c>
      <c r="BJ428" s="18" t="s">
        <v>84</v>
      </c>
      <c r="BK428" s="128">
        <f>ROUND(I428*H428,2)</f>
        <v>0</v>
      </c>
      <c r="BL428" s="18" t="s">
        <v>257</v>
      </c>
      <c r="BM428" s="225" t="s">
        <v>716</v>
      </c>
    </row>
    <row r="429" spans="1:65" s="2" customFormat="1" ht="21.75" customHeight="1">
      <c r="A429" s="39"/>
      <c r="B429" s="181"/>
      <c r="C429" s="213" t="s">
        <v>717</v>
      </c>
      <c r="D429" s="213" t="s">
        <v>171</v>
      </c>
      <c r="E429" s="214" t="s">
        <v>718</v>
      </c>
      <c r="F429" s="215" t="s">
        <v>719</v>
      </c>
      <c r="G429" s="216" t="s">
        <v>211</v>
      </c>
      <c r="H429" s="217">
        <v>11.144</v>
      </c>
      <c r="I429" s="218"/>
      <c r="J429" s="219">
        <f>ROUND(I429*H429,2)</f>
        <v>0</v>
      </c>
      <c r="K429" s="220"/>
      <c r="L429" s="40"/>
      <c r="M429" s="221" t="s">
        <v>1</v>
      </c>
      <c r="N429" s="222" t="s">
        <v>41</v>
      </c>
      <c r="O429" s="78"/>
      <c r="P429" s="223">
        <f>O429*H429</f>
        <v>0</v>
      </c>
      <c r="Q429" s="223">
        <v>0</v>
      </c>
      <c r="R429" s="223">
        <f>Q429*H429</f>
        <v>0</v>
      </c>
      <c r="S429" s="223">
        <v>0</v>
      </c>
      <c r="T429" s="224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5" t="s">
        <v>257</v>
      </c>
      <c r="AT429" s="225" t="s">
        <v>171</v>
      </c>
      <c r="AU429" s="225" t="s">
        <v>86</v>
      </c>
      <c r="AY429" s="18" t="s">
        <v>169</v>
      </c>
      <c r="BE429" s="128">
        <f>IF(N429="základní",J429,0)</f>
        <v>0</v>
      </c>
      <c r="BF429" s="128">
        <f>IF(N429="snížená",J429,0)</f>
        <v>0</v>
      </c>
      <c r="BG429" s="128">
        <f>IF(N429="zákl. přenesená",J429,0)</f>
        <v>0</v>
      </c>
      <c r="BH429" s="128">
        <f>IF(N429="sníž. přenesená",J429,0)</f>
        <v>0</v>
      </c>
      <c r="BI429" s="128">
        <f>IF(N429="nulová",J429,0)</f>
        <v>0</v>
      </c>
      <c r="BJ429" s="18" t="s">
        <v>84</v>
      </c>
      <c r="BK429" s="128">
        <f>ROUND(I429*H429,2)</f>
        <v>0</v>
      </c>
      <c r="BL429" s="18" t="s">
        <v>257</v>
      </c>
      <c r="BM429" s="225" t="s">
        <v>720</v>
      </c>
    </row>
    <row r="430" spans="1:65" s="2" customFormat="1" ht="21.75" customHeight="1">
      <c r="A430" s="39"/>
      <c r="B430" s="181"/>
      <c r="C430" s="213" t="s">
        <v>418</v>
      </c>
      <c r="D430" s="213" t="s">
        <v>171</v>
      </c>
      <c r="E430" s="214" t="s">
        <v>721</v>
      </c>
      <c r="F430" s="215" t="s">
        <v>722</v>
      </c>
      <c r="G430" s="216" t="s">
        <v>211</v>
      </c>
      <c r="H430" s="217">
        <v>11.144</v>
      </c>
      <c r="I430" s="218"/>
      <c r="J430" s="219">
        <f>ROUND(I430*H430,2)</f>
        <v>0</v>
      </c>
      <c r="K430" s="220"/>
      <c r="L430" s="40"/>
      <c r="M430" s="221" t="s">
        <v>1</v>
      </c>
      <c r="N430" s="222" t="s">
        <v>41</v>
      </c>
      <c r="O430" s="78"/>
      <c r="P430" s="223">
        <f>O430*H430</f>
        <v>0</v>
      </c>
      <c r="Q430" s="223">
        <v>0</v>
      </c>
      <c r="R430" s="223">
        <f>Q430*H430</f>
        <v>0</v>
      </c>
      <c r="S430" s="223">
        <v>0</v>
      </c>
      <c r="T430" s="224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5" t="s">
        <v>257</v>
      </c>
      <c r="AT430" s="225" t="s">
        <v>171</v>
      </c>
      <c r="AU430" s="225" t="s">
        <v>86</v>
      </c>
      <c r="AY430" s="18" t="s">
        <v>169</v>
      </c>
      <c r="BE430" s="128">
        <f>IF(N430="základní",J430,0)</f>
        <v>0</v>
      </c>
      <c r="BF430" s="128">
        <f>IF(N430="snížená",J430,0)</f>
        <v>0</v>
      </c>
      <c r="BG430" s="128">
        <f>IF(N430="zákl. přenesená",J430,0)</f>
        <v>0</v>
      </c>
      <c r="BH430" s="128">
        <f>IF(N430="sníž. přenesená",J430,0)</f>
        <v>0</v>
      </c>
      <c r="BI430" s="128">
        <f>IF(N430="nulová",J430,0)</f>
        <v>0</v>
      </c>
      <c r="BJ430" s="18" t="s">
        <v>84</v>
      </c>
      <c r="BK430" s="128">
        <f>ROUND(I430*H430,2)</f>
        <v>0</v>
      </c>
      <c r="BL430" s="18" t="s">
        <v>257</v>
      </c>
      <c r="BM430" s="225" t="s">
        <v>723</v>
      </c>
    </row>
    <row r="431" spans="1:63" s="12" customFormat="1" ht="22.8" customHeight="1">
      <c r="A431" s="12"/>
      <c r="B431" s="200"/>
      <c r="C431" s="12"/>
      <c r="D431" s="201" t="s">
        <v>75</v>
      </c>
      <c r="E431" s="211" t="s">
        <v>724</v>
      </c>
      <c r="F431" s="211" t="s">
        <v>725</v>
      </c>
      <c r="G431" s="12"/>
      <c r="H431" s="12"/>
      <c r="I431" s="203"/>
      <c r="J431" s="212">
        <f>BK431</f>
        <v>0</v>
      </c>
      <c r="K431" s="12"/>
      <c r="L431" s="200"/>
      <c r="M431" s="205"/>
      <c r="N431" s="206"/>
      <c r="O431" s="206"/>
      <c r="P431" s="207">
        <f>SUM(P432:P463)</f>
        <v>0</v>
      </c>
      <c r="Q431" s="206"/>
      <c r="R431" s="207">
        <f>SUM(R432:R463)</f>
        <v>5.91736296</v>
      </c>
      <c r="S431" s="206"/>
      <c r="T431" s="208">
        <f>SUM(T432:T463)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1" t="s">
        <v>86</v>
      </c>
      <c r="AT431" s="209" t="s">
        <v>75</v>
      </c>
      <c r="AU431" s="209" t="s">
        <v>84</v>
      </c>
      <c r="AY431" s="201" t="s">
        <v>169</v>
      </c>
      <c r="BK431" s="210">
        <f>SUM(BK432:BK463)</f>
        <v>0</v>
      </c>
    </row>
    <row r="432" spans="1:65" s="2" customFormat="1" ht="21.75" customHeight="1">
      <c r="A432" s="39"/>
      <c r="B432" s="181"/>
      <c r="C432" s="213" t="s">
        <v>726</v>
      </c>
      <c r="D432" s="213" t="s">
        <v>171</v>
      </c>
      <c r="E432" s="214" t="s">
        <v>727</v>
      </c>
      <c r="F432" s="215" t="s">
        <v>728</v>
      </c>
      <c r="G432" s="216" t="s">
        <v>248</v>
      </c>
      <c r="H432" s="217">
        <v>584</v>
      </c>
      <c r="I432" s="218"/>
      <c r="J432" s="219">
        <f>ROUND(I432*H432,2)</f>
        <v>0</v>
      </c>
      <c r="K432" s="220"/>
      <c r="L432" s="40"/>
      <c r="M432" s="221" t="s">
        <v>1</v>
      </c>
      <c r="N432" s="222" t="s">
        <v>41</v>
      </c>
      <c r="O432" s="78"/>
      <c r="P432" s="223">
        <f>O432*H432</f>
        <v>0</v>
      </c>
      <c r="Q432" s="223">
        <v>0.0003</v>
      </c>
      <c r="R432" s="223">
        <f>Q432*H432</f>
        <v>0.1752</v>
      </c>
      <c r="S432" s="223">
        <v>0</v>
      </c>
      <c r="T432" s="224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5" t="s">
        <v>257</v>
      </c>
      <c r="AT432" s="225" t="s">
        <v>171</v>
      </c>
      <c r="AU432" s="225" t="s">
        <v>86</v>
      </c>
      <c r="AY432" s="18" t="s">
        <v>169</v>
      </c>
      <c r="BE432" s="128">
        <f>IF(N432="základní",J432,0)</f>
        <v>0</v>
      </c>
      <c r="BF432" s="128">
        <f>IF(N432="snížená",J432,0)</f>
        <v>0</v>
      </c>
      <c r="BG432" s="128">
        <f>IF(N432="zákl. přenesená",J432,0)</f>
        <v>0</v>
      </c>
      <c r="BH432" s="128">
        <f>IF(N432="sníž. přenesená",J432,0)</f>
        <v>0</v>
      </c>
      <c r="BI432" s="128">
        <f>IF(N432="nulová",J432,0)</f>
        <v>0</v>
      </c>
      <c r="BJ432" s="18" t="s">
        <v>84</v>
      </c>
      <c r="BK432" s="128">
        <f>ROUND(I432*H432,2)</f>
        <v>0</v>
      </c>
      <c r="BL432" s="18" t="s">
        <v>257</v>
      </c>
      <c r="BM432" s="225" t="s">
        <v>729</v>
      </c>
    </row>
    <row r="433" spans="1:51" s="13" customFormat="1" ht="12">
      <c r="A433" s="13"/>
      <c r="B433" s="226"/>
      <c r="C433" s="13"/>
      <c r="D433" s="227" t="s">
        <v>177</v>
      </c>
      <c r="E433" s="228" t="s">
        <v>1</v>
      </c>
      <c r="F433" s="229" t="s">
        <v>730</v>
      </c>
      <c r="G433" s="13"/>
      <c r="H433" s="228" t="s">
        <v>1</v>
      </c>
      <c r="I433" s="230"/>
      <c r="J433" s="13"/>
      <c r="K433" s="13"/>
      <c r="L433" s="226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28" t="s">
        <v>177</v>
      </c>
      <c r="AU433" s="228" t="s">
        <v>86</v>
      </c>
      <c r="AV433" s="13" t="s">
        <v>84</v>
      </c>
      <c r="AW433" s="13" t="s">
        <v>30</v>
      </c>
      <c r="AX433" s="13" t="s">
        <v>76</v>
      </c>
      <c r="AY433" s="228" t="s">
        <v>169</v>
      </c>
    </row>
    <row r="434" spans="1:51" s="14" customFormat="1" ht="12">
      <c r="A434" s="14"/>
      <c r="B434" s="234"/>
      <c r="C434" s="14"/>
      <c r="D434" s="227" t="s">
        <v>177</v>
      </c>
      <c r="E434" s="235" t="s">
        <v>1</v>
      </c>
      <c r="F434" s="236" t="s">
        <v>731</v>
      </c>
      <c r="G434" s="14"/>
      <c r="H434" s="237">
        <v>584</v>
      </c>
      <c r="I434" s="238"/>
      <c r="J434" s="14"/>
      <c r="K434" s="14"/>
      <c r="L434" s="234"/>
      <c r="M434" s="239"/>
      <c r="N434" s="240"/>
      <c r="O434" s="240"/>
      <c r="P434" s="240"/>
      <c r="Q434" s="240"/>
      <c r="R434" s="240"/>
      <c r="S434" s="240"/>
      <c r="T434" s="241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35" t="s">
        <v>177</v>
      </c>
      <c r="AU434" s="235" t="s">
        <v>86</v>
      </c>
      <c r="AV434" s="14" t="s">
        <v>86</v>
      </c>
      <c r="AW434" s="14" t="s">
        <v>30</v>
      </c>
      <c r="AX434" s="14" t="s">
        <v>76</v>
      </c>
      <c r="AY434" s="235" t="s">
        <v>169</v>
      </c>
    </row>
    <row r="435" spans="1:51" s="15" customFormat="1" ht="12">
      <c r="A435" s="15"/>
      <c r="B435" s="242"/>
      <c r="C435" s="15"/>
      <c r="D435" s="227" t="s">
        <v>177</v>
      </c>
      <c r="E435" s="243" t="s">
        <v>1</v>
      </c>
      <c r="F435" s="244" t="s">
        <v>180</v>
      </c>
      <c r="G435" s="15"/>
      <c r="H435" s="245">
        <v>584</v>
      </c>
      <c r="I435" s="246"/>
      <c r="J435" s="15"/>
      <c r="K435" s="15"/>
      <c r="L435" s="242"/>
      <c r="M435" s="247"/>
      <c r="N435" s="248"/>
      <c r="O435" s="248"/>
      <c r="P435" s="248"/>
      <c r="Q435" s="248"/>
      <c r="R435" s="248"/>
      <c r="S435" s="248"/>
      <c r="T435" s="249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43" t="s">
        <v>177</v>
      </c>
      <c r="AU435" s="243" t="s">
        <v>86</v>
      </c>
      <c r="AV435" s="15" t="s">
        <v>175</v>
      </c>
      <c r="AW435" s="15" t="s">
        <v>30</v>
      </c>
      <c r="AX435" s="15" t="s">
        <v>84</v>
      </c>
      <c r="AY435" s="243" t="s">
        <v>169</v>
      </c>
    </row>
    <row r="436" spans="1:65" s="2" customFormat="1" ht="21.75" customHeight="1">
      <c r="A436" s="39"/>
      <c r="B436" s="181"/>
      <c r="C436" s="250" t="s">
        <v>732</v>
      </c>
      <c r="D436" s="250" t="s">
        <v>365</v>
      </c>
      <c r="E436" s="251" t="s">
        <v>733</v>
      </c>
      <c r="F436" s="252" t="s">
        <v>734</v>
      </c>
      <c r="G436" s="253" t="s">
        <v>248</v>
      </c>
      <c r="H436" s="254">
        <v>297.84</v>
      </c>
      <c r="I436" s="255"/>
      <c r="J436" s="256">
        <f>ROUND(I436*H436,2)</f>
        <v>0</v>
      </c>
      <c r="K436" s="257"/>
      <c r="L436" s="258"/>
      <c r="M436" s="259" t="s">
        <v>1</v>
      </c>
      <c r="N436" s="260" t="s">
        <v>41</v>
      </c>
      <c r="O436" s="78"/>
      <c r="P436" s="223">
        <f>O436*H436</f>
        <v>0</v>
      </c>
      <c r="Q436" s="223">
        <v>0.0049</v>
      </c>
      <c r="R436" s="223">
        <f>Q436*H436</f>
        <v>1.4594159999999998</v>
      </c>
      <c r="S436" s="223">
        <v>0</v>
      </c>
      <c r="T436" s="224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25" t="s">
        <v>350</v>
      </c>
      <c r="AT436" s="225" t="s">
        <v>365</v>
      </c>
      <c r="AU436" s="225" t="s">
        <v>86</v>
      </c>
      <c r="AY436" s="18" t="s">
        <v>169</v>
      </c>
      <c r="BE436" s="128">
        <f>IF(N436="základní",J436,0)</f>
        <v>0</v>
      </c>
      <c r="BF436" s="128">
        <f>IF(N436="snížená",J436,0)</f>
        <v>0</v>
      </c>
      <c r="BG436" s="128">
        <f>IF(N436="zákl. přenesená",J436,0)</f>
        <v>0</v>
      </c>
      <c r="BH436" s="128">
        <f>IF(N436="sníž. přenesená",J436,0)</f>
        <v>0</v>
      </c>
      <c r="BI436" s="128">
        <f>IF(N436="nulová",J436,0)</f>
        <v>0</v>
      </c>
      <c r="BJ436" s="18" t="s">
        <v>84</v>
      </c>
      <c r="BK436" s="128">
        <f>ROUND(I436*H436,2)</f>
        <v>0</v>
      </c>
      <c r="BL436" s="18" t="s">
        <v>257</v>
      </c>
      <c r="BM436" s="225" t="s">
        <v>735</v>
      </c>
    </row>
    <row r="437" spans="1:51" s="14" customFormat="1" ht="12">
      <c r="A437" s="14"/>
      <c r="B437" s="234"/>
      <c r="C437" s="14"/>
      <c r="D437" s="227" t="s">
        <v>177</v>
      </c>
      <c r="E437" s="14"/>
      <c r="F437" s="236" t="s">
        <v>736</v>
      </c>
      <c r="G437" s="14"/>
      <c r="H437" s="237">
        <v>297.84</v>
      </c>
      <c r="I437" s="238"/>
      <c r="J437" s="14"/>
      <c r="K437" s="14"/>
      <c r="L437" s="234"/>
      <c r="M437" s="239"/>
      <c r="N437" s="240"/>
      <c r="O437" s="240"/>
      <c r="P437" s="240"/>
      <c r="Q437" s="240"/>
      <c r="R437" s="240"/>
      <c r="S437" s="240"/>
      <c r="T437" s="24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35" t="s">
        <v>177</v>
      </c>
      <c r="AU437" s="235" t="s">
        <v>86</v>
      </c>
      <c r="AV437" s="14" t="s">
        <v>86</v>
      </c>
      <c r="AW437" s="14" t="s">
        <v>3</v>
      </c>
      <c r="AX437" s="14" t="s">
        <v>84</v>
      </c>
      <c r="AY437" s="235" t="s">
        <v>169</v>
      </c>
    </row>
    <row r="438" spans="1:65" s="2" customFormat="1" ht="21.75" customHeight="1">
      <c r="A438" s="39"/>
      <c r="B438" s="181"/>
      <c r="C438" s="250" t="s">
        <v>737</v>
      </c>
      <c r="D438" s="250" t="s">
        <v>365</v>
      </c>
      <c r="E438" s="251" t="s">
        <v>738</v>
      </c>
      <c r="F438" s="252" t="s">
        <v>739</v>
      </c>
      <c r="G438" s="253" t="s">
        <v>248</v>
      </c>
      <c r="H438" s="254">
        <v>297.84</v>
      </c>
      <c r="I438" s="255"/>
      <c r="J438" s="256">
        <f>ROUND(I438*H438,2)</f>
        <v>0</v>
      </c>
      <c r="K438" s="257"/>
      <c r="L438" s="258"/>
      <c r="M438" s="259" t="s">
        <v>1</v>
      </c>
      <c r="N438" s="260" t="s">
        <v>41</v>
      </c>
      <c r="O438" s="78"/>
      <c r="P438" s="223">
        <f>O438*H438</f>
        <v>0</v>
      </c>
      <c r="Q438" s="223">
        <v>0.0056</v>
      </c>
      <c r="R438" s="223">
        <f>Q438*H438</f>
        <v>1.6679039999999998</v>
      </c>
      <c r="S438" s="223">
        <v>0</v>
      </c>
      <c r="T438" s="224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5" t="s">
        <v>350</v>
      </c>
      <c r="AT438" s="225" t="s">
        <v>365</v>
      </c>
      <c r="AU438" s="225" t="s">
        <v>86</v>
      </c>
      <c r="AY438" s="18" t="s">
        <v>169</v>
      </c>
      <c r="BE438" s="128">
        <f>IF(N438="základní",J438,0)</f>
        <v>0</v>
      </c>
      <c r="BF438" s="128">
        <f>IF(N438="snížená",J438,0)</f>
        <v>0</v>
      </c>
      <c r="BG438" s="128">
        <f>IF(N438="zákl. přenesená",J438,0)</f>
        <v>0</v>
      </c>
      <c r="BH438" s="128">
        <f>IF(N438="sníž. přenesená",J438,0)</f>
        <v>0</v>
      </c>
      <c r="BI438" s="128">
        <f>IF(N438="nulová",J438,0)</f>
        <v>0</v>
      </c>
      <c r="BJ438" s="18" t="s">
        <v>84</v>
      </c>
      <c r="BK438" s="128">
        <f>ROUND(I438*H438,2)</f>
        <v>0</v>
      </c>
      <c r="BL438" s="18" t="s">
        <v>257</v>
      </c>
      <c r="BM438" s="225" t="s">
        <v>740</v>
      </c>
    </row>
    <row r="439" spans="1:51" s="14" customFormat="1" ht="12">
      <c r="A439" s="14"/>
      <c r="B439" s="234"/>
      <c r="C439" s="14"/>
      <c r="D439" s="227" t="s">
        <v>177</v>
      </c>
      <c r="E439" s="14"/>
      <c r="F439" s="236" t="s">
        <v>736</v>
      </c>
      <c r="G439" s="14"/>
      <c r="H439" s="237">
        <v>297.84</v>
      </c>
      <c r="I439" s="238"/>
      <c r="J439" s="14"/>
      <c r="K439" s="14"/>
      <c r="L439" s="234"/>
      <c r="M439" s="239"/>
      <c r="N439" s="240"/>
      <c r="O439" s="240"/>
      <c r="P439" s="240"/>
      <c r="Q439" s="240"/>
      <c r="R439" s="240"/>
      <c r="S439" s="240"/>
      <c r="T439" s="24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35" t="s">
        <v>177</v>
      </c>
      <c r="AU439" s="235" t="s">
        <v>86</v>
      </c>
      <c r="AV439" s="14" t="s">
        <v>86</v>
      </c>
      <c r="AW439" s="14" t="s">
        <v>3</v>
      </c>
      <c r="AX439" s="14" t="s">
        <v>84</v>
      </c>
      <c r="AY439" s="235" t="s">
        <v>169</v>
      </c>
    </row>
    <row r="440" spans="1:65" s="2" customFormat="1" ht="21.75" customHeight="1">
      <c r="A440" s="39"/>
      <c r="B440" s="181"/>
      <c r="C440" s="213" t="s">
        <v>741</v>
      </c>
      <c r="D440" s="213" t="s">
        <v>171</v>
      </c>
      <c r="E440" s="214" t="s">
        <v>742</v>
      </c>
      <c r="F440" s="215" t="s">
        <v>743</v>
      </c>
      <c r="G440" s="216" t="s">
        <v>248</v>
      </c>
      <c r="H440" s="217">
        <v>960.8</v>
      </c>
      <c r="I440" s="218"/>
      <c r="J440" s="219">
        <f>ROUND(I440*H440,2)</f>
        <v>0</v>
      </c>
      <c r="K440" s="220"/>
      <c r="L440" s="40"/>
      <c r="M440" s="221" t="s">
        <v>1</v>
      </c>
      <c r="N440" s="222" t="s">
        <v>41</v>
      </c>
      <c r="O440" s="78"/>
      <c r="P440" s="223">
        <f>O440*H440</f>
        <v>0</v>
      </c>
      <c r="Q440" s="223">
        <v>0</v>
      </c>
      <c r="R440" s="223">
        <f>Q440*H440</f>
        <v>0</v>
      </c>
      <c r="S440" s="223">
        <v>0</v>
      </c>
      <c r="T440" s="224">
        <f>S440*H440</f>
        <v>0</v>
      </c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R440" s="225" t="s">
        <v>257</v>
      </c>
      <c r="AT440" s="225" t="s">
        <v>171</v>
      </c>
      <c r="AU440" s="225" t="s">
        <v>86</v>
      </c>
      <c r="AY440" s="18" t="s">
        <v>169</v>
      </c>
      <c r="BE440" s="128">
        <f>IF(N440="základní",J440,0)</f>
        <v>0</v>
      </c>
      <c r="BF440" s="128">
        <f>IF(N440="snížená",J440,0)</f>
        <v>0</v>
      </c>
      <c r="BG440" s="128">
        <f>IF(N440="zákl. přenesená",J440,0)</f>
        <v>0</v>
      </c>
      <c r="BH440" s="128">
        <f>IF(N440="sníž. přenesená",J440,0)</f>
        <v>0</v>
      </c>
      <c r="BI440" s="128">
        <f>IF(N440="nulová",J440,0)</f>
        <v>0</v>
      </c>
      <c r="BJ440" s="18" t="s">
        <v>84</v>
      </c>
      <c r="BK440" s="128">
        <f>ROUND(I440*H440,2)</f>
        <v>0</v>
      </c>
      <c r="BL440" s="18" t="s">
        <v>257</v>
      </c>
      <c r="BM440" s="225" t="s">
        <v>744</v>
      </c>
    </row>
    <row r="441" spans="1:51" s="13" customFormat="1" ht="12">
      <c r="A441" s="13"/>
      <c r="B441" s="226"/>
      <c r="C441" s="13"/>
      <c r="D441" s="227" t="s">
        <v>177</v>
      </c>
      <c r="E441" s="228" t="s">
        <v>1</v>
      </c>
      <c r="F441" s="229" t="s">
        <v>745</v>
      </c>
      <c r="G441" s="13"/>
      <c r="H441" s="228" t="s">
        <v>1</v>
      </c>
      <c r="I441" s="230"/>
      <c r="J441" s="13"/>
      <c r="K441" s="13"/>
      <c r="L441" s="226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28" t="s">
        <v>177</v>
      </c>
      <c r="AU441" s="228" t="s">
        <v>86</v>
      </c>
      <c r="AV441" s="13" t="s">
        <v>84</v>
      </c>
      <c r="AW441" s="13" t="s">
        <v>30</v>
      </c>
      <c r="AX441" s="13" t="s">
        <v>76</v>
      </c>
      <c r="AY441" s="228" t="s">
        <v>169</v>
      </c>
    </row>
    <row r="442" spans="1:51" s="14" customFormat="1" ht="12">
      <c r="A442" s="14"/>
      <c r="B442" s="234"/>
      <c r="C442" s="14"/>
      <c r="D442" s="227" t="s">
        <v>177</v>
      </c>
      <c r="E442" s="235" t="s">
        <v>1</v>
      </c>
      <c r="F442" s="236" t="s">
        <v>438</v>
      </c>
      <c r="G442" s="14"/>
      <c r="H442" s="237">
        <v>480.4</v>
      </c>
      <c r="I442" s="238"/>
      <c r="J442" s="14"/>
      <c r="K442" s="14"/>
      <c r="L442" s="234"/>
      <c r="M442" s="239"/>
      <c r="N442" s="240"/>
      <c r="O442" s="240"/>
      <c r="P442" s="240"/>
      <c r="Q442" s="240"/>
      <c r="R442" s="240"/>
      <c r="S442" s="240"/>
      <c r="T442" s="241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35" t="s">
        <v>177</v>
      </c>
      <c r="AU442" s="235" t="s">
        <v>86</v>
      </c>
      <c r="AV442" s="14" t="s">
        <v>86</v>
      </c>
      <c r="AW442" s="14" t="s">
        <v>30</v>
      </c>
      <c r="AX442" s="14" t="s">
        <v>76</v>
      </c>
      <c r="AY442" s="235" t="s">
        <v>169</v>
      </c>
    </row>
    <row r="443" spans="1:51" s="13" customFormat="1" ht="12">
      <c r="A443" s="13"/>
      <c r="B443" s="226"/>
      <c r="C443" s="13"/>
      <c r="D443" s="227" t="s">
        <v>177</v>
      </c>
      <c r="E443" s="228" t="s">
        <v>1</v>
      </c>
      <c r="F443" s="229" t="s">
        <v>746</v>
      </c>
      <c r="G443" s="13"/>
      <c r="H443" s="228" t="s">
        <v>1</v>
      </c>
      <c r="I443" s="230"/>
      <c r="J443" s="13"/>
      <c r="K443" s="13"/>
      <c r="L443" s="226"/>
      <c r="M443" s="231"/>
      <c r="N443" s="232"/>
      <c r="O443" s="232"/>
      <c r="P443" s="232"/>
      <c r="Q443" s="232"/>
      <c r="R443" s="232"/>
      <c r="S443" s="232"/>
      <c r="T443" s="23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28" t="s">
        <v>177</v>
      </c>
      <c r="AU443" s="228" t="s">
        <v>86</v>
      </c>
      <c r="AV443" s="13" t="s">
        <v>84</v>
      </c>
      <c r="AW443" s="13" t="s">
        <v>30</v>
      </c>
      <c r="AX443" s="13" t="s">
        <v>76</v>
      </c>
      <c r="AY443" s="228" t="s">
        <v>169</v>
      </c>
    </row>
    <row r="444" spans="1:51" s="14" customFormat="1" ht="12">
      <c r="A444" s="14"/>
      <c r="B444" s="234"/>
      <c r="C444" s="14"/>
      <c r="D444" s="227" t="s">
        <v>177</v>
      </c>
      <c r="E444" s="235" t="s">
        <v>1</v>
      </c>
      <c r="F444" s="236" t="s">
        <v>438</v>
      </c>
      <c r="G444" s="14"/>
      <c r="H444" s="237">
        <v>480.4</v>
      </c>
      <c r="I444" s="238"/>
      <c r="J444" s="14"/>
      <c r="K444" s="14"/>
      <c r="L444" s="234"/>
      <c r="M444" s="239"/>
      <c r="N444" s="240"/>
      <c r="O444" s="240"/>
      <c r="P444" s="240"/>
      <c r="Q444" s="240"/>
      <c r="R444" s="240"/>
      <c r="S444" s="240"/>
      <c r="T444" s="241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35" t="s">
        <v>177</v>
      </c>
      <c r="AU444" s="235" t="s">
        <v>86</v>
      </c>
      <c r="AV444" s="14" t="s">
        <v>86</v>
      </c>
      <c r="AW444" s="14" t="s">
        <v>30</v>
      </c>
      <c r="AX444" s="14" t="s">
        <v>76</v>
      </c>
      <c r="AY444" s="235" t="s">
        <v>169</v>
      </c>
    </row>
    <row r="445" spans="1:51" s="15" customFormat="1" ht="12">
      <c r="A445" s="15"/>
      <c r="B445" s="242"/>
      <c r="C445" s="15"/>
      <c r="D445" s="227" t="s">
        <v>177</v>
      </c>
      <c r="E445" s="243" t="s">
        <v>1</v>
      </c>
      <c r="F445" s="244" t="s">
        <v>180</v>
      </c>
      <c r="G445" s="15"/>
      <c r="H445" s="245">
        <v>960.8</v>
      </c>
      <c r="I445" s="246"/>
      <c r="J445" s="15"/>
      <c r="K445" s="15"/>
      <c r="L445" s="242"/>
      <c r="M445" s="247"/>
      <c r="N445" s="248"/>
      <c r="O445" s="248"/>
      <c r="P445" s="248"/>
      <c r="Q445" s="248"/>
      <c r="R445" s="248"/>
      <c r="S445" s="248"/>
      <c r="T445" s="249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43" t="s">
        <v>177</v>
      </c>
      <c r="AU445" s="243" t="s">
        <v>86</v>
      </c>
      <c r="AV445" s="15" t="s">
        <v>175</v>
      </c>
      <c r="AW445" s="15" t="s">
        <v>30</v>
      </c>
      <c r="AX445" s="15" t="s">
        <v>84</v>
      </c>
      <c r="AY445" s="243" t="s">
        <v>169</v>
      </c>
    </row>
    <row r="446" spans="1:65" s="2" customFormat="1" ht="21.75" customHeight="1">
      <c r="A446" s="39"/>
      <c r="B446" s="181"/>
      <c r="C446" s="250" t="s">
        <v>747</v>
      </c>
      <c r="D446" s="250" t="s">
        <v>365</v>
      </c>
      <c r="E446" s="251" t="s">
        <v>748</v>
      </c>
      <c r="F446" s="252" t="s">
        <v>749</v>
      </c>
      <c r="G446" s="253" t="s">
        <v>248</v>
      </c>
      <c r="H446" s="254">
        <v>490.008</v>
      </c>
      <c r="I446" s="255"/>
      <c r="J446" s="256">
        <f>ROUND(I446*H446,2)</f>
        <v>0</v>
      </c>
      <c r="K446" s="257"/>
      <c r="L446" s="258"/>
      <c r="M446" s="259" t="s">
        <v>1</v>
      </c>
      <c r="N446" s="260" t="s">
        <v>41</v>
      </c>
      <c r="O446" s="78"/>
      <c r="P446" s="223">
        <f>O446*H446</f>
        <v>0</v>
      </c>
      <c r="Q446" s="223">
        <v>0.00175</v>
      </c>
      <c r="R446" s="223">
        <f>Q446*H446</f>
        <v>0.857514</v>
      </c>
      <c r="S446" s="223">
        <v>0</v>
      </c>
      <c r="T446" s="224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25" t="s">
        <v>350</v>
      </c>
      <c r="AT446" s="225" t="s">
        <v>365</v>
      </c>
      <c r="AU446" s="225" t="s">
        <v>86</v>
      </c>
      <c r="AY446" s="18" t="s">
        <v>169</v>
      </c>
      <c r="BE446" s="128">
        <f>IF(N446="základní",J446,0)</f>
        <v>0</v>
      </c>
      <c r="BF446" s="128">
        <f>IF(N446="snížená",J446,0)</f>
        <v>0</v>
      </c>
      <c r="BG446" s="128">
        <f>IF(N446="zákl. přenesená",J446,0)</f>
        <v>0</v>
      </c>
      <c r="BH446" s="128">
        <f>IF(N446="sníž. přenesená",J446,0)</f>
        <v>0</v>
      </c>
      <c r="BI446" s="128">
        <f>IF(N446="nulová",J446,0)</f>
        <v>0</v>
      </c>
      <c r="BJ446" s="18" t="s">
        <v>84</v>
      </c>
      <c r="BK446" s="128">
        <f>ROUND(I446*H446,2)</f>
        <v>0</v>
      </c>
      <c r="BL446" s="18" t="s">
        <v>257</v>
      </c>
      <c r="BM446" s="225" t="s">
        <v>750</v>
      </c>
    </row>
    <row r="447" spans="1:51" s="14" customFormat="1" ht="12">
      <c r="A447" s="14"/>
      <c r="B447" s="234"/>
      <c r="C447" s="14"/>
      <c r="D447" s="227" t="s">
        <v>177</v>
      </c>
      <c r="E447" s="14"/>
      <c r="F447" s="236" t="s">
        <v>751</v>
      </c>
      <c r="G447" s="14"/>
      <c r="H447" s="237">
        <v>490.008</v>
      </c>
      <c r="I447" s="238"/>
      <c r="J447" s="14"/>
      <c r="K447" s="14"/>
      <c r="L447" s="234"/>
      <c r="M447" s="239"/>
      <c r="N447" s="240"/>
      <c r="O447" s="240"/>
      <c r="P447" s="240"/>
      <c r="Q447" s="240"/>
      <c r="R447" s="240"/>
      <c r="S447" s="240"/>
      <c r="T447" s="241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35" t="s">
        <v>177</v>
      </c>
      <c r="AU447" s="235" t="s">
        <v>86</v>
      </c>
      <c r="AV447" s="14" t="s">
        <v>86</v>
      </c>
      <c r="AW447" s="14" t="s">
        <v>3</v>
      </c>
      <c r="AX447" s="14" t="s">
        <v>84</v>
      </c>
      <c r="AY447" s="235" t="s">
        <v>169</v>
      </c>
    </row>
    <row r="448" spans="1:65" s="2" customFormat="1" ht="21.75" customHeight="1">
      <c r="A448" s="39"/>
      <c r="B448" s="181"/>
      <c r="C448" s="250" t="s">
        <v>752</v>
      </c>
      <c r="D448" s="250" t="s">
        <v>365</v>
      </c>
      <c r="E448" s="251" t="s">
        <v>753</v>
      </c>
      <c r="F448" s="252" t="s">
        <v>754</v>
      </c>
      <c r="G448" s="253" t="s">
        <v>248</v>
      </c>
      <c r="H448" s="254">
        <v>490.008</v>
      </c>
      <c r="I448" s="255"/>
      <c r="J448" s="256">
        <f>ROUND(I448*H448,2)</f>
        <v>0</v>
      </c>
      <c r="K448" s="257"/>
      <c r="L448" s="258"/>
      <c r="M448" s="259" t="s">
        <v>1</v>
      </c>
      <c r="N448" s="260" t="s">
        <v>41</v>
      </c>
      <c r="O448" s="78"/>
      <c r="P448" s="223">
        <f>O448*H448</f>
        <v>0</v>
      </c>
      <c r="Q448" s="223">
        <v>0.00112</v>
      </c>
      <c r="R448" s="223">
        <f>Q448*H448</f>
        <v>0.5488089599999999</v>
      </c>
      <c r="S448" s="223">
        <v>0</v>
      </c>
      <c r="T448" s="224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5" t="s">
        <v>350</v>
      </c>
      <c r="AT448" s="225" t="s">
        <v>365</v>
      </c>
      <c r="AU448" s="225" t="s">
        <v>86</v>
      </c>
      <c r="AY448" s="18" t="s">
        <v>169</v>
      </c>
      <c r="BE448" s="128">
        <f>IF(N448="základní",J448,0)</f>
        <v>0</v>
      </c>
      <c r="BF448" s="128">
        <f>IF(N448="snížená",J448,0)</f>
        <v>0</v>
      </c>
      <c r="BG448" s="128">
        <f>IF(N448="zákl. přenesená",J448,0)</f>
        <v>0</v>
      </c>
      <c r="BH448" s="128">
        <f>IF(N448="sníž. přenesená",J448,0)</f>
        <v>0</v>
      </c>
      <c r="BI448" s="128">
        <f>IF(N448="nulová",J448,0)</f>
        <v>0</v>
      </c>
      <c r="BJ448" s="18" t="s">
        <v>84</v>
      </c>
      <c r="BK448" s="128">
        <f>ROUND(I448*H448,2)</f>
        <v>0</v>
      </c>
      <c r="BL448" s="18" t="s">
        <v>257</v>
      </c>
      <c r="BM448" s="225" t="s">
        <v>755</v>
      </c>
    </row>
    <row r="449" spans="1:51" s="14" customFormat="1" ht="12">
      <c r="A449" s="14"/>
      <c r="B449" s="234"/>
      <c r="C449" s="14"/>
      <c r="D449" s="227" t="s">
        <v>177</v>
      </c>
      <c r="E449" s="14"/>
      <c r="F449" s="236" t="s">
        <v>751</v>
      </c>
      <c r="G449" s="14"/>
      <c r="H449" s="237">
        <v>490.008</v>
      </c>
      <c r="I449" s="238"/>
      <c r="J449" s="14"/>
      <c r="K449" s="14"/>
      <c r="L449" s="234"/>
      <c r="M449" s="239"/>
      <c r="N449" s="240"/>
      <c r="O449" s="240"/>
      <c r="P449" s="240"/>
      <c r="Q449" s="240"/>
      <c r="R449" s="240"/>
      <c r="S449" s="240"/>
      <c r="T449" s="241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35" t="s">
        <v>177</v>
      </c>
      <c r="AU449" s="235" t="s">
        <v>86</v>
      </c>
      <c r="AV449" s="14" t="s">
        <v>86</v>
      </c>
      <c r="AW449" s="14" t="s">
        <v>3</v>
      </c>
      <c r="AX449" s="14" t="s">
        <v>84</v>
      </c>
      <c r="AY449" s="235" t="s">
        <v>169</v>
      </c>
    </row>
    <row r="450" spans="1:65" s="2" customFormat="1" ht="21.75" customHeight="1">
      <c r="A450" s="39"/>
      <c r="B450" s="181"/>
      <c r="C450" s="213" t="s">
        <v>756</v>
      </c>
      <c r="D450" s="213" t="s">
        <v>171</v>
      </c>
      <c r="E450" s="214" t="s">
        <v>757</v>
      </c>
      <c r="F450" s="215" t="s">
        <v>758</v>
      </c>
      <c r="G450" s="216" t="s">
        <v>248</v>
      </c>
      <c r="H450" s="217">
        <v>135</v>
      </c>
      <c r="I450" s="218"/>
      <c r="J450" s="219">
        <f>ROUND(I450*H450,2)</f>
        <v>0</v>
      </c>
      <c r="K450" s="220"/>
      <c r="L450" s="40"/>
      <c r="M450" s="221" t="s">
        <v>1</v>
      </c>
      <c r="N450" s="222" t="s">
        <v>41</v>
      </c>
      <c r="O450" s="78"/>
      <c r="P450" s="223">
        <f>O450*H450</f>
        <v>0</v>
      </c>
      <c r="Q450" s="223">
        <v>0.00012</v>
      </c>
      <c r="R450" s="223">
        <f>Q450*H450</f>
        <v>0.0162</v>
      </c>
      <c r="S450" s="223">
        <v>0</v>
      </c>
      <c r="T450" s="224">
        <f>S450*H450</f>
        <v>0</v>
      </c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R450" s="225" t="s">
        <v>257</v>
      </c>
      <c r="AT450" s="225" t="s">
        <v>171</v>
      </c>
      <c r="AU450" s="225" t="s">
        <v>86</v>
      </c>
      <c r="AY450" s="18" t="s">
        <v>169</v>
      </c>
      <c r="BE450" s="128">
        <f>IF(N450="základní",J450,0)</f>
        <v>0</v>
      </c>
      <c r="BF450" s="128">
        <f>IF(N450="snížená",J450,0)</f>
        <v>0</v>
      </c>
      <c r="BG450" s="128">
        <f>IF(N450="zákl. přenesená",J450,0)</f>
        <v>0</v>
      </c>
      <c r="BH450" s="128">
        <f>IF(N450="sníž. přenesená",J450,0)</f>
        <v>0</v>
      </c>
      <c r="BI450" s="128">
        <f>IF(N450="nulová",J450,0)</f>
        <v>0</v>
      </c>
      <c r="BJ450" s="18" t="s">
        <v>84</v>
      </c>
      <c r="BK450" s="128">
        <f>ROUND(I450*H450,2)</f>
        <v>0</v>
      </c>
      <c r="BL450" s="18" t="s">
        <v>257</v>
      </c>
      <c r="BM450" s="225" t="s">
        <v>759</v>
      </c>
    </row>
    <row r="451" spans="1:51" s="13" customFormat="1" ht="12">
      <c r="A451" s="13"/>
      <c r="B451" s="226"/>
      <c r="C451" s="13"/>
      <c r="D451" s="227" t="s">
        <v>177</v>
      </c>
      <c r="E451" s="228" t="s">
        <v>1</v>
      </c>
      <c r="F451" s="229" t="s">
        <v>760</v>
      </c>
      <c r="G451" s="13"/>
      <c r="H451" s="228" t="s">
        <v>1</v>
      </c>
      <c r="I451" s="230"/>
      <c r="J451" s="13"/>
      <c r="K451" s="13"/>
      <c r="L451" s="226"/>
      <c r="M451" s="231"/>
      <c r="N451" s="232"/>
      <c r="O451" s="232"/>
      <c r="P451" s="232"/>
      <c r="Q451" s="232"/>
      <c r="R451" s="232"/>
      <c r="S451" s="232"/>
      <c r="T451" s="23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28" t="s">
        <v>177</v>
      </c>
      <c r="AU451" s="228" t="s">
        <v>86</v>
      </c>
      <c r="AV451" s="13" t="s">
        <v>84</v>
      </c>
      <c r="AW451" s="13" t="s">
        <v>30</v>
      </c>
      <c r="AX451" s="13" t="s">
        <v>76</v>
      </c>
      <c r="AY451" s="228" t="s">
        <v>169</v>
      </c>
    </row>
    <row r="452" spans="1:51" s="14" customFormat="1" ht="12">
      <c r="A452" s="14"/>
      <c r="B452" s="234"/>
      <c r="C452" s="14"/>
      <c r="D452" s="227" t="s">
        <v>177</v>
      </c>
      <c r="E452" s="235" t="s">
        <v>1</v>
      </c>
      <c r="F452" s="236" t="s">
        <v>251</v>
      </c>
      <c r="G452" s="14"/>
      <c r="H452" s="237">
        <v>135</v>
      </c>
      <c r="I452" s="238"/>
      <c r="J452" s="14"/>
      <c r="K452" s="14"/>
      <c r="L452" s="234"/>
      <c r="M452" s="239"/>
      <c r="N452" s="240"/>
      <c r="O452" s="240"/>
      <c r="P452" s="240"/>
      <c r="Q452" s="240"/>
      <c r="R452" s="240"/>
      <c r="S452" s="240"/>
      <c r="T452" s="241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35" t="s">
        <v>177</v>
      </c>
      <c r="AU452" s="235" t="s">
        <v>86</v>
      </c>
      <c r="AV452" s="14" t="s">
        <v>86</v>
      </c>
      <c r="AW452" s="14" t="s">
        <v>30</v>
      </c>
      <c r="AX452" s="14" t="s">
        <v>76</v>
      </c>
      <c r="AY452" s="235" t="s">
        <v>169</v>
      </c>
    </row>
    <row r="453" spans="1:51" s="15" customFormat="1" ht="12">
      <c r="A453" s="15"/>
      <c r="B453" s="242"/>
      <c r="C453" s="15"/>
      <c r="D453" s="227" t="s">
        <v>177</v>
      </c>
      <c r="E453" s="243" t="s">
        <v>1</v>
      </c>
      <c r="F453" s="244" t="s">
        <v>180</v>
      </c>
      <c r="G453" s="15"/>
      <c r="H453" s="245">
        <v>135</v>
      </c>
      <c r="I453" s="246"/>
      <c r="J453" s="15"/>
      <c r="K453" s="15"/>
      <c r="L453" s="242"/>
      <c r="M453" s="247"/>
      <c r="N453" s="248"/>
      <c r="O453" s="248"/>
      <c r="P453" s="248"/>
      <c r="Q453" s="248"/>
      <c r="R453" s="248"/>
      <c r="S453" s="248"/>
      <c r="T453" s="249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43" t="s">
        <v>177</v>
      </c>
      <c r="AU453" s="243" t="s">
        <v>86</v>
      </c>
      <c r="AV453" s="15" t="s">
        <v>175</v>
      </c>
      <c r="AW453" s="15" t="s">
        <v>30</v>
      </c>
      <c r="AX453" s="15" t="s">
        <v>84</v>
      </c>
      <c r="AY453" s="243" t="s">
        <v>169</v>
      </c>
    </row>
    <row r="454" spans="1:65" s="2" customFormat="1" ht="21.75" customHeight="1">
      <c r="A454" s="39"/>
      <c r="B454" s="181"/>
      <c r="C454" s="250" t="s">
        <v>761</v>
      </c>
      <c r="D454" s="250" t="s">
        <v>365</v>
      </c>
      <c r="E454" s="251" t="s">
        <v>762</v>
      </c>
      <c r="F454" s="252" t="s">
        <v>763</v>
      </c>
      <c r="G454" s="253" t="s">
        <v>248</v>
      </c>
      <c r="H454" s="254">
        <v>137.7</v>
      </c>
      <c r="I454" s="255"/>
      <c r="J454" s="256">
        <f>ROUND(I454*H454,2)</f>
        <v>0</v>
      </c>
      <c r="K454" s="257"/>
      <c r="L454" s="258"/>
      <c r="M454" s="259" t="s">
        <v>1</v>
      </c>
      <c r="N454" s="260" t="s">
        <v>41</v>
      </c>
      <c r="O454" s="78"/>
      <c r="P454" s="223">
        <f>O454*H454</f>
        <v>0</v>
      </c>
      <c r="Q454" s="223">
        <v>0.0056</v>
      </c>
      <c r="R454" s="223">
        <f>Q454*H454</f>
        <v>0.7711199999999999</v>
      </c>
      <c r="S454" s="223">
        <v>0</v>
      </c>
      <c r="T454" s="224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25" t="s">
        <v>350</v>
      </c>
      <c r="AT454" s="225" t="s">
        <v>365</v>
      </c>
      <c r="AU454" s="225" t="s">
        <v>86</v>
      </c>
      <c r="AY454" s="18" t="s">
        <v>169</v>
      </c>
      <c r="BE454" s="128">
        <f>IF(N454="základní",J454,0)</f>
        <v>0</v>
      </c>
      <c r="BF454" s="128">
        <f>IF(N454="snížená",J454,0)</f>
        <v>0</v>
      </c>
      <c r="BG454" s="128">
        <f>IF(N454="zákl. přenesená",J454,0)</f>
        <v>0</v>
      </c>
      <c r="BH454" s="128">
        <f>IF(N454="sníž. přenesená",J454,0)</f>
        <v>0</v>
      </c>
      <c r="BI454" s="128">
        <f>IF(N454="nulová",J454,0)</f>
        <v>0</v>
      </c>
      <c r="BJ454" s="18" t="s">
        <v>84</v>
      </c>
      <c r="BK454" s="128">
        <f>ROUND(I454*H454,2)</f>
        <v>0</v>
      </c>
      <c r="BL454" s="18" t="s">
        <v>257</v>
      </c>
      <c r="BM454" s="225" t="s">
        <v>764</v>
      </c>
    </row>
    <row r="455" spans="1:51" s="14" customFormat="1" ht="12">
      <c r="A455" s="14"/>
      <c r="B455" s="234"/>
      <c r="C455" s="14"/>
      <c r="D455" s="227" t="s">
        <v>177</v>
      </c>
      <c r="E455" s="14"/>
      <c r="F455" s="236" t="s">
        <v>765</v>
      </c>
      <c r="G455" s="14"/>
      <c r="H455" s="237">
        <v>137.7</v>
      </c>
      <c r="I455" s="238"/>
      <c r="J455" s="14"/>
      <c r="K455" s="14"/>
      <c r="L455" s="234"/>
      <c r="M455" s="239"/>
      <c r="N455" s="240"/>
      <c r="O455" s="240"/>
      <c r="P455" s="240"/>
      <c r="Q455" s="240"/>
      <c r="R455" s="240"/>
      <c r="S455" s="240"/>
      <c r="T455" s="241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35" t="s">
        <v>177</v>
      </c>
      <c r="AU455" s="235" t="s">
        <v>86</v>
      </c>
      <c r="AV455" s="14" t="s">
        <v>86</v>
      </c>
      <c r="AW455" s="14" t="s">
        <v>3</v>
      </c>
      <c r="AX455" s="14" t="s">
        <v>84</v>
      </c>
      <c r="AY455" s="235" t="s">
        <v>169</v>
      </c>
    </row>
    <row r="456" spans="1:65" s="2" customFormat="1" ht="21.75" customHeight="1">
      <c r="A456" s="39"/>
      <c r="B456" s="181"/>
      <c r="C456" s="213" t="s">
        <v>766</v>
      </c>
      <c r="D456" s="213" t="s">
        <v>171</v>
      </c>
      <c r="E456" s="214" t="s">
        <v>767</v>
      </c>
      <c r="F456" s="215" t="s">
        <v>768</v>
      </c>
      <c r="G456" s="216" t="s">
        <v>248</v>
      </c>
      <c r="H456" s="217">
        <v>135</v>
      </c>
      <c r="I456" s="218"/>
      <c r="J456" s="219">
        <f>ROUND(I456*H456,2)</f>
        <v>0</v>
      </c>
      <c r="K456" s="220"/>
      <c r="L456" s="40"/>
      <c r="M456" s="221" t="s">
        <v>1</v>
      </c>
      <c r="N456" s="222" t="s">
        <v>41</v>
      </c>
      <c r="O456" s="78"/>
      <c r="P456" s="223">
        <f>O456*H456</f>
        <v>0</v>
      </c>
      <c r="Q456" s="223">
        <v>0.00012</v>
      </c>
      <c r="R456" s="223">
        <f>Q456*H456</f>
        <v>0.0162</v>
      </c>
      <c r="S456" s="223">
        <v>0</v>
      </c>
      <c r="T456" s="224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5" t="s">
        <v>257</v>
      </c>
      <c r="AT456" s="225" t="s">
        <v>171</v>
      </c>
      <c r="AU456" s="225" t="s">
        <v>86</v>
      </c>
      <c r="AY456" s="18" t="s">
        <v>169</v>
      </c>
      <c r="BE456" s="128">
        <f>IF(N456="základní",J456,0)</f>
        <v>0</v>
      </c>
      <c r="BF456" s="128">
        <f>IF(N456="snížená",J456,0)</f>
        <v>0</v>
      </c>
      <c r="BG456" s="128">
        <f>IF(N456="zákl. přenesená",J456,0)</f>
        <v>0</v>
      </c>
      <c r="BH456" s="128">
        <f>IF(N456="sníž. přenesená",J456,0)</f>
        <v>0</v>
      </c>
      <c r="BI456" s="128">
        <f>IF(N456="nulová",J456,0)</f>
        <v>0</v>
      </c>
      <c r="BJ456" s="18" t="s">
        <v>84</v>
      </c>
      <c r="BK456" s="128">
        <f>ROUND(I456*H456,2)</f>
        <v>0</v>
      </c>
      <c r="BL456" s="18" t="s">
        <v>257</v>
      </c>
      <c r="BM456" s="225" t="s">
        <v>769</v>
      </c>
    </row>
    <row r="457" spans="1:51" s="13" customFormat="1" ht="12">
      <c r="A457" s="13"/>
      <c r="B457" s="226"/>
      <c r="C457" s="13"/>
      <c r="D457" s="227" t="s">
        <v>177</v>
      </c>
      <c r="E457" s="228" t="s">
        <v>1</v>
      </c>
      <c r="F457" s="229" t="s">
        <v>770</v>
      </c>
      <c r="G457" s="13"/>
      <c r="H457" s="228" t="s">
        <v>1</v>
      </c>
      <c r="I457" s="230"/>
      <c r="J457" s="13"/>
      <c r="K457" s="13"/>
      <c r="L457" s="226"/>
      <c r="M457" s="231"/>
      <c r="N457" s="232"/>
      <c r="O457" s="232"/>
      <c r="P457" s="232"/>
      <c r="Q457" s="232"/>
      <c r="R457" s="232"/>
      <c r="S457" s="232"/>
      <c r="T457" s="23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28" t="s">
        <v>177</v>
      </c>
      <c r="AU457" s="228" t="s">
        <v>86</v>
      </c>
      <c r="AV457" s="13" t="s">
        <v>84</v>
      </c>
      <c r="AW457" s="13" t="s">
        <v>30</v>
      </c>
      <c r="AX457" s="13" t="s">
        <v>76</v>
      </c>
      <c r="AY457" s="228" t="s">
        <v>169</v>
      </c>
    </row>
    <row r="458" spans="1:51" s="14" customFormat="1" ht="12">
      <c r="A458" s="14"/>
      <c r="B458" s="234"/>
      <c r="C458" s="14"/>
      <c r="D458" s="227" t="s">
        <v>177</v>
      </c>
      <c r="E458" s="235" t="s">
        <v>1</v>
      </c>
      <c r="F458" s="236" t="s">
        <v>251</v>
      </c>
      <c r="G458" s="14"/>
      <c r="H458" s="237">
        <v>135</v>
      </c>
      <c r="I458" s="238"/>
      <c r="J458" s="14"/>
      <c r="K458" s="14"/>
      <c r="L458" s="234"/>
      <c r="M458" s="239"/>
      <c r="N458" s="240"/>
      <c r="O458" s="240"/>
      <c r="P458" s="240"/>
      <c r="Q458" s="240"/>
      <c r="R458" s="240"/>
      <c r="S458" s="240"/>
      <c r="T458" s="241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35" t="s">
        <v>177</v>
      </c>
      <c r="AU458" s="235" t="s">
        <v>86</v>
      </c>
      <c r="AV458" s="14" t="s">
        <v>86</v>
      </c>
      <c r="AW458" s="14" t="s">
        <v>30</v>
      </c>
      <c r="AX458" s="14" t="s">
        <v>76</v>
      </c>
      <c r="AY458" s="235" t="s">
        <v>169</v>
      </c>
    </row>
    <row r="459" spans="1:51" s="15" customFormat="1" ht="12">
      <c r="A459" s="15"/>
      <c r="B459" s="242"/>
      <c r="C459" s="15"/>
      <c r="D459" s="227" t="s">
        <v>177</v>
      </c>
      <c r="E459" s="243" t="s">
        <v>1</v>
      </c>
      <c r="F459" s="244" t="s">
        <v>180</v>
      </c>
      <c r="G459" s="15"/>
      <c r="H459" s="245">
        <v>135</v>
      </c>
      <c r="I459" s="246"/>
      <c r="J459" s="15"/>
      <c r="K459" s="15"/>
      <c r="L459" s="242"/>
      <c r="M459" s="247"/>
      <c r="N459" s="248"/>
      <c r="O459" s="248"/>
      <c r="P459" s="248"/>
      <c r="Q459" s="248"/>
      <c r="R459" s="248"/>
      <c r="S459" s="248"/>
      <c r="T459" s="249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43" t="s">
        <v>177</v>
      </c>
      <c r="AU459" s="243" t="s">
        <v>86</v>
      </c>
      <c r="AV459" s="15" t="s">
        <v>175</v>
      </c>
      <c r="AW459" s="15" t="s">
        <v>30</v>
      </c>
      <c r="AX459" s="15" t="s">
        <v>84</v>
      </c>
      <c r="AY459" s="243" t="s">
        <v>169</v>
      </c>
    </row>
    <row r="460" spans="1:65" s="2" customFormat="1" ht="16.5" customHeight="1">
      <c r="A460" s="39"/>
      <c r="B460" s="181"/>
      <c r="C460" s="250" t="s">
        <v>771</v>
      </c>
      <c r="D460" s="250" t="s">
        <v>365</v>
      </c>
      <c r="E460" s="251" t="s">
        <v>772</v>
      </c>
      <c r="F460" s="252" t="s">
        <v>773</v>
      </c>
      <c r="G460" s="253" t="s">
        <v>174</v>
      </c>
      <c r="H460" s="254">
        <v>13.5</v>
      </c>
      <c r="I460" s="255"/>
      <c r="J460" s="256">
        <f>ROUND(I460*H460,2)</f>
        <v>0</v>
      </c>
      <c r="K460" s="257"/>
      <c r="L460" s="258"/>
      <c r="M460" s="259" t="s">
        <v>1</v>
      </c>
      <c r="N460" s="260" t="s">
        <v>41</v>
      </c>
      <c r="O460" s="78"/>
      <c r="P460" s="223">
        <f>O460*H460</f>
        <v>0</v>
      </c>
      <c r="Q460" s="223">
        <v>0.03</v>
      </c>
      <c r="R460" s="223">
        <f>Q460*H460</f>
        <v>0.40499999999999997</v>
      </c>
      <c r="S460" s="223">
        <v>0</v>
      </c>
      <c r="T460" s="224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5" t="s">
        <v>350</v>
      </c>
      <c r="AT460" s="225" t="s">
        <v>365</v>
      </c>
      <c r="AU460" s="225" t="s">
        <v>86</v>
      </c>
      <c r="AY460" s="18" t="s">
        <v>169</v>
      </c>
      <c r="BE460" s="128">
        <f>IF(N460="základní",J460,0)</f>
        <v>0</v>
      </c>
      <c r="BF460" s="128">
        <f>IF(N460="snížená",J460,0)</f>
        <v>0</v>
      </c>
      <c r="BG460" s="128">
        <f>IF(N460="zákl. přenesená",J460,0)</f>
        <v>0</v>
      </c>
      <c r="BH460" s="128">
        <f>IF(N460="sníž. přenesená",J460,0)</f>
        <v>0</v>
      </c>
      <c r="BI460" s="128">
        <f>IF(N460="nulová",J460,0)</f>
        <v>0</v>
      </c>
      <c r="BJ460" s="18" t="s">
        <v>84</v>
      </c>
      <c r="BK460" s="128">
        <f>ROUND(I460*H460,2)</f>
        <v>0</v>
      </c>
      <c r="BL460" s="18" t="s">
        <v>257</v>
      </c>
      <c r="BM460" s="225" t="s">
        <v>774</v>
      </c>
    </row>
    <row r="461" spans="1:51" s="14" customFormat="1" ht="12">
      <c r="A461" s="14"/>
      <c r="B461" s="234"/>
      <c r="C461" s="14"/>
      <c r="D461" s="227" t="s">
        <v>177</v>
      </c>
      <c r="E461" s="235" t="s">
        <v>1</v>
      </c>
      <c r="F461" s="236" t="s">
        <v>775</v>
      </c>
      <c r="G461" s="14"/>
      <c r="H461" s="237">
        <v>13.5</v>
      </c>
      <c r="I461" s="238"/>
      <c r="J461" s="14"/>
      <c r="K461" s="14"/>
      <c r="L461" s="234"/>
      <c r="M461" s="239"/>
      <c r="N461" s="240"/>
      <c r="O461" s="240"/>
      <c r="P461" s="240"/>
      <c r="Q461" s="240"/>
      <c r="R461" s="240"/>
      <c r="S461" s="240"/>
      <c r="T461" s="241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35" t="s">
        <v>177</v>
      </c>
      <c r="AU461" s="235" t="s">
        <v>86</v>
      </c>
      <c r="AV461" s="14" t="s">
        <v>86</v>
      </c>
      <c r="AW461" s="14" t="s">
        <v>30</v>
      </c>
      <c r="AX461" s="14" t="s">
        <v>84</v>
      </c>
      <c r="AY461" s="235" t="s">
        <v>169</v>
      </c>
    </row>
    <row r="462" spans="1:65" s="2" customFormat="1" ht="21.75" customHeight="1">
      <c r="A462" s="39"/>
      <c r="B462" s="181"/>
      <c r="C462" s="213" t="s">
        <v>776</v>
      </c>
      <c r="D462" s="213" t="s">
        <v>171</v>
      </c>
      <c r="E462" s="214" t="s">
        <v>777</v>
      </c>
      <c r="F462" s="215" t="s">
        <v>778</v>
      </c>
      <c r="G462" s="216" t="s">
        <v>211</v>
      </c>
      <c r="H462" s="217">
        <v>5.917</v>
      </c>
      <c r="I462" s="218"/>
      <c r="J462" s="219">
        <f>ROUND(I462*H462,2)</f>
        <v>0</v>
      </c>
      <c r="K462" s="220"/>
      <c r="L462" s="40"/>
      <c r="M462" s="221" t="s">
        <v>1</v>
      </c>
      <c r="N462" s="222" t="s">
        <v>41</v>
      </c>
      <c r="O462" s="78"/>
      <c r="P462" s="223">
        <f>O462*H462</f>
        <v>0</v>
      </c>
      <c r="Q462" s="223">
        <v>0</v>
      </c>
      <c r="R462" s="223">
        <f>Q462*H462</f>
        <v>0</v>
      </c>
      <c r="S462" s="223">
        <v>0</v>
      </c>
      <c r="T462" s="224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25" t="s">
        <v>257</v>
      </c>
      <c r="AT462" s="225" t="s">
        <v>171</v>
      </c>
      <c r="AU462" s="225" t="s">
        <v>86</v>
      </c>
      <c r="AY462" s="18" t="s">
        <v>169</v>
      </c>
      <c r="BE462" s="128">
        <f>IF(N462="základní",J462,0)</f>
        <v>0</v>
      </c>
      <c r="BF462" s="128">
        <f>IF(N462="snížená",J462,0)</f>
        <v>0</v>
      </c>
      <c r="BG462" s="128">
        <f>IF(N462="zákl. přenesená",J462,0)</f>
        <v>0</v>
      </c>
      <c r="BH462" s="128">
        <f>IF(N462="sníž. přenesená",J462,0)</f>
        <v>0</v>
      </c>
      <c r="BI462" s="128">
        <f>IF(N462="nulová",J462,0)</f>
        <v>0</v>
      </c>
      <c r="BJ462" s="18" t="s">
        <v>84</v>
      </c>
      <c r="BK462" s="128">
        <f>ROUND(I462*H462,2)</f>
        <v>0</v>
      </c>
      <c r="BL462" s="18" t="s">
        <v>257</v>
      </c>
      <c r="BM462" s="225" t="s">
        <v>779</v>
      </c>
    </row>
    <row r="463" spans="1:65" s="2" customFormat="1" ht="21.75" customHeight="1">
      <c r="A463" s="39"/>
      <c r="B463" s="181"/>
      <c r="C463" s="213" t="s">
        <v>780</v>
      </c>
      <c r="D463" s="213" t="s">
        <v>171</v>
      </c>
      <c r="E463" s="214" t="s">
        <v>781</v>
      </c>
      <c r="F463" s="215" t="s">
        <v>782</v>
      </c>
      <c r="G463" s="216" t="s">
        <v>211</v>
      </c>
      <c r="H463" s="217">
        <v>5.917</v>
      </c>
      <c r="I463" s="218"/>
      <c r="J463" s="219">
        <f>ROUND(I463*H463,2)</f>
        <v>0</v>
      </c>
      <c r="K463" s="220"/>
      <c r="L463" s="40"/>
      <c r="M463" s="221" t="s">
        <v>1</v>
      </c>
      <c r="N463" s="222" t="s">
        <v>41</v>
      </c>
      <c r="O463" s="78"/>
      <c r="P463" s="223">
        <f>O463*H463</f>
        <v>0</v>
      </c>
      <c r="Q463" s="223">
        <v>0</v>
      </c>
      <c r="R463" s="223">
        <f>Q463*H463</f>
        <v>0</v>
      </c>
      <c r="S463" s="223">
        <v>0</v>
      </c>
      <c r="T463" s="224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5" t="s">
        <v>257</v>
      </c>
      <c r="AT463" s="225" t="s">
        <v>171</v>
      </c>
      <c r="AU463" s="225" t="s">
        <v>86</v>
      </c>
      <c r="AY463" s="18" t="s">
        <v>169</v>
      </c>
      <c r="BE463" s="128">
        <f>IF(N463="základní",J463,0)</f>
        <v>0</v>
      </c>
      <c r="BF463" s="128">
        <f>IF(N463="snížená",J463,0)</f>
        <v>0</v>
      </c>
      <c r="BG463" s="128">
        <f>IF(N463="zákl. přenesená",J463,0)</f>
        <v>0</v>
      </c>
      <c r="BH463" s="128">
        <f>IF(N463="sníž. přenesená",J463,0)</f>
        <v>0</v>
      </c>
      <c r="BI463" s="128">
        <f>IF(N463="nulová",J463,0)</f>
        <v>0</v>
      </c>
      <c r="BJ463" s="18" t="s">
        <v>84</v>
      </c>
      <c r="BK463" s="128">
        <f>ROUND(I463*H463,2)</f>
        <v>0</v>
      </c>
      <c r="BL463" s="18" t="s">
        <v>257</v>
      </c>
      <c r="BM463" s="225" t="s">
        <v>783</v>
      </c>
    </row>
    <row r="464" spans="1:63" s="12" customFormat="1" ht="22.8" customHeight="1">
      <c r="A464" s="12"/>
      <c r="B464" s="200"/>
      <c r="C464" s="12"/>
      <c r="D464" s="201" t="s">
        <v>75</v>
      </c>
      <c r="E464" s="211" t="s">
        <v>784</v>
      </c>
      <c r="F464" s="211" t="s">
        <v>785</v>
      </c>
      <c r="G464" s="12"/>
      <c r="H464" s="12"/>
      <c r="I464" s="203"/>
      <c r="J464" s="212">
        <f>BK464</f>
        <v>0</v>
      </c>
      <c r="K464" s="12"/>
      <c r="L464" s="200"/>
      <c r="M464" s="205"/>
      <c r="N464" s="206"/>
      <c r="O464" s="206"/>
      <c r="P464" s="207">
        <f>SUM(P465:P466)</f>
        <v>0</v>
      </c>
      <c r="Q464" s="206"/>
      <c r="R464" s="207">
        <f>SUM(R465:R466)</f>
        <v>0.03393</v>
      </c>
      <c r="S464" s="206"/>
      <c r="T464" s="208">
        <f>SUM(T465:T466)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01" t="s">
        <v>86</v>
      </c>
      <c r="AT464" s="209" t="s">
        <v>75</v>
      </c>
      <c r="AU464" s="209" t="s">
        <v>84</v>
      </c>
      <c r="AY464" s="201" t="s">
        <v>169</v>
      </c>
      <c r="BK464" s="210">
        <f>SUM(BK465:BK466)</f>
        <v>0</v>
      </c>
    </row>
    <row r="465" spans="1:65" s="2" customFormat="1" ht="21.75" customHeight="1">
      <c r="A465" s="39"/>
      <c r="B465" s="181"/>
      <c r="C465" s="213" t="s">
        <v>786</v>
      </c>
      <c r="D465" s="213" t="s">
        <v>171</v>
      </c>
      <c r="E465" s="214" t="s">
        <v>787</v>
      </c>
      <c r="F465" s="215" t="s">
        <v>788</v>
      </c>
      <c r="G465" s="216" t="s">
        <v>286</v>
      </c>
      <c r="H465" s="217">
        <v>30</v>
      </c>
      <c r="I465" s="218"/>
      <c r="J465" s="219">
        <f>ROUND(I465*H465,2)</f>
        <v>0</v>
      </c>
      <c r="K465" s="220"/>
      <c r="L465" s="40"/>
      <c r="M465" s="221" t="s">
        <v>1</v>
      </c>
      <c r="N465" s="222" t="s">
        <v>41</v>
      </c>
      <c r="O465" s="78"/>
      <c r="P465" s="223">
        <f>O465*H465</f>
        <v>0</v>
      </c>
      <c r="Q465" s="223">
        <v>0.0011</v>
      </c>
      <c r="R465" s="223">
        <f>Q465*H465</f>
        <v>0.033</v>
      </c>
      <c r="S465" s="223">
        <v>0</v>
      </c>
      <c r="T465" s="224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5" t="s">
        <v>257</v>
      </c>
      <c r="AT465" s="225" t="s">
        <v>171</v>
      </c>
      <c r="AU465" s="225" t="s">
        <v>86</v>
      </c>
      <c r="AY465" s="18" t="s">
        <v>169</v>
      </c>
      <c r="BE465" s="128">
        <f>IF(N465="základní",J465,0)</f>
        <v>0</v>
      </c>
      <c r="BF465" s="128">
        <f>IF(N465="snížená",J465,0)</f>
        <v>0</v>
      </c>
      <c r="BG465" s="128">
        <f>IF(N465="zákl. přenesená",J465,0)</f>
        <v>0</v>
      </c>
      <c r="BH465" s="128">
        <f>IF(N465="sníž. přenesená",J465,0)</f>
        <v>0</v>
      </c>
      <c r="BI465" s="128">
        <f>IF(N465="nulová",J465,0)</f>
        <v>0</v>
      </c>
      <c r="BJ465" s="18" t="s">
        <v>84</v>
      </c>
      <c r="BK465" s="128">
        <f>ROUND(I465*H465,2)</f>
        <v>0</v>
      </c>
      <c r="BL465" s="18" t="s">
        <v>257</v>
      </c>
      <c r="BM465" s="225" t="s">
        <v>789</v>
      </c>
    </row>
    <row r="466" spans="1:65" s="2" customFormat="1" ht="16.5" customHeight="1">
      <c r="A466" s="39"/>
      <c r="B466" s="181"/>
      <c r="C466" s="213" t="s">
        <v>790</v>
      </c>
      <c r="D466" s="213" t="s">
        <v>171</v>
      </c>
      <c r="E466" s="214" t="s">
        <v>791</v>
      </c>
      <c r="F466" s="215" t="s">
        <v>792</v>
      </c>
      <c r="G466" s="216" t="s">
        <v>286</v>
      </c>
      <c r="H466" s="217">
        <v>1</v>
      </c>
      <c r="I466" s="218"/>
      <c r="J466" s="219">
        <f>ROUND(I466*H466,2)</f>
        <v>0</v>
      </c>
      <c r="K466" s="220"/>
      <c r="L466" s="40"/>
      <c r="M466" s="221" t="s">
        <v>1</v>
      </c>
      <c r="N466" s="222" t="s">
        <v>41</v>
      </c>
      <c r="O466" s="78"/>
      <c r="P466" s="223">
        <f>O466*H466</f>
        <v>0</v>
      </c>
      <c r="Q466" s="223">
        <v>0.00093</v>
      </c>
      <c r="R466" s="223">
        <f>Q466*H466</f>
        <v>0.00093</v>
      </c>
      <c r="S466" s="223">
        <v>0</v>
      </c>
      <c r="T466" s="224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25" t="s">
        <v>257</v>
      </c>
      <c r="AT466" s="225" t="s">
        <v>171</v>
      </c>
      <c r="AU466" s="225" t="s">
        <v>86</v>
      </c>
      <c r="AY466" s="18" t="s">
        <v>169</v>
      </c>
      <c r="BE466" s="128">
        <f>IF(N466="základní",J466,0)</f>
        <v>0</v>
      </c>
      <c r="BF466" s="128">
        <f>IF(N466="snížená",J466,0)</f>
        <v>0</v>
      </c>
      <c r="BG466" s="128">
        <f>IF(N466="zákl. přenesená",J466,0)</f>
        <v>0</v>
      </c>
      <c r="BH466" s="128">
        <f>IF(N466="sníž. přenesená",J466,0)</f>
        <v>0</v>
      </c>
      <c r="BI466" s="128">
        <f>IF(N466="nulová",J466,0)</f>
        <v>0</v>
      </c>
      <c r="BJ466" s="18" t="s">
        <v>84</v>
      </c>
      <c r="BK466" s="128">
        <f>ROUND(I466*H466,2)</f>
        <v>0</v>
      </c>
      <c r="BL466" s="18" t="s">
        <v>257</v>
      </c>
      <c r="BM466" s="225" t="s">
        <v>793</v>
      </c>
    </row>
    <row r="467" spans="1:63" s="12" customFormat="1" ht="22.8" customHeight="1">
      <c r="A467" s="12"/>
      <c r="B467" s="200"/>
      <c r="C467" s="12"/>
      <c r="D467" s="201" t="s">
        <v>75</v>
      </c>
      <c r="E467" s="211" t="s">
        <v>794</v>
      </c>
      <c r="F467" s="211" t="s">
        <v>795</v>
      </c>
      <c r="G467" s="12"/>
      <c r="H467" s="12"/>
      <c r="I467" s="203"/>
      <c r="J467" s="212">
        <f>BK467</f>
        <v>0</v>
      </c>
      <c r="K467" s="12"/>
      <c r="L467" s="200"/>
      <c r="M467" s="205"/>
      <c r="N467" s="206"/>
      <c r="O467" s="206"/>
      <c r="P467" s="207">
        <f>SUM(P468:P535)</f>
        <v>0</v>
      </c>
      <c r="Q467" s="206"/>
      <c r="R467" s="207">
        <f>SUM(R468:R535)</f>
        <v>20.5894039</v>
      </c>
      <c r="S467" s="206"/>
      <c r="T467" s="208">
        <f>SUM(T468:T535)</f>
        <v>11.705000000000002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01" t="s">
        <v>86</v>
      </c>
      <c r="AT467" s="209" t="s">
        <v>75</v>
      </c>
      <c r="AU467" s="209" t="s">
        <v>84</v>
      </c>
      <c r="AY467" s="201" t="s">
        <v>169</v>
      </c>
      <c r="BK467" s="210">
        <f>SUM(BK468:BK535)</f>
        <v>0</v>
      </c>
    </row>
    <row r="468" spans="1:65" s="2" customFormat="1" ht="21.75" customHeight="1">
      <c r="A468" s="39"/>
      <c r="B468" s="181"/>
      <c r="C468" s="213" t="s">
        <v>796</v>
      </c>
      <c r="D468" s="213" t="s">
        <v>171</v>
      </c>
      <c r="E468" s="214" t="s">
        <v>797</v>
      </c>
      <c r="F468" s="215" t="s">
        <v>798</v>
      </c>
      <c r="G468" s="216" t="s">
        <v>312</v>
      </c>
      <c r="H468" s="217">
        <v>670</v>
      </c>
      <c r="I468" s="218"/>
      <c r="J468" s="219">
        <f>ROUND(I468*H468,2)</f>
        <v>0</v>
      </c>
      <c r="K468" s="220"/>
      <c r="L468" s="40"/>
      <c r="M468" s="221" t="s">
        <v>1</v>
      </c>
      <c r="N468" s="222" t="s">
        <v>41</v>
      </c>
      <c r="O468" s="78"/>
      <c r="P468" s="223">
        <f>O468*H468</f>
        <v>0</v>
      </c>
      <c r="Q468" s="223">
        <v>0</v>
      </c>
      <c r="R468" s="223">
        <f>Q468*H468</f>
        <v>0</v>
      </c>
      <c r="S468" s="223">
        <v>0.014</v>
      </c>
      <c r="T468" s="224">
        <f>S468*H468</f>
        <v>9.38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5" t="s">
        <v>257</v>
      </c>
      <c r="AT468" s="225" t="s">
        <v>171</v>
      </c>
      <c r="AU468" s="225" t="s">
        <v>86</v>
      </c>
      <c r="AY468" s="18" t="s">
        <v>169</v>
      </c>
      <c r="BE468" s="128">
        <f>IF(N468="základní",J468,0)</f>
        <v>0</v>
      </c>
      <c r="BF468" s="128">
        <f>IF(N468="snížená",J468,0)</f>
        <v>0</v>
      </c>
      <c r="BG468" s="128">
        <f>IF(N468="zákl. přenesená",J468,0)</f>
        <v>0</v>
      </c>
      <c r="BH468" s="128">
        <f>IF(N468="sníž. přenesená",J468,0)</f>
        <v>0</v>
      </c>
      <c r="BI468" s="128">
        <f>IF(N468="nulová",J468,0)</f>
        <v>0</v>
      </c>
      <c r="BJ468" s="18" t="s">
        <v>84</v>
      </c>
      <c r="BK468" s="128">
        <f>ROUND(I468*H468,2)</f>
        <v>0</v>
      </c>
      <c r="BL468" s="18" t="s">
        <v>257</v>
      </c>
      <c r="BM468" s="225" t="s">
        <v>799</v>
      </c>
    </row>
    <row r="469" spans="1:51" s="13" customFormat="1" ht="12">
      <c r="A469" s="13"/>
      <c r="B469" s="226"/>
      <c r="C469" s="13"/>
      <c r="D469" s="227" t="s">
        <v>177</v>
      </c>
      <c r="E469" s="228" t="s">
        <v>1</v>
      </c>
      <c r="F469" s="229" t="s">
        <v>800</v>
      </c>
      <c r="G469" s="13"/>
      <c r="H469" s="228" t="s">
        <v>1</v>
      </c>
      <c r="I469" s="230"/>
      <c r="J469" s="13"/>
      <c r="K469" s="13"/>
      <c r="L469" s="226"/>
      <c r="M469" s="231"/>
      <c r="N469" s="232"/>
      <c r="O469" s="232"/>
      <c r="P469" s="232"/>
      <c r="Q469" s="232"/>
      <c r="R469" s="232"/>
      <c r="S469" s="232"/>
      <c r="T469" s="23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28" t="s">
        <v>177</v>
      </c>
      <c r="AU469" s="228" t="s">
        <v>86</v>
      </c>
      <c r="AV469" s="13" t="s">
        <v>84</v>
      </c>
      <c r="AW469" s="13" t="s">
        <v>30</v>
      </c>
      <c r="AX469" s="13" t="s">
        <v>76</v>
      </c>
      <c r="AY469" s="228" t="s">
        <v>169</v>
      </c>
    </row>
    <row r="470" spans="1:51" s="14" customFormat="1" ht="12">
      <c r="A470" s="14"/>
      <c r="B470" s="234"/>
      <c r="C470" s="14"/>
      <c r="D470" s="227" t="s">
        <v>177</v>
      </c>
      <c r="E470" s="235" t="s">
        <v>1</v>
      </c>
      <c r="F470" s="236" t="s">
        <v>801</v>
      </c>
      <c r="G470" s="14"/>
      <c r="H470" s="237">
        <v>670</v>
      </c>
      <c r="I470" s="238"/>
      <c r="J470" s="14"/>
      <c r="K470" s="14"/>
      <c r="L470" s="234"/>
      <c r="M470" s="239"/>
      <c r="N470" s="240"/>
      <c r="O470" s="240"/>
      <c r="P470" s="240"/>
      <c r="Q470" s="240"/>
      <c r="R470" s="240"/>
      <c r="S470" s="240"/>
      <c r="T470" s="24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35" t="s">
        <v>177</v>
      </c>
      <c r="AU470" s="235" t="s">
        <v>86</v>
      </c>
      <c r="AV470" s="14" t="s">
        <v>86</v>
      </c>
      <c r="AW470" s="14" t="s">
        <v>30</v>
      </c>
      <c r="AX470" s="14" t="s">
        <v>76</v>
      </c>
      <c r="AY470" s="235" t="s">
        <v>169</v>
      </c>
    </row>
    <row r="471" spans="1:51" s="15" customFormat="1" ht="12">
      <c r="A471" s="15"/>
      <c r="B471" s="242"/>
      <c r="C471" s="15"/>
      <c r="D471" s="227" t="s">
        <v>177</v>
      </c>
      <c r="E471" s="243" t="s">
        <v>1</v>
      </c>
      <c r="F471" s="244" t="s">
        <v>180</v>
      </c>
      <c r="G471" s="15"/>
      <c r="H471" s="245">
        <v>670</v>
      </c>
      <c r="I471" s="246"/>
      <c r="J471" s="15"/>
      <c r="K471" s="15"/>
      <c r="L471" s="242"/>
      <c r="M471" s="247"/>
      <c r="N471" s="248"/>
      <c r="O471" s="248"/>
      <c r="P471" s="248"/>
      <c r="Q471" s="248"/>
      <c r="R471" s="248"/>
      <c r="S471" s="248"/>
      <c r="T471" s="249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T471" s="243" t="s">
        <v>177</v>
      </c>
      <c r="AU471" s="243" t="s">
        <v>86</v>
      </c>
      <c r="AV471" s="15" t="s">
        <v>175</v>
      </c>
      <c r="AW471" s="15" t="s">
        <v>30</v>
      </c>
      <c r="AX471" s="15" t="s">
        <v>84</v>
      </c>
      <c r="AY471" s="243" t="s">
        <v>169</v>
      </c>
    </row>
    <row r="472" spans="1:65" s="2" customFormat="1" ht="21.75" customHeight="1">
      <c r="A472" s="39"/>
      <c r="B472" s="181"/>
      <c r="C472" s="213" t="s">
        <v>802</v>
      </c>
      <c r="D472" s="213" t="s">
        <v>171</v>
      </c>
      <c r="E472" s="214" t="s">
        <v>803</v>
      </c>
      <c r="F472" s="215" t="s">
        <v>804</v>
      </c>
      <c r="G472" s="216" t="s">
        <v>312</v>
      </c>
      <c r="H472" s="217">
        <v>308.06</v>
      </c>
      <c r="I472" s="218"/>
      <c r="J472" s="219">
        <f>ROUND(I472*H472,2)</f>
        <v>0</v>
      </c>
      <c r="K472" s="220"/>
      <c r="L472" s="40"/>
      <c r="M472" s="221" t="s">
        <v>1</v>
      </c>
      <c r="N472" s="222" t="s">
        <v>41</v>
      </c>
      <c r="O472" s="78"/>
      <c r="P472" s="223">
        <f>O472*H472</f>
        <v>0</v>
      </c>
      <c r="Q472" s="223">
        <v>0</v>
      </c>
      <c r="R472" s="223">
        <f>Q472*H472</f>
        <v>0</v>
      </c>
      <c r="S472" s="223">
        <v>0</v>
      </c>
      <c r="T472" s="224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5" t="s">
        <v>257</v>
      </c>
      <c r="AT472" s="225" t="s">
        <v>171</v>
      </c>
      <c r="AU472" s="225" t="s">
        <v>86</v>
      </c>
      <c r="AY472" s="18" t="s">
        <v>169</v>
      </c>
      <c r="BE472" s="128">
        <f>IF(N472="základní",J472,0)</f>
        <v>0</v>
      </c>
      <c r="BF472" s="128">
        <f>IF(N472="snížená",J472,0)</f>
        <v>0</v>
      </c>
      <c r="BG472" s="128">
        <f>IF(N472="zákl. přenesená",J472,0)</f>
        <v>0</v>
      </c>
      <c r="BH472" s="128">
        <f>IF(N472="sníž. přenesená",J472,0)</f>
        <v>0</v>
      </c>
      <c r="BI472" s="128">
        <f>IF(N472="nulová",J472,0)</f>
        <v>0</v>
      </c>
      <c r="BJ472" s="18" t="s">
        <v>84</v>
      </c>
      <c r="BK472" s="128">
        <f>ROUND(I472*H472,2)</f>
        <v>0</v>
      </c>
      <c r="BL472" s="18" t="s">
        <v>257</v>
      </c>
      <c r="BM472" s="225" t="s">
        <v>805</v>
      </c>
    </row>
    <row r="473" spans="1:51" s="13" customFormat="1" ht="12">
      <c r="A473" s="13"/>
      <c r="B473" s="226"/>
      <c r="C473" s="13"/>
      <c r="D473" s="227" t="s">
        <v>177</v>
      </c>
      <c r="E473" s="228" t="s">
        <v>1</v>
      </c>
      <c r="F473" s="229" t="s">
        <v>806</v>
      </c>
      <c r="G473" s="13"/>
      <c r="H473" s="228" t="s">
        <v>1</v>
      </c>
      <c r="I473" s="230"/>
      <c r="J473" s="13"/>
      <c r="K473" s="13"/>
      <c r="L473" s="226"/>
      <c r="M473" s="231"/>
      <c r="N473" s="232"/>
      <c r="O473" s="232"/>
      <c r="P473" s="232"/>
      <c r="Q473" s="232"/>
      <c r="R473" s="232"/>
      <c r="S473" s="232"/>
      <c r="T473" s="23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28" t="s">
        <v>177</v>
      </c>
      <c r="AU473" s="228" t="s">
        <v>86</v>
      </c>
      <c r="AV473" s="13" t="s">
        <v>84</v>
      </c>
      <c r="AW473" s="13" t="s">
        <v>30</v>
      </c>
      <c r="AX473" s="13" t="s">
        <v>76</v>
      </c>
      <c r="AY473" s="228" t="s">
        <v>169</v>
      </c>
    </row>
    <row r="474" spans="1:51" s="14" customFormat="1" ht="12">
      <c r="A474" s="14"/>
      <c r="B474" s="234"/>
      <c r="C474" s="14"/>
      <c r="D474" s="227" t="s">
        <v>177</v>
      </c>
      <c r="E474" s="235" t="s">
        <v>1</v>
      </c>
      <c r="F474" s="236" t="s">
        <v>807</v>
      </c>
      <c r="G474" s="14"/>
      <c r="H474" s="237">
        <v>22.06</v>
      </c>
      <c r="I474" s="238"/>
      <c r="J474" s="14"/>
      <c r="K474" s="14"/>
      <c r="L474" s="234"/>
      <c r="M474" s="239"/>
      <c r="N474" s="240"/>
      <c r="O474" s="240"/>
      <c r="P474" s="240"/>
      <c r="Q474" s="240"/>
      <c r="R474" s="240"/>
      <c r="S474" s="240"/>
      <c r="T474" s="241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35" t="s">
        <v>177</v>
      </c>
      <c r="AU474" s="235" t="s">
        <v>86</v>
      </c>
      <c r="AV474" s="14" t="s">
        <v>86</v>
      </c>
      <c r="AW474" s="14" t="s">
        <v>30</v>
      </c>
      <c r="AX474" s="14" t="s">
        <v>76</v>
      </c>
      <c r="AY474" s="235" t="s">
        <v>169</v>
      </c>
    </row>
    <row r="475" spans="1:51" s="13" customFormat="1" ht="12">
      <c r="A475" s="13"/>
      <c r="B475" s="226"/>
      <c r="C475" s="13"/>
      <c r="D475" s="227" t="s">
        <v>177</v>
      </c>
      <c r="E475" s="228" t="s">
        <v>1</v>
      </c>
      <c r="F475" s="229" t="s">
        <v>808</v>
      </c>
      <c r="G475" s="13"/>
      <c r="H475" s="228" t="s">
        <v>1</v>
      </c>
      <c r="I475" s="230"/>
      <c r="J475" s="13"/>
      <c r="K475" s="13"/>
      <c r="L475" s="226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28" t="s">
        <v>177</v>
      </c>
      <c r="AU475" s="228" t="s">
        <v>86</v>
      </c>
      <c r="AV475" s="13" t="s">
        <v>84</v>
      </c>
      <c r="AW475" s="13" t="s">
        <v>30</v>
      </c>
      <c r="AX475" s="13" t="s">
        <v>76</v>
      </c>
      <c r="AY475" s="228" t="s">
        <v>169</v>
      </c>
    </row>
    <row r="476" spans="1:51" s="14" customFormat="1" ht="12">
      <c r="A476" s="14"/>
      <c r="B476" s="234"/>
      <c r="C476" s="14"/>
      <c r="D476" s="227" t="s">
        <v>177</v>
      </c>
      <c r="E476" s="235" t="s">
        <v>1</v>
      </c>
      <c r="F476" s="236" t="s">
        <v>809</v>
      </c>
      <c r="G476" s="14"/>
      <c r="H476" s="237">
        <v>153</v>
      </c>
      <c r="I476" s="238"/>
      <c r="J476" s="14"/>
      <c r="K476" s="14"/>
      <c r="L476" s="234"/>
      <c r="M476" s="239"/>
      <c r="N476" s="240"/>
      <c r="O476" s="240"/>
      <c r="P476" s="240"/>
      <c r="Q476" s="240"/>
      <c r="R476" s="240"/>
      <c r="S476" s="240"/>
      <c r="T476" s="241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35" t="s">
        <v>177</v>
      </c>
      <c r="AU476" s="235" t="s">
        <v>86</v>
      </c>
      <c r="AV476" s="14" t="s">
        <v>86</v>
      </c>
      <c r="AW476" s="14" t="s">
        <v>30</v>
      </c>
      <c r="AX476" s="14" t="s">
        <v>76</v>
      </c>
      <c r="AY476" s="235" t="s">
        <v>169</v>
      </c>
    </row>
    <row r="477" spans="1:51" s="13" customFormat="1" ht="12">
      <c r="A477" s="13"/>
      <c r="B477" s="226"/>
      <c r="C477" s="13"/>
      <c r="D477" s="227" t="s">
        <v>177</v>
      </c>
      <c r="E477" s="228" t="s">
        <v>1</v>
      </c>
      <c r="F477" s="229" t="s">
        <v>810</v>
      </c>
      <c r="G477" s="13"/>
      <c r="H477" s="228" t="s">
        <v>1</v>
      </c>
      <c r="I477" s="230"/>
      <c r="J477" s="13"/>
      <c r="K477" s="13"/>
      <c r="L477" s="226"/>
      <c r="M477" s="231"/>
      <c r="N477" s="232"/>
      <c r="O477" s="232"/>
      <c r="P477" s="232"/>
      <c r="Q477" s="232"/>
      <c r="R477" s="232"/>
      <c r="S477" s="232"/>
      <c r="T477" s="23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28" t="s">
        <v>177</v>
      </c>
      <c r="AU477" s="228" t="s">
        <v>86</v>
      </c>
      <c r="AV477" s="13" t="s">
        <v>84</v>
      </c>
      <c r="AW477" s="13" t="s">
        <v>30</v>
      </c>
      <c r="AX477" s="13" t="s">
        <v>76</v>
      </c>
      <c r="AY477" s="228" t="s">
        <v>169</v>
      </c>
    </row>
    <row r="478" spans="1:51" s="14" customFormat="1" ht="12">
      <c r="A478" s="14"/>
      <c r="B478" s="234"/>
      <c r="C478" s="14"/>
      <c r="D478" s="227" t="s">
        <v>177</v>
      </c>
      <c r="E478" s="235" t="s">
        <v>1</v>
      </c>
      <c r="F478" s="236" t="s">
        <v>8</v>
      </c>
      <c r="G478" s="14"/>
      <c r="H478" s="237">
        <v>15</v>
      </c>
      <c r="I478" s="238"/>
      <c r="J478" s="14"/>
      <c r="K478" s="14"/>
      <c r="L478" s="234"/>
      <c r="M478" s="239"/>
      <c r="N478" s="240"/>
      <c r="O478" s="240"/>
      <c r="P478" s="240"/>
      <c r="Q478" s="240"/>
      <c r="R478" s="240"/>
      <c r="S478" s="240"/>
      <c r="T478" s="241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35" t="s">
        <v>177</v>
      </c>
      <c r="AU478" s="235" t="s">
        <v>86</v>
      </c>
      <c r="AV478" s="14" t="s">
        <v>86</v>
      </c>
      <c r="AW478" s="14" t="s">
        <v>30</v>
      </c>
      <c r="AX478" s="14" t="s">
        <v>76</v>
      </c>
      <c r="AY478" s="235" t="s">
        <v>169</v>
      </c>
    </row>
    <row r="479" spans="1:51" s="13" customFormat="1" ht="12">
      <c r="A479" s="13"/>
      <c r="B479" s="226"/>
      <c r="C479" s="13"/>
      <c r="D479" s="227" t="s">
        <v>177</v>
      </c>
      <c r="E479" s="228" t="s">
        <v>1</v>
      </c>
      <c r="F479" s="229" t="s">
        <v>811</v>
      </c>
      <c r="G479" s="13"/>
      <c r="H479" s="228" t="s">
        <v>1</v>
      </c>
      <c r="I479" s="230"/>
      <c r="J479" s="13"/>
      <c r="K479" s="13"/>
      <c r="L479" s="226"/>
      <c r="M479" s="231"/>
      <c r="N479" s="232"/>
      <c r="O479" s="232"/>
      <c r="P479" s="232"/>
      <c r="Q479" s="232"/>
      <c r="R479" s="232"/>
      <c r="S479" s="232"/>
      <c r="T479" s="23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28" t="s">
        <v>177</v>
      </c>
      <c r="AU479" s="228" t="s">
        <v>86</v>
      </c>
      <c r="AV479" s="13" t="s">
        <v>84</v>
      </c>
      <c r="AW479" s="13" t="s">
        <v>30</v>
      </c>
      <c r="AX479" s="13" t="s">
        <v>76</v>
      </c>
      <c r="AY479" s="228" t="s">
        <v>169</v>
      </c>
    </row>
    <row r="480" spans="1:51" s="14" customFormat="1" ht="12">
      <c r="A480" s="14"/>
      <c r="B480" s="234"/>
      <c r="C480" s="14"/>
      <c r="D480" s="227" t="s">
        <v>177</v>
      </c>
      <c r="E480" s="235" t="s">
        <v>1</v>
      </c>
      <c r="F480" s="236" t="s">
        <v>771</v>
      </c>
      <c r="G480" s="14"/>
      <c r="H480" s="237">
        <v>118</v>
      </c>
      <c r="I480" s="238"/>
      <c r="J480" s="14"/>
      <c r="K480" s="14"/>
      <c r="L480" s="234"/>
      <c r="M480" s="239"/>
      <c r="N480" s="240"/>
      <c r="O480" s="240"/>
      <c r="P480" s="240"/>
      <c r="Q480" s="240"/>
      <c r="R480" s="240"/>
      <c r="S480" s="240"/>
      <c r="T480" s="241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35" t="s">
        <v>177</v>
      </c>
      <c r="AU480" s="235" t="s">
        <v>86</v>
      </c>
      <c r="AV480" s="14" t="s">
        <v>86</v>
      </c>
      <c r="AW480" s="14" t="s">
        <v>30</v>
      </c>
      <c r="AX480" s="14" t="s">
        <v>76</v>
      </c>
      <c r="AY480" s="235" t="s">
        <v>169</v>
      </c>
    </row>
    <row r="481" spans="1:51" s="15" customFormat="1" ht="12">
      <c r="A481" s="15"/>
      <c r="B481" s="242"/>
      <c r="C481" s="15"/>
      <c r="D481" s="227" t="s">
        <v>177</v>
      </c>
      <c r="E481" s="243" t="s">
        <v>1</v>
      </c>
      <c r="F481" s="244" t="s">
        <v>180</v>
      </c>
      <c r="G481" s="15"/>
      <c r="H481" s="245">
        <v>308.06</v>
      </c>
      <c r="I481" s="246"/>
      <c r="J481" s="15"/>
      <c r="K481" s="15"/>
      <c r="L481" s="242"/>
      <c r="M481" s="247"/>
      <c r="N481" s="248"/>
      <c r="O481" s="248"/>
      <c r="P481" s="248"/>
      <c r="Q481" s="248"/>
      <c r="R481" s="248"/>
      <c r="S481" s="248"/>
      <c r="T481" s="249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43" t="s">
        <v>177</v>
      </c>
      <c r="AU481" s="243" t="s">
        <v>86</v>
      </c>
      <c r="AV481" s="15" t="s">
        <v>175</v>
      </c>
      <c r="AW481" s="15" t="s">
        <v>30</v>
      </c>
      <c r="AX481" s="15" t="s">
        <v>84</v>
      </c>
      <c r="AY481" s="243" t="s">
        <v>169</v>
      </c>
    </row>
    <row r="482" spans="1:65" s="2" customFormat="1" ht="16.5" customHeight="1">
      <c r="A482" s="39"/>
      <c r="B482" s="181"/>
      <c r="C482" s="250" t="s">
        <v>812</v>
      </c>
      <c r="D482" s="250" t="s">
        <v>365</v>
      </c>
      <c r="E482" s="251" t="s">
        <v>813</v>
      </c>
      <c r="F482" s="252" t="s">
        <v>814</v>
      </c>
      <c r="G482" s="253" t="s">
        <v>174</v>
      </c>
      <c r="H482" s="254">
        <v>5.177</v>
      </c>
      <c r="I482" s="255"/>
      <c r="J482" s="256">
        <f>ROUND(I482*H482,2)</f>
        <v>0</v>
      </c>
      <c r="K482" s="257"/>
      <c r="L482" s="258"/>
      <c r="M482" s="259" t="s">
        <v>1</v>
      </c>
      <c r="N482" s="260" t="s">
        <v>41</v>
      </c>
      <c r="O482" s="78"/>
      <c r="P482" s="223">
        <f>O482*H482</f>
        <v>0</v>
      </c>
      <c r="Q482" s="223">
        <v>0.55</v>
      </c>
      <c r="R482" s="223">
        <f>Q482*H482</f>
        <v>2.84735</v>
      </c>
      <c r="S482" s="223">
        <v>0</v>
      </c>
      <c r="T482" s="224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25" t="s">
        <v>350</v>
      </c>
      <c r="AT482" s="225" t="s">
        <v>365</v>
      </c>
      <c r="AU482" s="225" t="s">
        <v>86</v>
      </c>
      <c r="AY482" s="18" t="s">
        <v>169</v>
      </c>
      <c r="BE482" s="128">
        <f>IF(N482="základní",J482,0)</f>
        <v>0</v>
      </c>
      <c r="BF482" s="128">
        <f>IF(N482="snížená",J482,0)</f>
        <v>0</v>
      </c>
      <c r="BG482" s="128">
        <f>IF(N482="zákl. přenesená",J482,0)</f>
        <v>0</v>
      </c>
      <c r="BH482" s="128">
        <f>IF(N482="sníž. přenesená",J482,0)</f>
        <v>0</v>
      </c>
      <c r="BI482" s="128">
        <f>IF(N482="nulová",J482,0)</f>
        <v>0</v>
      </c>
      <c r="BJ482" s="18" t="s">
        <v>84</v>
      </c>
      <c r="BK482" s="128">
        <f>ROUND(I482*H482,2)</f>
        <v>0</v>
      </c>
      <c r="BL482" s="18" t="s">
        <v>257</v>
      </c>
      <c r="BM482" s="225" t="s">
        <v>815</v>
      </c>
    </row>
    <row r="483" spans="1:51" s="13" customFormat="1" ht="12">
      <c r="A483" s="13"/>
      <c r="B483" s="226"/>
      <c r="C483" s="13"/>
      <c r="D483" s="227" t="s">
        <v>177</v>
      </c>
      <c r="E483" s="228" t="s">
        <v>1</v>
      </c>
      <c r="F483" s="229" t="s">
        <v>806</v>
      </c>
      <c r="G483" s="13"/>
      <c r="H483" s="228" t="s">
        <v>1</v>
      </c>
      <c r="I483" s="230"/>
      <c r="J483" s="13"/>
      <c r="K483" s="13"/>
      <c r="L483" s="226"/>
      <c r="M483" s="231"/>
      <c r="N483" s="232"/>
      <c r="O483" s="232"/>
      <c r="P483" s="232"/>
      <c r="Q483" s="232"/>
      <c r="R483" s="232"/>
      <c r="S483" s="232"/>
      <c r="T483" s="23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28" t="s">
        <v>177</v>
      </c>
      <c r="AU483" s="228" t="s">
        <v>86</v>
      </c>
      <c r="AV483" s="13" t="s">
        <v>84</v>
      </c>
      <c r="AW483" s="13" t="s">
        <v>30</v>
      </c>
      <c r="AX483" s="13" t="s">
        <v>76</v>
      </c>
      <c r="AY483" s="228" t="s">
        <v>169</v>
      </c>
    </row>
    <row r="484" spans="1:51" s="14" customFormat="1" ht="12">
      <c r="A484" s="14"/>
      <c r="B484" s="234"/>
      <c r="C484" s="14"/>
      <c r="D484" s="227" t="s">
        <v>177</v>
      </c>
      <c r="E484" s="235" t="s">
        <v>1</v>
      </c>
      <c r="F484" s="236" t="s">
        <v>816</v>
      </c>
      <c r="G484" s="14"/>
      <c r="H484" s="237">
        <v>0.556</v>
      </c>
      <c r="I484" s="238"/>
      <c r="J484" s="14"/>
      <c r="K484" s="14"/>
      <c r="L484" s="234"/>
      <c r="M484" s="239"/>
      <c r="N484" s="240"/>
      <c r="O484" s="240"/>
      <c r="P484" s="240"/>
      <c r="Q484" s="240"/>
      <c r="R484" s="240"/>
      <c r="S484" s="240"/>
      <c r="T484" s="241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35" t="s">
        <v>177</v>
      </c>
      <c r="AU484" s="235" t="s">
        <v>86</v>
      </c>
      <c r="AV484" s="14" t="s">
        <v>86</v>
      </c>
      <c r="AW484" s="14" t="s">
        <v>30</v>
      </c>
      <c r="AX484" s="14" t="s">
        <v>76</v>
      </c>
      <c r="AY484" s="235" t="s">
        <v>169</v>
      </c>
    </row>
    <row r="485" spans="1:51" s="13" customFormat="1" ht="12">
      <c r="A485" s="13"/>
      <c r="B485" s="226"/>
      <c r="C485" s="13"/>
      <c r="D485" s="227" t="s">
        <v>177</v>
      </c>
      <c r="E485" s="228" t="s">
        <v>1</v>
      </c>
      <c r="F485" s="229" t="s">
        <v>808</v>
      </c>
      <c r="G485" s="13"/>
      <c r="H485" s="228" t="s">
        <v>1</v>
      </c>
      <c r="I485" s="230"/>
      <c r="J485" s="13"/>
      <c r="K485" s="13"/>
      <c r="L485" s="226"/>
      <c r="M485" s="231"/>
      <c r="N485" s="232"/>
      <c r="O485" s="232"/>
      <c r="P485" s="232"/>
      <c r="Q485" s="232"/>
      <c r="R485" s="232"/>
      <c r="S485" s="232"/>
      <c r="T485" s="23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28" t="s">
        <v>177</v>
      </c>
      <c r="AU485" s="228" t="s">
        <v>86</v>
      </c>
      <c r="AV485" s="13" t="s">
        <v>84</v>
      </c>
      <c r="AW485" s="13" t="s">
        <v>30</v>
      </c>
      <c r="AX485" s="13" t="s">
        <v>76</v>
      </c>
      <c r="AY485" s="228" t="s">
        <v>169</v>
      </c>
    </row>
    <row r="486" spans="1:51" s="14" customFormat="1" ht="12">
      <c r="A486" s="14"/>
      <c r="B486" s="234"/>
      <c r="C486" s="14"/>
      <c r="D486" s="227" t="s">
        <v>177</v>
      </c>
      <c r="E486" s="235" t="s">
        <v>1</v>
      </c>
      <c r="F486" s="236" t="s">
        <v>817</v>
      </c>
      <c r="G486" s="14"/>
      <c r="H486" s="237">
        <v>2.754</v>
      </c>
      <c r="I486" s="238"/>
      <c r="J486" s="14"/>
      <c r="K486" s="14"/>
      <c r="L486" s="234"/>
      <c r="M486" s="239"/>
      <c r="N486" s="240"/>
      <c r="O486" s="240"/>
      <c r="P486" s="240"/>
      <c r="Q486" s="240"/>
      <c r="R486" s="240"/>
      <c r="S486" s="240"/>
      <c r="T486" s="241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35" t="s">
        <v>177</v>
      </c>
      <c r="AU486" s="235" t="s">
        <v>86</v>
      </c>
      <c r="AV486" s="14" t="s">
        <v>86</v>
      </c>
      <c r="AW486" s="14" t="s">
        <v>30</v>
      </c>
      <c r="AX486" s="14" t="s">
        <v>76</v>
      </c>
      <c r="AY486" s="235" t="s">
        <v>169</v>
      </c>
    </row>
    <row r="487" spans="1:51" s="13" customFormat="1" ht="12">
      <c r="A487" s="13"/>
      <c r="B487" s="226"/>
      <c r="C487" s="13"/>
      <c r="D487" s="227" t="s">
        <v>177</v>
      </c>
      <c r="E487" s="228" t="s">
        <v>1</v>
      </c>
      <c r="F487" s="229" t="s">
        <v>810</v>
      </c>
      <c r="G487" s="13"/>
      <c r="H487" s="228" t="s">
        <v>1</v>
      </c>
      <c r="I487" s="230"/>
      <c r="J487" s="13"/>
      <c r="K487" s="13"/>
      <c r="L487" s="226"/>
      <c r="M487" s="231"/>
      <c r="N487" s="232"/>
      <c r="O487" s="232"/>
      <c r="P487" s="232"/>
      <c r="Q487" s="232"/>
      <c r="R487" s="232"/>
      <c r="S487" s="232"/>
      <c r="T487" s="23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28" t="s">
        <v>177</v>
      </c>
      <c r="AU487" s="228" t="s">
        <v>86</v>
      </c>
      <c r="AV487" s="13" t="s">
        <v>84</v>
      </c>
      <c r="AW487" s="13" t="s">
        <v>30</v>
      </c>
      <c r="AX487" s="13" t="s">
        <v>76</v>
      </c>
      <c r="AY487" s="228" t="s">
        <v>169</v>
      </c>
    </row>
    <row r="488" spans="1:51" s="14" customFormat="1" ht="12">
      <c r="A488" s="14"/>
      <c r="B488" s="234"/>
      <c r="C488" s="14"/>
      <c r="D488" s="227" t="s">
        <v>177</v>
      </c>
      <c r="E488" s="235" t="s">
        <v>1</v>
      </c>
      <c r="F488" s="236" t="s">
        <v>818</v>
      </c>
      <c r="G488" s="14"/>
      <c r="H488" s="237">
        <v>0.216</v>
      </c>
      <c r="I488" s="238"/>
      <c r="J488" s="14"/>
      <c r="K488" s="14"/>
      <c r="L488" s="234"/>
      <c r="M488" s="239"/>
      <c r="N488" s="240"/>
      <c r="O488" s="240"/>
      <c r="P488" s="240"/>
      <c r="Q488" s="240"/>
      <c r="R488" s="240"/>
      <c r="S488" s="240"/>
      <c r="T488" s="241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35" t="s">
        <v>177</v>
      </c>
      <c r="AU488" s="235" t="s">
        <v>86</v>
      </c>
      <c r="AV488" s="14" t="s">
        <v>86</v>
      </c>
      <c r="AW488" s="14" t="s">
        <v>30</v>
      </c>
      <c r="AX488" s="14" t="s">
        <v>76</v>
      </c>
      <c r="AY488" s="235" t="s">
        <v>169</v>
      </c>
    </row>
    <row r="489" spans="1:51" s="13" customFormat="1" ht="12">
      <c r="A489" s="13"/>
      <c r="B489" s="226"/>
      <c r="C489" s="13"/>
      <c r="D489" s="227" t="s">
        <v>177</v>
      </c>
      <c r="E489" s="228" t="s">
        <v>1</v>
      </c>
      <c r="F489" s="229" t="s">
        <v>811</v>
      </c>
      <c r="G489" s="13"/>
      <c r="H489" s="228" t="s">
        <v>1</v>
      </c>
      <c r="I489" s="230"/>
      <c r="J489" s="13"/>
      <c r="K489" s="13"/>
      <c r="L489" s="226"/>
      <c r="M489" s="231"/>
      <c r="N489" s="232"/>
      <c r="O489" s="232"/>
      <c r="P489" s="232"/>
      <c r="Q489" s="232"/>
      <c r="R489" s="232"/>
      <c r="S489" s="232"/>
      <c r="T489" s="23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28" t="s">
        <v>177</v>
      </c>
      <c r="AU489" s="228" t="s">
        <v>86</v>
      </c>
      <c r="AV489" s="13" t="s">
        <v>84</v>
      </c>
      <c r="AW489" s="13" t="s">
        <v>30</v>
      </c>
      <c r="AX489" s="13" t="s">
        <v>76</v>
      </c>
      <c r="AY489" s="228" t="s">
        <v>169</v>
      </c>
    </row>
    <row r="490" spans="1:51" s="14" customFormat="1" ht="12">
      <c r="A490" s="14"/>
      <c r="B490" s="234"/>
      <c r="C490" s="14"/>
      <c r="D490" s="227" t="s">
        <v>177</v>
      </c>
      <c r="E490" s="235" t="s">
        <v>1</v>
      </c>
      <c r="F490" s="236" t="s">
        <v>819</v>
      </c>
      <c r="G490" s="14"/>
      <c r="H490" s="237">
        <v>1.18</v>
      </c>
      <c r="I490" s="238"/>
      <c r="J490" s="14"/>
      <c r="K490" s="14"/>
      <c r="L490" s="234"/>
      <c r="M490" s="239"/>
      <c r="N490" s="240"/>
      <c r="O490" s="240"/>
      <c r="P490" s="240"/>
      <c r="Q490" s="240"/>
      <c r="R490" s="240"/>
      <c r="S490" s="240"/>
      <c r="T490" s="241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35" t="s">
        <v>177</v>
      </c>
      <c r="AU490" s="235" t="s">
        <v>86</v>
      </c>
      <c r="AV490" s="14" t="s">
        <v>86</v>
      </c>
      <c r="AW490" s="14" t="s">
        <v>30</v>
      </c>
      <c r="AX490" s="14" t="s">
        <v>76</v>
      </c>
      <c r="AY490" s="235" t="s">
        <v>169</v>
      </c>
    </row>
    <row r="491" spans="1:51" s="15" customFormat="1" ht="12">
      <c r="A491" s="15"/>
      <c r="B491" s="242"/>
      <c r="C491" s="15"/>
      <c r="D491" s="227" t="s">
        <v>177</v>
      </c>
      <c r="E491" s="243" t="s">
        <v>1</v>
      </c>
      <c r="F491" s="244" t="s">
        <v>180</v>
      </c>
      <c r="G491" s="15"/>
      <c r="H491" s="245">
        <v>4.706</v>
      </c>
      <c r="I491" s="246"/>
      <c r="J491" s="15"/>
      <c r="K491" s="15"/>
      <c r="L491" s="242"/>
      <c r="M491" s="247"/>
      <c r="N491" s="248"/>
      <c r="O491" s="248"/>
      <c r="P491" s="248"/>
      <c r="Q491" s="248"/>
      <c r="R491" s="248"/>
      <c r="S491" s="248"/>
      <c r="T491" s="249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43" t="s">
        <v>177</v>
      </c>
      <c r="AU491" s="243" t="s">
        <v>86</v>
      </c>
      <c r="AV491" s="15" t="s">
        <v>175</v>
      </c>
      <c r="AW491" s="15" t="s">
        <v>30</v>
      </c>
      <c r="AX491" s="15" t="s">
        <v>84</v>
      </c>
      <c r="AY491" s="243" t="s">
        <v>169</v>
      </c>
    </row>
    <row r="492" spans="1:51" s="14" customFormat="1" ht="12">
      <c r="A492" s="14"/>
      <c r="B492" s="234"/>
      <c r="C492" s="14"/>
      <c r="D492" s="227" t="s">
        <v>177</v>
      </c>
      <c r="E492" s="14"/>
      <c r="F492" s="236" t="s">
        <v>820</v>
      </c>
      <c r="G492" s="14"/>
      <c r="H492" s="237">
        <v>5.177</v>
      </c>
      <c r="I492" s="238"/>
      <c r="J492" s="14"/>
      <c r="K492" s="14"/>
      <c r="L492" s="234"/>
      <c r="M492" s="239"/>
      <c r="N492" s="240"/>
      <c r="O492" s="240"/>
      <c r="P492" s="240"/>
      <c r="Q492" s="240"/>
      <c r="R492" s="240"/>
      <c r="S492" s="240"/>
      <c r="T492" s="241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35" t="s">
        <v>177</v>
      </c>
      <c r="AU492" s="235" t="s">
        <v>86</v>
      </c>
      <c r="AV492" s="14" t="s">
        <v>86</v>
      </c>
      <c r="AW492" s="14" t="s">
        <v>3</v>
      </c>
      <c r="AX492" s="14" t="s">
        <v>84</v>
      </c>
      <c r="AY492" s="235" t="s">
        <v>169</v>
      </c>
    </row>
    <row r="493" spans="1:65" s="2" customFormat="1" ht="16.5" customHeight="1">
      <c r="A493" s="39"/>
      <c r="B493" s="181"/>
      <c r="C493" s="213" t="s">
        <v>821</v>
      </c>
      <c r="D493" s="213" t="s">
        <v>171</v>
      </c>
      <c r="E493" s="214" t="s">
        <v>822</v>
      </c>
      <c r="F493" s="215" t="s">
        <v>823</v>
      </c>
      <c r="G493" s="216" t="s">
        <v>248</v>
      </c>
      <c r="H493" s="217">
        <v>279.7</v>
      </c>
      <c r="I493" s="218"/>
      <c r="J493" s="219">
        <f>ROUND(I493*H493,2)</f>
        <v>0</v>
      </c>
      <c r="K493" s="220"/>
      <c r="L493" s="40"/>
      <c r="M493" s="221" t="s">
        <v>1</v>
      </c>
      <c r="N493" s="222" t="s">
        <v>41</v>
      </c>
      <c r="O493" s="78"/>
      <c r="P493" s="223">
        <f>O493*H493</f>
        <v>0</v>
      </c>
      <c r="Q493" s="223">
        <v>0</v>
      </c>
      <c r="R493" s="223">
        <f>Q493*H493</f>
        <v>0</v>
      </c>
      <c r="S493" s="223">
        <v>0</v>
      </c>
      <c r="T493" s="224">
        <f>S493*H493</f>
        <v>0</v>
      </c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R493" s="225" t="s">
        <v>257</v>
      </c>
      <c r="AT493" s="225" t="s">
        <v>171</v>
      </c>
      <c r="AU493" s="225" t="s">
        <v>86</v>
      </c>
      <c r="AY493" s="18" t="s">
        <v>169</v>
      </c>
      <c r="BE493" s="128">
        <f>IF(N493="základní",J493,0)</f>
        <v>0</v>
      </c>
      <c r="BF493" s="128">
        <f>IF(N493="snížená",J493,0)</f>
        <v>0</v>
      </c>
      <c r="BG493" s="128">
        <f>IF(N493="zákl. přenesená",J493,0)</f>
        <v>0</v>
      </c>
      <c r="BH493" s="128">
        <f>IF(N493="sníž. přenesená",J493,0)</f>
        <v>0</v>
      </c>
      <c r="BI493" s="128">
        <f>IF(N493="nulová",J493,0)</f>
        <v>0</v>
      </c>
      <c r="BJ493" s="18" t="s">
        <v>84</v>
      </c>
      <c r="BK493" s="128">
        <f>ROUND(I493*H493,2)</f>
        <v>0</v>
      </c>
      <c r="BL493" s="18" t="s">
        <v>257</v>
      </c>
      <c r="BM493" s="225" t="s">
        <v>824</v>
      </c>
    </row>
    <row r="494" spans="1:65" s="2" customFormat="1" ht="21.75" customHeight="1">
      <c r="A494" s="39"/>
      <c r="B494" s="181"/>
      <c r="C494" s="213" t="s">
        <v>825</v>
      </c>
      <c r="D494" s="213" t="s">
        <v>171</v>
      </c>
      <c r="E494" s="214" t="s">
        <v>826</v>
      </c>
      <c r="F494" s="215" t="s">
        <v>827</v>
      </c>
      <c r="G494" s="216" t="s">
        <v>248</v>
      </c>
      <c r="H494" s="217">
        <v>170</v>
      </c>
      <c r="I494" s="218"/>
      <c r="J494" s="219">
        <f>ROUND(I494*H494,2)</f>
        <v>0</v>
      </c>
      <c r="K494" s="220"/>
      <c r="L494" s="40"/>
      <c r="M494" s="221" t="s">
        <v>1</v>
      </c>
      <c r="N494" s="222" t="s">
        <v>41</v>
      </c>
      <c r="O494" s="78"/>
      <c r="P494" s="223">
        <f>O494*H494</f>
        <v>0</v>
      </c>
      <c r="Q494" s="223">
        <v>0.01423</v>
      </c>
      <c r="R494" s="223">
        <f>Q494*H494</f>
        <v>2.4191</v>
      </c>
      <c r="S494" s="223">
        <v>0</v>
      </c>
      <c r="T494" s="224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5" t="s">
        <v>257</v>
      </c>
      <c r="AT494" s="225" t="s">
        <v>171</v>
      </c>
      <c r="AU494" s="225" t="s">
        <v>86</v>
      </c>
      <c r="AY494" s="18" t="s">
        <v>169</v>
      </c>
      <c r="BE494" s="128">
        <f>IF(N494="základní",J494,0)</f>
        <v>0</v>
      </c>
      <c r="BF494" s="128">
        <f>IF(N494="snížená",J494,0)</f>
        <v>0</v>
      </c>
      <c r="BG494" s="128">
        <f>IF(N494="zákl. přenesená",J494,0)</f>
        <v>0</v>
      </c>
      <c r="BH494" s="128">
        <f>IF(N494="sníž. přenesená",J494,0)</f>
        <v>0</v>
      </c>
      <c r="BI494" s="128">
        <f>IF(N494="nulová",J494,0)</f>
        <v>0</v>
      </c>
      <c r="BJ494" s="18" t="s">
        <v>84</v>
      </c>
      <c r="BK494" s="128">
        <f>ROUND(I494*H494,2)</f>
        <v>0</v>
      </c>
      <c r="BL494" s="18" t="s">
        <v>257</v>
      </c>
      <c r="BM494" s="225" t="s">
        <v>828</v>
      </c>
    </row>
    <row r="495" spans="1:51" s="13" customFormat="1" ht="12">
      <c r="A495" s="13"/>
      <c r="B495" s="226"/>
      <c r="C495" s="13"/>
      <c r="D495" s="227" t="s">
        <v>177</v>
      </c>
      <c r="E495" s="228" t="s">
        <v>1</v>
      </c>
      <c r="F495" s="229" t="s">
        <v>829</v>
      </c>
      <c r="G495" s="13"/>
      <c r="H495" s="228" t="s">
        <v>1</v>
      </c>
      <c r="I495" s="230"/>
      <c r="J495" s="13"/>
      <c r="K495" s="13"/>
      <c r="L495" s="226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28" t="s">
        <v>177</v>
      </c>
      <c r="AU495" s="228" t="s">
        <v>86</v>
      </c>
      <c r="AV495" s="13" t="s">
        <v>84</v>
      </c>
      <c r="AW495" s="13" t="s">
        <v>30</v>
      </c>
      <c r="AX495" s="13" t="s">
        <v>76</v>
      </c>
      <c r="AY495" s="228" t="s">
        <v>169</v>
      </c>
    </row>
    <row r="496" spans="1:51" s="14" customFormat="1" ht="12">
      <c r="A496" s="14"/>
      <c r="B496" s="234"/>
      <c r="C496" s="14"/>
      <c r="D496" s="227" t="s">
        <v>177</v>
      </c>
      <c r="E496" s="235" t="s">
        <v>1</v>
      </c>
      <c r="F496" s="236" t="s">
        <v>830</v>
      </c>
      <c r="G496" s="14"/>
      <c r="H496" s="237">
        <v>170</v>
      </c>
      <c r="I496" s="238"/>
      <c r="J496" s="14"/>
      <c r="K496" s="14"/>
      <c r="L496" s="234"/>
      <c r="M496" s="239"/>
      <c r="N496" s="240"/>
      <c r="O496" s="240"/>
      <c r="P496" s="240"/>
      <c r="Q496" s="240"/>
      <c r="R496" s="240"/>
      <c r="S496" s="240"/>
      <c r="T496" s="241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35" t="s">
        <v>177</v>
      </c>
      <c r="AU496" s="235" t="s">
        <v>86</v>
      </c>
      <c r="AV496" s="14" t="s">
        <v>86</v>
      </c>
      <c r="AW496" s="14" t="s">
        <v>30</v>
      </c>
      <c r="AX496" s="14" t="s">
        <v>76</v>
      </c>
      <c r="AY496" s="235" t="s">
        <v>169</v>
      </c>
    </row>
    <row r="497" spans="1:51" s="15" customFormat="1" ht="12">
      <c r="A497" s="15"/>
      <c r="B497" s="242"/>
      <c r="C497" s="15"/>
      <c r="D497" s="227" t="s">
        <v>177</v>
      </c>
      <c r="E497" s="243" t="s">
        <v>1</v>
      </c>
      <c r="F497" s="244" t="s">
        <v>180</v>
      </c>
      <c r="G497" s="15"/>
      <c r="H497" s="245">
        <v>170</v>
      </c>
      <c r="I497" s="246"/>
      <c r="J497" s="15"/>
      <c r="K497" s="15"/>
      <c r="L497" s="242"/>
      <c r="M497" s="247"/>
      <c r="N497" s="248"/>
      <c r="O497" s="248"/>
      <c r="P497" s="248"/>
      <c r="Q497" s="248"/>
      <c r="R497" s="248"/>
      <c r="S497" s="248"/>
      <c r="T497" s="249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T497" s="243" t="s">
        <v>177</v>
      </c>
      <c r="AU497" s="243" t="s">
        <v>86</v>
      </c>
      <c r="AV497" s="15" t="s">
        <v>175</v>
      </c>
      <c r="AW497" s="15" t="s">
        <v>30</v>
      </c>
      <c r="AX497" s="15" t="s">
        <v>84</v>
      </c>
      <c r="AY497" s="243" t="s">
        <v>169</v>
      </c>
    </row>
    <row r="498" spans="1:65" s="2" customFormat="1" ht="21.75" customHeight="1">
      <c r="A498" s="39"/>
      <c r="B498" s="181"/>
      <c r="C498" s="213" t="s">
        <v>831</v>
      </c>
      <c r="D498" s="213" t="s">
        <v>171</v>
      </c>
      <c r="E498" s="214" t="s">
        <v>832</v>
      </c>
      <c r="F498" s="215" t="s">
        <v>833</v>
      </c>
      <c r="G498" s="216" t="s">
        <v>248</v>
      </c>
      <c r="H498" s="217">
        <v>484</v>
      </c>
      <c r="I498" s="218"/>
      <c r="J498" s="219">
        <f>ROUND(I498*H498,2)</f>
        <v>0</v>
      </c>
      <c r="K498" s="220"/>
      <c r="L498" s="40"/>
      <c r="M498" s="221" t="s">
        <v>1</v>
      </c>
      <c r="N498" s="222" t="s">
        <v>41</v>
      </c>
      <c r="O498" s="78"/>
      <c r="P498" s="223">
        <f>O498*H498</f>
        <v>0</v>
      </c>
      <c r="Q498" s="223">
        <v>0</v>
      </c>
      <c r="R498" s="223">
        <f>Q498*H498</f>
        <v>0</v>
      </c>
      <c r="S498" s="223">
        <v>0</v>
      </c>
      <c r="T498" s="224">
        <f>S498*H498</f>
        <v>0</v>
      </c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R498" s="225" t="s">
        <v>257</v>
      </c>
      <c r="AT498" s="225" t="s">
        <v>171</v>
      </c>
      <c r="AU498" s="225" t="s">
        <v>86</v>
      </c>
      <c r="AY498" s="18" t="s">
        <v>169</v>
      </c>
      <c r="BE498" s="128">
        <f>IF(N498="základní",J498,0)</f>
        <v>0</v>
      </c>
      <c r="BF498" s="128">
        <f>IF(N498="snížená",J498,0)</f>
        <v>0</v>
      </c>
      <c r="BG498" s="128">
        <f>IF(N498="zákl. přenesená",J498,0)</f>
        <v>0</v>
      </c>
      <c r="BH498" s="128">
        <f>IF(N498="sníž. přenesená",J498,0)</f>
        <v>0</v>
      </c>
      <c r="BI498" s="128">
        <f>IF(N498="nulová",J498,0)</f>
        <v>0</v>
      </c>
      <c r="BJ498" s="18" t="s">
        <v>84</v>
      </c>
      <c r="BK498" s="128">
        <f>ROUND(I498*H498,2)</f>
        <v>0</v>
      </c>
      <c r="BL498" s="18" t="s">
        <v>257</v>
      </c>
      <c r="BM498" s="225" t="s">
        <v>834</v>
      </c>
    </row>
    <row r="499" spans="1:51" s="13" customFormat="1" ht="12">
      <c r="A499" s="13"/>
      <c r="B499" s="226"/>
      <c r="C499" s="13"/>
      <c r="D499" s="227" t="s">
        <v>177</v>
      </c>
      <c r="E499" s="228" t="s">
        <v>1</v>
      </c>
      <c r="F499" s="229" t="s">
        <v>835</v>
      </c>
      <c r="G499" s="13"/>
      <c r="H499" s="228" t="s">
        <v>1</v>
      </c>
      <c r="I499" s="230"/>
      <c r="J499" s="13"/>
      <c r="K499" s="13"/>
      <c r="L499" s="226"/>
      <c r="M499" s="231"/>
      <c r="N499" s="232"/>
      <c r="O499" s="232"/>
      <c r="P499" s="232"/>
      <c r="Q499" s="232"/>
      <c r="R499" s="232"/>
      <c r="S499" s="232"/>
      <c r="T499" s="23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28" t="s">
        <v>177</v>
      </c>
      <c r="AU499" s="228" t="s">
        <v>86</v>
      </c>
      <c r="AV499" s="13" t="s">
        <v>84</v>
      </c>
      <c r="AW499" s="13" t="s">
        <v>30</v>
      </c>
      <c r="AX499" s="13" t="s">
        <v>76</v>
      </c>
      <c r="AY499" s="228" t="s">
        <v>169</v>
      </c>
    </row>
    <row r="500" spans="1:51" s="14" customFormat="1" ht="12">
      <c r="A500" s="14"/>
      <c r="B500" s="234"/>
      <c r="C500" s="14"/>
      <c r="D500" s="227" t="s">
        <v>177</v>
      </c>
      <c r="E500" s="235" t="s">
        <v>1</v>
      </c>
      <c r="F500" s="236" t="s">
        <v>836</v>
      </c>
      <c r="G500" s="14"/>
      <c r="H500" s="237">
        <v>484</v>
      </c>
      <c r="I500" s="238"/>
      <c r="J500" s="14"/>
      <c r="K500" s="14"/>
      <c r="L500" s="234"/>
      <c r="M500" s="239"/>
      <c r="N500" s="240"/>
      <c r="O500" s="240"/>
      <c r="P500" s="240"/>
      <c r="Q500" s="240"/>
      <c r="R500" s="240"/>
      <c r="S500" s="240"/>
      <c r="T500" s="241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35" t="s">
        <v>177</v>
      </c>
      <c r="AU500" s="235" t="s">
        <v>86</v>
      </c>
      <c r="AV500" s="14" t="s">
        <v>86</v>
      </c>
      <c r="AW500" s="14" t="s">
        <v>30</v>
      </c>
      <c r="AX500" s="14" t="s">
        <v>76</v>
      </c>
      <c r="AY500" s="235" t="s">
        <v>169</v>
      </c>
    </row>
    <row r="501" spans="1:51" s="15" customFormat="1" ht="12">
      <c r="A501" s="15"/>
      <c r="B501" s="242"/>
      <c r="C501" s="15"/>
      <c r="D501" s="227" t="s">
        <v>177</v>
      </c>
      <c r="E501" s="243" t="s">
        <v>1</v>
      </c>
      <c r="F501" s="244" t="s">
        <v>180</v>
      </c>
      <c r="G501" s="15"/>
      <c r="H501" s="245">
        <v>484</v>
      </c>
      <c r="I501" s="246"/>
      <c r="J501" s="15"/>
      <c r="K501" s="15"/>
      <c r="L501" s="242"/>
      <c r="M501" s="247"/>
      <c r="N501" s="248"/>
      <c r="O501" s="248"/>
      <c r="P501" s="248"/>
      <c r="Q501" s="248"/>
      <c r="R501" s="248"/>
      <c r="S501" s="248"/>
      <c r="T501" s="249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43" t="s">
        <v>177</v>
      </c>
      <c r="AU501" s="243" t="s">
        <v>86</v>
      </c>
      <c r="AV501" s="15" t="s">
        <v>175</v>
      </c>
      <c r="AW501" s="15" t="s">
        <v>30</v>
      </c>
      <c r="AX501" s="15" t="s">
        <v>84</v>
      </c>
      <c r="AY501" s="243" t="s">
        <v>169</v>
      </c>
    </row>
    <row r="502" spans="1:65" s="2" customFormat="1" ht="16.5" customHeight="1">
      <c r="A502" s="39"/>
      <c r="B502" s="181"/>
      <c r="C502" s="250" t="s">
        <v>837</v>
      </c>
      <c r="D502" s="250" t="s">
        <v>365</v>
      </c>
      <c r="E502" s="251" t="s">
        <v>838</v>
      </c>
      <c r="F502" s="252" t="s">
        <v>839</v>
      </c>
      <c r="G502" s="253" t="s">
        <v>174</v>
      </c>
      <c r="H502" s="254">
        <v>5.808</v>
      </c>
      <c r="I502" s="255"/>
      <c r="J502" s="256">
        <f>ROUND(I502*H502,2)</f>
        <v>0</v>
      </c>
      <c r="K502" s="257"/>
      <c r="L502" s="258"/>
      <c r="M502" s="259" t="s">
        <v>1</v>
      </c>
      <c r="N502" s="260" t="s">
        <v>41</v>
      </c>
      <c r="O502" s="78"/>
      <c r="P502" s="223">
        <f>O502*H502</f>
        <v>0</v>
      </c>
      <c r="Q502" s="223">
        <v>0.55</v>
      </c>
      <c r="R502" s="223">
        <f>Q502*H502</f>
        <v>3.1944000000000004</v>
      </c>
      <c r="S502" s="223">
        <v>0</v>
      </c>
      <c r="T502" s="224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25" t="s">
        <v>350</v>
      </c>
      <c r="AT502" s="225" t="s">
        <v>365</v>
      </c>
      <c r="AU502" s="225" t="s">
        <v>86</v>
      </c>
      <c r="AY502" s="18" t="s">
        <v>169</v>
      </c>
      <c r="BE502" s="128">
        <f>IF(N502="základní",J502,0)</f>
        <v>0</v>
      </c>
      <c r="BF502" s="128">
        <f>IF(N502="snížená",J502,0)</f>
        <v>0</v>
      </c>
      <c r="BG502" s="128">
        <f>IF(N502="zákl. přenesená",J502,0)</f>
        <v>0</v>
      </c>
      <c r="BH502" s="128">
        <f>IF(N502="sníž. přenesená",J502,0)</f>
        <v>0</v>
      </c>
      <c r="BI502" s="128">
        <f>IF(N502="nulová",J502,0)</f>
        <v>0</v>
      </c>
      <c r="BJ502" s="18" t="s">
        <v>84</v>
      </c>
      <c r="BK502" s="128">
        <f>ROUND(I502*H502,2)</f>
        <v>0</v>
      </c>
      <c r="BL502" s="18" t="s">
        <v>257</v>
      </c>
      <c r="BM502" s="225" t="s">
        <v>840</v>
      </c>
    </row>
    <row r="503" spans="1:51" s="14" customFormat="1" ht="12">
      <c r="A503" s="14"/>
      <c r="B503" s="234"/>
      <c r="C503" s="14"/>
      <c r="D503" s="227" t="s">
        <v>177</v>
      </c>
      <c r="E503" s="235" t="s">
        <v>1</v>
      </c>
      <c r="F503" s="236" t="s">
        <v>841</v>
      </c>
      <c r="G503" s="14"/>
      <c r="H503" s="237">
        <v>5.808</v>
      </c>
      <c r="I503" s="238"/>
      <c r="J503" s="14"/>
      <c r="K503" s="14"/>
      <c r="L503" s="234"/>
      <c r="M503" s="239"/>
      <c r="N503" s="240"/>
      <c r="O503" s="240"/>
      <c r="P503" s="240"/>
      <c r="Q503" s="240"/>
      <c r="R503" s="240"/>
      <c r="S503" s="240"/>
      <c r="T503" s="241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35" t="s">
        <v>177</v>
      </c>
      <c r="AU503" s="235" t="s">
        <v>86</v>
      </c>
      <c r="AV503" s="14" t="s">
        <v>86</v>
      </c>
      <c r="AW503" s="14" t="s">
        <v>30</v>
      </c>
      <c r="AX503" s="14" t="s">
        <v>84</v>
      </c>
      <c r="AY503" s="235" t="s">
        <v>169</v>
      </c>
    </row>
    <row r="504" spans="1:65" s="2" customFormat="1" ht="21.75" customHeight="1">
      <c r="A504" s="39"/>
      <c r="B504" s="181"/>
      <c r="C504" s="213" t="s">
        <v>842</v>
      </c>
      <c r="D504" s="213" t="s">
        <v>171</v>
      </c>
      <c r="E504" s="214" t="s">
        <v>843</v>
      </c>
      <c r="F504" s="215" t="s">
        <v>844</v>
      </c>
      <c r="G504" s="216" t="s">
        <v>248</v>
      </c>
      <c r="H504" s="217">
        <v>465</v>
      </c>
      <c r="I504" s="218"/>
      <c r="J504" s="219">
        <f>ROUND(I504*H504,2)</f>
        <v>0</v>
      </c>
      <c r="K504" s="220"/>
      <c r="L504" s="40"/>
      <c r="M504" s="221" t="s">
        <v>1</v>
      </c>
      <c r="N504" s="222" t="s">
        <v>41</v>
      </c>
      <c r="O504" s="78"/>
      <c r="P504" s="223">
        <f>O504*H504</f>
        <v>0</v>
      </c>
      <c r="Q504" s="223">
        <v>0</v>
      </c>
      <c r="R504" s="223">
        <f>Q504*H504</f>
        <v>0</v>
      </c>
      <c r="S504" s="223">
        <v>0.005</v>
      </c>
      <c r="T504" s="224">
        <f>S504*H504</f>
        <v>2.325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5" t="s">
        <v>257</v>
      </c>
      <c r="AT504" s="225" t="s">
        <v>171</v>
      </c>
      <c r="AU504" s="225" t="s">
        <v>86</v>
      </c>
      <c r="AY504" s="18" t="s">
        <v>169</v>
      </c>
      <c r="BE504" s="128">
        <f>IF(N504="základní",J504,0)</f>
        <v>0</v>
      </c>
      <c r="BF504" s="128">
        <f>IF(N504="snížená",J504,0)</f>
        <v>0</v>
      </c>
      <c r="BG504" s="128">
        <f>IF(N504="zákl. přenesená",J504,0)</f>
        <v>0</v>
      </c>
      <c r="BH504" s="128">
        <f>IF(N504="sníž. přenesená",J504,0)</f>
        <v>0</v>
      </c>
      <c r="BI504" s="128">
        <f>IF(N504="nulová",J504,0)</f>
        <v>0</v>
      </c>
      <c r="BJ504" s="18" t="s">
        <v>84</v>
      </c>
      <c r="BK504" s="128">
        <f>ROUND(I504*H504,2)</f>
        <v>0</v>
      </c>
      <c r="BL504" s="18" t="s">
        <v>257</v>
      </c>
      <c r="BM504" s="225" t="s">
        <v>845</v>
      </c>
    </row>
    <row r="505" spans="1:51" s="13" customFormat="1" ht="12">
      <c r="A505" s="13"/>
      <c r="B505" s="226"/>
      <c r="C505" s="13"/>
      <c r="D505" s="227" t="s">
        <v>177</v>
      </c>
      <c r="E505" s="228" t="s">
        <v>1</v>
      </c>
      <c r="F505" s="229" t="s">
        <v>846</v>
      </c>
      <c r="G505" s="13"/>
      <c r="H505" s="228" t="s">
        <v>1</v>
      </c>
      <c r="I505" s="230"/>
      <c r="J505" s="13"/>
      <c r="K505" s="13"/>
      <c r="L505" s="226"/>
      <c r="M505" s="231"/>
      <c r="N505" s="232"/>
      <c r="O505" s="232"/>
      <c r="P505" s="232"/>
      <c r="Q505" s="232"/>
      <c r="R505" s="232"/>
      <c r="S505" s="232"/>
      <c r="T505" s="23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28" t="s">
        <v>177</v>
      </c>
      <c r="AU505" s="228" t="s">
        <v>86</v>
      </c>
      <c r="AV505" s="13" t="s">
        <v>84</v>
      </c>
      <c r="AW505" s="13" t="s">
        <v>30</v>
      </c>
      <c r="AX505" s="13" t="s">
        <v>76</v>
      </c>
      <c r="AY505" s="228" t="s">
        <v>169</v>
      </c>
    </row>
    <row r="506" spans="1:51" s="14" customFormat="1" ht="12">
      <c r="A506" s="14"/>
      <c r="B506" s="234"/>
      <c r="C506" s="14"/>
      <c r="D506" s="227" t="s">
        <v>177</v>
      </c>
      <c r="E506" s="235" t="s">
        <v>1</v>
      </c>
      <c r="F506" s="236" t="s">
        <v>847</v>
      </c>
      <c r="G506" s="14"/>
      <c r="H506" s="237">
        <v>465</v>
      </c>
      <c r="I506" s="238"/>
      <c r="J506" s="14"/>
      <c r="K506" s="14"/>
      <c r="L506" s="234"/>
      <c r="M506" s="239"/>
      <c r="N506" s="240"/>
      <c r="O506" s="240"/>
      <c r="P506" s="240"/>
      <c r="Q506" s="240"/>
      <c r="R506" s="240"/>
      <c r="S506" s="240"/>
      <c r="T506" s="241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35" t="s">
        <v>177</v>
      </c>
      <c r="AU506" s="235" t="s">
        <v>86</v>
      </c>
      <c r="AV506" s="14" t="s">
        <v>86</v>
      </c>
      <c r="AW506" s="14" t="s">
        <v>30</v>
      </c>
      <c r="AX506" s="14" t="s">
        <v>76</v>
      </c>
      <c r="AY506" s="235" t="s">
        <v>169</v>
      </c>
    </row>
    <row r="507" spans="1:51" s="15" customFormat="1" ht="12">
      <c r="A507" s="15"/>
      <c r="B507" s="242"/>
      <c r="C507" s="15"/>
      <c r="D507" s="227" t="s">
        <v>177</v>
      </c>
      <c r="E507" s="243" t="s">
        <v>1</v>
      </c>
      <c r="F507" s="244" t="s">
        <v>180</v>
      </c>
      <c r="G507" s="15"/>
      <c r="H507" s="245">
        <v>465</v>
      </c>
      <c r="I507" s="246"/>
      <c r="J507" s="15"/>
      <c r="K507" s="15"/>
      <c r="L507" s="242"/>
      <c r="M507" s="247"/>
      <c r="N507" s="248"/>
      <c r="O507" s="248"/>
      <c r="P507" s="248"/>
      <c r="Q507" s="248"/>
      <c r="R507" s="248"/>
      <c r="S507" s="248"/>
      <c r="T507" s="249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43" t="s">
        <v>177</v>
      </c>
      <c r="AU507" s="243" t="s">
        <v>86</v>
      </c>
      <c r="AV507" s="15" t="s">
        <v>175</v>
      </c>
      <c r="AW507" s="15" t="s">
        <v>30</v>
      </c>
      <c r="AX507" s="15" t="s">
        <v>84</v>
      </c>
      <c r="AY507" s="243" t="s">
        <v>169</v>
      </c>
    </row>
    <row r="508" spans="1:65" s="2" customFormat="1" ht="21.75" customHeight="1">
      <c r="A508" s="39"/>
      <c r="B508" s="181"/>
      <c r="C508" s="213" t="s">
        <v>848</v>
      </c>
      <c r="D508" s="213" t="s">
        <v>171</v>
      </c>
      <c r="E508" s="214" t="s">
        <v>849</v>
      </c>
      <c r="F508" s="215" t="s">
        <v>850</v>
      </c>
      <c r="G508" s="216" t="s">
        <v>248</v>
      </c>
      <c r="H508" s="217">
        <v>18.4</v>
      </c>
      <c r="I508" s="218"/>
      <c r="J508" s="219">
        <f>ROUND(I508*H508,2)</f>
        <v>0</v>
      </c>
      <c r="K508" s="220"/>
      <c r="L508" s="40"/>
      <c r="M508" s="221" t="s">
        <v>1</v>
      </c>
      <c r="N508" s="222" t="s">
        <v>41</v>
      </c>
      <c r="O508" s="78"/>
      <c r="P508" s="223">
        <f>O508*H508</f>
        <v>0</v>
      </c>
      <c r="Q508" s="223">
        <v>0.01396</v>
      </c>
      <c r="R508" s="223">
        <f>Q508*H508</f>
        <v>0.256864</v>
      </c>
      <c r="S508" s="223">
        <v>0</v>
      </c>
      <c r="T508" s="224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5" t="s">
        <v>257</v>
      </c>
      <c r="AT508" s="225" t="s">
        <v>171</v>
      </c>
      <c r="AU508" s="225" t="s">
        <v>86</v>
      </c>
      <c r="AY508" s="18" t="s">
        <v>169</v>
      </c>
      <c r="BE508" s="128">
        <f>IF(N508="základní",J508,0)</f>
        <v>0</v>
      </c>
      <c r="BF508" s="128">
        <f>IF(N508="snížená",J508,0)</f>
        <v>0</v>
      </c>
      <c r="BG508" s="128">
        <f>IF(N508="zákl. přenesená",J508,0)</f>
        <v>0</v>
      </c>
      <c r="BH508" s="128">
        <f>IF(N508="sníž. přenesená",J508,0)</f>
        <v>0</v>
      </c>
      <c r="BI508" s="128">
        <f>IF(N508="nulová",J508,0)</f>
        <v>0</v>
      </c>
      <c r="BJ508" s="18" t="s">
        <v>84</v>
      </c>
      <c r="BK508" s="128">
        <f>ROUND(I508*H508,2)</f>
        <v>0</v>
      </c>
      <c r="BL508" s="18" t="s">
        <v>257</v>
      </c>
      <c r="BM508" s="225" t="s">
        <v>851</v>
      </c>
    </row>
    <row r="509" spans="1:51" s="14" customFormat="1" ht="12">
      <c r="A509" s="14"/>
      <c r="B509" s="234"/>
      <c r="C509" s="14"/>
      <c r="D509" s="227" t="s">
        <v>177</v>
      </c>
      <c r="E509" s="235" t="s">
        <v>1</v>
      </c>
      <c r="F509" s="236" t="s">
        <v>852</v>
      </c>
      <c r="G509" s="14"/>
      <c r="H509" s="237">
        <v>18.4</v>
      </c>
      <c r="I509" s="238"/>
      <c r="J509" s="14"/>
      <c r="K509" s="14"/>
      <c r="L509" s="234"/>
      <c r="M509" s="239"/>
      <c r="N509" s="240"/>
      <c r="O509" s="240"/>
      <c r="P509" s="240"/>
      <c r="Q509" s="240"/>
      <c r="R509" s="240"/>
      <c r="S509" s="240"/>
      <c r="T509" s="24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35" t="s">
        <v>177</v>
      </c>
      <c r="AU509" s="235" t="s">
        <v>86</v>
      </c>
      <c r="AV509" s="14" t="s">
        <v>86</v>
      </c>
      <c r="AW509" s="14" t="s">
        <v>30</v>
      </c>
      <c r="AX509" s="14" t="s">
        <v>76</v>
      </c>
      <c r="AY509" s="235" t="s">
        <v>169</v>
      </c>
    </row>
    <row r="510" spans="1:51" s="15" customFormat="1" ht="12">
      <c r="A510" s="15"/>
      <c r="B510" s="242"/>
      <c r="C510" s="15"/>
      <c r="D510" s="227" t="s">
        <v>177</v>
      </c>
      <c r="E510" s="243" t="s">
        <v>1</v>
      </c>
      <c r="F510" s="244" t="s">
        <v>180</v>
      </c>
      <c r="G510" s="15"/>
      <c r="H510" s="245">
        <v>18.4</v>
      </c>
      <c r="I510" s="246"/>
      <c r="J510" s="15"/>
      <c r="K510" s="15"/>
      <c r="L510" s="242"/>
      <c r="M510" s="247"/>
      <c r="N510" s="248"/>
      <c r="O510" s="248"/>
      <c r="P510" s="248"/>
      <c r="Q510" s="248"/>
      <c r="R510" s="248"/>
      <c r="S510" s="248"/>
      <c r="T510" s="249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T510" s="243" t="s">
        <v>177</v>
      </c>
      <c r="AU510" s="243" t="s">
        <v>86</v>
      </c>
      <c r="AV510" s="15" t="s">
        <v>175</v>
      </c>
      <c r="AW510" s="15" t="s">
        <v>30</v>
      </c>
      <c r="AX510" s="15" t="s">
        <v>84</v>
      </c>
      <c r="AY510" s="243" t="s">
        <v>169</v>
      </c>
    </row>
    <row r="511" spans="1:65" s="2" customFormat="1" ht="21.75" customHeight="1">
      <c r="A511" s="39"/>
      <c r="B511" s="181"/>
      <c r="C511" s="213" t="s">
        <v>853</v>
      </c>
      <c r="D511" s="213" t="s">
        <v>171</v>
      </c>
      <c r="E511" s="214" t="s">
        <v>854</v>
      </c>
      <c r="F511" s="215" t="s">
        <v>855</v>
      </c>
      <c r="G511" s="216" t="s">
        <v>174</v>
      </c>
      <c r="H511" s="217">
        <v>5.17</v>
      </c>
      <c r="I511" s="218"/>
      <c r="J511" s="219">
        <f>ROUND(I511*H511,2)</f>
        <v>0</v>
      </c>
      <c r="K511" s="220"/>
      <c r="L511" s="40"/>
      <c r="M511" s="221" t="s">
        <v>1</v>
      </c>
      <c r="N511" s="222" t="s">
        <v>41</v>
      </c>
      <c r="O511" s="78"/>
      <c r="P511" s="223">
        <f>O511*H511</f>
        <v>0</v>
      </c>
      <c r="Q511" s="223">
        <v>0.02337</v>
      </c>
      <c r="R511" s="223">
        <f>Q511*H511</f>
        <v>0.1208229</v>
      </c>
      <c r="S511" s="223">
        <v>0</v>
      </c>
      <c r="T511" s="224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25" t="s">
        <v>257</v>
      </c>
      <c r="AT511" s="225" t="s">
        <v>171</v>
      </c>
      <c r="AU511" s="225" t="s">
        <v>86</v>
      </c>
      <c r="AY511" s="18" t="s">
        <v>169</v>
      </c>
      <c r="BE511" s="128">
        <f>IF(N511="základní",J511,0)</f>
        <v>0</v>
      </c>
      <c r="BF511" s="128">
        <f>IF(N511="snížená",J511,0)</f>
        <v>0</v>
      </c>
      <c r="BG511" s="128">
        <f>IF(N511="zákl. přenesená",J511,0)</f>
        <v>0</v>
      </c>
      <c r="BH511" s="128">
        <f>IF(N511="sníž. přenesená",J511,0)</f>
        <v>0</v>
      </c>
      <c r="BI511" s="128">
        <f>IF(N511="nulová",J511,0)</f>
        <v>0</v>
      </c>
      <c r="BJ511" s="18" t="s">
        <v>84</v>
      </c>
      <c r="BK511" s="128">
        <f>ROUND(I511*H511,2)</f>
        <v>0</v>
      </c>
      <c r="BL511" s="18" t="s">
        <v>257</v>
      </c>
      <c r="BM511" s="225" t="s">
        <v>856</v>
      </c>
    </row>
    <row r="512" spans="1:65" s="2" customFormat="1" ht="21.75" customHeight="1">
      <c r="A512" s="39"/>
      <c r="B512" s="181"/>
      <c r="C512" s="213" t="s">
        <v>857</v>
      </c>
      <c r="D512" s="213" t="s">
        <v>171</v>
      </c>
      <c r="E512" s="214" t="s">
        <v>858</v>
      </c>
      <c r="F512" s="215" t="s">
        <v>859</v>
      </c>
      <c r="G512" s="216" t="s">
        <v>248</v>
      </c>
      <c r="H512" s="217">
        <v>279.7</v>
      </c>
      <c r="I512" s="218"/>
      <c r="J512" s="219">
        <f>ROUND(I512*H512,2)</f>
        <v>0</v>
      </c>
      <c r="K512" s="220"/>
      <c r="L512" s="40"/>
      <c r="M512" s="221" t="s">
        <v>1</v>
      </c>
      <c r="N512" s="222" t="s">
        <v>41</v>
      </c>
      <c r="O512" s="78"/>
      <c r="P512" s="223">
        <f>O512*H512</f>
        <v>0</v>
      </c>
      <c r="Q512" s="223">
        <v>0.02258</v>
      </c>
      <c r="R512" s="223">
        <f>Q512*H512</f>
        <v>6.315626</v>
      </c>
      <c r="S512" s="223">
        <v>0</v>
      </c>
      <c r="T512" s="224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5" t="s">
        <v>257</v>
      </c>
      <c r="AT512" s="225" t="s">
        <v>171</v>
      </c>
      <c r="AU512" s="225" t="s">
        <v>86</v>
      </c>
      <c r="AY512" s="18" t="s">
        <v>169</v>
      </c>
      <c r="BE512" s="128">
        <f>IF(N512="základní",J512,0)</f>
        <v>0</v>
      </c>
      <c r="BF512" s="128">
        <f>IF(N512="snížená",J512,0)</f>
        <v>0</v>
      </c>
      <c r="BG512" s="128">
        <f>IF(N512="zákl. přenesená",J512,0)</f>
        <v>0</v>
      </c>
      <c r="BH512" s="128">
        <f>IF(N512="sníž. přenesená",J512,0)</f>
        <v>0</v>
      </c>
      <c r="BI512" s="128">
        <f>IF(N512="nulová",J512,0)</f>
        <v>0</v>
      </c>
      <c r="BJ512" s="18" t="s">
        <v>84</v>
      </c>
      <c r="BK512" s="128">
        <f>ROUND(I512*H512,2)</f>
        <v>0</v>
      </c>
      <c r="BL512" s="18" t="s">
        <v>257</v>
      </c>
      <c r="BM512" s="225" t="s">
        <v>860</v>
      </c>
    </row>
    <row r="513" spans="1:51" s="13" customFormat="1" ht="12">
      <c r="A513" s="13"/>
      <c r="B513" s="226"/>
      <c r="C513" s="13"/>
      <c r="D513" s="227" t="s">
        <v>177</v>
      </c>
      <c r="E513" s="228" t="s">
        <v>1</v>
      </c>
      <c r="F513" s="229" t="s">
        <v>861</v>
      </c>
      <c r="G513" s="13"/>
      <c r="H513" s="228" t="s">
        <v>1</v>
      </c>
      <c r="I513" s="230"/>
      <c r="J513" s="13"/>
      <c r="K513" s="13"/>
      <c r="L513" s="226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28" t="s">
        <v>177</v>
      </c>
      <c r="AU513" s="228" t="s">
        <v>86</v>
      </c>
      <c r="AV513" s="13" t="s">
        <v>84</v>
      </c>
      <c r="AW513" s="13" t="s">
        <v>30</v>
      </c>
      <c r="AX513" s="13" t="s">
        <v>76</v>
      </c>
      <c r="AY513" s="228" t="s">
        <v>169</v>
      </c>
    </row>
    <row r="514" spans="1:51" s="14" customFormat="1" ht="12">
      <c r="A514" s="14"/>
      <c r="B514" s="234"/>
      <c r="C514" s="14"/>
      <c r="D514" s="227" t="s">
        <v>177</v>
      </c>
      <c r="E514" s="235" t="s">
        <v>1</v>
      </c>
      <c r="F514" s="236" t="s">
        <v>862</v>
      </c>
      <c r="G514" s="14"/>
      <c r="H514" s="237">
        <v>279.7</v>
      </c>
      <c r="I514" s="238"/>
      <c r="J514" s="14"/>
      <c r="K514" s="14"/>
      <c r="L514" s="234"/>
      <c r="M514" s="239"/>
      <c r="N514" s="240"/>
      <c r="O514" s="240"/>
      <c r="P514" s="240"/>
      <c r="Q514" s="240"/>
      <c r="R514" s="240"/>
      <c r="S514" s="240"/>
      <c r="T514" s="24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35" t="s">
        <v>177</v>
      </c>
      <c r="AU514" s="235" t="s">
        <v>86</v>
      </c>
      <c r="AV514" s="14" t="s">
        <v>86</v>
      </c>
      <c r="AW514" s="14" t="s">
        <v>30</v>
      </c>
      <c r="AX514" s="14" t="s">
        <v>76</v>
      </c>
      <c r="AY514" s="235" t="s">
        <v>169</v>
      </c>
    </row>
    <row r="515" spans="1:51" s="15" customFormat="1" ht="12">
      <c r="A515" s="15"/>
      <c r="B515" s="242"/>
      <c r="C515" s="15"/>
      <c r="D515" s="227" t="s">
        <v>177</v>
      </c>
      <c r="E515" s="243" t="s">
        <v>1</v>
      </c>
      <c r="F515" s="244" t="s">
        <v>180</v>
      </c>
      <c r="G515" s="15"/>
      <c r="H515" s="245">
        <v>279.7</v>
      </c>
      <c r="I515" s="246"/>
      <c r="J515" s="15"/>
      <c r="K515" s="15"/>
      <c r="L515" s="242"/>
      <c r="M515" s="247"/>
      <c r="N515" s="248"/>
      <c r="O515" s="248"/>
      <c r="P515" s="248"/>
      <c r="Q515" s="248"/>
      <c r="R515" s="248"/>
      <c r="S515" s="248"/>
      <c r="T515" s="249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43" t="s">
        <v>177</v>
      </c>
      <c r="AU515" s="243" t="s">
        <v>86</v>
      </c>
      <c r="AV515" s="15" t="s">
        <v>175</v>
      </c>
      <c r="AW515" s="15" t="s">
        <v>30</v>
      </c>
      <c r="AX515" s="15" t="s">
        <v>84</v>
      </c>
      <c r="AY515" s="243" t="s">
        <v>169</v>
      </c>
    </row>
    <row r="516" spans="1:65" s="2" customFormat="1" ht="21.75" customHeight="1">
      <c r="A516" s="39"/>
      <c r="B516" s="181"/>
      <c r="C516" s="213" t="s">
        <v>863</v>
      </c>
      <c r="D516" s="213" t="s">
        <v>171</v>
      </c>
      <c r="E516" s="214" t="s">
        <v>864</v>
      </c>
      <c r="F516" s="215" t="s">
        <v>865</v>
      </c>
      <c r="G516" s="216" t="s">
        <v>248</v>
      </c>
      <c r="H516" s="217">
        <v>144.7</v>
      </c>
      <c r="I516" s="218"/>
      <c r="J516" s="219">
        <f>ROUND(I516*H516,2)</f>
        <v>0</v>
      </c>
      <c r="K516" s="220"/>
      <c r="L516" s="40"/>
      <c r="M516" s="221" t="s">
        <v>1</v>
      </c>
      <c r="N516" s="222" t="s">
        <v>41</v>
      </c>
      <c r="O516" s="78"/>
      <c r="P516" s="223">
        <f>O516*H516</f>
        <v>0</v>
      </c>
      <c r="Q516" s="223">
        <v>0</v>
      </c>
      <c r="R516" s="223">
        <f>Q516*H516</f>
        <v>0</v>
      </c>
      <c r="S516" s="223">
        <v>0</v>
      </c>
      <c r="T516" s="224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25" t="s">
        <v>257</v>
      </c>
      <c r="AT516" s="225" t="s">
        <v>171</v>
      </c>
      <c r="AU516" s="225" t="s">
        <v>86</v>
      </c>
      <c r="AY516" s="18" t="s">
        <v>169</v>
      </c>
      <c r="BE516" s="128">
        <f>IF(N516="základní",J516,0)</f>
        <v>0</v>
      </c>
      <c r="BF516" s="128">
        <f>IF(N516="snížená",J516,0)</f>
        <v>0</v>
      </c>
      <c r="BG516" s="128">
        <f>IF(N516="zákl. přenesená",J516,0)</f>
        <v>0</v>
      </c>
      <c r="BH516" s="128">
        <f>IF(N516="sníž. přenesená",J516,0)</f>
        <v>0</v>
      </c>
      <c r="BI516" s="128">
        <f>IF(N516="nulová",J516,0)</f>
        <v>0</v>
      </c>
      <c r="BJ516" s="18" t="s">
        <v>84</v>
      </c>
      <c r="BK516" s="128">
        <f>ROUND(I516*H516,2)</f>
        <v>0</v>
      </c>
      <c r="BL516" s="18" t="s">
        <v>257</v>
      </c>
      <c r="BM516" s="225" t="s">
        <v>866</v>
      </c>
    </row>
    <row r="517" spans="1:51" s="13" customFormat="1" ht="12">
      <c r="A517" s="13"/>
      <c r="B517" s="226"/>
      <c r="C517" s="13"/>
      <c r="D517" s="227" t="s">
        <v>177</v>
      </c>
      <c r="E517" s="228" t="s">
        <v>1</v>
      </c>
      <c r="F517" s="229" t="s">
        <v>867</v>
      </c>
      <c r="G517" s="13"/>
      <c r="H517" s="228" t="s">
        <v>1</v>
      </c>
      <c r="I517" s="230"/>
      <c r="J517" s="13"/>
      <c r="K517" s="13"/>
      <c r="L517" s="226"/>
      <c r="M517" s="231"/>
      <c r="N517" s="232"/>
      <c r="O517" s="232"/>
      <c r="P517" s="232"/>
      <c r="Q517" s="232"/>
      <c r="R517" s="232"/>
      <c r="S517" s="232"/>
      <c r="T517" s="23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28" t="s">
        <v>177</v>
      </c>
      <c r="AU517" s="228" t="s">
        <v>86</v>
      </c>
      <c r="AV517" s="13" t="s">
        <v>84</v>
      </c>
      <c r="AW517" s="13" t="s">
        <v>30</v>
      </c>
      <c r="AX517" s="13" t="s">
        <v>76</v>
      </c>
      <c r="AY517" s="228" t="s">
        <v>169</v>
      </c>
    </row>
    <row r="518" spans="1:51" s="14" customFormat="1" ht="12">
      <c r="A518" s="14"/>
      <c r="B518" s="234"/>
      <c r="C518" s="14"/>
      <c r="D518" s="227" t="s">
        <v>177</v>
      </c>
      <c r="E518" s="235" t="s">
        <v>1</v>
      </c>
      <c r="F518" s="236" t="s">
        <v>666</v>
      </c>
      <c r="G518" s="14"/>
      <c r="H518" s="237">
        <v>144.7</v>
      </c>
      <c r="I518" s="238"/>
      <c r="J518" s="14"/>
      <c r="K518" s="14"/>
      <c r="L518" s="234"/>
      <c r="M518" s="239"/>
      <c r="N518" s="240"/>
      <c r="O518" s="240"/>
      <c r="P518" s="240"/>
      <c r="Q518" s="240"/>
      <c r="R518" s="240"/>
      <c r="S518" s="240"/>
      <c r="T518" s="241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35" t="s">
        <v>177</v>
      </c>
      <c r="AU518" s="235" t="s">
        <v>86</v>
      </c>
      <c r="AV518" s="14" t="s">
        <v>86</v>
      </c>
      <c r="AW518" s="14" t="s">
        <v>30</v>
      </c>
      <c r="AX518" s="14" t="s">
        <v>76</v>
      </c>
      <c r="AY518" s="235" t="s">
        <v>169</v>
      </c>
    </row>
    <row r="519" spans="1:51" s="15" customFormat="1" ht="12">
      <c r="A519" s="15"/>
      <c r="B519" s="242"/>
      <c r="C519" s="15"/>
      <c r="D519" s="227" t="s">
        <v>177</v>
      </c>
      <c r="E519" s="243" t="s">
        <v>1</v>
      </c>
      <c r="F519" s="244" t="s">
        <v>180</v>
      </c>
      <c r="G519" s="15"/>
      <c r="H519" s="245">
        <v>144.7</v>
      </c>
      <c r="I519" s="246"/>
      <c r="J519" s="15"/>
      <c r="K519" s="15"/>
      <c r="L519" s="242"/>
      <c r="M519" s="247"/>
      <c r="N519" s="248"/>
      <c r="O519" s="248"/>
      <c r="P519" s="248"/>
      <c r="Q519" s="248"/>
      <c r="R519" s="248"/>
      <c r="S519" s="248"/>
      <c r="T519" s="249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43" t="s">
        <v>177</v>
      </c>
      <c r="AU519" s="243" t="s">
        <v>86</v>
      </c>
      <c r="AV519" s="15" t="s">
        <v>175</v>
      </c>
      <c r="AW519" s="15" t="s">
        <v>30</v>
      </c>
      <c r="AX519" s="15" t="s">
        <v>84</v>
      </c>
      <c r="AY519" s="243" t="s">
        <v>169</v>
      </c>
    </row>
    <row r="520" spans="1:65" s="2" customFormat="1" ht="16.5" customHeight="1">
      <c r="A520" s="39"/>
      <c r="B520" s="181"/>
      <c r="C520" s="250" t="s">
        <v>251</v>
      </c>
      <c r="D520" s="250" t="s">
        <v>365</v>
      </c>
      <c r="E520" s="251" t="s">
        <v>868</v>
      </c>
      <c r="F520" s="252" t="s">
        <v>869</v>
      </c>
      <c r="G520" s="253" t="s">
        <v>312</v>
      </c>
      <c r="H520" s="254">
        <v>434.1</v>
      </c>
      <c r="I520" s="255"/>
      <c r="J520" s="256">
        <f>ROUND(I520*H520,2)</f>
        <v>0</v>
      </c>
      <c r="K520" s="257"/>
      <c r="L520" s="258"/>
      <c r="M520" s="259" t="s">
        <v>1</v>
      </c>
      <c r="N520" s="260" t="s">
        <v>41</v>
      </c>
      <c r="O520" s="78"/>
      <c r="P520" s="223">
        <f>O520*H520</f>
        <v>0</v>
      </c>
      <c r="Q520" s="223">
        <v>0.00315</v>
      </c>
      <c r="R520" s="223">
        <f>Q520*H520</f>
        <v>1.367415</v>
      </c>
      <c r="S520" s="223">
        <v>0</v>
      </c>
      <c r="T520" s="224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25" t="s">
        <v>350</v>
      </c>
      <c r="AT520" s="225" t="s">
        <v>365</v>
      </c>
      <c r="AU520" s="225" t="s">
        <v>86</v>
      </c>
      <c r="AY520" s="18" t="s">
        <v>169</v>
      </c>
      <c r="BE520" s="128">
        <f>IF(N520="základní",J520,0)</f>
        <v>0</v>
      </c>
      <c r="BF520" s="128">
        <f>IF(N520="snížená",J520,0)</f>
        <v>0</v>
      </c>
      <c r="BG520" s="128">
        <f>IF(N520="zákl. přenesená",J520,0)</f>
        <v>0</v>
      </c>
      <c r="BH520" s="128">
        <f>IF(N520="sníž. přenesená",J520,0)</f>
        <v>0</v>
      </c>
      <c r="BI520" s="128">
        <f>IF(N520="nulová",J520,0)</f>
        <v>0</v>
      </c>
      <c r="BJ520" s="18" t="s">
        <v>84</v>
      </c>
      <c r="BK520" s="128">
        <f>ROUND(I520*H520,2)</f>
        <v>0</v>
      </c>
      <c r="BL520" s="18" t="s">
        <v>257</v>
      </c>
      <c r="BM520" s="225" t="s">
        <v>870</v>
      </c>
    </row>
    <row r="521" spans="1:51" s="14" customFormat="1" ht="12">
      <c r="A521" s="14"/>
      <c r="B521" s="234"/>
      <c r="C521" s="14"/>
      <c r="D521" s="227" t="s">
        <v>177</v>
      </c>
      <c r="E521" s="235" t="s">
        <v>1</v>
      </c>
      <c r="F521" s="236" t="s">
        <v>871</v>
      </c>
      <c r="G521" s="14"/>
      <c r="H521" s="237">
        <v>434.1</v>
      </c>
      <c r="I521" s="238"/>
      <c r="J521" s="14"/>
      <c r="K521" s="14"/>
      <c r="L521" s="234"/>
      <c r="M521" s="239"/>
      <c r="N521" s="240"/>
      <c r="O521" s="240"/>
      <c r="P521" s="240"/>
      <c r="Q521" s="240"/>
      <c r="R521" s="240"/>
      <c r="S521" s="240"/>
      <c r="T521" s="241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35" t="s">
        <v>177</v>
      </c>
      <c r="AU521" s="235" t="s">
        <v>86</v>
      </c>
      <c r="AV521" s="14" t="s">
        <v>86</v>
      </c>
      <c r="AW521" s="14" t="s">
        <v>30</v>
      </c>
      <c r="AX521" s="14" t="s">
        <v>84</v>
      </c>
      <c r="AY521" s="235" t="s">
        <v>169</v>
      </c>
    </row>
    <row r="522" spans="1:65" s="2" customFormat="1" ht="21.75" customHeight="1">
      <c r="A522" s="39"/>
      <c r="B522" s="181"/>
      <c r="C522" s="213" t="s">
        <v>872</v>
      </c>
      <c r="D522" s="213" t="s">
        <v>171</v>
      </c>
      <c r="E522" s="214" t="s">
        <v>873</v>
      </c>
      <c r="F522" s="215" t="s">
        <v>874</v>
      </c>
      <c r="G522" s="216" t="s">
        <v>248</v>
      </c>
      <c r="H522" s="217">
        <v>144.7</v>
      </c>
      <c r="I522" s="218"/>
      <c r="J522" s="219">
        <f>ROUND(I522*H522,2)</f>
        <v>0</v>
      </c>
      <c r="K522" s="220"/>
      <c r="L522" s="40"/>
      <c r="M522" s="221" t="s">
        <v>1</v>
      </c>
      <c r="N522" s="222" t="s">
        <v>41</v>
      </c>
      <c r="O522" s="78"/>
      <c r="P522" s="223">
        <f>O522*H522</f>
        <v>0</v>
      </c>
      <c r="Q522" s="223">
        <v>0.00038</v>
      </c>
      <c r="R522" s="223">
        <f>Q522*H522</f>
        <v>0.054986</v>
      </c>
      <c r="S522" s="223">
        <v>0</v>
      </c>
      <c r="T522" s="224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25" t="s">
        <v>257</v>
      </c>
      <c r="AT522" s="225" t="s">
        <v>171</v>
      </c>
      <c r="AU522" s="225" t="s">
        <v>86</v>
      </c>
      <c r="AY522" s="18" t="s">
        <v>169</v>
      </c>
      <c r="BE522" s="128">
        <f>IF(N522="základní",J522,0)</f>
        <v>0</v>
      </c>
      <c r="BF522" s="128">
        <f>IF(N522="snížená",J522,0)</f>
        <v>0</v>
      </c>
      <c r="BG522" s="128">
        <f>IF(N522="zákl. přenesená",J522,0)</f>
        <v>0</v>
      </c>
      <c r="BH522" s="128">
        <f>IF(N522="sníž. přenesená",J522,0)</f>
        <v>0</v>
      </c>
      <c r="BI522" s="128">
        <f>IF(N522="nulová",J522,0)</f>
        <v>0</v>
      </c>
      <c r="BJ522" s="18" t="s">
        <v>84</v>
      </c>
      <c r="BK522" s="128">
        <f>ROUND(I522*H522,2)</f>
        <v>0</v>
      </c>
      <c r="BL522" s="18" t="s">
        <v>257</v>
      </c>
      <c r="BM522" s="225" t="s">
        <v>875</v>
      </c>
    </row>
    <row r="523" spans="1:51" s="13" customFormat="1" ht="12">
      <c r="A523" s="13"/>
      <c r="B523" s="226"/>
      <c r="C523" s="13"/>
      <c r="D523" s="227" t="s">
        <v>177</v>
      </c>
      <c r="E523" s="228" t="s">
        <v>1</v>
      </c>
      <c r="F523" s="229" t="s">
        <v>876</v>
      </c>
      <c r="G523" s="13"/>
      <c r="H523" s="228" t="s">
        <v>1</v>
      </c>
      <c r="I523" s="230"/>
      <c r="J523" s="13"/>
      <c r="K523" s="13"/>
      <c r="L523" s="226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28" t="s">
        <v>177</v>
      </c>
      <c r="AU523" s="228" t="s">
        <v>86</v>
      </c>
      <c r="AV523" s="13" t="s">
        <v>84</v>
      </c>
      <c r="AW523" s="13" t="s">
        <v>30</v>
      </c>
      <c r="AX523" s="13" t="s">
        <v>76</v>
      </c>
      <c r="AY523" s="228" t="s">
        <v>169</v>
      </c>
    </row>
    <row r="524" spans="1:51" s="14" customFormat="1" ht="12">
      <c r="A524" s="14"/>
      <c r="B524" s="234"/>
      <c r="C524" s="14"/>
      <c r="D524" s="227" t="s">
        <v>177</v>
      </c>
      <c r="E524" s="235" t="s">
        <v>1</v>
      </c>
      <c r="F524" s="236" t="s">
        <v>666</v>
      </c>
      <c r="G524" s="14"/>
      <c r="H524" s="237">
        <v>144.7</v>
      </c>
      <c r="I524" s="238"/>
      <c r="J524" s="14"/>
      <c r="K524" s="14"/>
      <c r="L524" s="234"/>
      <c r="M524" s="239"/>
      <c r="N524" s="240"/>
      <c r="O524" s="240"/>
      <c r="P524" s="240"/>
      <c r="Q524" s="240"/>
      <c r="R524" s="240"/>
      <c r="S524" s="240"/>
      <c r="T524" s="241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35" t="s">
        <v>177</v>
      </c>
      <c r="AU524" s="235" t="s">
        <v>86</v>
      </c>
      <c r="AV524" s="14" t="s">
        <v>86</v>
      </c>
      <c r="AW524" s="14" t="s">
        <v>30</v>
      </c>
      <c r="AX524" s="14" t="s">
        <v>76</v>
      </c>
      <c r="AY524" s="235" t="s">
        <v>169</v>
      </c>
    </row>
    <row r="525" spans="1:51" s="15" customFormat="1" ht="12">
      <c r="A525" s="15"/>
      <c r="B525" s="242"/>
      <c r="C525" s="15"/>
      <c r="D525" s="227" t="s">
        <v>177</v>
      </c>
      <c r="E525" s="243" t="s">
        <v>1</v>
      </c>
      <c r="F525" s="244" t="s">
        <v>180</v>
      </c>
      <c r="G525" s="15"/>
      <c r="H525" s="245">
        <v>144.7</v>
      </c>
      <c r="I525" s="246"/>
      <c r="J525" s="15"/>
      <c r="K525" s="15"/>
      <c r="L525" s="242"/>
      <c r="M525" s="247"/>
      <c r="N525" s="248"/>
      <c r="O525" s="248"/>
      <c r="P525" s="248"/>
      <c r="Q525" s="248"/>
      <c r="R525" s="248"/>
      <c r="S525" s="248"/>
      <c r="T525" s="249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43" t="s">
        <v>177</v>
      </c>
      <c r="AU525" s="243" t="s">
        <v>86</v>
      </c>
      <c r="AV525" s="15" t="s">
        <v>175</v>
      </c>
      <c r="AW525" s="15" t="s">
        <v>30</v>
      </c>
      <c r="AX525" s="15" t="s">
        <v>84</v>
      </c>
      <c r="AY525" s="243" t="s">
        <v>169</v>
      </c>
    </row>
    <row r="526" spans="1:65" s="2" customFormat="1" ht="16.5" customHeight="1">
      <c r="A526" s="39"/>
      <c r="B526" s="181"/>
      <c r="C526" s="250" t="s">
        <v>877</v>
      </c>
      <c r="D526" s="250" t="s">
        <v>365</v>
      </c>
      <c r="E526" s="251" t="s">
        <v>878</v>
      </c>
      <c r="F526" s="252" t="s">
        <v>879</v>
      </c>
      <c r="G526" s="253" t="s">
        <v>248</v>
      </c>
      <c r="H526" s="254">
        <v>156.276</v>
      </c>
      <c r="I526" s="255"/>
      <c r="J526" s="256">
        <f>ROUND(I526*H526,2)</f>
        <v>0</v>
      </c>
      <c r="K526" s="257"/>
      <c r="L526" s="258"/>
      <c r="M526" s="259" t="s">
        <v>1</v>
      </c>
      <c r="N526" s="260" t="s">
        <v>41</v>
      </c>
      <c r="O526" s="78"/>
      <c r="P526" s="223">
        <f>O526*H526</f>
        <v>0</v>
      </c>
      <c r="Q526" s="223">
        <v>0.025</v>
      </c>
      <c r="R526" s="223">
        <f>Q526*H526</f>
        <v>3.9069000000000003</v>
      </c>
      <c r="S526" s="223">
        <v>0</v>
      </c>
      <c r="T526" s="224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5" t="s">
        <v>350</v>
      </c>
      <c r="AT526" s="225" t="s">
        <v>365</v>
      </c>
      <c r="AU526" s="225" t="s">
        <v>86</v>
      </c>
      <c r="AY526" s="18" t="s">
        <v>169</v>
      </c>
      <c r="BE526" s="128">
        <f>IF(N526="základní",J526,0)</f>
        <v>0</v>
      </c>
      <c r="BF526" s="128">
        <f>IF(N526="snížená",J526,0)</f>
        <v>0</v>
      </c>
      <c r="BG526" s="128">
        <f>IF(N526="zákl. přenesená",J526,0)</f>
        <v>0</v>
      </c>
      <c r="BH526" s="128">
        <f>IF(N526="sníž. přenesená",J526,0)</f>
        <v>0</v>
      </c>
      <c r="BI526" s="128">
        <f>IF(N526="nulová",J526,0)</f>
        <v>0</v>
      </c>
      <c r="BJ526" s="18" t="s">
        <v>84</v>
      </c>
      <c r="BK526" s="128">
        <f>ROUND(I526*H526,2)</f>
        <v>0</v>
      </c>
      <c r="BL526" s="18" t="s">
        <v>257</v>
      </c>
      <c r="BM526" s="225" t="s">
        <v>880</v>
      </c>
    </row>
    <row r="527" spans="1:51" s="14" customFormat="1" ht="12">
      <c r="A527" s="14"/>
      <c r="B527" s="234"/>
      <c r="C527" s="14"/>
      <c r="D527" s="227" t="s">
        <v>177</v>
      </c>
      <c r="E527" s="14"/>
      <c r="F527" s="236" t="s">
        <v>881</v>
      </c>
      <c r="G527" s="14"/>
      <c r="H527" s="237">
        <v>156.276</v>
      </c>
      <c r="I527" s="238"/>
      <c r="J527" s="14"/>
      <c r="K527" s="14"/>
      <c r="L527" s="234"/>
      <c r="M527" s="239"/>
      <c r="N527" s="240"/>
      <c r="O527" s="240"/>
      <c r="P527" s="240"/>
      <c r="Q527" s="240"/>
      <c r="R527" s="240"/>
      <c r="S527" s="240"/>
      <c r="T527" s="24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35" t="s">
        <v>177</v>
      </c>
      <c r="AU527" s="235" t="s">
        <v>86</v>
      </c>
      <c r="AV527" s="14" t="s">
        <v>86</v>
      </c>
      <c r="AW527" s="14" t="s">
        <v>3</v>
      </c>
      <c r="AX527" s="14" t="s">
        <v>84</v>
      </c>
      <c r="AY527" s="235" t="s">
        <v>169</v>
      </c>
    </row>
    <row r="528" spans="1:65" s="2" customFormat="1" ht="16.5" customHeight="1">
      <c r="A528" s="39"/>
      <c r="B528" s="181"/>
      <c r="C528" s="250" t="s">
        <v>882</v>
      </c>
      <c r="D528" s="250" t="s">
        <v>365</v>
      </c>
      <c r="E528" s="251" t="s">
        <v>883</v>
      </c>
      <c r="F528" s="252" t="s">
        <v>884</v>
      </c>
      <c r="G528" s="253" t="s">
        <v>286</v>
      </c>
      <c r="H528" s="254">
        <v>324</v>
      </c>
      <c r="I528" s="255"/>
      <c r="J528" s="256">
        <f>ROUND(I528*H528,2)</f>
        <v>0</v>
      </c>
      <c r="K528" s="257"/>
      <c r="L528" s="258"/>
      <c r="M528" s="259" t="s">
        <v>1</v>
      </c>
      <c r="N528" s="260" t="s">
        <v>41</v>
      </c>
      <c r="O528" s="78"/>
      <c r="P528" s="223">
        <f>O528*H528</f>
        <v>0</v>
      </c>
      <c r="Q528" s="223">
        <v>0.0003</v>
      </c>
      <c r="R528" s="223">
        <f>Q528*H528</f>
        <v>0.0972</v>
      </c>
      <c r="S528" s="223">
        <v>0</v>
      </c>
      <c r="T528" s="224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25" t="s">
        <v>350</v>
      </c>
      <c r="AT528" s="225" t="s">
        <v>365</v>
      </c>
      <c r="AU528" s="225" t="s">
        <v>86</v>
      </c>
      <c r="AY528" s="18" t="s">
        <v>169</v>
      </c>
      <c r="BE528" s="128">
        <f>IF(N528="základní",J528,0)</f>
        <v>0</v>
      </c>
      <c r="BF528" s="128">
        <f>IF(N528="snížená",J528,0)</f>
        <v>0</v>
      </c>
      <c r="BG528" s="128">
        <f>IF(N528="zákl. přenesená",J528,0)</f>
        <v>0</v>
      </c>
      <c r="BH528" s="128">
        <f>IF(N528="sníž. přenesená",J528,0)</f>
        <v>0</v>
      </c>
      <c r="BI528" s="128">
        <f>IF(N528="nulová",J528,0)</f>
        <v>0</v>
      </c>
      <c r="BJ528" s="18" t="s">
        <v>84</v>
      </c>
      <c r="BK528" s="128">
        <f>ROUND(I528*H528,2)</f>
        <v>0</v>
      </c>
      <c r="BL528" s="18" t="s">
        <v>257</v>
      </c>
      <c r="BM528" s="225" t="s">
        <v>885</v>
      </c>
    </row>
    <row r="529" spans="1:51" s="14" customFormat="1" ht="12">
      <c r="A529" s="14"/>
      <c r="B529" s="234"/>
      <c r="C529" s="14"/>
      <c r="D529" s="227" t="s">
        <v>177</v>
      </c>
      <c r="E529" s="14"/>
      <c r="F529" s="236" t="s">
        <v>886</v>
      </c>
      <c r="G529" s="14"/>
      <c r="H529" s="237">
        <v>324</v>
      </c>
      <c r="I529" s="238"/>
      <c r="J529" s="14"/>
      <c r="K529" s="14"/>
      <c r="L529" s="234"/>
      <c r="M529" s="239"/>
      <c r="N529" s="240"/>
      <c r="O529" s="240"/>
      <c r="P529" s="240"/>
      <c r="Q529" s="240"/>
      <c r="R529" s="240"/>
      <c r="S529" s="240"/>
      <c r="T529" s="24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35" t="s">
        <v>177</v>
      </c>
      <c r="AU529" s="235" t="s">
        <v>86</v>
      </c>
      <c r="AV529" s="14" t="s">
        <v>86</v>
      </c>
      <c r="AW529" s="14" t="s">
        <v>3</v>
      </c>
      <c r="AX529" s="14" t="s">
        <v>84</v>
      </c>
      <c r="AY529" s="235" t="s">
        <v>169</v>
      </c>
    </row>
    <row r="530" spans="1:65" s="2" customFormat="1" ht="16.5" customHeight="1">
      <c r="A530" s="39"/>
      <c r="B530" s="181"/>
      <c r="C530" s="213" t="s">
        <v>887</v>
      </c>
      <c r="D530" s="213" t="s">
        <v>171</v>
      </c>
      <c r="E530" s="214" t="s">
        <v>888</v>
      </c>
      <c r="F530" s="215" t="s">
        <v>889</v>
      </c>
      <c r="G530" s="216" t="s">
        <v>312</v>
      </c>
      <c r="H530" s="217">
        <v>23</v>
      </c>
      <c r="I530" s="218"/>
      <c r="J530" s="219">
        <f>ROUND(I530*H530,2)</f>
        <v>0</v>
      </c>
      <c r="K530" s="220"/>
      <c r="L530" s="40"/>
      <c r="M530" s="221" t="s">
        <v>1</v>
      </c>
      <c r="N530" s="222" t="s">
        <v>41</v>
      </c>
      <c r="O530" s="78"/>
      <c r="P530" s="223">
        <f>O530*H530</f>
        <v>0</v>
      </c>
      <c r="Q530" s="223">
        <v>0.00038</v>
      </c>
      <c r="R530" s="223">
        <f>Q530*H530</f>
        <v>0.008740000000000001</v>
      </c>
      <c r="S530" s="223">
        <v>0</v>
      </c>
      <c r="T530" s="224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25" t="s">
        <v>257</v>
      </c>
      <c r="AT530" s="225" t="s">
        <v>171</v>
      </c>
      <c r="AU530" s="225" t="s">
        <v>86</v>
      </c>
      <c r="AY530" s="18" t="s">
        <v>169</v>
      </c>
      <c r="BE530" s="128">
        <f>IF(N530="základní",J530,0)</f>
        <v>0</v>
      </c>
      <c r="BF530" s="128">
        <f>IF(N530="snížená",J530,0)</f>
        <v>0</v>
      </c>
      <c r="BG530" s="128">
        <f>IF(N530="zákl. přenesená",J530,0)</f>
        <v>0</v>
      </c>
      <c r="BH530" s="128">
        <f>IF(N530="sníž. přenesená",J530,0)</f>
        <v>0</v>
      </c>
      <c r="BI530" s="128">
        <f>IF(N530="nulová",J530,0)</f>
        <v>0</v>
      </c>
      <c r="BJ530" s="18" t="s">
        <v>84</v>
      </c>
      <c r="BK530" s="128">
        <f>ROUND(I530*H530,2)</f>
        <v>0</v>
      </c>
      <c r="BL530" s="18" t="s">
        <v>257</v>
      </c>
      <c r="BM530" s="225" t="s">
        <v>890</v>
      </c>
    </row>
    <row r="531" spans="1:51" s="13" customFormat="1" ht="12">
      <c r="A531" s="13"/>
      <c r="B531" s="226"/>
      <c r="C531" s="13"/>
      <c r="D531" s="227" t="s">
        <v>177</v>
      </c>
      <c r="E531" s="228" t="s">
        <v>1</v>
      </c>
      <c r="F531" s="229" t="s">
        <v>891</v>
      </c>
      <c r="G531" s="13"/>
      <c r="H531" s="228" t="s">
        <v>1</v>
      </c>
      <c r="I531" s="230"/>
      <c r="J531" s="13"/>
      <c r="K531" s="13"/>
      <c r="L531" s="226"/>
      <c r="M531" s="231"/>
      <c r="N531" s="232"/>
      <c r="O531" s="232"/>
      <c r="P531" s="232"/>
      <c r="Q531" s="232"/>
      <c r="R531" s="232"/>
      <c r="S531" s="232"/>
      <c r="T531" s="23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28" t="s">
        <v>177</v>
      </c>
      <c r="AU531" s="228" t="s">
        <v>86</v>
      </c>
      <c r="AV531" s="13" t="s">
        <v>84</v>
      </c>
      <c r="AW531" s="13" t="s">
        <v>30</v>
      </c>
      <c r="AX531" s="13" t="s">
        <v>76</v>
      </c>
      <c r="AY531" s="228" t="s">
        <v>169</v>
      </c>
    </row>
    <row r="532" spans="1:51" s="14" customFormat="1" ht="12">
      <c r="A532" s="14"/>
      <c r="B532" s="234"/>
      <c r="C532" s="14"/>
      <c r="D532" s="227" t="s">
        <v>177</v>
      </c>
      <c r="E532" s="235" t="s">
        <v>1</v>
      </c>
      <c r="F532" s="236" t="s">
        <v>294</v>
      </c>
      <c r="G532" s="14"/>
      <c r="H532" s="237">
        <v>23</v>
      </c>
      <c r="I532" s="238"/>
      <c r="J532" s="14"/>
      <c r="K532" s="14"/>
      <c r="L532" s="234"/>
      <c r="M532" s="239"/>
      <c r="N532" s="240"/>
      <c r="O532" s="240"/>
      <c r="P532" s="240"/>
      <c r="Q532" s="240"/>
      <c r="R532" s="240"/>
      <c r="S532" s="240"/>
      <c r="T532" s="241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35" t="s">
        <v>177</v>
      </c>
      <c r="AU532" s="235" t="s">
        <v>86</v>
      </c>
      <c r="AV532" s="14" t="s">
        <v>86</v>
      </c>
      <c r="AW532" s="14" t="s">
        <v>30</v>
      </c>
      <c r="AX532" s="14" t="s">
        <v>76</v>
      </c>
      <c r="AY532" s="235" t="s">
        <v>169</v>
      </c>
    </row>
    <row r="533" spans="1:51" s="15" customFormat="1" ht="12">
      <c r="A533" s="15"/>
      <c r="B533" s="242"/>
      <c r="C533" s="15"/>
      <c r="D533" s="227" t="s">
        <v>177</v>
      </c>
      <c r="E533" s="243" t="s">
        <v>1</v>
      </c>
      <c r="F533" s="244" t="s">
        <v>180</v>
      </c>
      <c r="G533" s="15"/>
      <c r="H533" s="245">
        <v>23</v>
      </c>
      <c r="I533" s="246"/>
      <c r="J533" s="15"/>
      <c r="K533" s="15"/>
      <c r="L533" s="242"/>
      <c r="M533" s="247"/>
      <c r="N533" s="248"/>
      <c r="O533" s="248"/>
      <c r="P533" s="248"/>
      <c r="Q533" s="248"/>
      <c r="R533" s="248"/>
      <c r="S533" s="248"/>
      <c r="T533" s="249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T533" s="243" t="s">
        <v>177</v>
      </c>
      <c r="AU533" s="243" t="s">
        <v>86</v>
      </c>
      <c r="AV533" s="15" t="s">
        <v>175</v>
      </c>
      <c r="AW533" s="15" t="s">
        <v>30</v>
      </c>
      <c r="AX533" s="15" t="s">
        <v>84</v>
      </c>
      <c r="AY533" s="243" t="s">
        <v>169</v>
      </c>
    </row>
    <row r="534" spans="1:65" s="2" customFormat="1" ht="21.75" customHeight="1">
      <c r="A534" s="39"/>
      <c r="B534" s="181"/>
      <c r="C534" s="213" t="s">
        <v>892</v>
      </c>
      <c r="D534" s="213" t="s">
        <v>171</v>
      </c>
      <c r="E534" s="214" t="s">
        <v>893</v>
      </c>
      <c r="F534" s="215" t="s">
        <v>894</v>
      </c>
      <c r="G534" s="216" t="s">
        <v>211</v>
      </c>
      <c r="H534" s="217">
        <v>20.589</v>
      </c>
      <c r="I534" s="218"/>
      <c r="J534" s="219">
        <f>ROUND(I534*H534,2)</f>
        <v>0</v>
      </c>
      <c r="K534" s="220"/>
      <c r="L534" s="40"/>
      <c r="M534" s="221" t="s">
        <v>1</v>
      </c>
      <c r="N534" s="222" t="s">
        <v>41</v>
      </c>
      <c r="O534" s="78"/>
      <c r="P534" s="223">
        <f>O534*H534</f>
        <v>0</v>
      </c>
      <c r="Q534" s="223">
        <v>0</v>
      </c>
      <c r="R534" s="223">
        <f>Q534*H534</f>
        <v>0</v>
      </c>
      <c r="S534" s="223">
        <v>0</v>
      </c>
      <c r="T534" s="224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25" t="s">
        <v>257</v>
      </c>
      <c r="AT534" s="225" t="s">
        <v>171</v>
      </c>
      <c r="AU534" s="225" t="s">
        <v>86</v>
      </c>
      <c r="AY534" s="18" t="s">
        <v>169</v>
      </c>
      <c r="BE534" s="128">
        <f>IF(N534="základní",J534,0)</f>
        <v>0</v>
      </c>
      <c r="BF534" s="128">
        <f>IF(N534="snížená",J534,0)</f>
        <v>0</v>
      </c>
      <c r="BG534" s="128">
        <f>IF(N534="zákl. přenesená",J534,0)</f>
        <v>0</v>
      </c>
      <c r="BH534" s="128">
        <f>IF(N534="sníž. přenesená",J534,0)</f>
        <v>0</v>
      </c>
      <c r="BI534" s="128">
        <f>IF(N534="nulová",J534,0)</f>
        <v>0</v>
      </c>
      <c r="BJ534" s="18" t="s">
        <v>84</v>
      </c>
      <c r="BK534" s="128">
        <f>ROUND(I534*H534,2)</f>
        <v>0</v>
      </c>
      <c r="BL534" s="18" t="s">
        <v>257</v>
      </c>
      <c r="BM534" s="225" t="s">
        <v>895</v>
      </c>
    </row>
    <row r="535" spans="1:65" s="2" customFormat="1" ht="21.75" customHeight="1">
      <c r="A535" s="39"/>
      <c r="B535" s="181"/>
      <c r="C535" s="213" t="s">
        <v>896</v>
      </c>
      <c r="D535" s="213" t="s">
        <v>171</v>
      </c>
      <c r="E535" s="214" t="s">
        <v>897</v>
      </c>
      <c r="F535" s="215" t="s">
        <v>898</v>
      </c>
      <c r="G535" s="216" t="s">
        <v>211</v>
      </c>
      <c r="H535" s="217">
        <v>20.589</v>
      </c>
      <c r="I535" s="218"/>
      <c r="J535" s="219">
        <f>ROUND(I535*H535,2)</f>
        <v>0</v>
      </c>
      <c r="K535" s="220"/>
      <c r="L535" s="40"/>
      <c r="M535" s="221" t="s">
        <v>1</v>
      </c>
      <c r="N535" s="222" t="s">
        <v>41</v>
      </c>
      <c r="O535" s="78"/>
      <c r="P535" s="223">
        <f>O535*H535</f>
        <v>0</v>
      </c>
      <c r="Q535" s="223">
        <v>0</v>
      </c>
      <c r="R535" s="223">
        <f>Q535*H535</f>
        <v>0</v>
      </c>
      <c r="S535" s="223">
        <v>0</v>
      </c>
      <c r="T535" s="224">
        <f>S535*H535</f>
        <v>0</v>
      </c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R535" s="225" t="s">
        <v>257</v>
      </c>
      <c r="AT535" s="225" t="s">
        <v>171</v>
      </c>
      <c r="AU535" s="225" t="s">
        <v>86</v>
      </c>
      <c r="AY535" s="18" t="s">
        <v>169</v>
      </c>
      <c r="BE535" s="128">
        <f>IF(N535="základní",J535,0)</f>
        <v>0</v>
      </c>
      <c r="BF535" s="128">
        <f>IF(N535="snížená",J535,0)</f>
        <v>0</v>
      </c>
      <c r="BG535" s="128">
        <f>IF(N535="zákl. přenesená",J535,0)</f>
        <v>0</v>
      </c>
      <c r="BH535" s="128">
        <f>IF(N535="sníž. přenesená",J535,0)</f>
        <v>0</v>
      </c>
      <c r="BI535" s="128">
        <f>IF(N535="nulová",J535,0)</f>
        <v>0</v>
      </c>
      <c r="BJ535" s="18" t="s">
        <v>84</v>
      </c>
      <c r="BK535" s="128">
        <f>ROUND(I535*H535,2)</f>
        <v>0</v>
      </c>
      <c r="BL535" s="18" t="s">
        <v>257</v>
      </c>
      <c r="BM535" s="225" t="s">
        <v>899</v>
      </c>
    </row>
    <row r="536" spans="1:63" s="12" customFormat="1" ht="22.8" customHeight="1">
      <c r="A536" s="12"/>
      <c r="B536" s="200"/>
      <c r="C536" s="12"/>
      <c r="D536" s="201" t="s">
        <v>75</v>
      </c>
      <c r="E536" s="211" t="s">
        <v>900</v>
      </c>
      <c r="F536" s="211" t="s">
        <v>901</v>
      </c>
      <c r="G536" s="12"/>
      <c r="H536" s="12"/>
      <c r="I536" s="203"/>
      <c r="J536" s="212">
        <f>BK536</f>
        <v>0</v>
      </c>
      <c r="K536" s="12"/>
      <c r="L536" s="200"/>
      <c r="M536" s="205"/>
      <c r="N536" s="206"/>
      <c r="O536" s="206"/>
      <c r="P536" s="207">
        <f>SUM(P537:P546)</f>
        <v>0</v>
      </c>
      <c r="Q536" s="206"/>
      <c r="R536" s="207">
        <f>SUM(R537:R546)</f>
        <v>6.3425688000000005</v>
      </c>
      <c r="S536" s="206"/>
      <c r="T536" s="208">
        <f>SUM(T537:T546)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1" t="s">
        <v>86</v>
      </c>
      <c r="AT536" s="209" t="s">
        <v>75</v>
      </c>
      <c r="AU536" s="209" t="s">
        <v>84</v>
      </c>
      <c r="AY536" s="201" t="s">
        <v>169</v>
      </c>
      <c r="BK536" s="210">
        <f>SUM(BK537:BK546)</f>
        <v>0</v>
      </c>
    </row>
    <row r="537" spans="1:65" s="2" customFormat="1" ht="21.75" customHeight="1">
      <c r="A537" s="39"/>
      <c r="B537" s="181"/>
      <c r="C537" s="213" t="s">
        <v>902</v>
      </c>
      <c r="D537" s="213" t="s">
        <v>171</v>
      </c>
      <c r="E537" s="214" t="s">
        <v>903</v>
      </c>
      <c r="F537" s="215" t="s">
        <v>904</v>
      </c>
      <c r="G537" s="216" t="s">
        <v>248</v>
      </c>
      <c r="H537" s="217">
        <v>449.7</v>
      </c>
      <c r="I537" s="218"/>
      <c r="J537" s="219">
        <f>ROUND(I537*H537,2)</f>
        <v>0</v>
      </c>
      <c r="K537" s="220"/>
      <c r="L537" s="40"/>
      <c r="M537" s="221" t="s">
        <v>1</v>
      </c>
      <c r="N537" s="222" t="s">
        <v>41</v>
      </c>
      <c r="O537" s="78"/>
      <c r="P537" s="223">
        <f>O537*H537</f>
        <v>0</v>
      </c>
      <c r="Q537" s="223">
        <v>0.01385</v>
      </c>
      <c r="R537" s="223">
        <f>Q537*H537</f>
        <v>6.228345</v>
      </c>
      <c r="S537" s="223">
        <v>0</v>
      </c>
      <c r="T537" s="224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25" t="s">
        <v>257</v>
      </c>
      <c r="AT537" s="225" t="s">
        <v>171</v>
      </c>
      <c r="AU537" s="225" t="s">
        <v>86</v>
      </c>
      <c r="AY537" s="18" t="s">
        <v>169</v>
      </c>
      <c r="BE537" s="128">
        <f>IF(N537="základní",J537,0)</f>
        <v>0</v>
      </c>
      <c r="BF537" s="128">
        <f>IF(N537="snížená",J537,0)</f>
        <v>0</v>
      </c>
      <c r="BG537" s="128">
        <f>IF(N537="zákl. přenesená",J537,0)</f>
        <v>0</v>
      </c>
      <c r="BH537" s="128">
        <f>IF(N537="sníž. přenesená",J537,0)</f>
        <v>0</v>
      </c>
      <c r="BI537" s="128">
        <f>IF(N537="nulová",J537,0)</f>
        <v>0</v>
      </c>
      <c r="BJ537" s="18" t="s">
        <v>84</v>
      </c>
      <c r="BK537" s="128">
        <f>ROUND(I537*H537,2)</f>
        <v>0</v>
      </c>
      <c r="BL537" s="18" t="s">
        <v>257</v>
      </c>
      <c r="BM537" s="225" t="s">
        <v>905</v>
      </c>
    </row>
    <row r="538" spans="1:51" s="13" customFormat="1" ht="12">
      <c r="A538" s="13"/>
      <c r="B538" s="226"/>
      <c r="C538" s="13"/>
      <c r="D538" s="227" t="s">
        <v>177</v>
      </c>
      <c r="E538" s="228" t="s">
        <v>1</v>
      </c>
      <c r="F538" s="229" t="s">
        <v>906</v>
      </c>
      <c r="G538" s="13"/>
      <c r="H538" s="228" t="s">
        <v>1</v>
      </c>
      <c r="I538" s="230"/>
      <c r="J538" s="13"/>
      <c r="K538" s="13"/>
      <c r="L538" s="226"/>
      <c r="M538" s="231"/>
      <c r="N538" s="232"/>
      <c r="O538" s="232"/>
      <c r="P538" s="232"/>
      <c r="Q538" s="232"/>
      <c r="R538" s="232"/>
      <c r="S538" s="232"/>
      <c r="T538" s="23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28" t="s">
        <v>177</v>
      </c>
      <c r="AU538" s="228" t="s">
        <v>86</v>
      </c>
      <c r="AV538" s="13" t="s">
        <v>84</v>
      </c>
      <c r="AW538" s="13" t="s">
        <v>30</v>
      </c>
      <c r="AX538" s="13" t="s">
        <v>76</v>
      </c>
      <c r="AY538" s="228" t="s">
        <v>169</v>
      </c>
    </row>
    <row r="539" spans="1:51" s="14" customFormat="1" ht="12">
      <c r="A539" s="14"/>
      <c r="B539" s="234"/>
      <c r="C539" s="14"/>
      <c r="D539" s="227" t="s">
        <v>177</v>
      </c>
      <c r="E539" s="235" t="s">
        <v>1</v>
      </c>
      <c r="F539" s="236" t="s">
        <v>907</v>
      </c>
      <c r="G539" s="14"/>
      <c r="H539" s="237">
        <v>449.7</v>
      </c>
      <c r="I539" s="238"/>
      <c r="J539" s="14"/>
      <c r="K539" s="14"/>
      <c r="L539" s="234"/>
      <c r="M539" s="239"/>
      <c r="N539" s="240"/>
      <c r="O539" s="240"/>
      <c r="P539" s="240"/>
      <c r="Q539" s="240"/>
      <c r="R539" s="240"/>
      <c r="S539" s="240"/>
      <c r="T539" s="241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35" t="s">
        <v>177</v>
      </c>
      <c r="AU539" s="235" t="s">
        <v>86</v>
      </c>
      <c r="AV539" s="14" t="s">
        <v>86</v>
      </c>
      <c r="AW539" s="14" t="s">
        <v>30</v>
      </c>
      <c r="AX539" s="14" t="s">
        <v>76</v>
      </c>
      <c r="AY539" s="235" t="s">
        <v>169</v>
      </c>
    </row>
    <row r="540" spans="1:51" s="15" customFormat="1" ht="12">
      <c r="A540" s="15"/>
      <c r="B540" s="242"/>
      <c r="C540" s="15"/>
      <c r="D540" s="227" t="s">
        <v>177</v>
      </c>
      <c r="E540" s="243" t="s">
        <v>1</v>
      </c>
      <c r="F540" s="244" t="s">
        <v>180</v>
      </c>
      <c r="G540" s="15"/>
      <c r="H540" s="245">
        <v>449.7</v>
      </c>
      <c r="I540" s="246"/>
      <c r="J540" s="15"/>
      <c r="K540" s="15"/>
      <c r="L540" s="242"/>
      <c r="M540" s="247"/>
      <c r="N540" s="248"/>
      <c r="O540" s="248"/>
      <c r="P540" s="248"/>
      <c r="Q540" s="248"/>
      <c r="R540" s="248"/>
      <c r="S540" s="248"/>
      <c r="T540" s="249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T540" s="243" t="s">
        <v>177</v>
      </c>
      <c r="AU540" s="243" t="s">
        <v>86</v>
      </c>
      <c r="AV540" s="15" t="s">
        <v>175</v>
      </c>
      <c r="AW540" s="15" t="s">
        <v>30</v>
      </c>
      <c r="AX540" s="15" t="s">
        <v>84</v>
      </c>
      <c r="AY540" s="243" t="s">
        <v>169</v>
      </c>
    </row>
    <row r="541" spans="1:65" s="2" customFormat="1" ht="16.5" customHeight="1">
      <c r="A541" s="39"/>
      <c r="B541" s="181"/>
      <c r="C541" s="213" t="s">
        <v>908</v>
      </c>
      <c r="D541" s="213" t="s">
        <v>171</v>
      </c>
      <c r="E541" s="214" t="s">
        <v>909</v>
      </c>
      <c r="F541" s="215" t="s">
        <v>910</v>
      </c>
      <c r="G541" s="216" t="s">
        <v>248</v>
      </c>
      <c r="H541" s="217">
        <v>449.7</v>
      </c>
      <c r="I541" s="218"/>
      <c r="J541" s="219">
        <f>ROUND(I541*H541,2)</f>
        <v>0</v>
      </c>
      <c r="K541" s="220"/>
      <c r="L541" s="40"/>
      <c r="M541" s="221" t="s">
        <v>1</v>
      </c>
      <c r="N541" s="222" t="s">
        <v>41</v>
      </c>
      <c r="O541" s="78"/>
      <c r="P541" s="223">
        <f>O541*H541</f>
        <v>0</v>
      </c>
      <c r="Q541" s="223">
        <v>0.0001</v>
      </c>
      <c r="R541" s="223">
        <f>Q541*H541</f>
        <v>0.04497</v>
      </c>
      <c r="S541" s="223">
        <v>0</v>
      </c>
      <c r="T541" s="224">
        <f>S541*H541</f>
        <v>0</v>
      </c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R541" s="225" t="s">
        <v>257</v>
      </c>
      <c r="AT541" s="225" t="s">
        <v>171</v>
      </c>
      <c r="AU541" s="225" t="s">
        <v>86</v>
      </c>
      <c r="AY541" s="18" t="s">
        <v>169</v>
      </c>
      <c r="BE541" s="128">
        <f>IF(N541="základní",J541,0)</f>
        <v>0</v>
      </c>
      <c r="BF541" s="128">
        <f>IF(N541="snížená",J541,0)</f>
        <v>0</v>
      </c>
      <c r="BG541" s="128">
        <f>IF(N541="zákl. přenesená",J541,0)</f>
        <v>0</v>
      </c>
      <c r="BH541" s="128">
        <f>IF(N541="sníž. přenesená",J541,0)</f>
        <v>0</v>
      </c>
      <c r="BI541" s="128">
        <f>IF(N541="nulová",J541,0)</f>
        <v>0</v>
      </c>
      <c r="BJ541" s="18" t="s">
        <v>84</v>
      </c>
      <c r="BK541" s="128">
        <f>ROUND(I541*H541,2)</f>
        <v>0</v>
      </c>
      <c r="BL541" s="18" t="s">
        <v>257</v>
      </c>
      <c r="BM541" s="225" t="s">
        <v>911</v>
      </c>
    </row>
    <row r="542" spans="1:65" s="2" customFormat="1" ht="16.5" customHeight="1">
      <c r="A542" s="39"/>
      <c r="B542" s="181"/>
      <c r="C542" s="213" t="s">
        <v>912</v>
      </c>
      <c r="D542" s="213" t="s">
        <v>171</v>
      </c>
      <c r="E542" s="214" t="s">
        <v>913</v>
      </c>
      <c r="F542" s="215" t="s">
        <v>914</v>
      </c>
      <c r="G542" s="216" t="s">
        <v>248</v>
      </c>
      <c r="H542" s="217">
        <v>449.7</v>
      </c>
      <c r="I542" s="218"/>
      <c r="J542" s="219">
        <f>ROUND(I542*H542,2)</f>
        <v>0</v>
      </c>
      <c r="K542" s="220"/>
      <c r="L542" s="40"/>
      <c r="M542" s="221" t="s">
        <v>1</v>
      </c>
      <c r="N542" s="222" t="s">
        <v>41</v>
      </c>
      <c r="O542" s="78"/>
      <c r="P542" s="223">
        <f>O542*H542</f>
        <v>0</v>
      </c>
      <c r="Q542" s="223">
        <v>0</v>
      </c>
      <c r="R542" s="223">
        <f>Q542*H542</f>
        <v>0</v>
      </c>
      <c r="S542" s="223">
        <v>0</v>
      </c>
      <c r="T542" s="224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25" t="s">
        <v>257</v>
      </c>
      <c r="AT542" s="225" t="s">
        <v>171</v>
      </c>
      <c r="AU542" s="225" t="s">
        <v>86</v>
      </c>
      <c r="AY542" s="18" t="s">
        <v>169</v>
      </c>
      <c r="BE542" s="128">
        <f>IF(N542="základní",J542,0)</f>
        <v>0</v>
      </c>
      <c r="BF542" s="128">
        <f>IF(N542="snížená",J542,0)</f>
        <v>0</v>
      </c>
      <c r="BG542" s="128">
        <f>IF(N542="zákl. přenesená",J542,0)</f>
        <v>0</v>
      </c>
      <c r="BH542" s="128">
        <f>IF(N542="sníž. přenesená",J542,0)</f>
        <v>0</v>
      </c>
      <c r="BI542" s="128">
        <f>IF(N542="nulová",J542,0)</f>
        <v>0</v>
      </c>
      <c r="BJ542" s="18" t="s">
        <v>84</v>
      </c>
      <c r="BK542" s="128">
        <f>ROUND(I542*H542,2)</f>
        <v>0</v>
      </c>
      <c r="BL542" s="18" t="s">
        <v>257</v>
      </c>
      <c r="BM542" s="225" t="s">
        <v>915</v>
      </c>
    </row>
    <row r="543" spans="1:65" s="2" customFormat="1" ht="21.75" customHeight="1">
      <c r="A543" s="39"/>
      <c r="B543" s="181"/>
      <c r="C543" s="250" t="s">
        <v>916</v>
      </c>
      <c r="D543" s="250" t="s">
        <v>365</v>
      </c>
      <c r="E543" s="251" t="s">
        <v>917</v>
      </c>
      <c r="F543" s="252" t="s">
        <v>918</v>
      </c>
      <c r="G543" s="253" t="s">
        <v>248</v>
      </c>
      <c r="H543" s="254">
        <v>494.67</v>
      </c>
      <c r="I543" s="255"/>
      <c r="J543" s="256">
        <f>ROUND(I543*H543,2)</f>
        <v>0</v>
      </c>
      <c r="K543" s="257"/>
      <c r="L543" s="258"/>
      <c r="M543" s="259" t="s">
        <v>1</v>
      </c>
      <c r="N543" s="260" t="s">
        <v>41</v>
      </c>
      <c r="O543" s="78"/>
      <c r="P543" s="223">
        <f>O543*H543</f>
        <v>0</v>
      </c>
      <c r="Q543" s="223">
        <v>0.00014</v>
      </c>
      <c r="R543" s="223">
        <f>Q543*H543</f>
        <v>0.06925379999999999</v>
      </c>
      <c r="S543" s="223">
        <v>0</v>
      </c>
      <c r="T543" s="224">
        <f>S543*H543</f>
        <v>0</v>
      </c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R543" s="225" t="s">
        <v>350</v>
      </c>
      <c r="AT543" s="225" t="s">
        <v>365</v>
      </c>
      <c r="AU543" s="225" t="s">
        <v>86</v>
      </c>
      <c r="AY543" s="18" t="s">
        <v>169</v>
      </c>
      <c r="BE543" s="128">
        <f>IF(N543="základní",J543,0)</f>
        <v>0</v>
      </c>
      <c r="BF543" s="128">
        <f>IF(N543="snížená",J543,0)</f>
        <v>0</v>
      </c>
      <c r="BG543" s="128">
        <f>IF(N543="zákl. přenesená",J543,0)</f>
        <v>0</v>
      </c>
      <c r="BH543" s="128">
        <f>IF(N543="sníž. přenesená",J543,0)</f>
        <v>0</v>
      </c>
      <c r="BI543" s="128">
        <f>IF(N543="nulová",J543,0)</f>
        <v>0</v>
      </c>
      <c r="BJ543" s="18" t="s">
        <v>84</v>
      </c>
      <c r="BK543" s="128">
        <f>ROUND(I543*H543,2)</f>
        <v>0</v>
      </c>
      <c r="BL543" s="18" t="s">
        <v>257</v>
      </c>
      <c r="BM543" s="225" t="s">
        <v>919</v>
      </c>
    </row>
    <row r="544" spans="1:51" s="14" customFormat="1" ht="12">
      <c r="A544" s="14"/>
      <c r="B544" s="234"/>
      <c r="C544" s="14"/>
      <c r="D544" s="227" t="s">
        <v>177</v>
      </c>
      <c r="E544" s="14"/>
      <c r="F544" s="236" t="s">
        <v>920</v>
      </c>
      <c r="G544" s="14"/>
      <c r="H544" s="237">
        <v>494.67</v>
      </c>
      <c r="I544" s="238"/>
      <c r="J544" s="14"/>
      <c r="K544" s="14"/>
      <c r="L544" s="234"/>
      <c r="M544" s="239"/>
      <c r="N544" s="240"/>
      <c r="O544" s="240"/>
      <c r="P544" s="240"/>
      <c r="Q544" s="240"/>
      <c r="R544" s="240"/>
      <c r="S544" s="240"/>
      <c r="T544" s="241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35" t="s">
        <v>177</v>
      </c>
      <c r="AU544" s="235" t="s">
        <v>86</v>
      </c>
      <c r="AV544" s="14" t="s">
        <v>86</v>
      </c>
      <c r="AW544" s="14" t="s">
        <v>3</v>
      </c>
      <c r="AX544" s="14" t="s">
        <v>84</v>
      </c>
      <c r="AY544" s="235" t="s">
        <v>169</v>
      </c>
    </row>
    <row r="545" spans="1:65" s="2" customFormat="1" ht="21.75" customHeight="1">
      <c r="A545" s="39"/>
      <c r="B545" s="181"/>
      <c r="C545" s="213" t="s">
        <v>921</v>
      </c>
      <c r="D545" s="213" t="s">
        <v>171</v>
      </c>
      <c r="E545" s="214" t="s">
        <v>922</v>
      </c>
      <c r="F545" s="215" t="s">
        <v>923</v>
      </c>
      <c r="G545" s="216" t="s">
        <v>211</v>
      </c>
      <c r="H545" s="217">
        <v>6.343</v>
      </c>
      <c r="I545" s="218"/>
      <c r="J545" s="219">
        <f>ROUND(I545*H545,2)</f>
        <v>0</v>
      </c>
      <c r="K545" s="220"/>
      <c r="L545" s="40"/>
      <c r="M545" s="221" t="s">
        <v>1</v>
      </c>
      <c r="N545" s="222" t="s">
        <v>41</v>
      </c>
      <c r="O545" s="78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R545" s="225" t="s">
        <v>257</v>
      </c>
      <c r="AT545" s="225" t="s">
        <v>171</v>
      </c>
      <c r="AU545" s="225" t="s">
        <v>86</v>
      </c>
      <c r="AY545" s="18" t="s">
        <v>169</v>
      </c>
      <c r="BE545" s="128">
        <f>IF(N545="základní",J545,0)</f>
        <v>0</v>
      </c>
      <c r="BF545" s="128">
        <f>IF(N545="snížená",J545,0)</f>
        <v>0</v>
      </c>
      <c r="BG545" s="128">
        <f>IF(N545="zákl. přenesená",J545,0)</f>
        <v>0</v>
      </c>
      <c r="BH545" s="128">
        <f>IF(N545="sníž. přenesená",J545,0)</f>
        <v>0</v>
      </c>
      <c r="BI545" s="128">
        <f>IF(N545="nulová",J545,0)</f>
        <v>0</v>
      </c>
      <c r="BJ545" s="18" t="s">
        <v>84</v>
      </c>
      <c r="BK545" s="128">
        <f>ROUND(I545*H545,2)</f>
        <v>0</v>
      </c>
      <c r="BL545" s="18" t="s">
        <v>257</v>
      </c>
      <c r="BM545" s="225" t="s">
        <v>924</v>
      </c>
    </row>
    <row r="546" spans="1:65" s="2" customFormat="1" ht="21.75" customHeight="1">
      <c r="A546" s="39"/>
      <c r="B546" s="181"/>
      <c r="C546" s="213" t="s">
        <v>925</v>
      </c>
      <c r="D546" s="213" t="s">
        <v>171</v>
      </c>
      <c r="E546" s="214" t="s">
        <v>926</v>
      </c>
      <c r="F546" s="215" t="s">
        <v>927</v>
      </c>
      <c r="G546" s="216" t="s">
        <v>211</v>
      </c>
      <c r="H546" s="217">
        <v>6.343</v>
      </c>
      <c r="I546" s="218"/>
      <c r="J546" s="219">
        <f>ROUND(I546*H546,2)</f>
        <v>0</v>
      </c>
      <c r="K546" s="220"/>
      <c r="L546" s="40"/>
      <c r="M546" s="221" t="s">
        <v>1</v>
      </c>
      <c r="N546" s="222" t="s">
        <v>41</v>
      </c>
      <c r="O546" s="78"/>
      <c r="P546" s="223">
        <f>O546*H546</f>
        <v>0</v>
      </c>
      <c r="Q546" s="223">
        <v>0</v>
      </c>
      <c r="R546" s="223">
        <f>Q546*H546</f>
        <v>0</v>
      </c>
      <c r="S546" s="223">
        <v>0</v>
      </c>
      <c r="T546" s="224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25" t="s">
        <v>257</v>
      </c>
      <c r="AT546" s="225" t="s">
        <v>171</v>
      </c>
      <c r="AU546" s="225" t="s">
        <v>86</v>
      </c>
      <c r="AY546" s="18" t="s">
        <v>169</v>
      </c>
      <c r="BE546" s="128">
        <f>IF(N546="základní",J546,0)</f>
        <v>0</v>
      </c>
      <c r="BF546" s="128">
        <f>IF(N546="snížená",J546,0)</f>
        <v>0</v>
      </c>
      <c r="BG546" s="128">
        <f>IF(N546="zákl. přenesená",J546,0)</f>
        <v>0</v>
      </c>
      <c r="BH546" s="128">
        <f>IF(N546="sníž. přenesená",J546,0)</f>
        <v>0</v>
      </c>
      <c r="BI546" s="128">
        <f>IF(N546="nulová",J546,0)</f>
        <v>0</v>
      </c>
      <c r="BJ546" s="18" t="s">
        <v>84</v>
      </c>
      <c r="BK546" s="128">
        <f>ROUND(I546*H546,2)</f>
        <v>0</v>
      </c>
      <c r="BL546" s="18" t="s">
        <v>257</v>
      </c>
      <c r="BM546" s="225" t="s">
        <v>928</v>
      </c>
    </row>
    <row r="547" spans="1:63" s="12" customFormat="1" ht="22.8" customHeight="1">
      <c r="A547" s="12"/>
      <c r="B547" s="200"/>
      <c r="C547" s="12"/>
      <c r="D547" s="201" t="s">
        <v>75</v>
      </c>
      <c r="E547" s="211" t="s">
        <v>929</v>
      </c>
      <c r="F547" s="211" t="s">
        <v>930</v>
      </c>
      <c r="G547" s="12"/>
      <c r="H547" s="12"/>
      <c r="I547" s="203"/>
      <c r="J547" s="212">
        <f>BK547</f>
        <v>0</v>
      </c>
      <c r="K547" s="12"/>
      <c r="L547" s="200"/>
      <c r="M547" s="205"/>
      <c r="N547" s="206"/>
      <c r="O547" s="206"/>
      <c r="P547" s="207">
        <f>SUM(P548:P562)</f>
        <v>0</v>
      </c>
      <c r="Q547" s="206"/>
      <c r="R547" s="207">
        <f>SUM(R548:R562)</f>
        <v>0.32972999999999997</v>
      </c>
      <c r="S547" s="206"/>
      <c r="T547" s="208">
        <f>SUM(T548:T562)</f>
        <v>0.68538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01" t="s">
        <v>86</v>
      </c>
      <c r="AT547" s="209" t="s">
        <v>75</v>
      </c>
      <c r="AU547" s="209" t="s">
        <v>84</v>
      </c>
      <c r="AY547" s="201" t="s">
        <v>169</v>
      </c>
      <c r="BK547" s="210">
        <f>SUM(BK548:BK562)</f>
        <v>0</v>
      </c>
    </row>
    <row r="548" spans="1:65" s="2" customFormat="1" ht="16.5" customHeight="1">
      <c r="A548" s="39"/>
      <c r="B548" s="181"/>
      <c r="C548" s="213" t="s">
        <v>931</v>
      </c>
      <c r="D548" s="213" t="s">
        <v>171</v>
      </c>
      <c r="E548" s="214" t="s">
        <v>932</v>
      </c>
      <c r="F548" s="215" t="s">
        <v>933</v>
      </c>
      <c r="G548" s="216" t="s">
        <v>248</v>
      </c>
      <c r="H548" s="217">
        <v>82</v>
      </c>
      <c r="I548" s="218"/>
      <c r="J548" s="219">
        <f>ROUND(I548*H548,2)</f>
        <v>0</v>
      </c>
      <c r="K548" s="220"/>
      <c r="L548" s="40"/>
      <c r="M548" s="221" t="s">
        <v>1</v>
      </c>
      <c r="N548" s="222" t="s">
        <v>41</v>
      </c>
      <c r="O548" s="78"/>
      <c r="P548" s="223">
        <f>O548*H548</f>
        <v>0</v>
      </c>
      <c r="Q548" s="223">
        <v>0</v>
      </c>
      <c r="R548" s="223">
        <f>Q548*H548</f>
        <v>0</v>
      </c>
      <c r="S548" s="223">
        <v>0.00594</v>
      </c>
      <c r="T548" s="224">
        <f>S548*H548</f>
        <v>0.48708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25" t="s">
        <v>257</v>
      </c>
      <c r="AT548" s="225" t="s">
        <v>171</v>
      </c>
      <c r="AU548" s="225" t="s">
        <v>86</v>
      </c>
      <c r="AY548" s="18" t="s">
        <v>169</v>
      </c>
      <c r="BE548" s="128">
        <f>IF(N548="základní",J548,0)</f>
        <v>0</v>
      </c>
      <c r="BF548" s="128">
        <f>IF(N548="snížená",J548,0)</f>
        <v>0</v>
      </c>
      <c r="BG548" s="128">
        <f>IF(N548="zákl. přenesená",J548,0)</f>
        <v>0</v>
      </c>
      <c r="BH548" s="128">
        <f>IF(N548="sníž. přenesená",J548,0)</f>
        <v>0</v>
      </c>
      <c r="BI548" s="128">
        <f>IF(N548="nulová",J548,0)</f>
        <v>0</v>
      </c>
      <c r="BJ548" s="18" t="s">
        <v>84</v>
      </c>
      <c r="BK548" s="128">
        <f>ROUND(I548*H548,2)</f>
        <v>0</v>
      </c>
      <c r="BL548" s="18" t="s">
        <v>257</v>
      </c>
      <c r="BM548" s="225" t="s">
        <v>934</v>
      </c>
    </row>
    <row r="549" spans="1:51" s="13" customFormat="1" ht="12">
      <c r="A549" s="13"/>
      <c r="B549" s="226"/>
      <c r="C549" s="13"/>
      <c r="D549" s="227" t="s">
        <v>177</v>
      </c>
      <c r="E549" s="228" t="s">
        <v>1</v>
      </c>
      <c r="F549" s="229" t="s">
        <v>935</v>
      </c>
      <c r="G549" s="13"/>
      <c r="H549" s="228" t="s">
        <v>1</v>
      </c>
      <c r="I549" s="230"/>
      <c r="J549" s="13"/>
      <c r="K549" s="13"/>
      <c r="L549" s="226"/>
      <c r="M549" s="231"/>
      <c r="N549" s="232"/>
      <c r="O549" s="232"/>
      <c r="P549" s="232"/>
      <c r="Q549" s="232"/>
      <c r="R549" s="232"/>
      <c r="S549" s="232"/>
      <c r="T549" s="23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28" t="s">
        <v>177</v>
      </c>
      <c r="AU549" s="228" t="s">
        <v>86</v>
      </c>
      <c r="AV549" s="13" t="s">
        <v>84</v>
      </c>
      <c r="AW549" s="13" t="s">
        <v>30</v>
      </c>
      <c r="AX549" s="13" t="s">
        <v>76</v>
      </c>
      <c r="AY549" s="228" t="s">
        <v>169</v>
      </c>
    </row>
    <row r="550" spans="1:51" s="13" customFormat="1" ht="12">
      <c r="A550" s="13"/>
      <c r="B550" s="226"/>
      <c r="C550" s="13"/>
      <c r="D550" s="227" t="s">
        <v>177</v>
      </c>
      <c r="E550" s="228" t="s">
        <v>1</v>
      </c>
      <c r="F550" s="229" t="s">
        <v>936</v>
      </c>
      <c r="G550" s="13"/>
      <c r="H550" s="228" t="s">
        <v>1</v>
      </c>
      <c r="I550" s="230"/>
      <c r="J550" s="13"/>
      <c r="K550" s="13"/>
      <c r="L550" s="226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28" t="s">
        <v>177</v>
      </c>
      <c r="AU550" s="228" t="s">
        <v>86</v>
      </c>
      <c r="AV550" s="13" t="s">
        <v>84</v>
      </c>
      <c r="AW550" s="13" t="s">
        <v>30</v>
      </c>
      <c r="AX550" s="13" t="s">
        <v>76</v>
      </c>
      <c r="AY550" s="228" t="s">
        <v>169</v>
      </c>
    </row>
    <row r="551" spans="1:51" s="14" customFormat="1" ht="12">
      <c r="A551" s="14"/>
      <c r="B551" s="234"/>
      <c r="C551" s="14"/>
      <c r="D551" s="227" t="s">
        <v>177</v>
      </c>
      <c r="E551" s="235" t="s">
        <v>1</v>
      </c>
      <c r="F551" s="236" t="s">
        <v>587</v>
      </c>
      <c r="G551" s="14"/>
      <c r="H551" s="237">
        <v>82</v>
      </c>
      <c r="I551" s="238"/>
      <c r="J551" s="14"/>
      <c r="K551" s="14"/>
      <c r="L551" s="234"/>
      <c r="M551" s="239"/>
      <c r="N551" s="240"/>
      <c r="O551" s="240"/>
      <c r="P551" s="240"/>
      <c r="Q551" s="240"/>
      <c r="R551" s="240"/>
      <c r="S551" s="240"/>
      <c r="T551" s="241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35" t="s">
        <v>177</v>
      </c>
      <c r="AU551" s="235" t="s">
        <v>86</v>
      </c>
      <c r="AV551" s="14" t="s">
        <v>86</v>
      </c>
      <c r="AW551" s="14" t="s">
        <v>30</v>
      </c>
      <c r="AX551" s="14" t="s">
        <v>76</v>
      </c>
      <c r="AY551" s="235" t="s">
        <v>169</v>
      </c>
    </row>
    <row r="552" spans="1:51" s="15" customFormat="1" ht="12">
      <c r="A552" s="15"/>
      <c r="B552" s="242"/>
      <c r="C552" s="15"/>
      <c r="D552" s="227" t="s">
        <v>177</v>
      </c>
      <c r="E552" s="243" t="s">
        <v>1</v>
      </c>
      <c r="F552" s="244" t="s">
        <v>180</v>
      </c>
      <c r="G552" s="15"/>
      <c r="H552" s="245">
        <v>82</v>
      </c>
      <c r="I552" s="246"/>
      <c r="J552" s="15"/>
      <c r="K552" s="15"/>
      <c r="L552" s="242"/>
      <c r="M552" s="247"/>
      <c r="N552" s="248"/>
      <c r="O552" s="248"/>
      <c r="P552" s="248"/>
      <c r="Q552" s="248"/>
      <c r="R552" s="248"/>
      <c r="S552" s="248"/>
      <c r="T552" s="249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43" t="s">
        <v>177</v>
      </c>
      <c r="AU552" s="243" t="s">
        <v>86</v>
      </c>
      <c r="AV552" s="15" t="s">
        <v>175</v>
      </c>
      <c r="AW552" s="15" t="s">
        <v>30</v>
      </c>
      <c r="AX552" s="15" t="s">
        <v>84</v>
      </c>
      <c r="AY552" s="243" t="s">
        <v>169</v>
      </c>
    </row>
    <row r="553" spans="1:65" s="2" customFormat="1" ht="21.75" customHeight="1">
      <c r="A553" s="39"/>
      <c r="B553" s="181"/>
      <c r="C553" s="213" t="s">
        <v>937</v>
      </c>
      <c r="D553" s="213" t="s">
        <v>171</v>
      </c>
      <c r="E553" s="214" t="s">
        <v>938</v>
      </c>
      <c r="F553" s="215" t="s">
        <v>939</v>
      </c>
      <c r="G553" s="216" t="s">
        <v>312</v>
      </c>
      <c r="H553" s="217">
        <v>12</v>
      </c>
      <c r="I553" s="218"/>
      <c r="J553" s="219">
        <f>ROUND(I553*H553,2)</f>
        <v>0</v>
      </c>
      <c r="K553" s="220"/>
      <c r="L553" s="40"/>
      <c r="M553" s="221" t="s">
        <v>1</v>
      </c>
      <c r="N553" s="222" t="s">
        <v>41</v>
      </c>
      <c r="O553" s="78"/>
      <c r="P553" s="223">
        <f>O553*H553</f>
        <v>0</v>
      </c>
      <c r="Q553" s="223">
        <v>0</v>
      </c>
      <c r="R553" s="223">
        <f>Q553*H553</f>
        <v>0</v>
      </c>
      <c r="S553" s="223">
        <v>0.00177</v>
      </c>
      <c r="T553" s="224">
        <f>S553*H553</f>
        <v>0.021240000000000002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5" t="s">
        <v>257</v>
      </c>
      <c r="AT553" s="225" t="s">
        <v>171</v>
      </c>
      <c r="AU553" s="225" t="s">
        <v>86</v>
      </c>
      <c r="AY553" s="18" t="s">
        <v>169</v>
      </c>
      <c r="BE553" s="128">
        <f>IF(N553="základní",J553,0)</f>
        <v>0</v>
      </c>
      <c r="BF553" s="128">
        <f>IF(N553="snížená",J553,0)</f>
        <v>0</v>
      </c>
      <c r="BG553" s="128">
        <f>IF(N553="zákl. přenesená",J553,0)</f>
        <v>0</v>
      </c>
      <c r="BH553" s="128">
        <f>IF(N553="sníž. přenesená",J553,0)</f>
        <v>0</v>
      </c>
      <c r="BI553" s="128">
        <f>IF(N553="nulová",J553,0)</f>
        <v>0</v>
      </c>
      <c r="BJ553" s="18" t="s">
        <v>84</v>
      </c>
      <c r="BK553" s="128">
        <f>ROUND(I553*H553,2)</f>
        <v>0</v>
      </c>
      <c r="BL553" s="18" t="s">
        <v>257</v>
      </c>
      <c r="BM553" s="225" t="s">
        <v>940</v>
      </c>
    </row>
    <row r="554" spans="1:65" s="2" customFormat="1" ht="16.5" customHeight="1">
      <c r="A554" s="39"/>
      <c r="B554" s="181"/>
      <c r="C554" s="213" t="s">
        <v>941</v>
      </c>
      <c r="D554" s="213" t="s">
        <v>171</v>
      </c>
      <c r="E554" s="214" t="s">
        <v>942</v>
      </c>
      <c r="F554" s="215" t="s">
        <v>943</v>
      </c>
      <c r="G554" s="216" t="s">
        <v>312</v>
      </c>
      <c r="H554" s="217">
        <v>10</v>
      </c>
      <c r="I554" s="218"/>
      <c r="J554" s="219">
        <f>ROUND(I554*H554,2)</f>
        <v>0</v>
      </c>
      <c r="K554" s="220"/>
      <c r="L554" s="40"/>
      <c r="M554" s="221" t="s">
        <v>1</v>
      </c>
      <c r="N554" s="222" t="s">
        <v>41</v>
      </c>
      <c r="O554" s="78"/>
      <c r="P554" s="223">
        <f>O554*H554</f>
        <v>0</v>
      </c>
      <c r="Q554" s="223">
        <v>0</v>
      </c>
      <c r="R554" s="223">
        <f>Q554*H554</f>
        <v>0</v>
      </c>
      <c r="S554" s="223">
        <v>0.00175</v>
      </c>
      <c r="T554" s="224">
        <f>S554*H554</f>
        <v>0.0175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25" t="s">
        <v>257</v>
      </c>
      <c r="AT554" s="225" t="s">
        <v>171</v>
      </c>
      <c r="AU554" s="225" t="s">
        <v>86</v>
      </c>
      <c r="AY554" s="18" t="s">
        <v>169</v>
      </c>
      <c r="BE554" s="128">
        <f>IF(N554="základní",J554,0)</f>
        <v>0</v>
      </c>
      <c r="BF554" s="128">
        <f>IF(N554="snížená",J554,0)</f>
        <v>0</v>
      </c>
      <c r="BG554" s="128">
        <f>IF(N554="zákl. přenesená",J554,0)</f>
        <v>0</v>
      </c>
      <c r="BH554" s="128">
        <f>IF(N554="sníž. přenesená",J554,0)</f>
        <v>0</v>
      </c>
      <c r="BI554" s="128">
        <f>IF(N554="nulová",J554,0)</f>
        <v>0</v>
      </c>
      <c r="BJ554" s="18" t="s">
        <v>84</v>
      </c>
      <c r="BK554" s="128">
        <f>ROUND(I554*H554,2)</f>
        <v>0</v>
      </c>
      <c r="BL554" s="18" t="s">
        <v>257</v>
      </c>
      <c r="BM554" s="225" t="s">
        <v>944</v>
      </c>
    </row>
    <row r="555" spans="1:65" s="2" customFormat="1" ht="16.5" customHeight="1">
      <c r="A555" s="39"/>
      <c r="B555" s="181"/>
      <c r="C555" s="213" t="s">
        <v>945</v>
      </c>
      <c r="D555" s="213" t="s">
        <v>171</v>
      </c>
      <c r="E555" s="214" t="s">
        <v>946</v>
      </c>
      <c r="F555" s="215" t="s">
        <v>947</v>
      </c>
      <c r="G555" s="216" t="s">
        <v>312</v>
      </c>
      <c r="H555" s="217">
        <v>25</v>
      </c>
      <c r="I555" s="218"/>
      <c r="J555" s="219">
        <f>ROUND(I555*H555,2)</f>
        <v>0</v>
      </c>
      <c r="K555" s="220"/>
      <c r="L555" s="40"/>
      <c r="M555" s="221" t="s">
        <v>1</v>
      </c>
      <c r="N555" s="222" t="s">
        <v>41</v>
      </c>
      <c r="O555" s="78"/>
      <c r="P555" s="223">
        <f>O555*H555</f>
        <v>0</v>
      </c>
      <c r="Q555" s="223">
        <v>0</v>
      </c>
      <c r="R555" s="223">
        <f>Q555*H555</f>
        <v>0</v>
      </c>
      <c r="S555" s="223">
        <v>0.0026</v>
      </c>
      <c r="T555" s="224">
        <f>S555*H555</f>
        <v>0.065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25" t="s">
        <v>257</v>
      </c>
      <c r="AT555" s="225" t="s">
        <v>171</v>
      </c>
      <c r="AU555" s="225" t="s">
        <v>86</v>
      </c>
      <c r="AY555" s="18" t="s">
        <v>169</v>
      </c>
      <c r="BE555" s="128">
        <f>IF(N555="základní",J555,0)</f>
        <v>0</v>
      </c>
      <c r="BF555" s="128">
        <f>IF(N555="snížená",J555,0)</f>
        <v>0</v>
      </c>
      <c r="BG555" s="128">
        <f>IF(N555="zákl. přenesená",J555,0)</f>
        <v>0</v>
      </c>
      <c r="BH555" s="128">
        <f>IF(N555="sníž. přenesená",J555,0)</f>
        <v>0</v>
      </c>
      <c r="BI555" s="128">
        <f>IF(N555="nulová",J555,0)</f>
        <v>0</v>
      </c>
      <c r="BJ555" s="18" t="s">
        <v>84</v>
      </c>
      <c r="BK555" s="128">
        <f>ROUND(I555*H555,2)</f>
        <v>0</v>
      </c>
      <c r="BL555" s="18" t="s">
        <v>257</v>
      </c>
      <c r="BM555" s="225" t="s">
        <v>948</v>
      </c>
    </row>
    <row r="556" spans="1:65" s="2" customFormat="1" ht="16.5" customHeight="1">
      <c r="A556" s="39"/>
      <c r="B556" s="181"/>
      <c r="C556" s="213" t="s">
        <v>949</v>
      </c>
      <c r="D556" s="213" t="s">
        <v>171</v>
      </c>
      <c r="E556" s="214" t="s">
        <v>950</v>
      </c>
      <c r="F556" s="215" t="s">
        <v>951</v>
      </c>
      <c r="G556" s="216" t="s">
        <v>312</v>
      </c>
      <c r="H556" s="217">
        <v>24</v>
      </c>
      <c r="I556" s="218"/>
      <c r="J556" s="219">
        <f>ROUND(I556*H556,2)</f>
        <v>0</v>
      </c>
      <c r="K556" s="220"/>
      <c r="L556" s="40"/>
      <c r="M556" s="221" t="s">
        <v>1</v>
      </c>
      <c r="N556" s="222" t="s">
        <v>41</v>
      </c>
      <c r="O556" s="78"/>
      <c r="P556" s="223">
        <f>O556*H556</f>
        <v>0</v>
      </c>
      <c r="Q556" s="223">
        <v>0</v>
      </c>
      <c r="R556" s="223">
        <f>Q556*H556</f>
        <v>0</v>
      </c>
      <c r="S556" s="223">
        <v>0.00394</v>
      </c>
      <c r="T556" s="224">
        <f>S556*H556</f>
        <v>0.09456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25" t="s">
        <v>257</v>
      </c>
      <c r="AT556" s="225" t="s">
        <v>171</v>
      </c>
      <c r="AU556" s="225" t="s">
        <v>86</v>
      </c>
      <c r="AY556" s="18" t="s">
        <v>169</v>
      </c>
      <c r="BE556" s="128">
        <f>IF(N556="základní",J556,0)</f>
        <v>0</v>
      </c>
      <c r="BF556" s="128">
        <f>IF(N556="snížená",J556,0)</f>
        <v>0</v>
      </c>
      <c r="BG556" s="128">
        <f>IF(N556="zákl. přenesená",J556,0)</f>
        <v>0</v>
      </c>
      <c r="BH556" s="128">
        <f>IF(N556="sníž. přenesená",J556,0)</f>
        <v>0</v>
      </c>
      <c r="BI556" s="128">
        <f>IF(N556="nulová",J556,0)</f>
        <v>0</v>
      </c>
      <c r="BJ556" s="18" t="s">
        <v>84</v>
      </c>
      <c r="BK556" s="128">
        <f>ROUND(I556*H556,2)</f>
        <v>0</v>
      </c>
      <c r="BL556" s="18" t="s">
        <v>257</v>
      </c>
      <c r="BM556" s="225" t="s">
        <v>952</v>
      </c>
    </row>
    <row r="557" spans="1:65" s="2" customFormat="1" ht="21.75" customHeight="1">
      <c r="A557" s="39"/>
      <c r="B557" s="181"/>
      <c r="C557" s="213" t="s">
        <v>809</v>
      </c>
      <c r="D557" s="213" t="s">
        <v>171</v>
      </c>
      <c r="E557" s="214" t="s">
        <v>953</v>
      </c>
      <c r="F557" s="215" t="s">
        <v>954</v>
      </c>
      <c r="G557" s="216" t="s">
        <v>312</v>
      </c>
      <c r="H557" s="217">
        <v>46</v>
      </c>
      <c r="I557" s="218"/>
      <c r="J557" s="219">
        <f>ROUND(I557*H557,2)</f>
        <v>0</v>
      </c>
      <c r="K557" s="220"/>
      <c r="L557" s="40"/>
      <c r="M557" s="221" t="s">
        <v>1</v>
      </c>
      <c r="N557" s="222" t="s">
        <v>41</v>
      </c>
      <c r="O557" s="78"/>
      <c r="P557" s="223">
        <f>O557*H557</f>
        <v>0</v>
      </c>
      <c r="Q557" s="223">
        <v>0.00242</v>
      </c>
      <c r="R557" s="223">
        <f>Q557*H557</f>
        <v>0.11131999999999999</v>
      </c>
      <c r="S557" s="223">
        <v>0</v>
      </c>
      <c r="T557" s="224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25" t="s">
        <v>257</v>
      </c>
      <c r="AT557" s="225" t="s">
        <v>171</v>
      </c>
      <c r="AU557" s="225" t="s">
        <v>86</v>
      </c>
      <c r="AY557" s="18" t="s">
        <v>169</v>
      </c>
      <c r="BE557" s="128">
        <f>IF(N557="základní",J557,0)</f>
        <v>0</v>
      </c>
      <c r="BF557" s="128">
        <f>IF(N557="snížená",J557,0)</f>
        <v>0</v>
      </c>
      <c r="BG557" s="128">
        <f>IF(N557="zákl. přenesená",J557,0)</f>
        <v>0</v>
      </c>
      <c r="BH557" s="128">
        <f>IF(N557="sníž. přenesená",J557,0)</f>
        <v>0</v>
      </c>
      <c r="BI557" s="128">
        <f>IF(N557="nulová",J557,0)</f>
        <v>0</v>
      </c>
      <c r="BJ557" s="18" t="s">
        <v>84</v>
      </c>
      <c r="BK557" s="128">
        <f>ROUND(I557*H557,2)</f>
        <v>0</v>
      </c>
      <c r="BL557" s="18" t="s">
        <v>257</v>
      </c>
      <c r="BM557" s="225" t="s">
        <v>955</v>
      </c>
    </row>
    <row r="558" spans="1:65" s="2" customFormat="1" ht="21.75" customHeight="1">
      <c r="A558" s="39"/>
      <c r="B558" s="181"/>
      <c r="C558" s="213" t="s">
        <v>956</v>
      </c>
      <c r="D558" s="213" t="s">
        <v>171</v>
      </c>
      <c r="E558" s="214" t="s">
        <v>957</v>
      </c>
      <c r="F558" s="215" t="s">
        <v>958</v>
      </c>
      <c r="G558" s="216" t="s">
        <v>312</v>
      </c>
      <c r="H558" s="217">
        <v>17.5</v>
      </c>
      <c r="I558" s="218"/>
      <c r="J558" s="219">
        <f>ROUND(I558*H558,2)</f>
        <v>0</v>
      </c>
      <c r="K558" s="220"/>
      <c r="L558" s="40"/>
      <c r="M558" s="221" t="s">
        <v>1</v>
      </c>
      <c r="N558" s="222" t="s">
        <v>41</v>
      </c>
      <c r="O558" s="78"/>
      <c r="P558" s="223">
        <f>O558*H558</f>
        <v>0</v>
      </c>
      <c r="Q558" s="223">
        <v>0.00198</v>
      </c>
      <c r="R558" s="223">
        <f>Q558*H558</f>
        <v>0.03465</v>
      </c>
      <c r="S558" s="223">
        <v>0</v>
      </c>
      <c r="T558" s="224">
        <f>S558*H558</f>
        <v>0</v>
      </c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R558" s="225" t="s">
        <v>257</v>
      </c>
      <c r="AT558" s="225" t="s">
        <v>171</v>
      </c>
      <c r="AU558" s="225" t="s">
        <v>86</v>
      </c>
      <c r="AY558" s="18" t="s">
        <v>169</v>
      </c>
      <c r="BE558" s="128">
        <f>IF(N558="základní",J558,0)</f>
        <v>0</v>
      </c>
      <c r="BF558" s="128">
        <f>IF(N558="snížená",J558,0)</f>
        <v>0</v>
      </c>
      <c r="BG558" s="128">
        <f>IF(N558="zákl. přenesená",J558,0)</f>
        <v>0</v>
      </c>
      <c r="BH558" s="128">
        <f>IF(N558="sníž. přenesená",J558,0)</f>
        <v>0</v>
      </c>
      <c r="BI558" s="128">
        <f>IF(N558="nulová",J558,0)</f>
        <v>0</v>
      </c>
      <c r="BJ558" s="18" t="s">
        <v>84</v>
      </c>
      <c r="BK558" s="128">
        <f>ROUND(I558*H558,2)</f>
        <v>0</v>
      </c>
      <c r="BL558" s="18" t="s">
        <v>257</v>
      </c>
      <c r="BM558" s="225" t="s">
        <v>959</v>
      </c>
    </row>
    <row r="559" spans="1:65" s="2" customFormat="1" ht="21.75" customHeight="1">
      <c r="A559" s="39"/>
      <c r="B559" s="181"/>
      <c r="C559" s="213" t="s">
        <v>960</v>
      </c>
      <c r="D559" s="213" t="s">
        <v>171</v>
      </c>
      <c r="E559" s="214" t="s">
        <v>961</v>
      </c>
      <c r="F559" s="215" t="s">
        <v>962</v>
      </c>
      <c r="G559" s="216" t="s">
        <v>312</v>
      </c>
      <c r="H559" s="217">
        <v>40</v>
      </c>
      <c r="I559" s="218"/>
      <c r="J559" s="219">
        <f>ROUND(I559*H559,2)</f>
        <v>0</v>
      </c>
      <c r="K559" s="220"/>
      <c r="L559" s="40"/>
      <c r="M559" s="221" t="s">
        <v>1</v>
      </c>
      <c r="N559" s="222" t="s">
        <v>41</v>
      </c>
      <c r="O559" s="78"/>
      <c r="P559" s="223">
        <f>O559*H559</f>
        <v>0</v>
      </c>
      <c r="Q559" s="223">
        <v>0.00286</v>
      </c>
      <c r="R559" s="223">
        <f>Q559*H559</f>
        <v>0.1144</v>
      </c>
      <c r="S559" s="223">
        <v>0</v>
      </c>
      <c r="T559" s="224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25" t="s">
        <v>257</v>
      </c>
      <c r="AT559" s="225" t="s">
        <v>171</v>
      </c>
      <c r="AU559" s="225" t="s">
        <v>86</v>
      </c>
      <c r="AY559" s="18" t="s">
        <v>169</v>
      </c>
      <c r="BE559" s="128">
        <f>IF(N559="základní",J559,0)</f>
        <v>0</v>
      </c>
      <c r="BF559" s="128">
        <f>IF(N559="snížená",J559,0)</f>
        <v>0</v>
      </c>
      <c r="BG559" s="128">
        <f>IF(N559="zákl. přenesená",J559,0)</f>
        <v>0</v>
      </c>
      <c r="BH559" s="128">
        <f>IF(N559="sníž. přenesená",J559,0)</f>
        <v>0</v>
      </c>
      <c r="BI559" s="128">
        <f>IF(N559="nulová",J559,0)</f>
        <v>0</v>
      </c>
      <c r="BJ559" s="18" t="s">
        <v>84</v>
      </c>
      <c r="BK559" s="128">
        <f>ROUND(I559*H559,2)</f>
        <v>0</v>
      </c>
      <c r="BL559" s="18" t="s">
        <v>257</v>
      </c>
      <c r="BM559" s="225" t="s">
        <v>963</v>
      </c>
    </row>
    <row r="560" spans="1:65" s="2" customFormat="1" ht="21.75" customHeight="1">
      <c r="A560" s="39"/>
      <c r="B560" s="181"/>
      <c r="C560" s="213" t="s">
        <v>964</v>
      </c>
      <c r="D560" s="213" t="s">
        <v>171</v>
      </c>
      <c r="E560" s="214" t="s">
        <v>965</v>
      </c>
      <c r="F560" s="215" t="s">
        <v>966</v>
      </c>
      <c r="G560" s="216" t="s">
        <v>312</v>
      </c>
      <c r="H560" s="217">
        <v>24</v>
      </c>
      <c r="I560" s="218"/>
      <c r="J560" s="219">
        <f>ROUND(I560*H560,2)</f>
        <v>0</v>
      </c>
      <c r="K560" s="220"/>
      <c r="L560" s="40"/>
      <c r="M560" s="221" t="s">
        <v>1</v>
      </c>
      <c r="N560" s="222" t="s">
        <v>41</v>
      </c>
      <c r="O560" s="78"/>
      <c r="P560" s="223">
        <f>O560*H560</f>
        <v>0</v>
      </c>
      <c r="Q560" s="223">
        <v>0.00289</v>
      </c>
      <c r="R560" s="223">
        <f>Q560*H560</f>
        <v>0.06936</v>
      </c>
      <c r="S560" s="223">
        <v>0</v>
      </c>
      <c r="T560" s="224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5" t="s">
        <v>257</v>
      </c>
      <c r="AT560" s="225" t="s">
        <v>171</v>
      </c>
      <c r="AU560" s="225" t="s">
        <v>86</v>
      </c>
      <c r="AY560" s="18" t="s">
        <v>169</v>
      </c>
      <c r="BE560" s="128">
        <f>IF(N560="základní",J560,0)</f>
        <v>0</v>
      </c>
      <c r="BF560" s="128">
        <f>IF(N560="snížená",J560,0)</f>
        <v>0</v>
      </c>
      <c r="BG560" s="128">
        <f>IF(N560="zákl. přenesená",J560,0)</f>
        <v>0</v>
      </c>
      <c r="BH560" s="128">
        <f>IF(N560="sníž. přenesená",J560,0)</f>
        <v>0</v>
      </c>
      <c r="BI560" s="128">
        <f>IF(N560="nulová",J560,0)</f>
        <v>0</v>
      </c>
      <c r="BJ560" s="18" t="s">
        <v>84</v>
      </c>
      <c r="BK560" s="128">
        <f>ROUND(I560*H560,2)</f>
        <v>0</v>
      </c>
      <c r="BL560" s="18" t="s">
        <v>257</v>
      </c>
      <c r="BM560" s="225" t="s">
        <v>967</v>
      </c>
    </row>
    <row r="561" spans="1:65" s="2" customFormat="1" ht="21.75" customHeight="1">
      <c r="A561" s="39"/>
      <c r="B561" s="181"/>
      <c r="C561" s="213" t="s">
        <v>968</v>
      </c>
      <c r="D561" s="213" t="s">
        <v>171</v>
      </c>
      <c r="E561" s="214" t="s">
        <v>969</v>
      </c>
      <c r="F561" s="215" t="s">
        <v>970</v>
      </c>
      <c r="G561" s="216" t="s">
        <v>211</v>
      </c>
      <c r="H561" s="217">
        <v>0.33</v>
      </c>
      <c r="I561" s="218"/>
      <c r="J561" s="219">
        <f>ROUND(I561*H561,2)</f>
        <v>0</v>
      </c>
      <c r="K561" s="220"/>
      <c r="L561" s="40"/>
      <c r="M561" s="221" t="s">
        <v>1</v>
      </c>
      <c r="N561" s="222" t="s">
        <v>41</v>
      </c>
      <c r="O561" s="78"/>
      <c r="P561" s="223">
        <f>O561*H561</f>
        <v>0</v>
      </c>
      <c r="Q561" s="223">
        <v>0</v>
      </c>
      <c r="R561" s="223">
        <f>Q561*H561</f>
        <v>0</v>
      </c>
      <c r="S561" s="223">
        <v>0</v>
      </c>
      <c r="T561" s="224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5" t="s">
        <v>257</v>
      </c>
      <c r="AT561" s="225" t="s">
        <v>171</v>
      </c>
      <c r="AU561" s="225" t="s">
        <v>86</v>
      </c>
      <c r="AY561" s="18" t="s">
        <v>169</v>
      </c>
      <c r="BE561" s="128">
        <f>IF(N561="základní",J561,0)</f>
        <v>0</v>
      </c>
      <c r="BF561" s="128">
        <f>IF(N561="snížená",J561,0)</f>
        <v>0</v>
      </c>
      <c r="BG561" s="128">
        <f>IF(N561="zákl. přenesená",J561,0)</f>
        <v>0</v>
      </c>
      <c r="BH561" s="128">
        <f>IF(N561="sníž. přenesená",J561,0)</f>
        <v>0</v>
      </c>
      <c r="BI561" s="128">
        <f>IF(N561="nulová",J561,0)</f>
        <v>0</v>
      </c>
      <c r="BJ561" s="18" t="s">
        <v>84</v>
      </c>
      <c r="BK561" s="128">
        <f>ROUND(I561*H561,2)</f>
        <v>0</v>
      </c>
      <c r="BL561" s="18" t="s">
        <v>257</v>
      </c>
      <c r="BM561" s="225" t="s">
        <v>971</v>
      </c>
    </row>
    <row r="562" spans="1:65" s="2" customFormat="1" ht="21.75" customHeight="1">
      <c r="A562" s="39"/>
      <c r="B562" s="181"/>
      <c r="C562" s="213" t="s">
        <v>972</v>
      </c>
      <c r="D562" s="213" t="s">
        <v>171</v>
      </c>
      <c r="E562" s="214" t="s">
        <v>973</v>
      </c>
      <c r="F562" s="215" t="s">
        <v>974</v>
      </c>
      <c r="G562" s="216" t="s">
        <v>211</v>
      </c>
      <c r="H562" s="217">
        <v>0.33</v>
      </c>
      <c r="I562" s="218"/>
      <c r="J562" s="219">
        <f>ROUND(I562*H562,2)</f>
        <v>0</v>
      </c>
      <c r="K562" s="220"/>
      <c r="L562" s="40"/>
      <c r="M562" s="221" t="s">
        <v>1</v>
      </c>
      <c r="N562" s="222" t="s">
        <v>41</v>
      </c>
      <c r="O562" s="78"/>
      <c r="P562" s="223">
        <f>O562*H562</f>
        <v>0</v>
      </c>
      <c r="Q562" s="223">
        <v>0</v>
      </c>
      <c r="R562" s="223">
        <f>Q562*H562</f>
        <v>0</v>
      </c>
      <c r="S562" s="223">
        <v>0</v>
      </c>
      <c r="T562" s="224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25" t="s">
        <v>257</v>
      </c>
      <c r="AT562" s="225" t="s">
        <v>171</v>
      </c>
      <c r="AU562" s="225" t="s">
        <v>86</v>
      </c>
      <c r="AY562" s="18" t="s">
        <v>169</v>
      </c>
      <c r="BE562" s="128">
        <f>IF(N562="základní",J562,0)</f>
        <v>0</v>
      </c>
      <c r="BF562" s="128">
        <f>IF(N562="snížená",J562,0)</f>
        <v>0</v>
      </c>
      <c r="BG562" s="128">
        <f>IF(N562="zákl. přenesená",J562,0)</f>
        <v>0</v>
      </c>
      <c r="BH562" s="128">
        <f>IF(N562="sníž. přenesená",J562,0)</f>
        <v>0</v>
      </c>
      <c r="BI562" s="128">
        <f>IF(N562="nulová",J562,0)</f>
        <v>0</v>
      </c>
      <c r="BJ562" s="18" t="s">
        <v>84</v>
      </c>
      <c r="BK562" s="128">
        <f>ROUND(I562*H562,2)</f>
        <v>0</v>
      </c>
      <c r="BL562" s="18" t="s">
        <v>257</v>
      </c>
      <c r="BM562" s="225" t="s">
        <v>975</v>
      </c>
    </row>
    <row r="563" spans="1:63" s="12" customFormat="1" ht="22.8" customHeight="1">
      <c r="A563" s="12"/>
      <c r="B563" s="200"/>
      <c r="C563" s="12"/>
      <c r="D563" s="201" t="s">
        <v>75</v>
      </c>
      <c r="E563" s="211" t="s">
        <v>976</v>
      </c>
      <c r="F563" s="211" t="s">
        <v>977</v>
      </c>
      <c r="G563" s="12"/>
      <c r="H563" s="12"/>
      <c r="I563" s="203"/>
      <c r="J563" s="212">
        <f>BK563</f>
        <v>0</v>
      </c>
      <c r="K563" s="12"/>
      <c r="L563" s="200"/>
      <c r="M563" s="205"/>
      <c r="N563" s="206"/>
      <c r="O563" s="206"/>
      <c r="P563" s="207">
        <f>SUM(P564:P576)</f>
        <v>0</v>
      </c>
      <c r="Q563" s="206"/>
      <c r="R563" s="207">
        <f>SUM(R564:R576)</f>
        <v>18.61843</v>
      </c>
      <c r="S563" s="206"/>
      <c r="T563" s="208">
        <f>SUM(T564:T576)</f>
        <v>20.6925</v>
      </c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R563" s="201" t="s">
        <v>86</v>
      </c>
      <c r="AT563" s="209" t="s">
        <v>75</v>
      </c>
      <c r="AU563" s="209" t="s">
        <v>84</v>
      </c>
      <c r="AY563" s="201" t="s">
        <v>169</v>
      </c>
      <c r="BK563" s="210">
        <f>SUM(BK564:BK576)</f>
        <v>0</v>
      </c>
    </row>
    <row r="564" spans="1:65" s="2" customFormat="1" ht="21.75" customHeight="1">
      <c r="A564" s="39"/>
      <c r="B564" s="181"/>
      <c r="C564" s="213" t="s">
        <v>978</v>
      </c>
      <c r="D564" s="213" t="s">
        <v>171</v>
      </c>
      <c r="E564" s="214" t="s">
        <v>979</v>
      </c>
      <c r="F564" s="215" t="s">
        <v>980</v>
      </c>
      <c r="G564" s="216" t="s">
        <v>248</v>
      </c>
      <c r="H564" s="217">
        <v>465</v>
      </c>
      <c r="I564" s="218"/>
      <c r="J564" s="219">
        <f>ROUND(I564*H564,2)</f>
        <v>0</v>
      </c>
      <c r="K564" s="220"/>
      <c r="L564" s="40"/>
      <c r="M564" s="221" t="s">
        <v>1</v>
      </c>
      <c r="N564" s="222" t="s">
        <v>41</v>
      </c>
      <c r="O564" s="78"/>
      <c r="P564" s="223">
        <f>O564*H564</f>
        <v>0</v>
      </c>
      <c r="Q564" s="223">
        <v>0</v>
      </c>
      <c r="R564" s="223">
        <f>Q564*H564</f>
        <v>0</v>
      </c>
      <c r="S564" s="223">
        <v>0.0445</v>
      </c>
      <c r="T564" s="224">
        <f>S564*H564</f>
        <v>20.6925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25" t="s">
        <v>257</v>
      </c>
      <c r="AT564" s="225" t="s">
        <v>171</v>
      </c>
      <c r="AU564" s="225" t="s">
        <v>86</v>
      </c>
      <c r="AY564" s="18" t="s">
        <v>169</v>
      </c>
      <c r="BE564" s="128">
        <f>IF(N564="základní",J564,0)</f>
        <v>0</v>
      </c>
      <c r="BF564" s="128">
        <f>IF(N564="snížená",J564,0)</f>
        <v>0</v>
      </c>
      <c r="BG564" s="128">
        <f>IF(N564="zákl. přenesená",J564,0)</f>
        <v>0</v>
      </c>
      <c r="BH564" s="128">
        <f>IF(N564="sníž. přenesená",J564,0)</f>
        <v>0</v>
      </c>
      <c r="BI564" s="128">
        <f>IF(N564="nulová",J564,0)</f>
        <v>0</v>
      </c>
      <c r="BJ564" s="18" t="s">
        <v>84</v>
      </c>
      <c r="BK564" s="128">
        <f>ROUND(I564*H564,2)</f>
        <v>0</v>
      </c>
      <c r="BL564" s="18" t="s">
        <v>257</v>
      </c>
      <c r="BM564" s="225" t="s">
        <v>981</v>
      </c>
    </row>
    <row r="565" spans="1:51" s="13" customFormat="1" ht="12">
      <c r="A565" s="13"/>
      <c r="B565" s="226"/>
      <c r="C565" s="13"/>
      <c r="D565" s="227" t="s">
        <v>177</v>
      </c>
      <c r="E565" s="228" t="s">
        <v>1</v>
      </c>
      <c r="F565" s="229" t="s">
        <v>982</v>
      </c>
      <c r="G565" s="13"/>
      <c r="H565" s="228" t="s">
        <v>1</v>
      </c>
      <c r="I565" s="230"/>
      <c r="J565" s="13"/>
      <c r="K565" s="13"/>
      <c r="L565" s="226"/>
      <c r="M565" s="231"/>
      <c r="N565" s="232"/>
      <c r="O565" s="232"/>
      <c r="P565" s="232"/>
      <c r="Q565" s="232"/>
      <c r="R565" s="232"/>
      <c r="S565" s="232"/>
      <c r="T565" s="23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28" t="s">
        <v>177</v>
      </c>
      <c r="AU565" s="228" t="s">
        <v>86</v>
      </c>
      <c r="AV565" s="13" t="s">
        <v>84</v>
      </c>
      <c r="AW565" s="13" t="s">
        <v>30</v>
      </c>
      <c r="AX565" s="13" t="s">
        <v>76</v>
      </c>
      <c r="AY565" s="228" t="s">
        <v>169</v>
      </c>
    </row>
    <row r="566" spans="1:51" s="14" customFormat="1" ht="12">
      <c r="A566" s="14"/>
      <c r="B566" s="234"/>
      <c r="C566" s="14"/>
      <c r="D566" s="227" t="s">
        <v>177</v>
      </c>
      <c r="E566" s="235" t="s">
        <v>1</v>
      </c>
      <c r="F566" s="236" t="s">
        <v>847</v>
      </c>
      <c r="G566" s="14"/>
      <c r="H566" s="237">
        <v>465</v>
      </c>
      <c r="I566" s="238"/>
      <c r="J566" s="14"/>
      <c r="K566" s="14"/>
      <c r="L566" s="234"/>
      <c r="M566" s="239"/>
      <c r="N566" s="240"/>
      <c r="O566" s="240"/>
      <c r="P566" s="240"/>
      <c r="Q566" s="240"/>
      <c r="R566" s="240"/>
      <c r="S566" s="240"/>
      <c r="T566" s="24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35" t="s">
        <v>177</v>
      </c>
      <c r="AU566" s="235" t="s">
        <v>86</v>
      </c>
      <c r="AV566" s="14" t="s">
        <v>86</v>
      </c>
      <c r="AW566" s="14" t="s">
        <v>30</v>
      </c>
      <c r="AX566" s="14" t="s">
        <v>76</v>
      </c>
      <c r="AY566" s="235" t="s">
        <v>169</v>
      </c>
    </row>
    <row r="567" spans="1:51" s="15" customFormat="1" ht="12">
      <c r="A567" s="15"/>
      <c r="B567" s="242"/>
      <c r="C567" s="15"/>
      <c r="D567" s="227" t="s">
        <v>177</v>
      </c>
      <c r="E567" s="243" t="s">
        <v>1</v>
      </c>
      <c r="F567" s="244" t="s">
        <v>180</v>
      </c>
      <c r="G567" s="15"/>
      <c r="H567" s="245">
        <v>465</v>
      </c>
      <c r="I567" s="246"/>
      <c r="J567" s="15"/>
      <c r="K567" s="15"/>
      <c r="L567" s="242"/>
      <c r="M567" s="247"/>
      <c r="N567" s="248"/>
      <c r="O567" s="248"/>
      <c r="P567" s="248"/>
      <c r="Q567" s="248"/>
      <c r="R567" s="248"/>
      <c r="S567" s="248"/>
      <c r="T567" s="249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43" t="s">
        <v>177</v>
      </c>
      <c r="AU567" s="243" t="s">
        <v>86</v>
      </c>
      <c r="AV567" s="15" t="s">
        <v>175</v>
      </c>
      <c r="AW567" s="15" t="s">
        <v>30</v>
      </c>
      <c r="AX567" s="15" t="s">
        <v>84</v>
      </c>
      <c r="AY567" s="243" t="s">
        <v>169</v>
      </c>
    </row>
    <row r="568" spans="1:65" s="2" customFormat="1" ht="21.75" customHeight="1">
      <c r="A568" s="39"/>
      <c r="B568" s="181"/>
      <c r="C568" s="213" t="s">
        <v>983</v>
      </c>
      <c r="D568" s="213" t="s">
        <v>171</v>
      </c>
      <c r="E568" s="214" t="s">
        <v>984</v>
      </c>
      <c r="F568" s="215" t="s">
        <v>985</v>
      </c>
      <c r="G568" s="216" t="s">
        <v>248</v>
      </c>
      <c r="H568" s="217">
        <v>400</v>
      </c>
      <c r="I568" s="218"/>
      <c r="J568" s="219">
        <f>ROUND(I568*H568,2)</f>
        <v>0</v>
      </c>
      <c r="K568" s="220"/>
      <c r="L568" s="40"/>
      <c r="M568" s="221" t="s">
        <v>1</v>
      </c>
      <c r="N568" s="222" t="s">
        <v>41</v>
      </c>
      <c r="O568" s="78"/>
      <c r="P568" s="223">
        <f>O568*H568</f>
        <v>0</v>
      </c>
      <c r="Q568" s="223">
        <v>0.0445</v>
      </c>
      <c r="R568" s="223">
        <f>Q568*H568</f>
        <v>17.8</v>
      </c>
      <c r="S568" s="223">
        <v>0</v>
      </c>
      <c r="T568" s="224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25" t="s">
        <v>257</v>
      </c>
      <c r="AT568" s="225" t="s">
        <v>171</v>
      </c>
      <c r="AU568" s="225" t="s">
        <v>86</v>
      </c>
      <c r="AY568" s="18" t="s">
        <v>169</v>
      </c>
      <c r="BE568" s="128">
        <f>IF(N568="základní",J568,0)</f>
        <v>0</v>
      </c>
      <c r="BF568" s="128">
        <f>IF(N568="snížená",J568,0)</f>
        <v>0</v>
      </c>
      <c r="BG568" s="128">
        <f>IF(N568="zákl. přenesená",J568,0)</f>
        <v>0</v>
      </c>
      <c r="BH568" s="128">
        <f>IF(N568="sníž. přenesená",J568,0)</f>
        <v>0</v>
      </c>
      <c r="BI568" s="128">
        <f>IF(N568="nulová",J568,0)</f>
        <v>0</v>
      </c>
      <c r="BJ568" s="18" t="s">
        <v>84</v>
      </c>
      <c r="BK568" s="128">
        <f>ROUND(I568*H568,2)</f>
        <v>0</v>
      </c>
      <c r="BL568" s="18" t="s">
        <v>257</v>
      </c>
      <c r="BM568" s="225" t="s">
        <v>986</v>
      </c>
    </row>
    <row r="569" spans="1:65" s="2" customFormat="1" ht="21.75" customHeight="1">
      <c r="A569" s="39"/>
      <c r="B569" s="181"/>
      <c r="C569" s="213" t="s">
        <v>987</v>
      </c>
      <c r="D569" s="213" t="s">
        <v>171</v>
      </c>
      <c r="E569" s="214" t="s">
        <v>988</v>
      </c>
      <c r="F569" s="215" t="s">
        <v>989</v>
      </c>
      <c r="G569" s="216" t="s">
        <v>312</v>
      </c>
      <c r="H569" s="217">
        <v>24</v>
      </c>
      <c r="I569" s="218"/>
      <c r="J569" s="219">
        <f>ROUND(I569*H569,2)</f>
        <v>0</v>
      </c>
      <c r="K569" s="220"/>
      <c r="L569" s="40"/>
      <c r="M569" s="221" t="s">
        <v>1</v>
      </c>
      <c r="N569" s="222" t="s">
        <v>41</v>
      </c>
      <c r="O569" s="78"/>
      <c r="P569" s="223">
        <f>O569*H569</f>
        <v>0</v>
      </c>
      <c r="Q569" s="223">
        <v>0.00011</v>
      </c>
      <c r="R569" s="223">
        <f>Q569*H569</f>
        <v>0.00264</v>
      </c>
      <c r="S569" s="223">
        <v>0</v>
      </c>
      <c r="T569" s="224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5" t="s">
        <v>257</v>
      </c>
      <c r="AT569" s="225" t="s">
        <v>171</v>
      </c>
      <c r="AU569" s="225" t="s">
        <v>86</v>
      </c>
      <c r="AY569" s="18" t="s">
        <v>169</v>
      </c>
      <c r="BE569" s="128">
        <f>IF(N569="základní",J569,0)</f>
        <v>0</v>
      </c>
      <c r="BF569" s="128">
        <f>IF(N569="snížená",J569,0)</f>
        <v>0</v>
      </c>
      <c r="BG569" s="128">
        <f>IF(N569="zákl. přenesená",J569,0)</f>
        <v>0</v>
      </c>
      <c r="BH569" s="128">
        <f>IF(N569="sníž. přenesená",J569,0)</f>
        <v>0</v>
      </c>
      <c r="BI569" s="128">
        <f>IF(N569="nulová",J569,0)</f>
        <v>0</v>
      </c>
      <c r="BJ569" s="18" t="s">
        <v>84</v>
      </c>
      <c r="BK569" s="128">
        <f>ROUND(I569*H569,2)</f>
        <v>0</v>
      </c>
      <c r="BL569" s="18" t="s">
        <v>257</v>
      </c>
      <c r="BM569" s="225" t="s">
        <v>990</v>
      </c>
    </row>
    <row r="570" spans="1:65" s="2" customFormat="1" ht="21.75" customHeight="1">
      <c r="A570" s="39"/>
      <c r="B570" s="181"/>
      <c r="C570" s="213" t="s">
        <v>991</v>
      </c>
      <c r="D570" s="213" t="s">
        <v>171</v>
      </c>
      <c r="E570" s="214" t="s">
        <v>992</v>
      </c>
      <c r="F570" s="215" t="s">
        <v>993</v>
      </c>
      <c r="G570" s="216" t="s">
        <v>312</v>
      </c>
      <c r="H570" s="217">
        <v>18</v>
      </c>
      <c r="I570" s="218"/>
      <c r="J570" s="219">
        <f>ROUND(I570*H570,2)</f>
        <v>0</v>
      </c>
      <c r="K570" s="220"/>
      <c r="L570" s="40"/>
      <c r="M570" s="221" t="s">
        <v>1</v>
      </c>
      <c r="N570" s="222" t="s">
        <v>41</v>
      </c>
      <c r="O570" s="78"/>
      <c r="P570" s="223">
        <f>O570*H570</f>
        <v>0</v>
      </c>
      <c r="Q570" s="223">
        <v>0.01253</v>
      </c>
      <c r="R570" s="223">
        <f>Q570*H570</f>
        <v>0.22554</v>
      </c>
      <c r="S570" s="223">
        <v>0</v>
      </c>
      <c r="T570" s="224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25" t="s">
        <v>257</v>
      </c>
      <c r="AT570" s="225" t="s">
        <v>171</v>
      </c>
      <c r="AU570" s="225" t="s">
        <v>86</v>
      </c>
      <c r="AY570" s="18" t="s">
        <v>169</v>
      </c>
      <c r="BE570" s="128">
        <f>IF(N570="základní",J570,0)</f>
        <v>0</v>
      </c>
      <c r="BF570" s="128">
        <f>IF(N570="snížená",J570,0)</f>
        <v>0</v>
      </c>
      <c r="BG570" s="128">
        <f>IF(N570="zákl. přenesená",J570,0)</f>
        <v>0</v>
      </c>
      <c r="BH570" s="128">
        <f>IF(N570="sníž. přenesená",J570,0)</f>
        <v>0</v>
      </c>
      <c r="BI570" s="128">
        <f>IF(N570="nulová",J570,0)</f>
        <v>0</v>
      </c>
      <c r="BJ570" s="18" t="s">
        <v>84</v>
      </c>
      <c r="BK570" s="128">
        <f>ROUND(I570*H570,2)</f>
        <v>0</v>
      </c>
      <c r="BL570" s="18" t="s">
        <v>257</v>
      </c>
      <c r="BM570" s="225" t="s">
        <v>994</v>
      </c>
    </row>
    <row r="571" spans="1:65" s="2" customFormat="1" ht="21.75" customHeight="1">
      <c r="A571" s="39"/>
      <c r="B571" s="181"/>
      <c r="C571" s="213" t="s">
        <v>995</v>
      </c>
      <c r="D571" s="213" t="s">
        <v>171</v>
      </c>
      <c r="E571" s="214" t="s">
        <v>996</v>
      </c>
      <c r="F571" s="215" t="s">
        <v>997</v>
      </c>
      <c r="G571" s="216" t="s">
        <v>312</v>
      </c>
      <c r="H571" s="217">
        <v>45</v>
      </c>
      <c r="I571" s="218"/>
      <c r="J571" s="219">
        <f>ROUND(I571*H571,2)</f>
        <v>0</v>
      </c>
      <c r="K571" s="220"/>
      <c r="L571" s="40"/>
      <c r="M571" s="221" t="s">
        <v>1</v>
      </c>
      <c r="N571" s="222" t="s">
        <v>41</v>
      </c>
      <c r="O571" s="78"/>
      <c r="P571" s="223">
        <f>O571*H571</f>
        <v>0</v>
      </c>
      <c r="Q571" s="223">
        <v>0.01253</v>
      </c>
      <c r="R571" s="223">
        <f>Q571*H571</f>
        <v>0.56385</v>
      </c>
      <c r="S571" s="223">
        <v>0</v>
      </c>
      <c r="T571" s="224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25" t="s">
        <v>257</v>
      </c>
      <c r="AT571" s="225" t="s">
        <v>171</v>
      </c>
      <c r="AU571" s="225" t="s">
        <v>86</v>
      </c>
      <c r="AY571" s="18" t="s">
        <v>169</v>
      </c>
      <c r="BE571" s="128">
        <f>IF(N571="základní",J571,0)</f>
        <v>0</v>
      </c>
      <c r="BF571" s="128">
        <f>IF(N571="snížená",J571,0)</f>
        <v>0</v>
      </c>
      <c r="BG571" s="128">
        <f>IF(N571="zákl. přenesená",J571,0)</f>
        <v>0</v>
      </c>
      <c r="BH571" s="128">
        <f>IF(N571="sníž. přenesená",J571,0)</f>
        <v>0</v>
      </c>
      <c r="BI571" s="128">
        <f>IF(N571="nulová",J571,0)</f>
        <v>0</v>
      </c>
      <c r="BJ571" s="18" t="s">
        <v>84</v>
      </c>
      <c r="BK571" s="128">
        <f>ROUND(I571*H571,2)</f>
        <v>0</v>
      </c>
      <c r="BL571" s="18" t="s">
        <v>257</v>
      </c>
      <c r="BM571" s="225" t="s">
        <v>998</v>
      </c>
    </row>
    <row r="572" spans="1:65" s="2" customFormat="1" ht="21.75" customHeight="1">
      <c r="A572" s="39"/>
      <c r="B572" s="181"/>
      <c r="C572" s="213" t="s">
        <v>999</v>
      </c>
      <c r="D572" s="213" t="s">
        <v>171</v>
      </c>
      <c r="E572" s="214" t="s">
        <v>1000</v>
      </c>
      <c r="F572" s="215" t="s">
        <v>1001</v>
      </c>
      <c r="G572" s="216" t="s">
        <v>248</v>
      </c>
      <c r="H572" s="217">
        <v>400</v>
      </c>
      <c r="I572" s="218"/>
      <c r="J572" s="219">
        <f>ROUND(I572*H572,2)</f>
        <v>0</v>
      </c>
      <c r="K572" s="220"/>
      <c r="L572" s="40"/>
      <c r="M572" s="221" t="s">
        <v>1</v>
      </c>
      <c r="N572" s="222" t="s">
        <v>41</v>
      </c>
      <c r="O572" s="78"/>
      <c r="P572" s="223">
        <f>O572*H572</f>
        <v>0</v>
      </c>
      <c r="Q572" s="223">
        <v>0</v>
      </c>
      <c r="R572" s="223">
        <f>Q572*H572</f>
        <v>0</v>
      </c>
      <c r="S572" s="223">
        <v>0</v>
      </c>
      <c r="T572" s="224">
        <f>S572*H572</f>
        <v>0</v>
      </c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R572" s="225" t="s">
        <v>257</v>
      </c>
      <c r="AT572" s="225" t="s">
        <v>171</v>
      </c>
      <c r="AU572" s="225" t="s">
        <v>86</v>
      </c>
      <c r="AY572" s="18" t="s">
        <v>169</v>
      </c>
      <c r="BE572" s="128">
        <f>IF(N572="základní",J572,0)</f>
        <v>0</v>
      </c>
      <c r="BF572" s="128">
        <f>IF(N572="snížená",J572,0)</f>
        <v>0</v>
      </c>
      <c r="BG572" s="128">
        <f>IF(N572="zákl. přenesená",J572,0)</f>
        <v>0</v>
      </c>
      <c r="BH572" s="128">
        <f>IF(N572="sníž. přenesená",J572,0)</f>
        <v>0</v>
      </c>
      <c r="BI572" s="128">
        <f>IF(N572="nulová",J572,0)</f>
        <v>0</v>
      </c>
      <c r="BJ572" s="18" t="s">
        <v>84</v>
      </c>
      <c r="BK572" s="128">
        <f>ROUND(I572*H572,2)</f>
        <v>0</v>
      </c>
      <c r="BL572" s="18" t="s">
        <v>257</v>
      </c>
      <c r="BM572" s="225" t="s">
        <v>1002</v>
      </c>
    </row>
    <row r="573" spans="1:65" s="2" customFormat="1" ht="33" customHeight="1">
      <c r="A573" s="39"/>
      <c r="B573" s="181"/>
      <c r="C573" s="250" t="s">
        <v>1003</v>
      </c>
      <c r="D573" s="250" t="s">
        <v>365</v>
      </c>
      <c r="E573" s="251" t="s">
        <v>1004</v>
      </c>
      <c r="F573" s="252" t="s">
        <v>1005</v>
      </c>
      <c r="G573" s="253" t="s">
        <v>248</v>
      </c>
      <c r="H573" s="254">
        <v>440</v>
      </c>
      <c r="I573" s="255"/>
      <c r="J573" s="256">
        <f>ROUND(I573*H573,2)</f>
        <v>0</v>
      </c>
      <c r="K573" s="257"/>
      <c r="L573" s="258"/>
      <c r="M573" s="259" t="s">
        <v>1</v>
      </c>
      <c r="N573" s="260" t="s">
        <v>41</v>
      </c>
      <c r="O573" s="78"/>
      <c r="P573" s="223">
        <f>O573*H573</f>
        <v>0</v>
      </c>
      <c r="Q573" s="223">
        <v>6E-05</v>
      </c>
      <c r="R573" s="223">
        <f>Q573*H573</f>
        <v>0.0264</v>
      </c>
      <c r="S573" s="223">
        <v>0</v>
      </c>
      <c r="T573" s="224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5" t="s">
        <v>350</v>
      </c>
      <c r="AT573" s="225" t="s">
        <v>365</v>
      </c>
      <c r="AU573" s="225" t="s">
        <v>86</v>
      </c>
      <c r="AY573" s="18" t="s">
        <v>169</v>
      </c>
      <c r="BE573" s="128">
        <f>IF(N573="základní",J573,0)</f>
        <v>0</v>
      </c>
      <c r="BF573" s="128">
        <f>IF(N573="snížená",J573,0)</f>
        <v>0</v>
      </c>
      <c r="BG573" s="128">
        <f>IF(N573="zákl. přenesená",J573,0)</f>
        <v>0</v>
      </c>
      <c r="BH573" s="128">
        <f>IF(N573="sníž. přenesená",J573,0)</f>
        <v>0</v>
      </c>
      <c r="BI573" s="128">
        <f>IF(N573="nulová",J573,0)</f>
        <v>0</v>
      </c>
      <c r="BJ573" s="18" t="s">
        <v>84</v>
      </c>
      <c r="BK573" s="128">
        <f>ROUND(I573*H573,2)</f>
        <v>0</v>
      </c>
      <c r="BL573" s="18" t="s">
        <v>257</v>
      </c>
      <c r="BM573" s="225" t="s">
        <v>1006</v>
      </c>
    </row>
    <row r="574" spans="1:51" s="14" customFormat="1" ht="12">
      <c r="A574" s="14"/>
      <c r="B574" s="234"/>
      <c r="C574" s="14"/>
      <c r="D574" s="227" t="s">
        <v>177</v>
      </c>
      <c r="E574" s="14"/>
      <c r="F574" s="236" t="s">
        <v>1007</v>
      </c>
      <c r="G574" s="14"/>
      <c r="H574" s="237">
        <v>440</v>
      </c>
      <c r="I574" s="238"/>
      <c r="J574" s="14"/>
      <c r="K574" s="14"/>
      <c r="L574" s="234"/>
      <c r="M574" s="239"/>
      <c r="N574" s="240"/>
      <c r="O574" s="240"/>
      <c r="P574" s="240"/>
      <c r="Q574" s="240"/>
      <c r="R574" s="240"/>
      <c r="S574" s="240"/>
      <c r="T574" s="241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35" t="s">
        <v>177</v>
      </c>
      <c r="AU574" s="235" t="s">
        <v>86</v>
      </c>
      <c r="AV574" s="14" t="s">
        <v>86</v>
      </c>
      <c r="AW574" s="14" t="s">
        <v>3</v>
      </c>
      <c r="AX574" s="14" t="s">
        <v>84</v>
      </c>
      <c r="AY574" s="235" t="s">
        <v>169</v>
      </c>
    </row>
    <row r="575" spans="1:65" s="2" customFormat="1" ht="21.75" customHeight="1">
      <c r="A575" s="39"/>
      <c r="B575" s="181"/>
      <c r="C575" s="213" t="s">
        <v>1008</v>
      </c>
      <c r="D575" s="213" t="s">
        <v>171</v>
      </c>
      <c r="E575" s="214" t="s">
        <v>1009</v>
      </c>
      <c r="F575" s="215" t="s">
        <v>1010</v>
      </c>
      <c r="G575" s="216" t="s">
        <v>211</v>
      </c>
      <c r="H575" s="217">
        <v>18.618</v>
      </c>
      <c r="I575" s="218"/>
      <c r="J575" s="219">
        <f>ROUND(I575*H575,2)</f>
        <v>0</v>
      </c>
      <c r="K575" s="220"/>
      <c r="L575" s="40"/>
      <c r="M575" s="221" t="s">
        <v>1</v>
      </c>
      <c r="N575" s="222" t="s">
        <v>41</v>
      </c>
      <c r="O575" s="78"/>
      <c r="P575" s="223">
        <f>O575*H575</f>
        <v>0</v>
      </c>
      <c r="Q575" s="223">
        <v>0</v>
      </c>
      <c r="R575" s="223">
        <f>Q575*H575</f>
        <v>0</v>
      </c>
      <c r="S575" s="223">
        <v>0</v>
      </c>
      <c r="T575" s="224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25" t="s">
        <v>257</v>
      </c>
      <c r="AT575" s="225" t="s">
        <v>171</v>
      </c>
      <c r="AU575" s="225" t="s">
        <v>86</v>
      </c>
      <c r="AY575" s="18" t="s">
        <v>169</v>
      </c>
      <c r="BE575" s="128">
        <f>IF(N575="základní",J575,0)</f>
        <v>0</v>
      </c>
      <c r="BF575" s="128">
        <f>IF(N575="snížená",J575,0)</f>
        <v>0</v>
      </c>
      <c r="BG575" s="128">
        <f>IF(N575="zákl. přenesená",J575,0)</f>
        <v>0</v>
      </c>
      <c r="BH575" s="128">
        <f>IF(N575="sníž. přenesená",J575,0)</f>
        <v>0</v>
      </c>
      <c r="BI575" s="128">
        <f>IF(N575="nulová",J575,0)</f>
        <v>0</v>
      </c>
      <c r="BJ575" s="18" t="s">
        <v>84</v>
      </c>
      <c r="BK575" s="128">
        <f>ROUND(I575*H575,2)</f>
        <v>0</v>
      </c>
      <c r="BL575" s="18" t="s">
        <v>257</v>
      </c>
      <c r="BM575" s="225" t="s">
        <v>1011</v>
      </c>
    </row>
    <row r="576" spans="1:65" s="2" customFormat="1" ht="21.75" customHeight="1">
      <c r="A576" s="39"/>
      <c r="B576" s="181"/>
      <c r="C576" s="213" t="s">
        <v>1012</v>
      </c>
      <c r="D576" s="213" t="s">
        <v>171</v>
      </c>
      <c r="E576" s="214" t="s">
        <v>1013</v>
      </c>
      <c r="F576" s="215" t="s">
        <v>1014</v>
      </c>
      <c r="G576" s="216" t="s">
        <v>211</v>
      </c>
      <c r="H576" s="217">
        <v>18.618</v>
      </c>
      <c r="I576" s="218"/>
      <c r="J576" s="219">
        <f>ROUND(I576*H576,2)</f>
        <v>0</v>
      </c>
      <c r="K576" s="220"/>
      <c r="L576" s="40"/>
      <c r="M576" s="221" t="s">
        <v>1</v>
      </c>
      <c r="N576" s="222" t="s">
        <v>41</v>
      </c>
      <c r="O576" s="78"/>
      <c r="P576" s="223">
        <f>O576*H576</f>
        <v>0</v>
      </c>
      <c r="Q576" s="223">
        <v>0</v>
      </c>
      <c r="R576" s="223">
        <f>Q576*H576</f>
        <v>0</v>
      </c>
      <c r="S576" s="223">
        <v>0</v>
      </c>
      <c r="T576" s="224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25" t="s">
        <v>257</v>
      </c>
      <c r="AT576" s="225" t="s">
        <v>171</v>
      </c>
      <c r="AU576" s="225" t="s">
        <v>86</v>
      </c>
      <c r="AY576" s="18" t="s">
        <v>169</v>
      </c>
      <c r="BE576" s="128">
        <f>IF(N576="základní",J576,0)</f>
        <v>0</v>
      </c>
      <c r="BF576" s="128">
        <f>IF(N576="snížená",J576,0)</f>
        <v>0</v>
      </c>
      <c r="BG576" s="128">
        <f>IF(N576="zákl. přenesená",J576,0)</f>
        <v>0</v>
      </c>
      <c r="BH576" s="128">
        <f>IF(N576="sníž. přenesená",J576,0)</f>
        <v>0</v>
      </c>
      <c r="BI576" s="128">
        <f>IF(N576="nulová",J576,0)</f>
        <v>0</v>
      </c>
      <c r="BJ576" s="18" t="s">
        <v>84</v>
      </c>
      <c r="BK576" s="128">
        <f>ROUND(I576*H576,2)</f>
        <v>0</v>
      </c>
      <c r="BL576" s="18" t="s">
        <v>257</v>
      </c>
      <c r="BM576" s="225" t="s">
        <v>1015</v>
      </c>
    </row>
    <row r="577" spans="1:63" s="12" customFormat="1" ht="22.8" customHeight="1">
      <c r="A577" s="12"/>
      <c r="B577" s="200"/>
      <c r="C577" s="12"/>
      <c r="D577" s="201" t="s">
        <v>75</v>
      </c>
      <c r="E577" s="211" t="s">
        <v>1016</v>
      </c>
      <c r="F577" s="211" t="s">
        <v>1017</v>
      </c>
      <c r="G577" s="12"/>
      <c r="H577" s="12"/>
      <c r="I577" s="203"/>
      <c r="J577" s="212">
        <f>BK577</f>
        <v>0</v>
      </c>
      <c r="K577" s="12"/>
      <c r="L577" s="200"/>
      <c r="M577" s="205"/>
      <c r="N577" s="206"/>
      <c r="O577" s="206"/>
      <c r="P577" s="207">
        <f>SUM(P578:P636)</f>
        <v>0</v>
      </c>
      <c r="Q577" s="206"/>
      <c r="R577" s="207">
        <f>SUM(R578:R636)</f>
        <v>0.05861999999999999</v>
      </c>
      <c r="S577" s="206"/>
      <c r="T577" s="208">
        <f>SUM(T578:T636)</f>
        <v>0</v>
      </c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R577" s="201" t="s">
        <v>86</v>
      </c>
      <c r="AT577" s="209" t="s">
        <v>75</v>
      </c>
      <c r="AU577" s="209" t="s">
        <v>84</v>
      </c>
      <c r="AY577" s="201" t="s">
        <v>169</v>
      </c>
      <c r="BK577" s="210">
        <f>SUM(BK578:BK636)</f>
        <v>0</v>
      </c>
    </row>
    <row r="578" spans="1:65" s="2" customFormat="1" ht="16.5" customHeight="1">
      <c r="A578" s="39"/>
      <c r="B578" s="181"/>
      <c r="C578" s="213" t="s">
        <v>1018</v>
      </c>
      <c r="D578" s="213" t="s">
        <v>171</v>
      </c>
      <c r="E578" s="214" t="s">
        <v>1019</v>
      </c>
      <c r="F578" s="215" t="s">
        <v>1020</v>
      </c>
      <c r="G578" s="216" t="s">
        <v>572</v>
      </c>
      <c r="H578" s="217">
        <v>1</v>
      </c>
      <c r="I578" s="218"/>
      <c r="J578" s="219">
        <f>ROUND(I578*H578,2)</f>
        <v>0</v>
      </c>
      <c r="K578" s="220"/>
      <c r="L578" s="40"/>
      <c r="M578" s="221" t="s">
        <v>1</v>
      </c>
      <c r="N578" s="222" t="s">
        <v>41</v>
      </c>
      <c r="O578" s="78"/>
      <c r="P578" s="223">
        <f>O578*H578</f>
        <v>0</v>
      </c>
      <c r="Q578" s="223">
        <v>0</v>
      </c>
      <c r="R578" s="223">
        <f>Q578*H578</f>
        <v>0</v>
      </c>
      <c r="S578" s="223">
        <v>0</v>
      </c>
      <c r="T578" s="224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25" t="s">
        <v>257</v>
      </c>
      <c r="AT578" s="225" t="s">
        <v>171</v>
      </c>
      <c r="AU578" s="225" t="s">
        <v>86</v>
      </c>
      <c r="AY578" s="18" t="s">
        <v>169</v>
      </c>
      <c r="BE578" s="128">
        <f>IF(N578="základní",J578,0)</f>
        <v>0</v>
      </c>
      <c r="BF578" s="128">
        <f>IF(N578="snížená",J578,0)</f>
        <v>0</v>
      </c>
      <c r="BG578" s="128">
        <f>IF(N578="zákl. přenesená",J578,0)</f>
        <v>0</v>
      </c>
      <c r="BH578" s="128">
        <f>IF(N578="sníž. přenesená",J578,0)</f>
        <v>0</v>
      </c>
      <c r="BI578" s="128">
        <f>IF(N578="nulová",J578,0)</f>
        <v>0</v>
      </c>
      <c r="BJ578" s="18" t="s">
        <v>84</v>
      </c>
      <c r="BK578" s="128">
        <f>ROUND(I578*H578,2)</f>
        <v>0</v>
      </c>
      <c r="BL578" s="18" t="s">
        <v>257</v>
      </c>
      <c r="BM578" s="225" t="s">
        <v>1021</v>
      </c>
    </row>
    <row r="579" spans="1:47" s="2" customFormat="1" ht="12">
      <c r="A579" s="39"/>
      <c r="B579" s="40"/>
      <c r="C579" s="39"/>
      <c r="D579" s="227" t="s">
        <v>1022</v>
      </c>
      <c r="E579" s="39"/>
      <c r="F579" s="261" t="s">
        <v>1023</v>
      </c>
      <c r="G579" s="39"/>
      <c r="H579" s="39"/>
      <c r="I579" s="140"/>
      <c r="J579" s="39"/>
      <c r="K579" s="39"/>
      <c r="L579" s="40"/>
      <c r="M579" s="262"/>
      <c r="N579" s="263"/>
      <c r="O579" s="78"/>
      <c r="P579" s="78"/>
      <c r="Q579" s="78"/>
      <c r="R579" s="78"/>
      <c r="S579" s="78"/>
      <c r="T579" s="7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T579" s="18" t="s">
        <v>1022</v>
      </c>
      <c r="AU579" s="18" t="s">
        <v>86</v>
      </c>
    </row>
    <row r="580" spans="1:65" s="2" customFormat="1" ht="16.5" customHeight="1">
      <c r="A580" s="39"/>
      <c r="B580" s="181"/>
      <c r="C580" s="213" t="s">
        <v>1024</v>
      </c>
      <c r="D580" s="213" t="s">
        <v>171</v>
      </c>
      <c r="E580" s="214" t="s">
        <v>1025</v>
      </c>
      <c r="F580" s="215" t="s">
        <v>1026</v>
      </c>
      <c r="G580" s="216" t="s">
        <v>572</v>
      </c>
      <c r="H580" s="217">
        <v>1</v>
      </c>
      <c r="I580" s="218"/>
      <c r="J580" s="219">
        <f>ROUND(I580*H580,2)</f>
        <v>0</v>
      </c>
      <c r="K580" s="220"/>
      <c r="L580" s="40"/>
      <c r="M580" s="221" t="s">
        <v>1</v>
      </c>
      <c r="N580" s="222" t="s">
        <v>41</v>
      </c>
      <c r="O580" s="78"/>
      <c r="P580" s="223">
        <f>O580*H580</f>
        <v>0</v>
      </c>
      <c r="Q580" s="223">
        <v>0</v>
      </c>
      <c r="R580" s="223">
        <f>Q580*H580</f>
        <v>0</v>
      </c>
      <c r="S580" s="223">
        <v>0</v>
      </c>
      <c r="T580" s="224">
        <f>S580*H580</f>
        <v>0</v>
      </c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R580" s="225" t="s">
        <v>257</v>
      </c>
      <c r="AT580" s="225" t="s">
        <v>171</v>
      </c>
      <c r="AU580" s="225" t="s">
        <v>86</v>
      </c>
      <c r="AY580" s="18" t="s">
        <v>169</v>
      </c>
      <c r="BE580" s="128">
        <f>IF(N580="základní",J580,0)</f>
        <v>0</v>
      </c>
      <c r="BF580" s="128">
        <f>IF(N580="snížená",J580,0)</f>
        <v>0</v>
      </c>
      <c r="BG580" s="128">
        <f>IF(N580="zákl. přenesená",J580,0)</f>
        <v>0</v>
      </c>
      <c r="BH580" s="128">
        <f>IF(N580="sníž. přenesená",J580,0)</f>
        <v>0</v>
      </c>
      <c r="BI580" s="128">
        <f>IF(N580="nulová",J580,0)</f>
        <v>0</v>
      </c>
      <c r="BJ580" s="18" t="s">
        <v>84</v>
      </c>
      <c r="BK580" s="128">
        <f>ROUND(I580*H580,2)</f>
        <v>0</v>
      </c>
      <c r="BL580" s="18" t="s">
        <v>257</v>
      </c>
      <c r="BM580" s="225" t="s">
        <v>1027</v>
      </c>
    </row>
    <row r="581" spans="1:47" s="2" customFormat="1" ht="12">
      <c r="A581" s="39"/>
      <c r="B581" s="40"/>
      <c r="C581" s="39"/>
      <c r="D581" s="227" t="s">
        <v>1022</v>
      </c>
      <c r="E581" s="39"/>
      <c r="F581" s="261" t="s">
        <v>1028</v>
      </c>
      <c r="G581" s="39"/>
      <c r="H581" s="39"/>
      <c r="I581" s="140"/>
      <c r="J581" s="39"/>
      <c r="K581" s="39"/>
      <c r="L581" s="40"/>
      <c r="M581" s="262"/>
      <c r="N581" s="263"/>
      <c r="O581" s="78"/>
      <c r="P581" s="78"/>
      <c r="Q581" s="78"/>
      <c r="R581" s="78"/>
      <c r="S581" s="78"/>
      <c r="T581" s="7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T581" s="18" t="s">
        <v>1022</v>
      </c>
      <c r="AU581" s="18" t="s">
        <v>86</v>
      </c>
    </row>
    <row r="582" spans="1:65" s="2" customFormat="1" ht="21.75" customHeight="1">
      <c r="A582" s="39"/>
      <c r="B582" s="181"/>
      <c r="C582" s="213" t="s">
        <v>830</v>
      </c>
      <c r="D582" s="213" t="s">
        <v>171</v>
      </c>
      <c r="E582" s="214" t="s">
        <v>1029</v>
      </c>
      <c r="F582" s="215" t="s">
        <v>1030</v>
      </c>
      <c r="G582" s="216" t="s">
        <v>572</v>
      </c>
      <c r="H582" s="217">
        <v>1</v>
      </c>
      <c r="I582" s="218"/>
      <c r="J582" s="219">
        <f>ROUND(I582*H582,2)</f>
        <v>0</v>
      </c>
      <c r="K582" s="220"/>
      <c r="L582" s="40"/>
      <c r="M582" s="221" t="s">
        <v>1</v>
      </c>
      <c r="N582" s="222" t="s">
        <v>41</v>
      </c>
      <c r="O582" s="78"/>
      <c r="P582" s="223">
        <f>O582*H582</f>
        <v>0</v>
      </c>
      <c r="Q582" s="223">
        <v>0</v>
      </c>
      <c r="R582" s="223">
        <f>Q582*H582</f>
        <v>0</v>
      </c>
      <c r="S582" s="223">
        <v>0</v>
      </c>
      <c r="T582" s="224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5" t="s">
        <v>257</v>
      </c>
      <c r="AT582" s="225" t="s">
        <v>171</v>
      </c>
      <c r="AU582" s="225" t="s">
        <v>86</v>
      </c>
      <c r="AY582" s="18" t="s">
        <v>169</v>
      </c>
      <c r="BE582" s="128">
        <f>IF(N582="základní",J582,0)</f>
        <v>0</v>
      </c>
      <c r="BF582" s="128">
        <f>IF(N582="snížená",J582,0)</f>
        <v>0</v>
      </c>
      <c r="BG582" s="128">
        <f>IF(N582="zákl. přenesená",J582,0)</f>
        <v>0</v>
      </c>
      <c r="BH582" s="128">
        <f>IF(N582="sníž. přenesená",J582,0)</f>
        <v>0</v>
      </c>
      <c r="BI582" s="128">
        <f>IF(N582="nulová",J582,0)</f>
        <v>0</v>
      </c>
      <c r="BJ582" s="18" t="s">
        <v>84</v>
      </c>
      <c r="BK582" s="128">
        <f>ROUND(I582*H582,2)</f>
        <v>0</v>
      </c>
      <c r="BL582" s="18" t="s">
        <v>257</v>
      </c>
      <c r="BM582" s="225" t="s">
        <v>1031</v>
      </c>
    </row>
    <row r="583" spans="1:47" s="2" customFormat="1" ht="12">
      <c r="A583" s="39"/>
      <c r="B583" s="40"/>
      <c r="C583" s="39"/>
      <c r="D583" s="227" t="s">
        <v>1022</v>
      </c>
      <c r="E583" s="39"/>
      <c r="F583" s="261" t="s">
        <v>1032</v>
      </c>
      <c r="G583" s="39"/>
      <c r="H583" s="39"/>
      <c r="I583" s="140"/>
      <c r="J583" s="39"/>
      <c r="K583" s="39"/>
      <c r="L583" s="40"/>
      <c r="M583" s="262"/>
      <c r="N583" s="263"/>
      <c r="O583" s="78"/>
      <c r="P583" s="78"/>
      <c r="Q583" s="78"/>
      <c r="R583" s="78"/>
      <c r="S583" s="78"/>
      <c r="T583" s="7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1022</v>
      </c>
      <c r="AU583" s="18" t="s">
        <v>86</v>
      </c>
    </row>
    <row r="584" spans="1:65" s="2" customFormat="1" ht="16.5" customHeight="1">
      <c r="A584" s="39"/>
      <c r="B584" s="181"/>
      <c r="C584" s="213" t="s">
        <v>1033</v>
      </c>
      <c r="D584" s="213" t="s">
        <v>171</v>
      </c>
      <c r="E584" s="214" t="s">
        <v>1034</v>
      </c>
      <c r="F584" s="215" t="s">
        <v>1035</v>
      </c>
      <c r="G584" s="216" t="s">
        <v>572</v>
      </c>
      <c r="H584" s="217">
        <v>2</v>
      </c>
      <c r="I584" s="218"/>
      <c r="J584" s="219">
        <f>ROUND(I584*H584,2)</f>
        <v>0</v>
      </c>
      <c r="K584" s="220"/>
      <c r="L584" s="40"/>
      <c r="M584" s="221" t="s">
        <v>1</v>
      </c>
      <c r="N584" s="222" t="s">
        <v>41</v>
      </c>
      <c r="O584" s="78"/>
      <c r="P584" s="223">
        <f>O584*H584</f>
        <v>0</v>
      </c>
      <c r="Q584" s="223">
        <v>0</v>
      </c>
      <c r="R584" s="223">
        <f>Q584*H584</f>
        <v>0</v>
      </c>
      <c r="S584" s="223">
        <v>0</v>
      </c>
      <c r="T584" s="224">
        <f>S584*H584</f>
        <v>0</v>
      </c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R584" s="225" t="s">
        <v>257</v>
      </c>
      <c r="AT584" s="225" t="s">
        <v>171</v>
      </c>
      <c r="AU584" s="225" t="s">
        <v>86</v>
      </c>
      <c r="AY584" s="18" t="s">
        <v>169</v>
      </c>
      <c r="BE584" s="128">
        <f>IF(N584="základní",J584,0)</f>
        <v>0</v>
      </c>
      <c r="BF584" s="128">
        <f>IF(N584="snížená",J584,0)</f>
        <v>0</v>
      </c>
      <c r="BG584" s="128">
        <f>IF(N584="zákl. přenesená",J584,0)</f>
        <v>0</v>
      </c>
      <c r="BH584" s="128">
        <f>IF(N584="sníž. přenesená",J584,0)</f>
        <v>0</v>
      </c>
      <c r="BI584" s="128">
        <f>IF(N584="nulová",J584,0)</f>
        <v>0</v>
      </c>
      <c r="BJ584" s="18" t="s">
        <v>84</v>
      </c>
      <c r="BK584" s="128">
        <f>ROUND(I584*H584,2)</f>
        <v>0</v>
      </c>
      <c r="BL584" s="18" t="s">
        <v>257</v>
      </c>
      <c r="BM584" s="225" t="s">
        <v>1036</v>
      </c>
    </row>
    <row r="585" spans="1:47" s="2" customFormat="1" ht="12">
      <c r="A585" s="39"/>
      <c r="B585" s="40"/>
      <c r="C585" s="39"/>
      <c r="D585" s="227" t="s">
        <v>1022</v>
      </c>
      <c r="E585" s="39"/>
      <c r="F585" s="261" t="s">
        <v>1037</v>
      </c>
      <c r="G585" s="39"/>
      <c r="H585" s="39"/>
      <c r="I585" s="140"/>
      <c r="J585" s="39"/>
      <c r="K585" s="39"/>
      <c r="L585" s="40"/>
      <c r="M585" s="262"/>
      <c r="N585" s="263"/>
      <c r="O585" s="78"/>
      <c r="P585" s="78"/>
      <c r="Q585" s="78"/>
      <c r="R585" s="78"/>
      <c r="S585" s="78"/>
      <c r="T585" s="7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T585" s="18" t="s">
        <v>1022</v>
      </c>
      <c r="AU585" s="18" t="s">
        <v>86</v>
      </c>
    </row>
    <row r="586" spans="1:65" s="2" customFormat="1" ht="16.5" customHeight="1">
      <c r="A586" s="39"/>
      <c r="B586" s="181"/>
      <c r="C586" s="213" t="s">
        <v>1038</v>
      </c>
      <c r="D586" s="213" t="s">
        <v>171</v>
      </c>
      <c r="E586" s="214" t="s">
        <v>1039</v>
      </c>
      <c r="F586" s="215" t="s">
        <v>1040</v>
      </c>
      <c r="G586" s="216" t="s">
        <v>572</v>
      </c>
      <c r="H586" s="217">
        <v>1</v>
      </c>
      <c r="I586" s="218"/>
      <c r="J586" s="219">
        <f>ROUND(I586*H586,2)</f>
        <v>0</v>
      </c>
      <c r="K586" s="220"/>
      <c r="L586" s="40"/>
      <c r="M586" s="221" t="s">
        <v>1</v>
      </c>
      <c r="N586" s="222" t="s">
        <v>41</v>
      </c>
      <c r="O586" s="78"/>
      <c r="P586" s="223">
        <f>O586*H586</f>
        <v>0</v>
      </c>
      <c r="Q586" s="223">
        <v>0</v>
      </c>
      <c r="R586" s="223">
        <f>Q586*H586</f>
        <v>0</v>
      </c>
      <c r="S586" s="223">
        <v>0</v>
      </c>
      <c r="T586" s="224">
        <f>S586*H586</f>
        <v>0</v>
      </c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R586" s="225" t="s">
        <v>257</v>
      </c>
      <c r="AT586" s="225" t="s">
        <v>171</v>
      </c>
      <c r="AU586" s="225" t="s">
        <v>86</v>
      </c>
      <c r="AY586" s="18" t="s">
        <v>169</v>
      </c>
      <c r="BE586" s="128">
        <f>IF(N586="základní",J586,0)</f>
        <v>0</v>
      </c>
      <c r="BF586" s="128">
        <f>IF(N586="snížená",J586,0)</f>
        <v>0</v>
      </c>
      <c r="BG586" s="128">
        <f>IF(N586="zákl. přenesená",J586,0)</f>
        <v>0</v>
      </c>
      <c r="BH586" s="128">
        <f>IF(N586="sníž. přenesená",J586,0)</f>
        <v>0</v>
      </c>
      <c r="BI586" s="128">
        <f>IF(N586="nulová",J586,0)</f>
        <v>0</v>
      </c>
      <c r="BJ586" s="18" t="s">
        <v>84</v>
      </c>
      <c r="BK586" s="128">
        <f>ROUND(I586*H586,2)</f>
        <v>0</v>
      </c>
      <c r="BL586" s="18" t="s">
        <v>257</v>
      </c>
      <c r="BM586" s="225" t="s">
        <v>1041</v>
      </c>
    </row>
    <row r="587" spans="1:47" s="2" customFormat="1" ht="12">
      <c r="A587" s="39"/>
      <c r="B587" s="40"/>
      <c r="C587" s="39"/>
      <c r="D587" s="227" t="s">
        <v>1022</v>
      </c>
      <c r="E587" s="39"/>
      <c r="F587" s="261" t="s">
        <v>1042</v>
      </c>
      <c r="G587" s="39"/>
      <c r="H587" s="39"/>
      <c r="I587" s="140"/>
      <c r="J587" s="39"/>
      <c r="K587" s="39"/>
      <c r="L587" s="40"/>
      <c r="M587" s="262"/>
      <c r="N587" s="263"/>
      <c r="O587" s="78"/>
      <c r="P587" s="78"/>
      <c r="Q587" s="78"/>
      <c r="R587" s="78"/>
      <c r="S587" s="78"/>
      <c r="T587" s="7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T587" s="18" t="s">
        <v>1022</v>
      </c>
      <c r="AU587" s="18" t="s">
        <v>86</v>
      </c>
    </row>
    <row r="588" spans="1:65" s="2" customFormat="1" ht="16.5" customHeight="1">
      <c r="A588" s="39"/>
      <c r="B588" s="181"/>
      <c r="C588" s="213" t="s">
        <v>1043</v>
      </c>
      <c r="D588" s="213" t="s">
        <v>171</v>
      </c>
      <c r="E588" s="214" t="s">
        <v>1044</v>
      </c>
      <c r="F588" s="215" t="s">
        <v>1045</v>
      </c>
      <c r="G588" s="216" t="s">
        <v>572</v>
      </c>
      <c r="H588" s="217">
        <v>1</v>
      </c>
      <c r="I588" s="218"/>
      <c r="J588" s="219">
        <f>ROUND(I588*H588,2)</f>
        <v>0</v>
      </c>
      <c r="K588" s="220"/>
      <c r="L588" s="40"/>
      <c r="M588" s="221" t="s">
        <v>1</v>
      </c>
      <c r="N588" s="222" t="s">
        <v>41</v>
      </c>
      <c r="O588" s="78"/>
      <c r="P588" s="223">
        <f>O588*H588</f>
        <v>0</v>
      </c>
      <c r="Q588" s="223">
        <v>0</v>
      </c>
      <c r="R588" s="223">
        <f>Q588*H588</f>
        <v>0</v>
      </c>
      <c r="S588" s="223">
        <v>0</v>
      </c>
      <c r="T588" s="224">
        <f>S588*H588</f>
        <v>0</v>
      </c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R588" s="225" t="s">
        <v>257</v>
      </c>
      <c r="AT588" s="225" t="s">
        <v>171</v>
      </c>
      <c r="AU588" s="225" t="s">
        <v>86</v>
      </c>
      <c r="AY588" s="18" t="s">
        <v>169</v>
      </c>
      <c r="BE588" s="128">
        <f>IF(N588="základní",J588,0)</f>
        <v>0</v>
      </c>
      <c r="BF588" s="128">
        <f>IF(N588="snížená",J588,0)</f>
        <v>0</v>
      </c>
      <c r="BG588" s="128">
        <f>IF(N588="zákl. přenesená",J588,0)</f>
        <v>0</v>
      </c>
      <c r="BH588" s="128">
        <f>IF(N588="sníž. přenesená",J588,0)</f>
        <v>0</v>
      </c>
      <c r="BI588" s="128">
        <f>IF(N588="nulová",J588,0)</f>
        <v>0</v>
      </c>
      <c r="BJ588" s="18" t="s">
        <v>84</v>
      </c>
      <c r="BK588" s="128">
        <f>ROUND(I588*H588,2)</f>
        <v>0</v>
      </c>
      <c r="BL588" s="18" t="s">
        <v>257</v>
      </c>
      <c r="BM588" s="225" t="s">
        <v>1046</v>
      </c>
    </row>
    <row r="589" spans="1:47" s="2" customFormat="1" ht="12">
      <c r="A589" s="39"/>
      <c r="B589" s="40"/>
      <c r="C589" s="39"/>
      <c r="D589" s="227" t="s">
        <v>1022</v>
      </c>
      <c r="E589" s="39"/>
      <c r="F589" s="261" t="s">
        <v>1047</v>
      </c>
      <c r="G589" s="39"/>
      <c r="H589" s="39"/>
      <c r="I589" s="140"/>
      <c r="J589" s="39"/>
      <c r="K589" s="39"/>
      <c r="L589" s="40"/>
      <c r="M589" s="262"/>
      <c r="N589" s="263"/>
      <c r="O589" s="78"/>
      <c r="P589" s="78"/>
      <c r="Q589" s="78"/>
      <c r="R589" s="78"/>
      <c r="S589" s="78"/>
      <c r="T589" s="7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T589" s="18" t="s">
        <v>1022</v>
      </c>
      <c r="AU589" s="18" t="s">
        <v>86</v>
      </c>
    </row>
    <row r="590" spans="1:65" s="2" customFormat="1" ht="16.5" customHeight="1">
      <c r="A590" s="39"/>
      <c r="B590" s="181"/>
      <c r="C590" s="213" t="s">
        <v>1048</v>
      </c>
      <c r="D590" s="213" t="s">
        <v>171</v>
      </c>
      <c r="E590" s="214" t="s">
        <v>1049</v>
      </c>
      <c r="F590" s="215" t="s">
        <v>1050</v>
      </c>
      <c r="G590" s="216" t="s">
        <v>572</v>
      </c>
      <c r="H590" s="217">
        <v>1</v>
      </c>
      <c r="I590" s="218"/>
      <c r="J590" s="219">
        <f>ROUND(I590*H590,2)</f>
        <v>0</v>
      </c>
      <c r="K590" s="220"/>
      <c r="L590" s="40"/>
      <c r="M590" s="221" t="s">
        <v>1</v>
      </c>
      <c r="N590" s="222" t="s">
        <v>41</v>
      </c>
      <c r="O590" s="78"/>
      <c r="P590" s="223">
        <f>O590*H590</f>
        <v>0</v>
      </c>
      <c r="Q590" s="223">
        <v>0</v>
      </c>
      <c r="R590" s="223">
        <f>Q590*H590</f>
        <v>0</v>
      </c>
      <c r="S590" s="223">
        <v>0</v>
      </c>
      <c r="T590" s="224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5" t="s">
        <v>257</v>
      </c>
      <c r="AT590" s="225" t="s">
        <v>171</v>
      </c>
      <c r="AU590" s="225" t="s">
        <v>86</v>
      </c>
      <c r="AY590" s="18" t="s">
        <v>169</v>
      </c>
      <c r="BE590" s="128">
        <f>IF(N590="základní",J590,0)</f>
        <v>0</v>
      </c>
      <c r="BF590" s="128">
        <f>IF(N590="snížená",J590,0)</f>
        <v>0</v>
      </c>
      <c r="BG590" s="128">
        <f>IF(N590="zákl. přenesená",J590,0)</f>
        <v>0</v>
      </c>
      <c r="BH590" s="128">
        <f>IF(N590="sníž. přenesená",J590,0)</f>
        <v>0</v>
      </c>
      <c r="BI590" s="128">
        <f>IF(N590="nulová",J590,0)</f>
        <v>0</v>
      </c>
      <c r="BJ590" s="18" t="s">
        <v>84</v>
      </c>
      <c r="BK590" s="128">
        <f>ROUND(I590*H590,2)</f>
        <v>0</v>
      </c>
      <c r="BL590" s="18" t="s">
        <v>257</v>
      </c>
      <c r="BM590" s="225" t="s">
        <v>1051</v>
      </c>
    </row>
    <row r="591" spans="1:47" s="2" customFormat="1" ht="12">
      <c r="A591" s="39"/>
      <c r="B591" s="40"/>
      <c r="C591" s="39"/>
      <c r="D591" s="227" t="s">
        <v>1022</v>
      </c>
      <c r="E591" s="39"/>
      <c r="F591" s="261" t="s">
        <v>1052</v>
      </c>
      <c r="G591" s="39"/>
      <c r="H591" s="39"/>
      <c r="I591" s="140"/>
      <c r="J591" s="39"/>
      <c r="K591" s="39"/>
      <c r="L591" s="40"/>
      <c r="M591" s="262"/>
      <c r="N591" s="263"/>
      <c r="O591" s="78"/>
      <c r="P591" s="78"/>
      <c r="Q591" s="78"/>
      <c r="R591" s="78"/>
      <c r="S591" s="78"/>
      <c r="T591" s="7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1022</v>
      </c>
      <c r="AU591" s="18" t="s">
        <v>86</v>
      </c>
    </row>
    <row r="592" spans="1:65" s="2" customFormat="1" ht="21.75" customHeight="1">
      <c r="A592" s="39"/>
      <c r="B592" s="181"/>
      <c r="C592" s="213" t="s">
        <v>1053</v>
      </c>
      <c r="D592" s="213" t="s">
        <v>171</v>
      </c>
      <c r="E592" s="214" t="s">
        <v>1054</v>
      </c>
      <c r="F592" s="215" t="s">
        <v>1055</v>
      </c>
      <c r="G592" s="216" t="s">
        <v>572</v>
      </c>
      <c r="H592" s="217">
        <v>2</v>
      </c>
      <c r="I592" s="218"/>
      <c r="J592" s="219">
        <f>ROUND(I592*H592,2)</f>
        <v>0</v>
      </c>
      <c r="K592" s="220"/>
      <c r="L592" s="40"/>
      <c r="M592" s="221" t="s">
        <v>1</v>
      </c>
      <c r="N592" s="222" t="s">
        <v>41</v>
      </c>
      <c r="O592" s="78"/>
      <c r="P592" s="223">
        <f>O592*H592</f>
        <v>0</v>
      </c>
      <c r="Q592" s="223">
        <v>0</v>
      </c>
      <c r="R592" s="223">
        <f>Q592*H592</f>
        <v>0</v>
      </c>
      <c r="S592" s="223">
        <v>0</v>
      </c>
      <c r="T592" s="224">
        <f>S592*H592</f>
        <v>0</v>
      </c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R592" s="225" t="s">
        <v>257</v>
      </c>
      <c r="AT592" s="225" t="s">
        <v>171</v>
      </c>
      <c r="AU592" s="225" t="s">
        <v>86</v>
      </c>
      <c r="AY592" s="18" t="s">
        <v>169</v>
      </c>
      <c r="BE592" s="128">
        <f>IF(N592="základní",J592,0)</f>
        <v>0</v>
      </c>
      <c r="BF592" s="128">
        <f>IF(N592="snížená",J592,0)</f>
        <v>0</v>
      </c>
      <c r="BG592" s="128">
        <f>IF(N592="zákl. přenesená",J592,0)</f>
        <v>0</v>
      </c>
      <c r="BH592" s="128">
        <f>IF(N592="sníž. přenesená",J592,0)</f>
        <v>0</v>
      </c>
      <c r="BI592" s="128">
        <f>IF(N592="nulová",J592,0)</f>
        <v>0</v>
      </c>
      <c r="BJ592" s="18" t="s">
        <v>84</v>
      </c>
      <c r="BK592" s="128">
        <f>ROUND(I592*H592,2)</f>
        <v>0</v>
      </c>
      <c r="BL592" s="18" t="s">
        <v>257</v>
      </c>
      <c r="BM592" s="225" t="s">
        <v>1056</v>
      </c>
    </row>
    <row r="593" spans="1:47" s="2" customFormat="1" ht="12">
      <c r="A593" s="39"/>
      <c r="B593" s="40"/>
      <c r="C593" s="39"/>
      <c r="D593" s="227" t="s">
        <v>1022</v>
      </c>
      <c r="E593" s="39"/>
      <c r="F593" s="261" t="s">
        <v>1057</v>
      </c>
      <c r="G593" s="39"/>
      <c r="H593" s="39"/>
      <c r="I593" s="140"/>
      <c r="J593" s="39"/>
      <c r="K593" s="39"/>
      <c r="L593" s="40"/>
      <c r="M593" s="262"/>
      <c r="N593" s="263"/>
      <c r="O593" s="78"/>
      <c r="P593" s="78"/>
      <c r="Q593" s="78"/>
      <c r="R593" s="78"/>
      <c r="S593" s="78"/>
      <c r="T593" s="7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T593" s="18" t="s">
        <v>1022</v>
      </c>
      <c r="AU593" s="18" t="s">
        <v>86</v>
      </c>
    </row>
    <row r="594" spans="1:65" s="2" customFormat="1" ht="16.5" customHeight="1">
      <c r="A594" s="39"/>
      <c r="B594" s="181"/>
      <c r="C594" s="213" t="s">
        <v>1058</v>
      </c>
      <c r="D594" s="213" t="s">
        <v>171</v>
      </c>
      <c r="E594" s="214" t="s">
        <v>1059</v>
      </c>
      <c r="F594" s="215" t="s">
        <v>1060</v>
      </c>
      <c r="G594" s="216" t="s">
        <v>572</v>
      </c>
      <c r="H594" s="217">
        <v>1</v>
      </c>
      <c r="I594" s="218"/>
      <c r="J594" s="219">
        <f>ROUND(I594*H594,2)</f>
        <v>0</v>
      </c>
      <c r="K594" s="220"/>
      <c r="L594" s="40"/>
      <c r="M594" s="221" t="s">
        <v>1</v>
      </c>
      <c r="N594" s="222" t="s">
        <v>41</v>
      </c>
      <c r="O594" s="78"/>
      <c r="P594" s="223">
        <f>O594*H594</f>
        <v>0</v>
      </c>
      <c r="Q594" s="223">
        <v>0</v>
      </c>
      <c r="R594" s="223">
        <f>Q594*H594</f>
        <v>0</v>
      </c>
      <c r="S594" s="223">
        <v>0</v>
      </c>
      <c r="T594" s="224">
        <f>S594*H594</f>
        <v>0</v>
      </c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R594" s="225" t="s">
        <v>257</v>
      </c>
      <c r="AT594" s="225" t="s">
        <v>171</v>
      </c>
      <c r="AU594" s="225" t="s">
        <v>86</v>
      </c>
      <c r="AY594" s="18" t="s">
        <v>169</v>
      </c>
      <c r="BE594" s="128">
        <f>IF(N594="základní",J594,0)</f>
        <v>0</v>
      </c>
      <c r="BF594" s="128">
        <f>IF(N594="snížená",J594,0)</f>
        <v>0</v>
      </c>
      <c r="BG594" s="128">
        <f>IF(N594="zákl. přenesená",J594,0)</f>
        <v>0</v>
      </c>
      <c r="BH594" s="128">
        <f>IF(N594="sníž. přenesená",J594,0)</f>
        <v>0</v>
      </c>
      <c r="BI594" s="128">
        <f>IF(N594="nulová",J594,0)</f>
        <v>0</v>
      </c>
      <c r="BJ594" s="18" t="s">
        <v>84</v>
      </c>
      <c r="BK594" s="128">
        <f>ROUND(I594*H594,2)</f>
        <v>0</v>
      </c>
      <c r="BL594" s="18" t="s">
        <v>257</v>
      </c>
      <c r="BM594" s="225" t="s">
        <v>1061</v>
      </c>
    </row>
    <row r="595" spans="1:47" s="2" customFormat="1" ht="12">
      <c r="A595" s="39"/>
      <c r="B595" s="40"/>
      <c r="C595" s="39"/>
      <c r="D595" s="227" t="s">
        <v>1022</v>
      </c>
      <c r="E595" s="39"/>
      <c r="F595" s="261" t="s">
        <v>1062</v>
      </c>
      <c r="G595" s="39"/>
      <c r="H595" s="39"/>
      <c r="I595" s="140"/>
      <c r="J595" s="39"/>
      <c r="K595" s="39"/>
      <c r="L595" s="40"/>
      <c r="M595" s="262"/>
      <c r="N595" s="263"/>
      <c r="O595" s="78"/>
      <c r="P595" s="78"/>
      <c r="Q595" s="78"/>
      <c r="R595" s="78"/>
      <c r="S595" s="78"/>
      <c r="T595" s="7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T595" s="18" t="s">
        <v>1022</v>
      </c>
      <c r="AU595" s="18" t="s">
        <v>86</v>
      </c>
    </row>
    <row r="596" spans="1:65" s="2" customFormat="1" ht="16.5" customHeight="1">
      <c r="A596" s="39"/>
      <c r="B596" s="181"/>
      <c r="C596" s="213" t="s">
        <v>1063</v>
      </c>
      <c r="D596" s="213" t="s">
        <v>171</v>
      </c>
      <c r="E596" s="214" t="s">
        <v>1064</v>
      </c>
      <c r="F596" s="215" t="s">
        <v>1065</v>
      </c>
      <c r="G596" s="216" t="s">
        <v>572</v>
      </c>
      <c r="H596" s="217">
        <v>1</v>
      </c>
      <c r="I596" s="218"/>
      <c r="J596" s="219">
        <f>ROUND(I596*H596,2)</f>
        <v>0</v>
      </c>
      <c r="K596" s="220"/>
      <c r="L596" s="40"/>
      <c r="M596" s="221" t="s">
        <v>1</v>
      </c>
      <c r="N596" s="222" t="s">
        <v>41</v>
      </c>
      <c r="O596" s="78"/>
      <c r="P596" s="223">
        <f>O596*H596</f>
        <v>0</v>
      </c>
      <c r="Q596" s="223">
        <v>0</v>
      </c>
      <c r="R596" s="223">
        <f>Q596*H596</f>
        <v>0</v>
      </c>
      <c r="S596" s="223">
        <v>0</v>
      </c>
      <c r="T596" s="224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25" t="s">
        <v>257</v>
      </c>
      <c r="AT596" s="225" t="s">
        <v>171</v>
      </c>
      <c r="AU596" s="225" t="s">
        <v>86</v>
      </c>
      <c r="AY596" s="18" t="s">
        <v>169</v>
      </c>
      <c r="BE596" s="128">
        <f>IF(N596="základní",J596,0)</f>
        <v>0</v>
      </c>
      <c r="BF596" s="128">
        <f>IF(N596="snížená",J596,0)</f>
        <v>0</v>
      </c>
      <c r="BG596" s="128">
        <f>IF(N596="zákl. přenesená",J596,0)</f>
        <v>0</v>
      </c>
      <c r="BH596" s="128">
        <f>IF(N596="sníž. přenesená",J596,0)</f>
        <v>0</v>
      </c>
      <c r="BI596" s="128">
        <f>IF(N596="nulová",J596,0)</f>
        <v>0</v>
      </c>
      <c r="BJ596" s="18" t="s">
        <v>84</v>
      </c>
      <c r="BK596" s="128">
        <f>ROUND(I596*H596,2)</f>
        <v>0</v>
      </c>
      <c r="BL596" s="18" t="s">
        <v>257</v>
      </c>
      <c r="BM596" s="225" t="s">
        <v>1066</v>
      </c>
    </row>
    <row r="597" spans="1:47" s="2" customFormat="1" ht="12">
      <c r="A597" s="39"/>
      <c r="B597" s="40"/>
      <c r="C597" s="39"/>
      <c r="D597" s="227" t="s">
        <v>1022</v>
      </c>
      <c r="E597" s="39"/>
      <c r="F597" s="261" t="s">
        <v>1062</v>
      </c>
      <c r="G597" s="39"/>
      <c r="H597" s="39"/>
      <c r="I597" s="140"/>
      <c r="J597" s="39"/>
      <c r="K597" s="39"/>
      <c r="L597" s="40"/>
      <c r="M597" s="262"/>
      <c r="N597" s="263"/>
      <c r="O597" s="78"/>
      <c r="P597" s="78"/>
      <c r="Q597" s="78"/>
      <c r="R597" s="78"/>
      <c r="S597" s="78"/>
      <c r="T597" s="7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1022</v>
      </c>
      <c r="AU597" s="18" t="s">
        <v>86</v>
      </c>
    </row>
    <row r="598" spans="1:65" s="2" customFormat="1" ht="16.5" customHeight="1">
      <c r="A598" s="39"/>
      <c r="B598" s="181"/>
      <c r="C598" s="213" t="s">
        <v>1067</v>
      </c>
      <c r="D598" s="213" t="s">
        <v>171</v>
      </c>
      <c r="E598" s="214" t="s">
        <v>1068</v>
      </c>
      <c r="F598" s="215" t="s">
        <v>1069</v>
      </c>
      <c r="G598" s="216" t="s">
        <v>572</v>
      </c>
      <c r="H598" s="217">
        <v>1</v>
      </c>
      <c r="I598" s="218"/>
      <c r="J598" s="219">
        <f>ROUND(I598*H598,2)</f>
        <v>0</v>
      </c>
      <c r="K598" s="220"/>
      <c r="L598" s="40"/>
      <c r="M598" s="221" t="s">
        <v>1</v>
      </c>
      <c r="N598" s="222" t="s">
        <v>41</v>
      </c>
      <c r="O598" s="78"/>
      <c r="P598" s="223">
        <f>O598*H598</f>
        <v>0</v>
      </c>
      <c r="Q598" s="223">
        <v>0</v>
      </c>
      <c r="R598" s="223">
        <f>Q598*H598</f>
        <v>0</v>
      </c>
      <c r="S598" s="223">
        <v>0</v>
      </c>
      <c r="T598" s="224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25" t="s">
        <v>257</v>
      </c>
      <c r="AT598" s="225" t="s">
        <v>171</v>
      </c>
      <c r="AU598" s="225" t="s">
        <v>86</v>
      </c>
      <c r="AY598" s="18" t="s">
        <v>169</v>
      </c>
      <c r="BE598" s="128">
        <f>IF(N598="základní",J598,0)</f>
        <v>0</v>
      </c>
      <c r="BF598" s="128">
        <f>IF(N598="snížená",J598,0)</f>
        <v>0</v>
      </c>
      <c r="BG598" s="128">
        <f>IF(N598="zákl. přenesená",J598,0)</f>
        <v>0</v>
      </c>
      <c r="BH598" s="128">
        <f>IF(N598="sníž. přenesená",J598,0)</f>
        <v>0</v>
      </c>
      <c r="BI598" s="128">
        <f>IF(N598="nulová",J598,0)</f>
        <v>0</v>
      </c>
      <c r="BJ598" s="18" t="s">
        <v>84</v>
      </c>
      <c r="BK598" s="128">
        <f>ROUND(I598*H598,2)</f>
        <v>0</v>
      </c>
      <c r="BL598" s="18" t="s">
        <v>257</v>
      </c>
      <c r="BM598" s="225" t="s">
        <v>1070</v>
      </c>
    </row>
    <row r="599" spans="1:47" s="2" customFormat="1" ht="12">
      <c r="A599" s="39"/>
      <c r="B599" s="40"/>
      <c r="C599" s="39"/>
      <c r="D599" s="227" t="s">
        <v>1022</v>
      </c>
      <c r="E599" s="39"/>
      <c r="F599" s="261" t="s">
        <v>1071</v>
      </c>
      <c r="G599" s="39"/>
      <c r="H599" s="39"/>
      <c r="I599" s="140"/>
      <c r="J599" s="39"/>
      <c r="K599" s="39"/>
      <c r="L599" s="40"/>
      <c r="M599" s="262"/>
      <c r="N599" s="263"/>
      <c r="O599" s="78"/>
      <c r="P599" s="78"/>
      <c r="Q599" s="78"/>
      <c r="R599" s="78"/>
      <c r="S599" s="78"/>
      <c r="T599" s="7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T599" s="18" t="s">
        <v>1022</v>
      </c>
      <c r="AU599" s="18" t="s">
        <v>86</v>
      </c>
    </row>
    <row r="600" spans="1:65" s="2" customFormat="1" ht="16.5" customHeight="1">
      <c r="A600" s="39"/>
      <c r="B600" s="181"/>
      <c r="C600" s="213" t="s">
        <v>1072</v>
      </c>
      <c r="D600" s="213" t="s">
        <v>171</v>
      </c>
      <c r="E600" s="214" t="s">
        <v>1073</v>
      </c>
      <c r="F600" s="215" t="s">
        <v>1074</v>
      </c>
      <c r="G600" s="216" t="s">
        <v>572</v>
      </c>
      <c r="H600" s="217">
        <v>1</v>
      </c>
      <c r="I600" s="218"/>
      <c r="J600" s="219">
        <f>ROUND(I600*H600,2)</f>
        <v>0</v>
      </c>
      <c r="K600" s="220"/>
      <c r="L600" s="40"/>
      <c r="M600" s="221" t="s">
        <v>1</v>
      </c>
      <c r="N600" s="222" t="s">
        <v>41</v>
      </c>
      <c r="O600" s="78"/>
      <c r="P600" s="223">
        <f>O600*H600</f>
        <v>0</v>
      </c>
      <c r="Q600" s="223">
        <v>0</v>
      </c>
      <c r="R600" s="223">
        <f>Q600*H600</f>
        <v>0</v>
      </c>
      <c r="S600" s="223">
        <v>0</v>
      </c>
      <c r="T600" s="224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25" t="s">
        <v>257</v>
      </c>
      <c r="AT600" s="225" t="s">
        <v>171</v>
      </c>
      <c r="AU600" s="225" t="s">
        <v>86</v>
      </c>
      <c r="AY600" s="18" t="s">
        <v>169</v>
      </c>
      <c r="BE600" s="128">
        <f>IF(N600="základní",J600,0)</f>
        <v>0</v>
      </c>
      <c r="BF600" s="128">
        <f>IF(N600="snížená",J600,0)</f>
        <v>0</v>
      </c>
      <c r="BG600" s="128">
        <f>IF(N600="zákl. přenesená",J600,0)</f>
        <v>0</v>
      </c>
      <c r="BH600" s="128">
        <f>IF(N600="sníž. přenesená",J600,0)</f>
        <v>0</v>
      </c>
      <c r="BI600" s="128">
        <f>IF(N600="nulová",J600,0)</f>
        <v>0</v>
      </c>
      <c r="BJ600" s="18" t="s">
        <v>84</v>
      </c>
      <c r="BK600" s="128">
        <f>ROUND(I600*H600,2)</f>
        <v>0</v>
      </c>
      <c r="BL600" s="18" t="s">
        <v>257</v>
      </c>
      <c r="BM600" s="225" t="s">
        <v>1075</v>
      </c>
    </row>
    <row r="601" spans="1:47" s="2" customFormat="1" ht="12">
      <c r="A601" s="39"/>
      <c r="B601" s="40"/>
      <c r="C601" s="39"/>
      <c r="D601" s="227" t="s">
        <v>1022</v>
      </c>
      <c r="E601" s="39"/>
      <c r="F601" s="261" t="s">
        <v>1076</v>
      </c>
      <c r="G601" s="39"/>
      <c r="H601" s="39"/>
      <c r="I601" s="140"/>
      <c r="J601" s="39"/>
      <c r="K601" s="39"/>
      <c r="L601" s="40"/>
      <c r="M601" s="262"/>
      <c r="N601" s="263"/>
      <c r="O601" s="78"/>
      <c r="P601" s="78"/>
      <c r="Q601" s="78"/>
      <c r="R601" s="78"/>
      <c r="S601" s="78"/>
      <c r="T601" s="7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T601" s="18" t="s">
        <v>1022</v>
      </c>
      <c r="AU601" s="18" t="s">
        <v>86</v>
      </c>
    </row>
    <row r="602" spans="1:65" s="2" customFormat="1" ht="16.5" customHeight="1">
      <c r="A602" s="39"/>
      <c r="B602" s="181"/>
      <c r="C602" s="213" t="s">
        <v>1077</v>
      </c>
      <c r="D602" s="213" t="s">
        <v>171</v>
      </c>
      <c r="E602" s="214" t="s">
        <v>1078</v>
      </c>
      <c r="F602" s="215" t="s">
        <v>1079</v>
      </c>
      <c r="G602" s="216" t="s">
        <v>572</v>
      </c>
      <c r="H602" s="217">
        <v>3</v>
      </c>
      <c r="I602" s="218"/>
      <c r="J602" s="219">
        <f>ROUND(I602*H602,2)</f>
        <v>0</v>
      </c>
      <c r="K602" s="220"/>
      <c r="L602" s="40"/>
      <c r="M602" s="221" t="s">
        <v>1</v>
      </c>
      <c r="N602" s="222" t="s">
        <v>41</v>
      </c>
      <c r="O602" s="78"/>
      <c r="P602" s="223">
        <f>O602*H602</f>
        <v>0</v>
      </c>
      <c r="Q602" s="223">
        <v>0</v>
      </c>
      <c r="R602" s="223">
        <f>Q602*H602</f>
        <v>0</v>
      </c>
      <c r="S602" s="223">
        <v>0</v>
      </c>
      <c r="T602" s="224">
        <f>S602*H602</f>
        <v>0</v>
      </c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R602" s="225" t="s">
        <v>257</v>
      </c>
      <c r="AT602" s="225" t="s">
        <v>171</v>
      </c>
      <c r="AU602" s="225" t="s">
        <v>86</v>
      </c>
      <c r="AY602" s="18" t="s">
        <v>169</v>
      </c>
      <c r="BE602" s="128">
        <f>IF(N602="základní",J602,0)</f>
        <v>0</v>
      </c>
      <c r="BF602" s="128">
        <f>IF(N602="snížená",J602,0)</f>
        <v>0</v>
      </c>
      <c r="BG602" s="128">
        <f>IF(N602="zákl. přenesená",J602,0)</f>
        <v>0</v>
      </c>
      <c r="BH602" s="128">
        <f>IF(N602="sníž. přenesená",J602,0)</f>
        <v>0</v>
      </c>
      <c r="BI602" s="128">
        <f>IF(N602="nulová",J602,0)</f>
        <v>0</v>
      </c>
      <c r="BJ602" s="18" t="s">
        <v>84</v>
      </c>
      <c r="BK602" s="128">
        <f>ROUND(I602*H602,2)</f>
        <v>0</v>
      </c>
      <c r="BL602" s="18" t="s">
        <v>257</v>
      </c>
      <c r="BM602" s="225" t="s">
        <v>1080</v>
      </c>
    </row>
    <row r="603" spans="1:47" s="2" customFormat="1" ht="12">
      <c r="A603" s="39"/>
      <c r="B603" s="40"/>
      <c r="C603" s="39"/>
      <c r="D603" s="227" t="s">
        <v>1022</v>
      </c>
      <c r="E603" s="39"/>
      <c r="F603" s="261" t="s">
        <v>1076</v>
      </c>
      <c r="G603" s="39"/>
      <c r="H603" s="39"/>
      <c r="I603" s="140"/>
      <c r="J603" s="39"/>
      <c r="K603" s="39"/>
      <c r="L603" s="40"/>
      <c r="M603" s="262"/>
      <c r="N603" s="263"/>
      <c r="O603" s="78"/>
      <c r="P603" s="78"/>
      <c r="Q603" s="78"/>
      <c r="R603" s="78"/>
      <c r="S603" s="78"/>
      <c r="T603" s="7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T603" s="18" t="s">
        <v>1022</v>
      </c>
      <c r="AU603" s="18" t="s">
        <v>86</v>
      </c>
    </row>
    <row r="604" spans="1:65" s="2" customFormat="1" ht="16.5" customHeight="1">
      <c r="A604" s="39"/>
      <c r="B604" s="181"/>
      <c r="C604" s="213" t="s">
        <v>1081</v>
      </c>
      <c r="D604" s="213" t="s">
        <v>171</v>
      </c>
      <c r="E604" s="214" t="s">
        <v>1082</v>
      </c>
      <c r="F604" s="215" t="s">
        <v>1083</v>
      </c>
      <c r="G604" s="216" t="s">
        <v>572</v>
      </c>
      <c r="H604" s="217">
        <v>4</v>
      </c>
      <c r="I604" s="218"/>
      <c r="J604" s="219">
        <f>ROUND(I604*H604,2)</f>
        <v>0</v>
      </c>
      <c r="K604" s="220"/>
      <c r="L604" s="40"/>
      <c r="M604" s="221" t="s">
        <v>1</v>
      </c>
      <c r="N604" s="222" t="s">
        <v>41</v>
      </c>
      <c r="O604" s="78"/>
      <c r="P604" s="223">
        <f>O604*H604</f>
        <v>0</v>
      </c>
      <c r="Q604" s="223">
        <v>0</v>
      </c>
      <c r="R604" s="223">
        <f>Q604*H604</f>
        <v>0</v>
      </c>
      <c r="S604" s="223">
        <v>0</v>
      </c>
      <c r="T604" s="224">
        <f>S604*H604</f>
        <v>0</v>
      </c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R604" s="225" t="s">
        <v>257</v>
      </c>
      <c r="AT604" s="225" t="s">
        <v>171</v>
      </c>
      <c r="AU604" s="225" t="s">
        <v>86</v>
      </c>
      <c r="AY604" s="18" t="s">
        <v>169</v>
      </c>
      <c r="BE604" s="128">
        <f>IF(N604="základní",J604,0)</f>
        <v>0</v>
      </c>
      <c r="BF604" s="128">
        <f>IF(N604="snížená",J604,0)</f>
        <v>0</v>
      </c>
      <c r="BG604" s="128">
        <f>IF(N604="zákl. přenesená",J604,0)</f>
        <v>0</v>
      </c>
      <c r="BH604" s="128">
        <f>IF(N604="sníž. přenesená",J604,0)</f>
        <v>0</v>
      </c>
      <c r="BI604" s="128">
        <f>IF(N604="nulová",J604,0)</f>
        <v>0</v>
      </c>
      <c r="BJ604" s="18" t="s">
        <v>84</v>
      </c>
      <c r="BK604" s="128">
        <f>ROUND(I604*H604,2)</f>
        <v>0</v>
      </c>
      <c r="BL604" s="18" t="s">
        <v>257</v>
      </c>
      <c r="BM604" s="225" t="s">
        <v>1084</v>
      </c>
    </row>
    <row r="605" spans="1:47" s="2" customFormat="1" ht="12">
      <c r="A605" s="39"/>
      <c r="B605" s="40"/>
      <c r="C605" s="39"/>
      <c r="D605" s="227" t="s">
        <v>1022</v>
      </c>
      <c r="E605" s="39"/>
      <c r="F605" s="261" t="s">
        <v>1085</v>
      </c>
      <c r="G605" s="39"/>
      <c r="H605" s="39"/>
      <c r="I605" s="140"/>
      <c r="J605" s="39"/>
      <c r="K605" s="39"/>
      <c r="L605" s="40"/>
      <c r="M605" s="262"/>
      <c r="N605" s="263"/>
      <c r="O605" s="78"/>
      <c r="P605" s="78"/>
      <c r="Q605" s="78"/>
      <c r="R605" s="78"/>
      <c r="S605" s="78"/>
      <c r="T605" s="7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T605" s="18" t="s">
        <v>1022</v>
      </c>
      <c r="AU605" s="18" t="s">
        <v>86</v>
      </c>
    </row>
    <row r="606" spans="1:65" s="2" customFormat="1" ht="16.5" customHeight="1">
      <c r="A606" s="39"/>
      <c r="B606" s="181"/>
      <c r="C606" s="213" t="s">
        <v>1086</v>
      </c>
      <c r="D606" s="213" t="s">
        <v>171</v>
      </c>
      <c r="E606" s="214" t="s">
        <v>1087</v>
      </c>
      <c r="F606" s="215" t="s">
        <v>1088</v>
      </c>
      <c r="G606" s="216" t="s">
        <v>572</v>
      </c>
      <c r="H606" s="217">
        <v>7</v>
      </c>
      <c r="I606" s="218"/>
      <c r="J606" s="219">
        <f>ROUND(I606*H606,2)</f>
        <v>0</v>
      </c>
      <c r="K606" s="220"/>
      <c r="L606" s="40"/>
      <c r="M606" s="221" t="s">
        <v>1</v>
      </c>
      <c r="N606" s="222" t="s">
        <v>41</v>
      </c>
      <c r="O606" s="78"/>
      <c r="P606" s="223">
        <f>O606*H606</f>
        <v>0</v>
      </c>
      <c r="Q606" s="223">
        <v>0</v>
      </c>
      <c r="R606" s="223">
        <f>Q606*H606</f>
        <v>0</v>
      </c>
      <c r="S606" s="223">
        <v>0</v>
      </c>
      <c r="T606" s="224">
        <f>S606*H606</f>
        <v>0</v>
      </c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R606" s="225" t="s">
        <v>257</v>
      </c>
      <c r="AT606" s="225" t="s">
        <v>171</v>
      </c>
      <c r="AU606" s="225" t="s">
        <v>86</v>
      </c>
      <c r="AY606" s="18" t="s">
        <v>169</v>
      </c>
      <c r="BE606" s="128">
        <f>IF(N606="základní",J606,0)</f>
        <v>0</v>
      </c>
      <c r="BF606" s="128">
        <f>IF(N606="snížená",J606,0)</f>
        <v>0</v>
      </c>
      <c r="BG606" s="128">
        <f>IF(N606="zákl. přenesená",J606,0)</f>
        <v>0</v>
      </c>
      <c r="BH606" s="128">
        <f>IF(N606="sníž. přenesená",J606,0)</f>
        <v>0</v>
      </c>
      <c r="BI606" s="128">
        <f>IF(N606="nulová",J606,0)</f>
        <v>0</v>
      </c>
      <c r="BJ606" s="18" t="s">
        <v>84</v>
      </c>
      <c r="BK606" s="128">
        <f>ROUND(I606*H606,2)</f>
        <v>0</v>
      </c>
      <c r="BL606" s="18" t="s">
        <v>257</v>
      </c>
      <c r="BM606" s="225" t="s">
        <v>1089</v>
      </c>
    </row>
    <row r="607" spans="1:47" s="2" customFormat="1" ht="12">
      <c r="A607" s="39"/>
      <c r="B607" s="40"/>
      <c r="C607" s="39"/>
      <c r="D607" s="227" t="s">
        <v>1022</v>
      </c>
      <c r="E607" s="39"/>
      <c r="F607" s="261" t="s">
        <v>1090</v>
      </c>
      <c r="G607" s="39"/>
      <c r="H607" s="39"/>
      <c r="I607" s="140"/>
      <c r="J607" s="39"/>
      <c r="K607" s="39"/>
      <c r="L607" s="40"/>
      <c r="M607" s="262"/>
      <c r="N607" s="263"/>
      <c r="O607" s="78"/>
      <c r="P607" s="78"/>
      <c r="Q607" s="78"/>
      <c r="R607" s="78"/>
      <c r="S607" s="78"/>
      <c r="T607" s="7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T607" s="18" t="s">
        <v>1022</v>
      </c>
      <c r="AU607" s="18" t="s">
        <v>86</v>
      </c>
    </row>
    <row r="608" spans="1:65" s="2" customFormat="1" ht="16.5" customHeight="1">
      <c r="A608" s="39"/>
      <c r="B608" s="181"/>
      <c r="C608" s="213" t="s">
        <v>1091</v>
      </c>
      <c r="D608" s="213" t="s">
        <v>171</v>
      </c>
      <c r="E608" s="214" t="s">
        <v>1092</v>
      </c>
      <c r="F608" s="215" t="s">
        <v>1093</v>
      </c>
      <c r="G608" s="216" t="s">
        <v>572</v>
      </c>
      <c r="H608" s="217">
        <v>5</v>
      </c>
      <c r="I608" s="218"/>
      <c r="J608" s="219">
        <f>ROUND(I608*H608,2)</f>
        <v>0</v>
      </c>
      <c r="K608" s="220"/>
      <c r="L608" s="40"/>
      <c r="M608" s="221" t="s">
        <v>1</v>
      </c>
      <c r="N608" s="222" t="s">
        <v>41</v>
      </c>
      <c r="O608" s="78"/>
      <c r="P608" s="223">
        <f>O608*H608</f>
        <v>0</v>
      </c>
      <c r="Q608" s="223">
        <v>0</v>
      </c>
      <c r="R608" s="223">
        <f>Q608*H608</f>
        <v>0</v>
      </c>
      <c r="S608" s="223">
        <v>0</v>
      </c>
      <c r="T608" s="224">
        <f>S608*H608</f>
        <v>0</v>
      </c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R608" s="225" t="s">
        <v>257</v>
      </c>
      <c r="AT608" s="225" t="s">
        <v>171</v>
      </c>
      <c r="AU608" s="225" t="s">
        <v>86</v>
      </c>
      <c r="AY608" s="18" t="s">
        <v>169</v>
      </c>
      <c r="BE608" s="128">
        <f>IF(N608="základní",J608,0)</f>
        <v>0</v>
      </c>
      <c r="BF608" s="128">
        <f>IF(N608="snížená",J608,0)</f>
        <v>0</v>
      </c>
      <c r="BG608" s="128">
        <f>IF(N608="zákl. přenesená",J608,0)</f>
        <v>0</v>
      </c>
      <c r="BH608" s="128">
        <f>IF(N608="sníž. přenesená",J608,0)</f>
        <v>0</v>
      </c>
      <c r="BI608" s="128">
        <f>IF(N608="nulová",J608,0)</f>
        <v>0</v>
      </c>
      <c r="BJ608" s="18" t="s">
        <v>84</v>
      </c>
      <c r="BK608" s="128">
        <f>ROUND(I608*H608,2)</f>
        <v>0</v>
      </c>
      <c r="BL608" s="18" t="s">
        <v>257</v>
      </c>
      <c r="BM608" s="225" t="s">
        <v>1094</v>
      </c>
    </row>
    <row r="609" spans="1:47" s="2" customFormat="1" ht="12">
      <c r="A609" s="39"/>
      <c r="B609" s="40"/>
      <c r="C609" s="39"/>
      <c r="D609" s="227" t="s">
        <v>1022</v>
      </c>
      <c r="E609" s="39"/>
      <c r="F609" s="261" t="s">
        <v>1090</v>
      </c>
      <c r="G609" s="39"/>
      <c r="H609" s="39"/>
      <c r="I609" s="140"/>
      <c r="J609" s="39"/>
      <c r="K609" s="39"/>
      <c r="L609" s="40"/>
      <c r="M609" s="262"/>
      <c r="N609" s="263"/>
      <c r="O609" s="78"/>
      <c r="P609" s="78"/>
      <c r="Q609" s="78"/>
      <c r="R609" s="78"/>
      <c r="S609" s="78"/>
      <c r="T609" s="7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T609" s="18" t="s">
        <v>1022</v>
      </c>
      <c r="AU609" s="18" t="s">
        <v>86</v>
      </c>
    </row>
    <row r="610" spans="1:65" s="2" customFormat="1" ht="16.5" customHeight="1">
      <c r="A610" s="39"/>
      <c r="B610" s="181"/>
      <c r="C610" s="213" t="s">
        <v>1095</v>
      </c>
      <c r="D610" s="213" t="s">
        <v>171</v>
      </c>
      <c r="E610" s="214" t="s">
        <v>1096</v>
      </c>
      <c r="F610" s="215" t="s">
        <v>1097</v>
      </c>
      <c r="G610" s="216" t="s">
        <v>572</v>
      </c>
      <c r="H610" s="217">
        <v>1</v>
      </c>
      <c r="I610" s="218"/>
      <c r="J610" s="219">
        <f>ROUND(I610*H610,2)</f>
        <v>0</v>
      </c>
      <c r="K610" s="220"/>
      <c r="L610" s="40"/>
      <c r="M610" s="221" t="s">
        <v>1</v>
      </c>
      <c r="N610" s="222" t="s">
        <v>41</v>
      </c>
      <c r="O610" s="78"/>
      <c r="P610" s="223">
        <f>O610*H610</f>
        <v>0</v>
      </c>
      <c r="Q610" s="223">
        <v>0</v>
      </c>
      <c r="R610" s="223">
        <f>Q610*H610</f>
        <v>0</v>
      </c>
      <c r="S610" s="223">
        <v>0</v>
      </c>
      <c r="T610" s="224">
        <f>S610*H610</f>
        <v>0</v>
      </c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R610" s="225" t="s">
        <v>257</v>
      </c>
      <c r="AT610" s="225" t="s">
        <v>171</v>
      </c>
      <c r="AU610" s="225" t="s">
        <v>86</v>
      </c>
      <c r="AY610" s="18" t="s">
        <v>169</v>
      </c>
      <c r="BE610" s="128">
        <f>IF(N610="základní",J610,0)</f>
        <v>0</v>
      </c>
      <c r="BF610" s="128">
        <f>IF(N610="snížená",J610,0)</f>
        <v>0</v>
      </c>
      <c r="BG610" s="128">
        <f>IF(N610="zákl. přenesená",J610,0)</f>
        <v>0</v>
      </c>
      <c r="BH610" s="128">
        <f>IF(N610="sníž. přenesená",J610,0)</f>
        <v>0</v>
      </c>
      <c r="BI610" s="128">
        <f>IF(N610="nulová",J610,0)</f>
        <v>0</v>
      </c>
      <c r="BJ610" s="18" t="s">
        <v>84</v>
      </c>
      <c r="BK610" s="128">
        <f>ROUND(I610*H610,2)</f>
        <v>0</v>
      </c>
      <c r="BL610" s="18" t="s">
        <v>257</v>
      </c>
      <c r="BM610" s="225" t="s">
        <v>1098</v>
      </c>
    </row>
    <row r="611" spans="1:47" s="2" customFormat="1" ht="12">
      <c r="A611" s="39"/>
      <c r="B611" s="40"/>
      <c r="C611" s="39"/>
      <c r="D611" s="227" t="s">
        <v>1022</v>
      </c>
      <c r="E611" s="39"/>
      <c r="F611" s="261" t="s">
        <v>1099</v>
      </c>
      <c r="G611" s="39"/>
      <c r="H611" s="39"/>
      <c r="I611" s="140"/>
      <c r="J611" s="39"/>
      <c r="K611" s="39"/>
      <c r="L611" s="40"/>
      <c r="M611" s="262"/>
      <c r="N611" s="263"/>
      <c r="O611" s="78"/>
      <c r="P611" s="78"/>
      <c r="Q611" s="78"/>
      <c r="R611" s="78"/>
      <c r="S611" s="78"/>
      <c r="T611" s="7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T611" s="18" t="s">
        <v>1022</v>
      </c>
      <c r="AU611" s="18" t="s">
        <v>86</v>
      </c>
    </row>
    <row r="612" spans="1:65" s="2" customFormat="1" ht="16.5" customHeight="1">
      <c r="A612" s="39"/>
      <c r="B612" s="181"/>
      <c r="C612" s="213" t="s">
        <v>1100</v>
      </c>
      <c r="D612" s="213" t="s">
        <v>171</v>
      </c>
      <c r="E612" s="214" t="s">
        <v>1101</v>
      </c>
      <c r="F612" s="215" t="s">
        <v>1102</v>
      </c>
      <c r="G612" s="216" t="s">
        <v>572</v>
      </c>
      <c r="H612" s="217">
        <v>1</v>
      </c>
      <c r="I612" s="218"/>
      <c r="J612" s="219">
        <f>ROUND(I612*H612,2)</f>
        <v>0</v>
      </c>
      <c r="K612" s="220"/>
      <c r="L612" s="40"/>
      <c r="M612" s="221" t="s">
        <v>1</v>
      </c>
      <c r="N612" s="222" t="s">
        <v>41</v>
      </c>
      <c r="O612" s="78"/>
      <c r="P612" s="223">
        <f>O612*H612</f>
        <v>0</v>
      </c>
      <c r="Q612" s="223">
        <v>0</v>
      </c>
      <c r="R612" s="223">
        <f>Q612*H612</f>
        <v>0</v>
      </c>
      <c r="S612" s="223">
        <v>0</v>
      </c>
      <c r="T612" s="224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25" t="s">
        <v>257</v>
      </c>
      <c r="AT612" s="225" t="s">
        <v>171</v>
      </c>
      <c r="AU612" s="225" t="s">
        <v>86</v>
      </c>
      <c r="AY612" s="18" t="s">
        <v>169</v>
      </c>
      <c r="BE612" s="128">
        <f>IF(N612="základní",J612,0)</f>
        <v>0</v>
      </c>
      <c r="BF612" s="128">
        <f>IF(N612="snížená",J612,0)</f>
        <v>0</v>
      </c>
      <c r="BG612" s="128">
        <f>IF(N612="zákl. přenesená",J612,0)</f>
        <v>0</v>
      </c>
      <c r="BH612" s="128">
        <f>IF(N612="sníž. přenesená",J612,0)</f>
        <v>0</v>
      </c>
      <c r="BI612" s="128">
        <f>IF(N612="nulová",J612,0)</f>
        <v>0</v>
      </c>
      <c r="BJ612" s="18" t="s">
        <v>84</v>
      </c>
      <c r="BK612" s="128">
        <f>ROUND(I612*H612,2)</f>
        <v>0</v>
      </c>
      <c r="BL612" s="18" t="s">
        <v>257</v>
      </c>
      <c r="BM612" s="225" t="s">
        <v>1103</v>
      </c>
    </row>
    <row r="613" spans="1:47" s="2" customFormat="1" ht="12">
      <c r="A613" s="39"/>
      <c r="B613" s="40"/>
      <c r="C613" s="39"/>
      <c r="D613" s="227" t="s">
        <v>1022</v>
      </c>
      <c r="E613" s="39"/>
      <c r="F613" s="261" t="s">
        <v>1104</v>
      </c>
      <c r="G613" s="39"/>
      <c r="H613" s="39"/>
      <c r="I613" s="140"/>
      <c r="J613" s="39"/>
      <c r="K613" s="39"/>
      <c r="L613" s="40"/>
      <c r="M613" s="262"/>
      <c r="N613" s="263"/>
      <c r="O613" s="78"/>
      <c r="P613" s="78"/>
      <c r="Q613" s="78"/>
      <c r="R613" s="78"/>
      <c r="S613" s="78"/>
      <c r="T613" s="7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T613" s="18" t="s">
        <v>1022</v>
      </c>
      <c r="AU613" s="18" t="s">
        <v>86</v>
      </c>
    </row>
    <row r="614" spans="1:65" s="2" customFormat="1" ht="16.5" customHeight="1">
      <c r="A614" s="39"/>
      <c r="B614" s="181"/>
      <c r="C614" s="213" t="s">
        <v>1105</v>
      </c>
      <c r="D614" s="213" t="s">
        <v>171</v>
      </c>
      <c r="E614" s="214" t="s">
        <v>1106</v>
      </c>
      <c r="F614" s="215" t="s">
        <v>1107</v>
      </c>
      <c r="G614" s="216" t="s">
        <v>572</v>
      </c>
      <c r="H614" s="217">
        <v>1</v>
      </c>
      <c r="I614" s="218"/>
      <c r="J614" s="219">
        <f>ROUND(I614*H614,2)</f>
        <v>0</v>
      </c>
      <c r="K614" s="220"/>
      <c r="L614" s="40"/>
      <c r="M614" s="221" t="s">
        <v>1</v>
      </c>
      <c r="N614" s="222" t="s">
        <v>41</v>
      </c>
      <c r="O614" s="78"/>
      <c r="P614" s="223">
        <f>O614*H614</f>
        <v>0</v>
      </c>
      <c r="Q614" s="223">
        <v>0</v>
      </c>
      <c r="R614" s="223">
        <f>Q614*H614</f>
        <v>0</v>
      </c>
      <c r="S614" s="223">
        <v>0</v>
      </c>
      <c r="T614" s="224">
        <f>S614*H614</f>
        <v>0</v>
      </c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R614" s="225" t="s">
        <v>257</v>
      </c>
      <c r="AT614" s="225" t="s">
        <v>171</v>
      </c>
      <c r="AU614" s="225" t="s">
        <v>86</v>
      </c>
      <c r="AY614" s="18" t="s">
        <v>169</v>
      </c>
      <c r="BE614" s="128">
        <f>IF(N614="základní",J614,0)</f>
        <v>0</v>
      </c>
      <c r="BF614" s="128">
        <f>IF(N614="snížená",J614,0)</f>
        <v>0</v>
      </c>
      <c r="BG614" s="128">
        <f>IF(N614="zákl. přenesená",J614,0)</f>
        <v>0</v>
      </c>
      <c r="BH614" s="128">
        <f>IF(N614="sníž. přenesená",J614,0)</f>
        <v>0</v>
      </c>
      <c r="BI614" s="128">
        <f>IF(N614="nulová",J614,0)</f>
        <v>0</v>
      </c>
      <c r="BJ614" s="18" t="s">
        <v>84</v>
      </c>
      <c r="BK614" s="128">
        <f>ROUND(I614*H614,2)</f>
        <v>0</v>
      </c>
      <c r="BL614" s="18" t="s">
        <v>257</v>
      </c>
      <c r="BM614" s="225" t="s">
        <v>1108</v>
      </c>
    </row>
    <row r="615" spans="1:47" s="2" customFormat="1" ht="12">
      <c r="A615" s="39"/>
      <c r="B615" s="40"/>
      <c r="C615" s="39"/>
      <c r="D615" s="227" t="s">
        <v>1022</v>
      </c>
      <c r="E615" s="39"/>
      <c r="F615" s="261" t="s">
        <v>1109</v>
      </c>
      <c r="G615" s="39"/>
      <c r="H615" s="39"/>
      <c r="I615" s="140"/>
      <c r="J615" s="39"/>
      <c r="K615" s="39"/>
      <c r="L615" s="40"/>
      <c r="M615" s="262"/>
      <c r="N615" s="263"/>
      <c r="O615" s="78"/>
      <c r="P615" s="78"/>
      <c r="Q615" s="78"/>
      <c r="R615" s="78"/>
      <c r="S615" s="78"/>
      <c r="T615" s="7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T615" s="18" t="s">
        <v>1022</v>
      </c>
      <c r="AU615" s="18" t="s">
        <v>86</v>
      </c>
    </row>
    <row r="616" spans="1:65" s="2" customFormat="1" ht="16.5" customHeight="1">
      <c r="A616" s="39"/>
      <c r="B616" s="181"/>
      <c r="C616" s="213" t="s">
        <v>1110</v>
      </c>
      <c r="D616" s="213" t="s">
        <v>171</v>
      </c>
      <c r="E616" s="214" t="s">
        <v>1111</v>
      </c>
      <c r="F616" s="215" t="s">
        <v>1112</v>
      </c>
      <c r="G616" s="216" t="s">
        <v>572</v>
      </c>
      <c r="H616" s="217">
        <v>2</v>
      </c>
      <c r="I616" s="218"/>
      <c r="J616" s="219">
        <f>ROUND(I616*H616,2)</f>
        <v>0</v>
      </c>
      <c r="K616" s="220"/>
      <c r="L616" s="40"/>
      <c r="M616" s="221" t="s">
        <v>1</v>
      </c>
      <c r="N616" s="222" t="s">
        <v>41</v>
      </c>
      <c r="O616" s="78"/>
      <c r="P616" s="223">
        <f>O616*H616</f>
        <v>0</v>
      </c>
      <c r="Q616" s="223">
        <v>0</v>
      </c>
      <c r="R616" s="223">
        <f>Q616*H616</f>
        <v>0</v>
      </c>
      <c r="S616" s="223">
        <v>0</v>
      </c>
      <c r="T616" s="224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25" t="s">
        <v>257</v>
      </c>
      <c r="AT616" s="225" t="s">
        <v>171</v>
      </c>
      <c r="AU616" s="225" t="s">
        <v>86</v>
      </c>
      <c r="AY616" s="18" t="s">
        <v>169</v>
      </c>
      <c r="BE616" s="128">
        <f>IF(N616="základní",J616,0)</f>
        <v>0</v>
      </c>
      <c r="BF616" s="128">
        <f>IF(N616="snížená",J616,0)</f>
        <v>0</v>
      </c>
      <c r="BG616" s="128">
        <f>IF(N616="zákl. přenesená",J616,0)</f>
        <v>0</v>
      </c>
      <c r="BH616" s="128">
        <f>IF(N616="sníž. přenesená",J616,0)</f>
        <v>0</v>
      </c>
      <c r="BI616" s="128">
        <f>IF(N616="nulová",J616,0)</f>
        <v>0</v>
      </c>
      <c r="BJ616" s="18" t="s">
        <v>84</v>
      </c>
      <c r="BK616" s="128">
        <f>ROUND(I616*H616,2)</f>
        <v>0</v>
      </c>
      <c r="BL616" s="18" t="s">
        <v>257</v>
      </c>
      <c r="BM616" s="225" t="s">
        <v>1113</v>
      </c>
    </row>
    <row r="617" spans="1:47" s="2" customFormat="1" ht="12">
      <c r="A617" s="39"/>
      <c r="B617" s="40"/>
      <c r="C617" s="39"/>
      <c r="D617" s="227" t="s">
        <v>1022</v>
      </c>
      <c r="E617" s="39"/>
      <c r="F617" s="261" t="s">
        <v>1114</v>
      </c>
      <c r="G617" s="39"/>
      <c r="H617" s="39"/>
      <c r="I617" s="140"/>
      <c r="J617" s="39"/>
      <c r="K617" s="39"/>
      <c r="L617" s="40"/>
      <c r="M617" s="262"/>
      <c r="N617" s="263"/>
      <c r="O617" s="78"/>
      <c r="P617" s="78"/>
      <c r="Q617" s="78"/>
      <c r="R617" s="78"/>
      <c r="S617" s="78"/>
      <c r="T617" s="7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T617" s="18" t="s">
        <v>1022</v>
      </c>
      <c r="AU617" s="18" t="s">
        <v>86</v>
      </c>
    </row>
    <row r="618" spans="1:65" s="2" customFormat="1" ht="16.5" customHeight="1">
      <c r="A618" s="39"/>
      <c r="B618" s="181"/>
      <c r="C618" s="213" t="s">
        <v>1115</v>
      </c>
      <c r="D618" s="213" t="s">
        <v>171</v>
      </c>
      <c r="E618" s="214" t="s">
        <v>1116</v>
      </c>
      <c r="F618" s="215" t="s">
        <v>1117</v>
      </c>
      <c r="G618" s="216" t="s">
        <v>572</v>
      </c>
      <c r="H618" s="217">
        <v>1</v>
      </c>
      <c r="I618" s="218"/>
      <c r="J618" s="219">
        <f>ROUND(I618*H618,2)</f>
        <v>0</v>
      </c>
      <c r="K618" s="220"/>
      <c r="L618" s="40"/>
      <c r="M618" s="221" t="s">
        <v>1</v>
      </c>
      <c r="N618" s="222" t="s">
        <v>41</v>
      </c>
      <c r="O618" s="78"/>
      <c r="P618" s="223">
        <f>O618*H618</f>
        <v>0</v>
      </c>
      <c r="Q618" s="223">
        <v>0</v>
      </c>
      <c r="R618" s="223">
        <f>Q618*H618</f>
        <v>0</v>
      </c>
      <c r="S618" s="223">
        <v>0</v>
      </c>
      <c r="T618" s="224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25" t="s">
        <v>257</v>
      </c>
      <c r="AT618" s="225" t="s">
        <v>171</v>
      </c>
      <c r="AU618" s="225" t="s">
        <v>86</v>
      </c>
      <c r="AY618" s="18" t="s">
        <v>169</v>
      </c>
      <c r="BE618" s="128">
        <f>IF(N618="základní",J618,0)</f>
        <v>0</v>
      </c>
      <c r="BF618" s="128">
        <f>IF(N618="snížená",J618,0)</f>
        <v>0</v>
      </c>
      <c r="BG618" s="128">
        <f>IF(N618="zákl. přenesená",J618,0)</f>
        <v>0</v>
      </c>
      <c r="BH618" s="128">
        <f>IF(N618="sníž. přenesená",J618,0)</f>
        <v>0</v>
      </c>
      <c r="BI618" s="128">
        <f>IF(N618="nulová",J618,0)</f>
        <v>0</v>
      </c>
      <c r="BJ618" s="18" t="s">
        <v>84</v>
      </c>
      <c r="BK618" s="128">
        <f>ROUND(I618*H618,2)</f>
        <v>0</v>
      </c>
      <c r="BL618" s="18" t="s">
        <v>257</v>
      </c>
      <c r="BM618" s="225" t="s">
        <v>1118</v>
      </c>
    </row>
    <row r="619" spans="1:47" s="2" customFormat="1" ht="12">
      <c r="A619" s="39"/>
      <c r="B619" s="40"/>
      <c r="C619" s="39"/>
      <c r="D619" s="227" t="s">
        <v>1022</v>
      </c>
      <c r="E619" s="39"/>
      <c r="F619" s="261" t="s">
        <v>1114</v>
      </c>
      <c r="G619" s="39"/>
      <c r="H619" s="39"/>
      <c r="I619" s="140"/>
      <c r="J619" s="39"/>
      <c r="K619" s="39"/>
      <c r="L619" s="40"/>
      <c r="M619" s="262"/>
      <c r="N619" s="263"/>
      <c r="O619" s="78"/>
      <c r="P619" s="78"/>
      <c r="Q619" s="78"/>
      <c r="R619" s="78"/>
      <c r="S619" s="78"/>
      <c r="T619" s="7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T619" s="18" t="s">
        <v>1022</v>
      </c>
      <c r="AU619" s="18" t="s">
        <v>86</v>
      </c>
    </row>
    <row r="620" spans="1:65" s="2" customFormat="1" ht="16.5" customHeight="1">
      <c r="A620" s="39"/>
      <c r="B620" s="181"/>
      <c r="C620" s="213" t="s">
        <v>1119</v>
      </c>
      <c r="D620" s="213" t="s">
        <v>171</v>
      </c>
      <c r="E620" s="214" t="s">
        <v>1120</v>
      </c>
      <c r="F620" s="215" t="s">
        <v>1121</v>
      </c>
      <c r="G620" s="216" t="s">
        <v>572</v>
      </c>
      <c r="H620" s="217">
        <v>1</v>
      </c>
      <c r="I620" s="218"/>
      <c r="J620" s="219">
        <f>ROUND(I620*H620,2)</f>
        <v>0</v>
      </c>
      <c r="K620" s="220"/>
      <c r="L620" s="40"/>
      <c r="M620" s="221" t="s">
        <v>1</v>
      </c>
      <c r="N620" s="222" t="s">
        <v>41</v>
      </c>
      <c r="O620" s="78"/>
      <c r="P620" s="223">
        <f>O620*H620</f>
        <v>0</v>
      </c>
      <c r="Q620" s="223">
        <v>0</v>
      </c>
      <c r="R620" s="223">
        <f>Q620*H620</f>
        <v>0</v>
      </c>
      <c r="S620" s="223">
        <v>0</v>
      </c>
      <c r="T620" s="224">
        <f>S620*H620</f>
        <v>0</v>
      </c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R620" s="225" t="s">
        <v>257</v>
      </c>
      <c r="AT620" s="225" t="s">
        <v>171</v>
      </c>
      <c r="AU620" s="225" t="s">
        <v>86</v>
      </c>
      <c r="AY620" s="18" t="s">
        <v>169</v>
      </c>
      <c r="BE620" s="128">
        <f>IF(N620="základní",J620,0)</f>
        <v>0</v>
      </c>
      <c r="BF620" s="128">
        <f>IF(N620="snížená",J620,0)</f>
        <v>0</v>
      </c>
      <c r="BG620" s="128">
        <f>IF(N620="zákl. přenesená",J620,0)</f>
        <v>0</v>
      </c>
      <c r="BH620" s="128">
        <f>IF(N620="sníž. přenesená",J620,0)</f>
        <v>0</v>
      </c>
      <c r="BI620" s="128">
        <f>IF(N620="nulová",J620,0)</f>
        <v>0</v>
      </c>
      <c r="BJ620" s="18" t="s">
        <v>84</v>
      </c>
      <c r="BK620" s="128">
        <f>ROUND(I620*H620,2)</f>
        <v>0</v>
      </c>
      <c r="BL620" s="18" t="s">
        <v>257</v>
      </c>
      <c r="BM620" s="225" t="s">
        <v>1122</v>
      </c>
    </row>
    <row r="621" spans="1:47" s="2" customFormat="1" ht="12">
      <c r="A621" s="39"/>
      <c r="B621" s="40"/>
      <c r="C621" s="39"/>
      <c r="D621" s="227" t="s">
        <v>1022</v>
      </c>
      <c r="E621" s="39"/>
      <c r="F621" s="261" t="s">
        <v>1123</v>
      </c>
      <c r="G621" s="39"/>
      <c r="H621" s="39"/>
      <c r="I621" s="140"/>
      <c r="J621" s="39"/>
      <c r="K621" s="39"/>
      <c r="L621" s="40"/>
      <c r="M621" s="262"/>
      <c r="N621" s="263"/>
      <c r="O621" s="78"/>
      <c r="P621" s="78"/>
      <c r="Q621" s="78"/>
      <c r="R621" s="78"/>
      <c r="S621" s="78"/>
      <c r="T621" s="7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T621" s="18" t="s">
        <v>1022</v>
      </c>
      <c r="AU621" s="18" t="s">
        <v>86</v>
      </c>
    </row>
    <row r="622" spans="1:65" s="2" customFormat="1" ht="16.5" customHeight="1">
      <c r="A622" s="39"/>
      <c r="B622" s="181"/>
      <c r="C622" s="213" t="s">
        <v>1124</v>
      </c>
      <c r="D622" s="213" t="s">
        <v>171</v>
      </c>
      <c r="E622" s="214" t="s">
        <v>1125</v>
      </c>
      <c r="F622" s="215" t="s">
        <v>1126</v>
      </c>
      <c r="G622" s="216" t="s">
        <v>572</v>
      </c>
      <c r="H622" s="217">
        <v>2</v>
      </c>
      <c r="I622" s="218"/>
      <c r="J622" s="219">
        <f>ROUND(I622*H622,2)</f>
        <v>0</v>
      </c>
      <c r="K622" s="220"/>
      <c r="L622" s="40"/>
      <c r="M622" s="221" t="s">
        <v>1</v>
      </c>
      <c r="N622" s="222" t="s">
        <v>41</v>
      </c>
      <c r="O622" s="78"/>
      <c r="P622" s="223">
        <f>O622*H622</f>
        <v>0</v>
      </c>
      <c r="Q622" s="223">
        <v>0</v>
      </c>
      <c r="R622" s="223">
        <f>Q622*H622</f>
        <v>0</v>
      </c>
      <c r="S622" s="223">
        <v>0</v>
      </c>
      <c r="T622" s="224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25" t="s">
        <v>257</v>
      </c>
      <c r="AT622" s="225" t="s">
        <v>171</v>
      </c>
      <c r="AU622" s="225" t="s">
        <v>86</v>
      </c>
      <c r="AY622" s="18" t="s">
        <v>169</v>
      </c>
      <c r="BE622" s="128">
        <f>IF(N622="základní",J622,0)</f>
        <v>0</v>
      </c>
      <c r="BF622" s="128">
        <f>IF(N622="snížená",J622,0)</f>
        <v>0</v>
      </c>
      <c r="BG622" s="128">
        <f>IF(N622="zákl. přenesená",J622,0)</f>
        <v>0</v>
      </c>
      <c r="BH622" s="128">
        <f>IF(N622="sníž. přenesená",J622,0)</f>
        <v>0</v>
      </c>
      <c r="BI622" s="128">
        <f>IF(N622="nulová",J622,0)</f>
        <v>0</v>
      </c>
      <c r="BJ622" s="18" t="s">
        <v>84</v>
      </c>
      <c r="BK622" s="128">
        <f>ROUND(I622*H622,2)</f>
        <v>0</v>
      </c>
      <c r="BL622" s="18" t="s">
        <v>257</v>
      </c>
      <c r="BM622" s="225" t="s">
        <v>1127</v>
      </c>
    </row>
    <row r="623" spans="1:47" s="2" customFormat="1" ht="12">
      <c r="A623" s="39"/>
      <c r="B623" s="40"/>
      <c r="C623" s="39"/>
      <c r="D623" s="227" t="s">
        <v>1022</v>
      </c>
      <c r="E623" s="39"/>
      <c r="F623" s="261" t="s">
        <v>1123</v>
      </c>
      <c r="G623" s="39"/>
      <c r="H623" s="39"/>
      <c r="I623" s="140"/>
      <c r="J623" s="39"/>
      <c r="K623" s="39"/>
      <c r="L623" s="40"/>
      <c r="M623" s="262"/>
      <c r="N623" s="263"/>
      <c r="O623" s="78"/>
      <c r="P623" s="78"/>
      <c r="Q623" s="78"/>
      <c r="R623" s="78"/>
      <c r="S623" s="78"/>
      <c r="T623" s="7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T623" s="18" t="s">
        <v>1022</v>
      </c>
      <c r="AU623" s="18" t="s">
        <v>86</v>
      </c>
    </row>
    <row r="624" spans="1:65" s="2" customFormat="1" ht="16.5" customHeight="1">
      <c r="A624" s="39"/>
      <c r="B624" s="181"/>
      <c r="C624" s="213" t="s">
        <v>1128</v>
      </c>
      <c r="D624" s="213" t="s">
        <v>171</v>
      </c>
      <c r="E624" s="214" t="s">
        <v>1129</v>
      </c>
      <c r="F624" s="215" t="s">
        <v>1130</v>
      </c>
      <c r="G624" s="216" t="s">
        <v>572</v>
      </c>
      <c r="H624" s="217">
        <v>6</v>
      </c>
      <c r="I624" s="218"/>
      <c r="J624" s="219">
        <f>ROUND(I624*H624,2)</f>
        <v>0</v>
      </c>
      <c r="K624" s="220"/>
      <c r="L624" s="40"/>
      <c r="M624" s="221" t="s">
        <v>1</v>
      </c>
      <c r="N624" s="222" t="s">
        <v>41</v>
      </c>
      <c r="O624" s="78"/>
      <c r="P624" s="223">
        <f>O624*H624</f>
        <v>0</v>
      </c>
      <c r="Q624" s="223">
        <v>0</v>
      </c>
      <c r="R624" s="223">
        <f>Q624*H624</f>
        <v>0</v>
      </c>
      <c r="S624" s="223">
        <v>0</v>
      </c>
      <c r="T624" s="224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25" t="s">
        <v>257</v>
      </c>
      <c r="AT624" s="225" t="s">
        <v>171</v>
      </c>
      <c r="AU624" s="225" t="s">
        <v>86</v>
      </c>
      <c r="AY624" s="18" t="s">
        <v>169</v>
      </c>
      <c r="BE624" s="128">
        <f>IF(N624="základní",J624,0)</f>
        <v>0</v>
      </c>
      <c r="BF624" s="128">
        <f>IF(N624="snížená",J624,0)</f>
        <v>0</v>
      </c>
      <c r="BG624" s="128">
        <f>IF(N624="zákl. přenesená",J624,0)</f>
        <v>0</v>
      </c>
      <c r="BH624" s="128">
        <f>IF(N624="sníž. přenesená",J624,0)</f>
        <v>0</v>
      </c>
      <c r="BI624" s="128">
        <f>IF(N624="nulová",J624,0)</f>
        <v>0</v>
      </c>
      <c r="BJ624" s="18" t="s">
        <v>84</v>
      </c>
      <c r="BK624" s="128">
        <f>ROUND(I624*H624,2)</f>
        <v>0</v>
      </c>
      <c r="BL624" s="18" t="s">
        <v>257</v>
      </c>
      <c r="BM624" s="225" t="s">
        <v>1131</v>
      </c>
    </row>
    <row r="625" spans="1:47" s="2" customFormat="1" ht="12">
      <c r="A625" s="39"/>
      <c r="B625" s="40"/>
      <c r="C625" s="39"/>
      <c r="D625" s="227" t="s">
        <v>1022</v>
      </c>
      <c r="E625" s="39"/>
      <c r="F625" s="261" t="s">
        <v>1132</v>
      </c>
      <c r="G625" s="39"/>
      <c r="H625" s="39"/>
      <c r="I625" s="140"/>
      <c r="J625" s="39"/>
      <c r="K625" s="39"/>
      <c r="L625" s="40"/>
      <c r="M625" s="262"/>
      <c r="N625" s="263"/>
      <c r="O625" s="78"/>
      <c r="P625" s="78"/>
      <c r="Q625" s="78"/>
      <c r="R625" s="78"/>
      <c r="S625" s="78"/>
      <c r="T625" s="7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T625" s="18" t="s">
        <v>1022</v>
      </c>
      <c r="AU625" s="18" t="s">
        <v>86</v>
      </c>
    </row>
    <row r="626" spans="1:65" s="2" customFormat="1" ht="16.5" customHeight="1">
      <c r="A626" s="39"/>
      <c r="B626" s="181"/>
      <c r="C626" s="213" t="s">
        <v>1133</v>
      </c>
      <c r="D626" s="213" t="s">
        <v>171</v>
      </c>
      <c r="E626" s="214" t="s">
        <v>1134</v>
      </c>
      <c r="F626" s="215" t="s">
        <v>1135</v>
      </c>
      <c r="G626" s="216" t="s">
        <v>572</v>
      </c>
      <c r="H626" s="217">
        <v>6</v>
      </c>
      <c r="I626" s="218"/>
      <c r="J626" s="219">
        <f>ROUND(I626*H626,2)</f>
        <v>0</v>
      </c>
      <c r="K626" s="220"/>
      <c r="L626" s="40"/>
      <c r="M626" s="221" t="s">
        <v>1</v>
      </c>
      <c r="N626" s="222" t="s">
        <v>41</v>
      </c>
      <c r="O626" s="78"/>
      <c r="P626" s="223">
        <f>O626*H626</f>
        <v>0</v>
      </c>
      <c r="Q626" s="223">
        <v>0</v>
      </c>
      <c r="R626" s="223">
        <f>Q626*H626</f>
        <v>0</v>
      </c>
      <c r="S626" s="223">
        <v>0</v>
      </c>
      <c r="T626" s="224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25" t="s">
        <v>257</v>
      </c>
      <c r="AT626" s="225" t="s">
        <v>171</v>
      </c>
      <c r="AU626" s="225" t="s">
        <v>86</v>
      </c>
      <c r="AY626" s="18" t="s">
        <v>169</v>
      </c>
      <c r="BE626" s="128">
        <f>IF(N626="základní",J626,0)</f>
        <v>0</v>
      </c>
      <c r="BF626" s="128">
        <f>IF(N626="snížená",J626,0)</f>
        <v>0</v>
      </c>
      <c r="BG626" s="128">
        <f>IF(N626="zákl. přenesená",J626,0)</f>
        <v>0</v>
      </c>
      <c r="BH626" s="128">
        <f>IF(N626="sníž. přenesená",J626,0)</f>
        <v>0</v>
      </c>
      <c r="BI626" s="128">
        <f>IF(N626="nulová",J626,0)</f>
        <v>0</v>
      </c>
      <c r="BJ626" s="18" t="s">
        <v>84</v>
      </c>
      <c r="BK626" s="128">
        <f>ROUND(I626*H626,2)</f>
        <v>0</v>
      </c>
      <c r="BL626" s="18" t="s">
        <v>257</v>
      </c>
      <c r="BM626" s="225" t="s">
        <v>1136</v>
      </c>
    </row>
    <row r="627" spans="1:47" s="2" customFormat="1" ht="12">
      <c r="A627" s="39"/>
      <c r="B627" s="40"/>
      <c r="C627" s="39"/>
      <c r="D627" s="227" t="s">
        <v>1022</v>
      </c>
      <c r="E627" s="39"/>
      <c r="F627" s="261" t="s">
        <v>1132</v>
      </c>
      <c r="G627" s="39"/>
      <c r="H627" s="39"/>
      <c r="I627" s="140"/>
      <c r="J627" s="39"/>
      <c r="K627" s="39"/>
      <c r="L627" s="40"/>
      <c r="M627" s="262"/>
      <c r="N627" s="263"/>
      <c r="O627" s="78"/>
      <c r="P627" s="78"/>
      <c r="Q627" s="78"/>
      <c r="R627" s="78"/>
      <c r="S627" s="78"/>
      <c r="T627" s="7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T627" s="18" t="s">
        <v>1022</v>
      </c>
      <c r="AU627" s="18" t="s">
        <v>86</v>
      </c>
    </row>
    <row r="628" spans="1:65" s="2" customFormat="1" ht="21.75" customHeight="1">
      <c r="A628" s="39"/>
      <c r="B628" s="181"/>
      <c r="C628" s="213" t="s">
        <v>1137</v>
      </c>
      <c r="D628" s="213" t="s">
        <v>171</v>
      </c>
      <c r="E628" s="214" t="s">
        <v>1138</v>
      </c>
      <c r="F628" s="215" t="s">
        <v>1139</v>
      </c>
      <c r="G628" s="216" t="s">
        <v>286</v>
      </c>
      <c r="H628" s="217">
        <v>7</v>
      </c>
      <c r="I628" s="218"/>
      <c r="J628" s="219">
        <f>ROUND(I628*H628,2)</f>
        <v>0</v>
      </c>
      <c r="K628" s="220"/>
      <c r="L628" s="40"/>
      <c r="M628" s="221" t="s">
        <v>1</v>
      </c>
      <c r="N628" s="222" t="s">
        <v>41</v>
      </c>
      <c r="O628" s="78"/>
      <c r="P628" s="223">
        <f>O628*H628</f>
        <v>0</v>
      </c>
      <c r="Q628" s="223">
        <v>0.00027</v>
      </c>
      <c r="R628" s="223">
        <f>Q628*H628</f>
        <v>0.00189</v>
      </c>
      <c r="S628" s="223">
        <v>0</v>
      </c>
      <c r="T628" s="224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25" t="s">
        <v>257</v>
      </c>
      <c r="AT628" s="225" t="s">
        <v>171</v>
      </c>
      <c r="AU628" s="225" t="s">
        <v>86</v>
      </c>
      <c r="AY628" s="18" t="s">
        <v>169</v>
      </c>
      <c r="BE628" s="128">
        <f>IF(N628="základní",J628,0)</f>
        <v>0</v>
      </c>
      <c r="BF628" s="128">
        <f>IF(N628="snížená",J628,0)</f>
        <v>0</v>
      </c>
      <c r="BG628" s="128">
        <f>IF(N628="zákl. přenesená",J628,0)</f>
        <v>0</v>
      </c>
      <c r="BH628" s="128">
        <f>IF(N628="sníž. přenesená",J628,0)</f>
        <v>0</v>
      </c>
      <c r="BI628" s="128">
        <f>IF(N628="nulová",J628,0)</f>
        <v>0</v>
      </c>
      <c r="BJ628" s="18" t="s">
        <v>84</v>
      </c>
      <c r="BK628" s="128">
        <f>ROUND(I628*H628,2)</f>
        <v>0</v>
      </c>
      <c r="BL628" s="18" t="s">
        <v>257</v>
      </c>
      <c r="BM628" s="225" t="s">
        <v>1140</v>
      </c>
    </row>
    <row r="629" spans="1:65" s="2" customFormat="1" ht="21.75" customHeight="1">
      <c r="A629" s="39"/>
      <c r="B629" s="181"/>
      <c r="C629" s="250" t="s">
        <v>1141</v>
      </c>
      <c r="D629" s="250" t="s">
        <v>365</v>
      </c>
      <c r="E629" s="251" t="s">
        <v>1142</v>
      </c>
      <c r="F629" s="252" t="s">
        <v>1143</v>
      </c>
      <c r="G629" s="253" t="s">
        <v>286</v>
      </c>
      <c r="H629" s="254">
        <v>7</v>
      </c>
      <c r="I629" s="255"/>
      <c r="J629" s="256">
        <f>ROUND(I629*H629,2)</f>
        <v>0</v>
      </c>
      <c r="K629" s="257"/>
      <c r="L629" s="258"/>
      <c r="M629" s="259" t="s">
        <v>1</v>
      </c>
      <c r="N629" s="260" t="s">
        <v>41</v>
      </c>
      <c r="O629" s="78"/>
      <c r="P629" s="223">
        <f>O629*H629</f>
        <v>0</v>
      </c>
      <c r="Q629" s="223">
        <v>0</v>
      </c>
      <c r="R629" s="223">
        <f>Q629*H629</f>
        <v>0</v>
      </c>
      <c r="S629" s="223">
        <v>0</v>
      </c>
      <c r="T629" s="224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25" t="s">
        <v>350</v>
      </c>
      <c r="AT629" s="225" t="s">
        <v>365</v>
      </c>
      <c r="AU629" s="225" t="s">
        <v>86</v>
      </c>
      <c r="AY629" s="18" t="s">
        <v>169</v>
      </c>
      <c r="BE629" s="128">
        <f>IF(N629="základní",J629,0)</f>
        <v>0</v>
      </c>
      <c r="BF629" s="128">
        <f>IF(N629="snížená",J629,0)</f>
        <v>0</v>
      </c>
      <c r="BG629" s="128">
        <f>IF(N629="zákl. přenesená",J629,0)</f>
        <v>0</v>
      </c>
      <c r="BH629" s="128">
        <f>IF(N629="sníž. přenesená",J629,0)</f>
        <v>0</v>
      </c>
      <c r="BI629" s="128">
        <f>IF(N629="nulová",J629,0)</f>
        <v>0</v>
      </c>
      <c r="BJ629" s="18" t="s">
        <v>84</v>
      </c>
      <c r="BK629" s="128">
        <f>ROUND(I629*H629,2)</f>
        <v>0</v>
      </c>
      <c r="BL629" s="18" t="s">
        <v>257</v>
      </c>
      <c r="BM629" s="225" t="s">
        <v>1144</v>
      </c>
    </row>
    <row r="630" spans="1:65" s="2" customFormat="1" ht="16.5" customHeight="1">
      <c r="A630" s="39"/>
      <c r="B630" s="181"/>
      <c r="C630" s="250" t="s">
        <v>1145</v>
      </c>
      <c r="D630" s="250" t="s">
        <v>365</v>
      </c>
      <c r="E630" s="251" t="s">
        <v>1146</v>
      </c>
      <c r="F630" s="252" t="s">
        <v>1147</v>
      </c>
      <c r="G630" s="253" t="s">
        <v>286</v>
      </c>
      <c r="H630" s="254">
        <v>7</v>
      </c>
      <c r="I630" s="255"/>
      <c r="J630" s="256">
        <f>ROUND(I630*H630,2)</f>
        <v>0</v>
      </c>
      <c r="K630" s="257"/>
      <c r="L630" s="258"/>
      <c r="M630" s="259" t="s">
        <v>1</v>
      </c>
      <c r="N630" s="260" t="s">
        <v>41</v>
      </c>
      <c r="O630" s="78"/>
      <c r="P630" s="223">
        <f>O630*H630</f>
        <v>0</v>
      </c>
      <c r="Q630" s="223">
        <v>0.0038</v>
      </c>
      <c r="R630" s="223">
        <f>Q630*H630</f>
        <v>0.0266</v>
      </c>
      <c r="S630" s="223">
        <v>0</v>
      </c>
      <c r="T630" s="224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25" t="s">
        <v>350</v>
      </c>
      <c r="AT630" s="225" t="s">
        <v>365</v>
      </c>
      <c r="AU630" s="225" t="s">
        <v>86</v>
      </c>
      <c r="AY630" s="18" t="s">
        <v>169</v>
      </c>
      <c r="BE630" s="128">
        <f>IF(N630="základní",J630,0)</f>
        <v>0</v>
      </c>
      <c r="BF630" s="128">
        <f>IF(N630="snížená",J630,0)</f>
        <v>0</v>
      </c>
      <c r="BG630" s="128">
        <f>IF(N630="zákl. přenesená",J630,0)</f>
        <v>0</v>
      </c>
      <c r="BH630" s="128">
        <f>IF(N630="sníž. přenesená",J630,0)</f>
        <v>0</v>
      </c>
      <c r="BI630" s="128">
        <f>IF(N630="nulová",J630,0)</f>
        <v>0</v>
      </c>
      <c r="BJ630" s="18" t="s">
        <v>84</v>
      </c>
      <c r="BK630" s="128">
        <f>ROUND(I630*H630,2)</f>
        <v>0</v>
      </c>
      <c r="BL630" s="18" t="s">
        <v>257</v>
      </c>
      <c r="BM630" s="225" t="s">
        <v>1148</v>
      </c>
    </row>
    <row r="631" spans="1:65" s="2" customFormat="1" ht="16.5" customHeight="1">
      <c r="A631" s="39"/>
      <c r="B631" s="181"/>
      <c r="C631" s="250" t="s">
        <v>1149</v>
      </c>
      <c r="D631" s="250" t="s">
        <v>365</v>
      </c>
      <c r="E631" s="251" t="s">
        <v>1150</v>
      </c>
      <c r="F631" s="252" t="s">
        <v>1151</v>
      </c>
      <c r="G631" s="253" t="s">
        <v>286</v>
      </c>
      <c r="H631" s="254">
        <v>7</v>
      </c>
      <c r="I631" s="255"/>
      <c r="J631" s="256">
        <f>ROUND(I631*H631,2)</f>
        <v>0</v>
      </c>
      <c r="K631" s="257"/>
      <c r="L631" s="258"/>
      <c r="M631" s="259" t="s">
        <v>1</v>
      </c>
      <c r="N631" s="260" t="s">
        <v>41</v>
      </c>
      <c r="O631" s="78"/>
      <c r="P631" s="223">
        <f>O631*H631</f>
        <v>0</v>
      </c>
      <c r="Q631" s="223">
        <v>0.00082</v>
      </c>
      <c r="R631" s="223">
        <f>Q631*H631</f>
        <v>0.00574</v>
      </c>
      <c r="S631" s="223">
        <v>0</v>
      </c>
      <c r="T631" s="224">
        <f>S631*H631</f>
        <v>0</v>
      </c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R631" s="225" t="s">
        <v>350</v>
      </c>
      <c r="AT631" s="225" t="s">
        <v>365</v>
      </c>
      <c r="AU631" s="225" t="s">
        <v>86</v>
      </c>
      <c r="AY631" s="18" t="s">
        <v>169</v>
      </c>
      <c r="BE631" s="128">
        <f>IF(N631="základní",J631,0)</f>
        <v>0</v>
      </c>
      <c r="BF631" s="128">
        <f>IF(N631="snížená",J631,0)</f>
        <v>0</v>
      </c>
      <c r="BG631" s="128">
        <f>IF(N631="zákl. přenesená",J631,0)</f>
        <v>0</v>
      </c>
      <c r="BH631" s="128">
        <f>IF(N631="sníž. přenesená",J631,0)</f>
        <v>0</v>
      </c>
      <c r="BI631" s="128">
        <f>IF(N631="nulová",J631,0)</f>
        <v>0</v>
      </c>
      <c r="BJ631" s="18" t="s">
        <v>84</v>
      </c>
      <c r="BK631" s="128">
        <f>ROUND(I631*H631,2)</f>
        <v>0</v>
      </c>
      <c r="BL631" s="18" t="s">
        <v>257</v>
      </c>
      <c r="BM631" s="225" t="s">
        <v>1152</v>
      </c>
    </row>
    <row r="632" spans="1:65" s="2" customFormat="1" ht="16.5" customHeight="1">
      <c r="A632" s="39"/>
      <c r="B632" s="181"/>
      <c r="C632" s="250" t="s">
        <v>1153</v>
      </c>
      <c r="D632" s="250" t="s">
        <v>365</v>
      </c>
      <c r="E632" s="251" t="s">
        <v>1154</v>
      </c>
      <c r="F632" s="252" t="s">
        <v>1155</v>
      </c>
      <c r="G632" s="253" t="s">
        <v>286</v>
      </c>
      <c r="H632" s="254">
        <v>3</v>
      </c>
      <c r="I632" s="255"/>
      <c r="J632" s="256">
        <f>ROUND(I632*H632,2)</f>
        <v>0</v>
      </c>
      <c r="K632" s="257"/>
      <c r="L632" s="258"/>
      <c r="M632" s="259" t="s">
        <v>1</v>
      </c>
      <c r="N632" s="260" t="s">
        <v>41</v>
      </c>
      <c r="O632" s="78"/>
      <c r="P632" s="223">
        <f>O632*H632</f>
        <v>0</v>
      </c>
      <c r="Q632" s="223">
        <v>0.00043</v>
      </c>
      <c r="R632" s="223">
        <f>Q632*H632</f>
        <v>0.00129</v>
      </c>
      <c r="S632" s="223">
        <v>0</v>
      </c>
      <c r="T632" s="224">
        <f>S632*H632</f>
        <v>0</v>
      </c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R632" s="225" t="s">
        <v>350</v>
      </c>
      <c r="AT632" s="225" t="s">
        <v>365</v>
      </c>
      <c r="AU632" s="225" t="s">
        <v>86</v>
      </c>
      <c r="AY632" s="18" t="s">
        <v>169</v>
      </c>
      <c r="BE632" s="128">
        <f>IF(N632="základní",J632,0)</f>
        <v>0</v>
      </c>
      <c r="BF632" s="128">
        <f>IF(N632="snížená",J632,0)</f>
        <v>0</v>
      </c>
      <c r="BG632" s="128">
        <f>IF(N632="zákl. přenesená",J632,0)</f>
        <v>0</v>
      </c>
      <c r="BH632" s="128">
        <f>IF(N632="sníž. přenesená",J632,0)</f>
        <v>0</v>
      </c>
      <c r="BI632" s="128">
        <f>IF(N632="nulová",J632,0)</f>
        <v>0</v>
      </c>
      <c r="BJ632" s="18" t="s">
        <v>84</v>
      </c>
      <c r="BK632" s="128">
        <f>ROUND(I632*H632,2)</f>
        <v>0</v>
      </c>
      <c r="BL632" s="18" t="s">
        <v>257</v>
      </c>
      <c r="BM632" s="225" t="s">
        <v>1156</v>
      </c>
    </row>
    <row r="633" spans="1:65" s="2" customFormat="1" ht="16.5" customHeight="1">
      <c r="A633" s="39"/>
      <c r="B633" s="181"/>
      <c r="C633" s="250" t="s">
        <v>1157</v>
      </c>
      <c r="D633" s="250" t="s">
        <v>365</v>
      </c>
      <c r="E633" s="251" t="s">
        <v>1158</v>
      </c>
      <c r="F633" s="252" t="s">
        <v>1159</v>
      </c>
      <c r="G633" s="253" t="s">
        <v>1160</v>
      </c>
      <c r="H633" s="254">
        <v>7</v>
      </c>
      <c r="I633" s="255"/>
      <c r="J633" s="256">
        <f>ROUND(I633*H633,2)</f>
        <v>0</v>
      </c>
      <c r="K633" s="257"/>
      <c r="L633" s="258"/>
      <c r="M633" s="259" t="s">
        <v>1</v>
      </c>
      <c r="N633" s="260" t="s">
        <v>41</v>
      </c>
      <c r="O633" s="78"/>
      <c r="P633" s="223">
        <f>O633*H633</f>
        <v>0</v>
      </c>
      <c r="Q633" s="223">
        <v>0.0033</v>
      </c>
      <c r="R633" s="223">
        <f>Q633*H633</f>
        <v>0.0231</v>
      </c>
      <c r="S633" s="223">
        <v>0</v>
      </c>
      <c r="T633" s="224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25" t="s">
        <v>350</v>
      </c>
      <c r="AT633" s="225" t="s">
        <v>365</v>
      </c>
      <c r="AU633" s="225" t="s">
        <v>86</v>
      </c>
      <c r="AY633" s="18" t="s">
        <v>169</v>
      </c>
      <c r="BE633" s="128">
        <f>IF(N633="základní",J633,0)</f>
        <v>0</v>
      </c>
      <c r="BF633" s="128">
        <f>IF(N633="snížená",J633,0)</f>
        <v>0</v>
      </c>
      <c r="BG633" s="128">
        <f>IF(N633="zákl. přenesená",J633,0)</f>
        <v>0</v>
      </c>
      <c r="BH633" s="128">
        <f>IF(N633="sníž. přenesená",J633,0)</f>
        <v>0</v>
      </c>
      <c r="BI633" s="128">
        <f>IF(N633="nulová",J633,0)</f>
        <v>0</v>
      </c>
      <c r="BJ633" s="18" t="s">
        <v>84</v>
      </c>
      <c r="BK633" s="128">
        <f>ROUND(I633*H633,2)</f>
        <v>0</v>
      </c>
      <c r="BL633" s="18" t="s">
        <v>257</v>
      </c>
      <c r="BM633" s="225" t="s">
        <v>1161</v>
      </c>
    </row>
    <row r="634" spans="1:65" s="2" customFormat="1" ht="16.5" customHeight="1">
      <c r="A634" s="39"/>
      <c r="B634" s="181"/>
      <c r="C634" s="213" t="s">
        <v>1162</v>
      </c>
      <c r="D634" s="213" t="s">
        <v>171</v>
      </c>
      <c r="E634" s="214" t="s">
        <v>1163</v>
      </c>
      <c r="F634" s="215" t="s">
        <v>1164</v>
      </c>
      <c r="G634" s="216" t="s">
        <v>572</v>
      </c>
      <c r="H634" s="217">
        <v>1</v>
      </c>
      <c r="I634" s="218"/>
      <c r="J634" s="219">
        <f>ROUND(I634*H634,2)</f>
        <v>0</v>
      </c>
      <c r="K634" s="220"/>
      <c r="L634" s="40"/>
      <c r="M634" s="221" t="s">
        <v>1</v>
      </c>
      <c r="N634" s="222" t="s">
        <v>41</v>
      </c>
      <c r="O634" s="78"/>
      <c r="P634" s="223">
        <f>O634*H634</f>
        <v>0</v>
      </c>
      <c r="Q634" s="223">
        <v>0</v>
      </c>
      <c r="R634" s="223">
        <f>Q634*H634</f>
        <v>0</v>
      </c>
      <c r="S634" s="223">
        <v>0</v>
      </c>
      <c r="T634" s="224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25" t="s">
        <v>257</v>
      </c>
      <c r="AT634" s="225" t="s">
        <v>171</v>
      </c>
      <c r="AU634" s="225" t="s">
        <v>86</v>
      </c>
      <c r="AY634" s="18" t="s">
        <v>169</v>
      </c>
      <c r="BE634" s="128">
        <f>IF(N634="základní",J634,0)</f>
        <v>0</v>
      </c>
      <c r="BF634" s="128">
        <f>IF(N634="snížená",J634,0)</f>
        <v>0</v>
      </c>
      <c r="BG634" s="128">
        <f>IF(N634="zákl. přenesená",J634,0)</f>
        <v>0</v>
      </c>
      <c r="BH634" s="128">
        <f>IF(N634="sníž. přenesená",J634,0)</f>
        <v>0</v>
      </c>
      <c r="BI634" s="128">
        <f>IF(N634="nulová",J634,0)</f>
        <v>0</v>
      </c>
      <c r="BJ634" s="18" t="s">
        <v>84</v>
      </c>
      <c r="BK634" s="128">
        <f>ROUND(I634*H634,2)</f>
        <v>0</v>
      </c>
      <c r="BL634" s="18" t="s">
        <v>257</v>
      </c>
      <c r="BM634" s="225" t="s">
        <v>1165</v>
      </c>
    </row>
    <row r="635" spans="1:65" s="2" customFormat="1" ht="21.75" customHeight="1">
      <c r="A635" s="39"/>
      <c r="B635" s="181"/>
      <c r="C635" s="213" t="s">
        <v>1166</v>
      </c>
      <c r="D635" s="213" t="s">
        <v>171</v>
      </c>
      <c r="E635" s="214" t="s">
        <v>1167</v>
      </c>
      <c r="F635" s="215" t="s">
        <v>1168</v>
      </c>
      <c r="G635" s="216" t="s">
        <v>211</v>
      </c>
      <c r="H635" s="217">
        <v>0.059</v>
      </c>
      <c r="I635" s="218"/>
      <c r="J635" s="219">
        <f>ROUND(I635*H635,2)</f>
        <v>0</v>
      </c>
      <c r="K635" s="220"/>
      <c r="L635" s="40"/>
      <c r="M635" s="221" t="s">
        <v>1</v>
      </c>
      <c r="N635" s="222" t="s">
        <v>41</v>
      </c>
      <c r="O635" s="78"/>
      <c r="P635" s="223">
        <f>O635*H635</f>
        <v>0</v>
      </c>
      <c r="Q635" s="223">
        <v>0</v>
      </c>
      <c r="R635" s="223">
        <f>Q635*H635</f>
        <v>0</v>
      </c>
      <c r="S635" s="223">
        <v>0</v>
      </c>
      <c r="T635" s="224">
        <f>S635*H635</f>
        <v>0</v>
      </c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R635" s="225" t="s">
        <v>257</v>
      </c>
      <c r="AT635" s="225" t="s">
        <v>171</v>
      </c>
      <c r="AU635" s="225" t="s">
        <v>86</v>
      </c>
      <c r="AY635" s="18" t="s">
        <v>169</v>
      </c>
      <c r="BE635" s="128">
        <f>IF(N635="základní",J635,0)</f>
        <v>0</v>
      </c>
      <c r="BF635" s="128">
        <f>IF(N635="snížená",J635,0)</f>
        <v>0</v>
      </c>
      <c r="BG635" s="128">
        <f>IF(N635="zákl. přenesená",J635,0)</f>
        <v>0</v>
      </c>
      <c r="BH635" s="128">
        <f>IF(N635="sníž. přenesená",J635,0)</f>
        <v>0</v>
      </c>
      <c r="BI635" s="128">
        <f>IF(N635="nulová",J635,0)</f>
        <v>0</v>
      </c>
      <c r="BJ635" s="18" t="s">
        <v>84</v>
      </c>
      <c r="BK635" s="128">
        <f>ROUND(I635*H635,2)</f>
        <v>0</v>
      </c>
      <c r="BL635" s="18" t="s">
        <v>257</v>
      </c>
      <c r="BM635" s="225" t="s">
        <v>1169</v>
      </c>
    </row>
    <row r="636" spans="1:65" s="2" customFormat="1" ht="21.75" customHeight="1">
      <c r="A636" s="39"/>
      <c r="B636" s="181"/>
      <c r="C636" s="213" t="s">
        <v>1170</v>
      </c>
      <c r="D636" s="213" t="s">
        <v>171</v>
      </c>
      <c r="E636" s="214" t="s">
        <v>1171</v>
      </c>
      <c r="F636" s="215" t="s">
        <v>1172</v>
      </c>
      <c r="G636" s="216" t="s">
        <v>211</v>
      </c>
      <c r="H636" s="217">
        <v>0.059</v>
      </c>
      <c r="I636" s="218"/>
      <c r="J636" s="219">
        <f>ROUND(I636*H636,2)</f>
        <v>0</v>
      </c>
      <c r="K636" s="220"/>
      <c r="L636" s="40"/>
      <c r="M636" s="221" t="s">
        <v>1</v>
      </c>
      <c r="N636" s="222" t="s">
        <v>41</v>
      </c>
      <c r="O636" s="78"/>
      <c r="P636" s="223">
        <f>O636*H636</f>
        <v>0</v>
      </c>
      <c r="Q636" s="223">
        <v>0</v>
      </c>
      <c r="R636" s="223">
        <f>Q636*H636</f>
        <v>0</v>
      </c>
      <c r="S636" s="223">
        <v>0</v>
      </c>
      <c r="T636" s="224">
        <f>S636*H636</f>
        <v>0</v>
      </c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R636" s="225" t="s">
        <v>257</v>
      </c>
      <c r="AT636" s="225" t="s">
        <v>171</v>
      </c>
      <c r="AU636" s="225" t="s">
        <v>86</v>
      </c>
      <c r="AY636" s="18" t="s">
        <v>169</v>
      </c>
      <c r="BE636" s="128">
        <f>IF(N636="základní",J636,0)</f>
        <v>0</v>
      </c>
      <c r="BF636" s="128">
        <f>IF(N636="snížená",J636,0)</f>
        <v>0</v>
      </c>
      <c r="BG636" s="128">
        <f>IF(N636="zákl. přenesená",J636,0)</f>
        <v>0</v>
      </c>
      <c r="BH636" s="128">
        <f>IF(N636="sníž. přenesená",J636,0)</f>
        <v>0</v>
      </c>
      <c r="BI636" s="128">
        <f>IF(N636="nulová",J636,0)</f>
        <v>0</v>
      </c>
      <c r="BJ636" s="18" t="s">
        <v>84</v>
      </c>
      <c r="BK636" s="128">
        <f>ROUND(I636*H636,2)</f>
        <v>0</v>
      </c>
      <c r="BL636" s="18" t="s">
        <v>257</v>
      </c>
      <c r="BM636" s="225" t="s">
        <v>1173</v>
      </c>
    </row>
    <row r="637" spans="1:63" s="12" customFormat="1" ht="22.8" customHeight="1">
      <c r="A637" s="12"/>
      <c r="B637" s="200"/>
      <c r="C637" s="12"/>
      <c r="D637" s="201" t="s">
        <v>75</v>
      </c>
      <c r="E637" s="211" t="s">
        <v>1174</v>
      </c>
      <c r="F637" s="211" t="s">
        <v>1175</v>
      </c>
      <c r="G637" s="12"/>
      <c r="H637" s="12"/>
      <c r="I637" s="203"/>
      <c r="J637" s="212">
        <f>BK637</f>
        <v>0</v>
      </c>
      <c r="K637" s="12"/>
      <c r="L637" s="200"/>
      <c r="M637" s="205"/>
      <c r="N637" s="206"/>
      <c r="O637" s="206"/>
      <c r="P637" s="207">
        <f>SUM(P638:P644)</f>
        <v>0</v>
      </c>
      <c r="Q637" s="206"/>
      <c r="R637" s="207">
        <f>SUM(R638:R644)</f>
        <v>0.0392</v>
      </c>
      <c r="S637" s="206"/>
      <c r="T637" s="208">
        <f>SUM(T638:T644)</f>
        <v>0</v>
      </c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R637" s="201" t="s">
        <v>86</v>
      </c>
      <c r="AT637" s="209" t="s">
        <v>75</v>
      </c>
      <c r="AU637" s="209" t="s">
        <v>84</v>
      </c>
      <c r="AY637" s="201" t="s">
        <v>169</v>
      </c>
      <c r="BK637" s="210">
        <f>SUM(BK638:BK644)</f>
        <v>0</v>
      </c>
    </row>
    <row r="638" spans="1:65" s="2" customFormat="1" ht="21.75" customHeight="1">
      <c r="A638" s="39"/>
      <c r="B638" s="181"/>
      <c r="C638" s="213" t="s">
        <v>1176</v>
      </c>
      <c r="D638" s="213" t="s">
        <v>171</v>
      </c>
      <c r="E638" s="214" t="s">
        <v>1177</v>
      </c>
      <c r="F638" s="215" t="s">
        <v>1178</v>
      </c>
      <c r="G638" s="216" t="s">
        <v>312</v>
      </c>
      <c r="H638" s="217">
        <v>26</v>
      </c>
      <c r="I638" s="218"/>
      <c r="J638" s="219">
        <f>ROUND(I638*H638,2)</f>
        <v>0</v>
      </c>
      <c r="K638" s="220"/>
      <c r="L638" s="40"/>
      <c r="M638" s="221" t="s">
        <v>1</v>
      </c>
      <c r="N638" s="222" t="s">
        <v>41</v>
      </c>
      <c r="O638" s="78"/>
      <c r="P638" s="223">
        <f>O638*H638</f>
        <v>0</v>
      </c>
      <c r="Q638" s="223">
        <v>0</v>
      </c>
      <c r="R638" s="223">
        <f>Q638*H638</f>
        <v>0</v>
      </c>
      <c r="S638" s="223">
        <v>0</v>
      </c>
      <c r="T638" s="224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25" t="s">
        <v>257</v>
      </c>
      <c r="AT638" s="225" t="s">
        <v>171</v>
      </c>
      <c r="AU638" s="225" t="s">
        <v>86</v>
      </c>
      <c r="AY638" s="18" t="s">
        <v>169</v>
      </c>
      <c r="BE638" s="128">
        <f>IF(N638="základní",J638,0)</f>
        <v>0</v>
      </c>
      <c r="BF638" s="128">
        <f>IF(N638="snížená",J638,0)</f>
        <v>0</v>
      </c>
      <c r="BG638" s="128">
        <f>IF(N638="zákl. přenesená",J638,0)</f>
        <v>0</v>
      </c>
      <c r="BH638" s="128">
        <f>IF(N638="sníž. přenesená",J638,0)</f>
        <v>0</v>
      </c>
      <c r="BI638" s="128">
        <f>IF(N638="nulová",J638,0)</f>
        <v>0</v>
      </c>
      <c r="BJ638" s="18" t="s">
        <v>84</v>
      </c>
      <c r="BK638" s="128">
        <f>ROUND(I638*H638,2)</f>
        <v>0</v>
      </c>
      <c r="BL638" s="18" t="s">
        <v>257</v>
      </c>
      <c r="BM638" s="225" t="s">
        <v>1179</v>
      </c>
    </row>
    <row r="639" spans="1:65" s="2" customFormat="1" ht="21.75" customHeight="1">
      <c r="A639" s="39"/>
      <c r="B639" s="181"/>
      <c r="C639" s="213" t="s">
        <v>1180</v>
      </c>
      <c r="D639" s="213" t="s">
        <v>171</v>
      </c>
      <c r="E639" s="214" t="s">
        <v>1181</v>
      </c>
      <c r="F639" s="215" t="s">
        <v>1182</v>
      </c>
      <c r="G639" s="216" t="s">
        <v>248</v>
      </c>
      <c r="H639" s="217">
        <v>9</v>
      </c>
      <c r="I639" s="218"/>
      <c r="J639" s="219">
        <f>ROUND(I639*H639,2)</f>
        <v>0</v>
      </c>
      <c r="K639" s="220"/>
      <c r="L639" s="40"/>
      <c r="M639" s="221" t="s">
        <v>1</v>
      </c>
      <c r="N639" s="222" t="s">
        <v>41</v>
      </c>
      <c r="O639" s="78"/>
      <c r="P639" s="223">
        <f>O639*H639</f>
        <v>0</v>
      </c>
      <c r="Q639" s="223">
        <v>0</v>
      </c>
      <c r="R639" s="223">
        <f>Q639*H639</f>
        <v>0</v>
      </c>
      <c r="S639" s="223">
        <v>0</v>
      </c>
      <c r="T639" s="224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25" t="s">
        <v>257</v>
      </c>
      <c r="AT639" s="225" t="s">
        <v>171</v>
      </c>
      <c r="AU639" s="225" t="s">
        <v>86</v>
      </c>
      <c r="AY639" s="18" t="s">
        <v>169</v>
      </c>
      <c r="BE639" s="128">
        <f>IF(N639="základní",J639,0)</f>
        <v>0</v>
      </c>
      <c r="BF639" s="128">
        <f>IF(N639="snížená",J639,0)</f>
        <v>0</v>
      </c>
      <c r="BG639" s="128">
        <f>IF(N639="zákl. přenesená",J639,0)</f>
        <v>0</v>
      </c>
      <c r="BH639" s="128">
        <f>IF(N639="sníž. přenesená",J639,0)</f>
        <v>0</v>
      </c>
      <c r="BI639" s="128">
        <f>IF(N639="nulová",J639,0)</f>
        <v>0</v>
      </c>
      <c r="BJ639" s="18" t="s">
        <v>84</v>
      </c>
      <c r="BK639" s="128">
        <f>ROUND(I639*H639,2)</f>
        <v>0</v>
      </c>
      <c r="BL639" s="18" t="s">
        <v>257</v>
      </c>
      <c r="BM639" s="225" t="s">
        <v>1183</v>
      </c>
    </row>
    <row r="640" spans="1:65" s="2" customFormat="1" ht="21.75" customHeight="1">
      <c r="A640" s="39"/>
      <c r="B640" s="181"/>
      <c r="C640" s="250" t="s">
        <v>1184</v>
      </c>
      <c r="D640" s="250" t="s">
        <v>365</v>
      </c>
      <c r="E640" s="251" t="s">
        <v>1185</v>
      </c>
      <c r="F640" s="252" t="s">
        <v>1186</v>
      </c>
      <c r="G640" s="253" t="s">
        <v>248</v>
      </c>
      <c r="H640" s="254">
        <v>9</v>
      </c>
      <c r="I640" s="255"/>
      <c r="J640" s="256">
        <f>ROUND(I640*H640,2)</f>
        <v>0</v>
      </c>
      <c r="K640" s="257"/>
      <c r="L640" s="258"/>
      <c r="M640" s="259" t="s">
        <v>1</v>
      </c>
      <c r="N640" s="260" t="s">
        <v>41</v>
      </c>
      <c r="O640" s="78"/>
      <c r="P640" s="223">
        <f>O640*H640</f>
        <v>0</v>
      </c>
      <c r="Q640" s="223">
        <v>0.0042</v>
      </c>
      <c r="R640" s="223">
        <f>Q640*H640</f>
        <v>0.0378</v>
      </c>
      <c r="S640" s="223">
        <v>0</v>
      </c>
      <c r="T640" s="224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25" t="s">
        <v>350</v>
      </c>
      <c r="AT640" s="225" t="s">
        <v>365</v>
      </c>
      <c r="AU640" s="225" t="s">
        <v>86</v>
      </c>
      <c r="AY640" s="18" t="s">
        <v>169</v>
      </c>
      <c r="BE640" s="128">
        <f>IF(N640="základní",J640,0)</f>
        <v>0</v>
      </c>
      <c r="BF640" s="128">
        <f>IF(N640="snížená",J640,0)</f>
        <v>0</v>
      </c>
      <c r="BG640" s="128">
        <f>IF(N640="zákl. přenesená",J640,0)</f>
        <v>0</v>
      </c>
      <c r="BH640" s="128">
        <f>IF(N640="sníž. přenesená",J640,0)</f>
        <v>0</v>
      </c>
      <c r="BI640" s="128">
        <f>IF(N640="nulová",J640,0)</f>
        <v>0</v>
      </c>
      <c r="BJ640" s="18" t="s">
        <v>84</v>
      </c>
      <c r="BK640" s="128">
        <f>ROUND(I640*H640,2)</f>
        <v>0</v>
      </c>
      <c r="BL640" s="18" t="s">
        <v>257</v>
      </c>
      <c r="BM640" s="225" t="s">
        <v>1187</v>
      </c>
    </row>
    <row r="641" spans="1:65" s="2" customFormat="1" ht="21.75" customHeight="1">
      <c r="A641" s="39"/>
      <c r="B641" s="181"/>
      <c r="C641" s="213" t="s">
        <v>1188</v>
      </c>
      <c r="D641" s="213" t="s">
        <v>171</v>
      </c>
      <c r="E641" s="214" t="s">
        <v>1189</v>
      </c>
      <c r="F641" s="215" t="s">
        <v>1190</v>
      </c>
      <c r="G641" s="216" t="s">
        <v>312</v>
      </c>
      <c r="H641" s="217">
        <v>7</v>
      </c>
      <c r="I641" s="218"/>
      <c r="J641" s="219">
        <f>ROUND(I641*H641,2)</f>
        <v>0</v>
      </c>
      <c r="K641" s="220"/>
      <c r="L641" s="40"/>
      <c r="M641" s="221" t="s">
        <v>1</v>
      </c>
      <c r="N641" s="222" t="s">
        <v>41</v>
      </c>
      <c r="O641" s="78"/>
      <c r="P641" s="223">
        <f>O641*H641</f>
        <v>0</v>
      </c>
      <c r="Q641" s="223">
        <v>0</v>
      </c>
      <c r="R641" s="223">
        <f>Q641*H641</f>
        <v>0</v>
      </c>
      <c r="S641" s="223">
        <v>0</v>
      </c>
      <c r="T641" s="224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25" t="s">
        <v>257</v>
      </c>
      <c r="AT641" s="225" t="s">
        <v>171</v>
      </c>
      <c r="AU641" s="225" t="s">
        <v>86</v>
      </c>
      <c r="AY641" s="18" t="s">
        <v>169</v>
      </c>
      <c r="BE641" s="128">
        <f>IF(N641="základní",J641,0)</f>
        <v>0</v>
      </c>
      <c r="BF641" s="128">
        <f>IF(N641="snížená",J641,0)</f>
        <v>0</v>
      </c>
      <c r="BG641" s="128">
        <f>IF(N641="zákl. přenesená",J641,0)</f>
        <v>0</v>
      </c>
      <c r="BH641" s="128">
        <f>IF(N641="sníž. přenesená",J641,0)</f>
        <v>0</v>
      </c>
      <c r="BI641" s="128">
        <f>IF(N641="nulová",J641,0)</f>
        <v>0</v>
      </c>
      <c r="BJ641" s="18" t="s">
        <v>84</v>
      </c>
      <c r="BK641" s="128">
        <f>ROUND(I641*H641,2)</f>
        <v>0</v>
      </c>
      <c r="BL641" s="18" t="s">
        <v>257</v>
      </c>
      <c r="BM641" s="225" t="s">
        <v>1191</v>
      </c>
    </row>
    <row r="642" spans="1:65" s="2" customFormat="1" ht="16.5" customHeight="1">
      <c r="A642" s="39"/>
      <c r="B642" s="181"/>
      <c r="C642" s="250" t="s">
        <v>1192</v>
      </c>
      <c r="D642" s="250" t="s">
        <v>365</v>
      </c>
      <c r="E642" s="251" t="s">
        <v>1193</v>
      </c>
      <c r="F642" s="252" t="s">
        <v>1194</v>
      </c>
      <c r="G642" s="253" t="s">
        <v>312</v>
      </c>
      <c r="H642" s="254">
        <v>7</v>
      </c>
      <c r="I642" s="255"/>
      <c r="J642" s="256">
        <f>ROUND(I642*H642,2)</f>
        <v>0</v>
      </c>
      <c r="K642" s="257"/>
      <c r="L642" s="258"/>
      <c r="M642" s="259" t="s">
        <v>1</v>
      </c>
      <c r="N642" s="260" t="s">
        <v>41</v>
      </c>
      <c r="O642" s="78"/>
      <c r="P642" s="223">
        <f>O642*H642</f>
        <v>0</v>
      </c>
      <c r="Q642" s="223">
        <v>0.0002</v>
      </c>
      <c r="R642" s="223">
        <f>Q642*H642</f>
        <v>0.0014</v>
      </c>
      <c r="S642" s="223">
        <v>0</v>
      </c>
      <c r="T642" s="224">
        <f>S642*H642</f>
        <v>0</v>
      </c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R642" s="225" t="s">
        <v>350</v>
      </c>
      <c r="AT642" s="225" t="s">
        <v>365</v>
      </c>
      <c r="AU642" s="225" t="s">
        <v>86</v>
      </c>
      <c r="AY642" s="18" t="s">
        <v>169</v>
      </c>
      <c r="BE642" s="128">
        <f>IF(N642="základní",J642,0)</f>
        <v>0</v>
      </c>
      <c r="BF642" s="128">
        <f>IF(N642="snížená",J642,0)</f>
        <v>0</v>
      </c>
      <c r="BG642" s="128">
        <f>IF(N642="zákl. přenesená",J642,0)</f>
        <v>0</v>
      </c>
      <c r="BH642" s="128">
        <f>IF(N642="sníž. přenesená",J642,0)</f>
        <v>0</v>
      </c>
      <c r="BI642" s="128">
        <f>IF(N642="nulová",J642,0)</f>
        <v>0</v>
      </c>
      <c r="BJ642" s="18" t="s">
        <v>84</v>
      </c>
      <c r="BK642" s="128">
        <f>ROUND(I642*H642,2)</f>
        <v>0</v>
      </c>
      <c r="BL642" s="18" t="s">
        <v>257</v>
      </c>
      <c r="BM642" s="225" t="s">
        <v>1195</v>
      </c>
    </row>
    <row r="643" spans="1:65" s="2" customFormat="1" ht="21.75" customHeight="1">
      <c r="A643" s="39"/>
      <c r="B643" s="181"/>
      <c r="C643" s="213" t="s">
        <v>1196</v>
      </c>
      <c r="D643" s="213" t="s">
        <v>171</v>
      </c>
      <c r="E643" s="214" t="s">
        <v>1197</v>
      </c>
      <c r="F643" s="215" t="s">
        <v>1198</v>
      </c>
      <c r="G643" s="216" t="s">
        <v>211</v>
      </c>
      <c r="H643" s="217">
        <v>0.039</v>
      </c>
      <c r="I643" s="218"/>
      <c r="J643" s="219">
        <f>ROUND(I643*H643,2)</f>
        <v>0</v>
      </c>
      <c r="K643" s="220"/>
      <c r="L643" s="40"/>
      <c r="M643" s="221" t="s">
        <v>1</v>
      </c>
      <c r="N643" s="222" t="s">
        <v>41</v>
      </c>
      <c r="O643" s="78"/>
      <c r="P643" s="223">
        <f>O643*H643</f>
        <v>0</v>
      </c>
      <c r="Q643" s="223">
        <v>0</v>
      </c>
      <c r="R643" s="223">
        <f>Q643*H643</f>
        <v>0</v>
      </c>
      <c r="S643" s="223">
        <v>0</v>
      </c>
      <c r="T643" s="224">
        <f>S643*H643</f>
        <v>0</v>
      </c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R643" s="225" t="s">
        <v>257</v>
      </c>
      <c r="AT643" s="225" t="s">
        <v>171</v>
      </c>
      <c r="AU643" s="225" t="s">
        <v>86</v>
      </c>
      <c r="AY643" s="18" t="s">
        <v>169</v>
      </c>
      <c r="BE643" s="128">
        <f>IF(N643="základní",J643,0)</f>
        <v>0</v>
      </c>
      <c r="BF643" s="128">
        <f>IF(N643="snížená",J643,0)</f>
        <v>0</v>
      </c>
      <c r="BG643" s="128">
        <f>IF(N643="zákl. přenesená",J643,0)</f>
        <v>0</v>
      </c>
      <c r="BH643" s="128">
        <f>IF(N643="sníž. přenesená",J643,0)</f>
        <v>0</v>
      </c>
      <c r="BI643" s="128">
        <f>IF(N643="nulová",J643,0)</f>
        <v>0</v>
      </c>
      <c r="BJ643" s="18" t="s">
        <v>84</v>
      </c>
      <c r="BK643" s="128">
        <f>ROUND(I643*H643,2)</f>
        <v>0</v>
      </c>
      <c r="BL643" s="18" t="s">
        <v>257</v>
      </c>
      <c r="BM643" s="225" t="s">
        <v>1199</v>
      </c>
    </row>
    <row r="644" spans="1:65" s="2" customFormat="1" ht="21.75" customHeight="1">
      <c r="A644" s="39"/>
      <c r="B644" s="181"/>
      <c r="C644" s="213" t="s">
        <v>1200</v>
      </c>
      <c r="D644" s="213" t="s">
        <v>171</v>
      </c>
      <c r="E644" s="214" t="s">
        <v>1201</v>
      </c>
      <c r="F644" s="215" t="s">
        <v>1202</v>
      </c>
      <c r="G644" s="216" t="s">
        <v>211</v>
      </c>
      <c r="H644" s="217">
        <v>0.039</v>
      </c>
      <c r="I644" s="218"/>
      <c r="J644" s="219">
        <f>ROUND(I644*H644,2)</f>
        <v>0</v>
      </c>
      <c r="K644" s="220"/>
      <c r="L644" s="40"/>
      <c r="M644" s="221" t="s">
        <v>1</v>
      </c>
      <c r="N644" s="222" t="s">
        <v>41</v>
      </c>
      <c r="O644" s="78"/>
      <c r="P644" s="223">
        <f>O644*H644</f>
        <v>0</v>
      </c>
      <c r="Q644" s="223">
        <v>0</v>
      </c>
      <c r="R644" s="223">
        <f>Q644*H644</f>
        <v>0</v>
      </c>
      <c r="S644" s="223">
        <v>0</v>
      </c>
      <c r="T644" s="224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25" t="s">
        <v>257</v>
      </c>
      <c r="AT644" s="225" t="s">
        <v>171</v>
      </c>
      <c r="AU644" s="225" t="s">
        <v>86</v>
      </c>
      <c r="AY644" s="18" t="s">
        <v>169</v>
      </c>
      <c r="BE644" s="128">
        <f>IF(N644="základní",J644,0)</f>
        <v>0</v>
      </c>
      <c r="BF644" s="128">
        <f>IF(N644="snížená",J644,0)</f>
        <v>0</v>
      </c>
      <c r="BG644" s="128">
        <f>IF(N644="zákl. přenesená",J644,0)</f>
        <v>0</v>
      </c>
      <c r="BH644" s="128">
        <f>IF(N644="sníž. přenesená",J644,0)</f>
        <v>0</v>
      </c>
      <c r="BI644" s="128">
        <f>IF(N644="nulová",J644,0)</f>
        <v>0</v>
      </c>
      <c r="BJ644" s="18" t="s">
        <v>84</v>
      </c>
      <c r="BK644" s="128">
        <f>ROUND(I644*H644,2)</f>
        <v>0</v>
      </c>
      <c r="BL644" s="18" t="s">
        <v>257</v>
      </c>
      <c r="BM644" s="225" t="s">
        <v>1203</v>
      </c>
    </row>
    <row r="645" spans="1:63" s="12" customFormat="1" ht="22.8" customHeight="1">
      <c r="A645" s="12"/>
      <c r="B645" s="200"/>
      <c r="C645" s="12"/>
      <c r="D645" s="201" t="s">
        <v>75</v>
      </c>
      <c r="E645" s="211" t="s">
        <v>1204</v>
      </c>
      <c r="F645" s="211" t="s">
        <v>1205</v>
      </c>
      <c r="G645" s="12"/>
      <c r="H645" s="12"/>
      <c r="I645" s="203"/>
      <c r="J645" s="212">
        <f>BK645</f>
        <v>0</v>
      </c>
      <c r="K645" s="12"/>
      <c r="L645" s="200"/>
      <c r="M645" s="205"/>
      <c r="N645" s="206"/>
      <c r="O645" s="206"/>
      <c r="P645" s="207">
        <f>SUM(P646:P661)</f>
        <v>0</v>
      </c>
      <c r="Q645" s="206"/>
      <c r="R645" s="207">
        <f>SUM(R646:R661)</f>
        <v>2.749953999999999</v>
      </c>
      <c r="S645" s="206"/>
      <c r="T645" s="208">
        <f>SUM(T646:T661)</f>
        <v>0</v>
      </c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R645" s="201" t="s">
        <v>86</v>
      </c>
      <c r="AT645" s="209" t="s">
        <v>75</v>
      </c>
      <c r="AU645" s="209" t="s">
        <v>84</v>
      </c>
      <c r="AY645" s="201" t="s">
        <v>169</v>
      </c>
      <c r="BK645" s="210">
        <f>SUM(BK646:BK661)</f>
        <v>0</v>
      </c>
    </row>
    <row r="646" spans="1:65" s="2" customFormat="1" ht="16.5" customHeight="1">
      <c r="A646" s="39"/>
      <c r="B646" s="181"/>
      <c r="C646" s="213" t="s">
        <v>1206</v>
      </c>
      <c r="D646" s="213" t="s">
        <v>171</v>
      </c>
      <c r="E646" s="214" t="s">
        <v>1207</v>
      </c>
      <c r="F646" s="215" t="s">
        <v>1208</v>
      </c>
      <c r="G646" s="216" t="s">
        <v>248</v>
      </c>
      <c r="H646" s="217">
        <v>59</v>
      </c>
      <c r="I646" s="218"/>
      <c r="J646" s="219">
        <f>ROUND(I646*H646,2)</f>
        <v>0</v>
      </c>
      <c r="K646" s="220"/>
      <c r="L646" s="40"/>
      <c r="M646" s="221" t="s">
        <v>1</v>
      </c>
      <c r="N646" s="222" t="s">
        <v>41</v>
      </c>
      <c r="O646" s="78"/>
      <c r="P646" s="223">
        <f>O646*H646</f>
        <v>0</v>
      </c>
      <c r="Q646" s="223">
        <v>0</v>
      </c>
      <c r="R646" s="223">
        <f>Q646*H646</f>
        <v>0</v>
      </c>
      <c r="S646" s="223">
        <v>0</v>
      </c>
      <c r="T646" s="224">
        <f>S646*H646</f>
        <v>0</v>
      </c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R646" s="225" t="s">
        <v>257</v>
      </c>
      <c r="AT646" s="225" t="s">
        <v>171</v>
      </c>
      <c r="AU646" s="225" t="s">
        <v>86</v>
      </c>
      <c r="AY646" s="18" t="s">
        <v>169</v>
      </c>
      <c r="BE646" s="128">
        <f>IF(N646="základní",J646,0)</f>
        <v>0</v>
      </c>
      <c r="BF646" s="128">
        <f>IF(N646="snížená",J646,0)</f>
        <v>0</v>
      </c>
      <c r="BG646" s="128">
        <f>IF(N646="zákl. přenesená",J646,0)</f>
        <v>0</v>
      </c>
      <c r="BH646" s="128">
        <f>IF(N646="sníž. přenesená",J646,0)</f>
        <v>0</v>
      </c>
      <c r="BI646" s="128">
        <f>IF(N646="nulová",J646,0)</f>
        <v>0</v>
      </c>
      <c r="BJ646" s="18" t="s">
        <v>84</v>
      </c>
      <c r="BK646" s="128">
        <f>ROUND(I646*H646,2)</f>
        <v>0</v>
      </c>
      <c r="BL646" s="18" t="s">
        <v>257</v>
      </c>
      <c r="BM646" s="225" t="s">
        <v>1209</v>
      </c>
    </row>
    <row r="647" spans="1:65" s="2" customFormat="1" ht="16.5" customHeight="1">
      <c r="A647" s="39"/>
      <c r="B647" s="181"/>
      <c r="C647" s="213" t="s">
        <v>1210</v>
      </c>
      <c r="D647" s="213" t="s">
        <v>171</v>
      </c>
      <c r="E647" s="214" t="s">
        <v>1211</v>
      </c>
      <c r="F647" s="215" t="s">
        <v>1212</v>
      </c>
      <c r="G647" s="216" t="s">
        <v>248</v>
      </c>
      <c r="H647" s="217">
        <v>59</v>
      </c>
      <c r="I647" s="218"/>
      <c r="J647" s="219">
        <f>ROUND(I647*H647,2)</f>
        <v>0</v>
      </c>
      <c r="K647" s="220"/>
      <c r="L647" s="40"/>
      <c r="M647" s="221" t="s">
        <v>1</v>
      </c>
      <c r="N647" s="222" t="s">
        <v>41</v>
      </c>
      <c r="O647" s="78"/>
      <c r="P647" s="223">
        <f>O647*H647</f>
        <v>0</v>
      </c>
      <c r="Q647" s="223">
        <v>0.0003</v>
      </c>
      <c r="R647" s="223">
        <f>Q647*H647</f>
        <v>0.017699999999999997</v>
      </c>
      <c r="S647" s="223">
        <v>0</v>
      </c>
      <c r="T647" s="224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25" t="s">
        <v>257</v>
      </c>
      <c r="AT647" s="225" t="s">
        <v>171</v>
      </c>
      <c r="AU647" s="225" t="s">
        <v>86</v>
      </c>
      <c r="AY647" s="18" t="s">
        <v>169</v>
      </c>
      <c r="BE647" s="128">
        <f>IF(N647="základní",J647,0)</f>
        <v>0</v>
      </c>
      <c r="BF647" s="128">
        <f>IF(N647="snížená",J647,0)</f>
        <v>0</v>
      </c>
      <c r="BG647" s="128">
        <f>IF(N647="zákl. přenesená",J647,0)</f>
        <v>0</v>
      </c>
      <c r="BH647" s="128">
        <f>IF(N647="sníž. přenesená",J647,0)</f>
        <v>0</v>
      </c>
      <c r="BI647" s="128">
        <f>IF(N647="nulová",J647,0)</f>
        <v>0</v>
      </c>
      <c r="BJ647" s="18" t="s">
        <v>84</v>
      </c>
      <c r="BK647" s="128">
        <f>ROUND(I647*H647,2)</f>
        <v>0</v>
      </c>
      <c r="BL647" s="18" t="s">
        <v>257</v>
      </c>
      <c r="BM647" s="225" t="s">
        <v>1213</v>
      </c>
    </row>
    <row r="648" spans="1:65" s="2" customFormat="1" ht="16.5" customHeight="1">
      <c r="A648" s="39"/>
      <c r="B648" s="181"/>
      <c r="C648" s="213" t="s">
        <v>1214</v>
      </c>
      <c r="D648" s="213" t="s">
        <v>171</v>
      </c>
      <c r="E648" s="214" t="s">
        <v>1215</v>
      </c>
      <c r="F648" s="215" t="s">
        <v>1216</v>
      </c>
      <c r="G648" s="216" t="s">
        <v>248</v>
      </c>
      <c r="H648" s="217">
        <v>59</v>
      </c>
      <c r="I648" s="218"/>
      <c r="J648" s="219">
        <f>ROUND(I648*H648,2)</f>
        <v>0</v>
      </c>
      <c r="K648" s="220"/>
      <c r="L648" s="40"/>
      <c r="M648" s="221" t="s">
        <v>1</v>
      </c>
      <c r="N648" s="222" t="s">
        <v>41</v>
      </c>
      <c r="O648" s="78"/>
      <c r="P648" s="223">
        <f>O648*H648</f>
        <v>0</v>
      </c>
      <c r="Q648" s="223">
        <v>0.0075</v>
      </c>
      <c r="R648" s="223">
        <f>Q648*H648</f>
        <v>0.4425</v>
      </c>
      <c r="S648" s="223">
        <v>0</v>
      </c>
      <c r="T648" s="224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25" t="s">
        <v>257</v>
      </c>
      <c r="AT648" s="225" t="s">
        <v>171</v>
      </c>
      <c r="AU648" s="225" t="s">
        <v>86</v>
      </c>
      <c r="AY648" s="18" t="s">
        <v>169</v>
      </c>
      <c r="BE648" s="128">
        <f>IF(N648="základní",J648,0)</f>
        <v>0</v>
      </c>
      <c r="BF648" s="128">
        <f>IF(N648="snížená",J648,0)</f>
        <v>0</v>
      </c>
      <c r="BG648" s="128">
        <f>IF(N648="zákl. přenesená",J648,0)</f>
        <v>0</v>
      </c>
      <c r="BH648" s="128">
        <f>IF(N648="sníž. přenesená",J648,0)</f>
        <v>0</v>
      </c>
      <c r="BI648" s="128">
        <f>IF(N648="nulová",J648,0)</f>
        <v>0</v>
      </c>
      <c r="BJ648" s="18" t="s">
        <v>84</v>
      </c>
      <c r="BK648" s="128">
        <f>ROUND(I648*H648,2)</f>
        <v>0</v>
      </c>
      <c r="BL648" s="18" t="s">
        <v>257</v>
      </c>
      <c r="BM648" s="225" t="s">
        <v>1217</v>
      </c>
    </row>
    <row r="649" spans="1:65" s="2" customFormat="1" ht="21.75" customHeight="1">
      <c r="A649" s="39"/>
      <c r="B649" s="181"/>
      <c r="C649" s="213" t="s">
        <v>1218</v>
      </c>
      <c r="D649" s="213" t="s">
        <v>171</v>
      </c>
      <c r="E649" s="214" t="s">
        <v>1219</v>
      </c>
      <c r="F649" s="215" t="s">
        <v>1220</v>
      </c>
      <c r="G649" s="216" t="s">
        <v>312</v>
      </c>
      <c r="H649" s="217">
        <v>57.8</v>
      </c>
      <c r="I649" s="218"/>
      <c r="J649" s="219">
        <f>ROUND(I649*H649,2)</f>
        <v>0</v>
      </c>
      <c r="K649" s="220"/>
      <c r="L649" s="40"/>
      <c r="M649" s="221" t="s">
        <v>1</v>
      </c>
      <c r="N649" s="222" t="s">
        <v>41</v>
      </c>
      <c r="O649" s="78"/>
      <c r="P649" s="223">
        <f>O649*H649</f>
        <v>0</v>
      </c>
      <c r="Q649" s="223">
        <v>0.00043</v>
      </c>
      <c r="R649" s="223">
        <f>Q649*H649</f>
        <v>0.024853999999999998</v>
      </c>
      <c r="S649" s="223">
        <v>0</v>
      </c>
      <c r="T649" s="224">
        <f>S649*H649</f>
        <v>0</v>
      </c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R649" s="225" t="s">
        <v>257</v>
      </c>
      <c r="AT649" s="225" t="s">
        <v>171</v>
      </c>
      <c r="AU649" s="225" t="s">
        <v>86</v>
      </c>
      <c r="AY649" s="18" t="s">
        <v>169</v>
      </c>
      <c r="BE649" s="128">
        <f>IF(N649="základní",J649,0)</f>
        <v>0</v>
      </c>
      <c r="BF649" s="128">
        <f>IF(N649="snížená",J649,0)</f>
        <v>0</v>
      </c>
      <c r="BG649" s="128">
        <f>IF(N649="zákl. přenesená",J649,0)</f>
        <v>0</v>
      </c>
      <c r="BH649" s="128">
        <f>IF(N649="sníž. přenesená",J649,0)</f>
        <v>0</v>
      </c>
      <c r="BI649" s="128">
        <f>IF(N649="nulová",J649,0)</f>
        <v>0</v>
      </c>
      <c r="BJ649" s="18" t="s">
        <v>84</v>
      </c>
      <c r="BK649" s="128">
        <f>ROUND(I649*H649,2)</f>
        <v>0</v>
      </c>
      <c r="BL649" s="18" t="s">
        <v>257</v>
      </c>
      <c r="BM649" s="225" t="s">
        <v>1221</v>
      </c>
    </row>
    <row r="650" spans="1:65" s="2" customFormat="1" ht="21.75" customHeight="1">
      <c r="A650" s="39"/>
      <c r="B650" s="181"/>
      <c r="C650" s="250" t="s">
        <v>1222</v>
      </c>
      <c r="D650" s="250" t="s">
        <v>365</v>
      </c>
      <c r="E650" s="251" t="s">
        <v>1223</v>
      </c>
      <c r="F650" s="252" t="s">
        <v>1224</v>
      </c>
      <c r="G650" s="253" t="s">
        <v>286</v>
      </c>
      <c r="H650" s="254">
        <v>116</v>
      </c>
      <c r="I650" s="255"/>
      <c r="J650" s="256">
        <f>ROUND(I650*H650,2)</f>
        <v>0</v>
      </c>
      <c r="K650" s="257"/>
      <c r="L650" s="258"/>
      <c r="M650" s="259" t="s">
        <v>1</v>
      </c>
      <c r="N650" s="260" t="s">
        <v>41</v>
      </c>
      <c r="O650" s="78"/>
      <c r="P650" s="223">
        <f>O650*H650</f>
        <v>0</v>
      </c>
      <c r="Q650" s="223">
        <v>0.0009</v>
      </c>
      <c r="R650" s="223">
        <f>Q650*H650</f>
        <v>0.10439999999999999</v>
      </c>
      <c r="S650" s="223">
        <v>0</v>
      </c>
      <c r="T650" s="224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25" t="s">
        <v>350</v>
      </c>
      <c r="AT650" s="225" t="s">
        <v>365</v>
      </c>
      <c r="AU650" s="225" t="s">
        <v>86</v>
      </c>
      <c r="AY650" s="18" t="s">
        <v>169</v>
      </c>
      <c r="BE650" s="128">
        <f>IF(N650="základní",J650,0)</f>
        <v>0</v>
      </c>
      <c r="BF650" s="128">
        <f>IF(N650="snížená",J650,0)</f>
        <v>0</v>
      </c>
      <c r="BG650" s="128">
        <f>IF(N650="zákl. přenesená",J650,0)</f>
        <v>0</v>
      </c>
      <c r="BH650" s="128">
        <f>IF(N650="sníž. přenesená",J650,0)</f>
        <v>0</v>
      </c>
      <c r="BI650" s="128">
        <f>IF(N650="nulová",J650,0)</f>
        <v>0</v>
      </c>
      <c r="BJ650" s="18" t="s">
        <v>84</v>
      </c>
      <c r="BK650" s="128">
        <f>ROUND(I650*H650,2)</f>
        <v>0</v>
      </c>
      <c r="BL650" s="18" t="s">
        <v>257</v>
      </c>
      <c r="BM650" s="225" t="s">
        <v>1225</v>
      </c>
    </row>
    <row r="651" spans="1:51" s="14" customFormat="1" ht="12">
      <c r="A651" s="14"/>
      <c r="B651" s="234"/>
      <c r="C651" s="14"/>
      <c r="D651" s="227" t="s">
        <v>177</v>
      </c>
      <c r="E651" s="235" t="s">
        <v>1</v>
      </c>
      <c r="F651" s="236" t="s">
        <v>1226</v>
      </c>
      <c r="G651" s="14"/>
      <c r="H651" s="237">
        <v>116</v>
      </c>
      <c r="I651" s="238"/>
      <c r="J651" s="14"/>
      <c r="K651" s="14"/>
      <c r="L651" s="234"/>
      <c r="M651" s="239"/>
      <c r="N651" s="240"/>
      <c r="O651" s="240"/>
      <c r="P651" s="240"/>
      <c r="Q651" s="240"/>
      <c r="R651" s="240"/>
      <c r="S651" s="240"/>
      <c r="T651" s="241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35" t="s">
        <v>177</v>
      </c>
      <c r="AU651" s="235" t="s">
        <v>86</v>
      </c>
      <c r="AV651" s="14" t="s">
        <v>86</v>
      </c>
      <c r="AW651" s="14" t="s">
        <v>30</v>
      </c>
      <c r="AX651" s="14" t="s">
        <v>84</v>
      </c>
      <c r="AY651" s="235" t="s">
        <v>169</v>
      </c>
    </row>
    <row r="652" spans="1:65" s="2" customFormat="1" ht="21.75" customHeight="1">
      <c r="A652" s="39"/>
      <c r="B652" s="181"/>
      <c r="C652" s="213" t="s">
        <v>1227</v>
      </c>
      <c r="D652" s="213" t="s">
        <v>171</v>
      </c>
      <c r="E652" s="214" t="s">
        <v>1228</v>
      </c>
      <c r="F652" s="215" t="s">
        <v>1229</v>
      </c>
      <c r="G652" s="216" t="s">
        <v>248</v>
      </c>
      <c r="H652" s="217">
        <v>59</v>
      </c>
      <c r="I652" s="218"/>
      <c r="J652" s="219">
        <f>ROUND(I652*H652,2)</f>
        <v>0</v>
      </c>
      <c r="K652" s="220"/>
      <c r="L652" s="40"/>
      <c r="M652" s="221" t="s">
        <v>1</v>
      </c>
      <c r="N652" s="222" t="s">
        <v>41</v>
      </c>
      <c r="O652" s="78"/>
      <c r="P652" s="223">
        <f>O652*H652</f>
        <v>0</v>
      </c>
      <c r="Q652" s="223">
        <v>0.009</v>
      </c>
      <c r="R652" s="223">
        <f>Q652*H652</f>
        <v>0.5309999999999999</v>
      </c>
      <c r="S652" s="223">
        <v>0</v>
      </c>
      <c r="T652" s="224">
        <f>S652*H652</f>
        <v>0</v>
      </c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R652" s="225" t="s">
        <v>257</v>
      </c>
      <c r="AT652" s="225" t="s">
        <v>171</v>
      </c>
      <c r="AU652" s="225" t="s">
        <v>86</v>
      </c>
      <c r="AY652" s="18" t="s">
        <v>169</v>
      </c>
      <c r="BE652" s="128">
        <f>IF(N652="základní",J652,0)</f>
        <v>0</v>
      </c>
      <c r="BF652" s="128">
        <f>IF(N652="snížená",J652,0)</f>
        <v>0</v>
      </c>
      <c r="BG652" s="128">
        <f>IF(N652="zákl. přenesená",J652,0)</f>
        <v>0</v>
      </c>
      <c r="BH652" s="128">
        <f>IF(N652="sníž. přenesená",J652,0)</f>
        <v>0</v>
      </c>
      <c r="BI652" s="128">
        <f>IF(N652="nulová",J652,0)</f>
        <v>0</v>
      </c>
      <c r="BJ652" s="18" t="s">
        <v>84</v>
      </c>
      <c r="BK652" s="128">
        <f>ROUND(I652*H652,2)</f>
        <v>0</v>
      </c>
      <c r="BL652" s="18" t="s">
        <v>257</v>
      </c>
      <c r="BM652" s="225" t="s">
        <v>1230</v>
      </c>
    </row>
    <row r="653" spans="1:65" s="2" customFormat="1" ht="21.75" customHeight="1">
      <c r="A653" s="39"/>
      <c r="B653" s="181"/>
      <c r="C653" s="250" t="s">
        <v>1231</v>
      </c>
      <c r="D653" s="250" t="s">
        <v>365</v>
      </c>
      <c r="E653" s="251" t="s">
        <v>1232</v>
      </c>
      <c r="F653" s="252" t="s">
        <v>1233</v>
      </c>
      <c r="G653" s="253" t="s">
        <v>248</v>
      </c>
      <c r="H653" s="254">
        <v>67.85</v>
      </c>
      <c r="I653" s="255"/>
      <c r="J653" s="256">
        <f>ROUND(I653*H653,2)</f>
        <v>0</v>
      </c>
      <c r="K653" s="257"/>
      <c r="L653" s="258"/>
      <c r="M653" s="259" t="s">
        <v>1</v>
      </c>
      <c r="N653" s="260" t="s">
        <v>41</v>
      </c>
      <c r="O653" s="78"/>
      <c r="P653" s="223">
        <f>O653*H653</f>
        <v>0</v>
      </c>
      <c r="Q653" s="223">
        <v>0.023</v>
      </c>
      <c r="R653" s="223">
        <f>Q653*H653</f>
        <v>1.5605499999999999</v>
      </c>
      <c r="S653" s="223">
        <v>0</v>
      </c>
      <c r="T653" s="224">
        <f>S653*H653</f>
        <v>0</v>
      </c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R653" s="225" t="s">
        <v>350</v>
      </c>
      <c r="AT653" s="225" t="s">
        <v>365</v>
      </c>
      <c r="AU653" s="225" t="s">
        <v>86</v>
      </c>
      <c r="AY653" s="18" t="s">
        <v>169</v>
      </c>
      <c r="BE653" s="128">
        <f>IF(N653="základní",J653,0)</f>
        <v>0</v>
      </c>
      <c r="BF653" s="128">
        <f>IF(N653="snížená",J653,0)</f>
        <v>0</v>
      </c>
      <c r="BG653" s="128">
        <f>IF(N653="zákl. přenesená",J653,0)</f>
        <v>0</v>
      </c>
      <c r="BH653" s="128">
        <f>IF(N653="sníž. přenesená",J653,0)</f>
        <v>0</v>
      </c>
      <c r="BI653" s="128">
        <f>IF(N653="nulová",J653,0)</f>
        <v>0</v>
      </c>
      <c r="BJ653" s="18" t="s">
        <v>84</v>
      </c>
      <c r="BK653" s="128">
        <f>ROUND(I653*H653,2)</f>
        <v>0</v>
      </c>
      <c r="BL653" s="18" t="s">
        <v>257</v>
      </c>
      <c r="BM653" s="225" t="s">
        <v>1234</v>
      </c>
    </row>
    <row r="654" spans="1:51" s="14" customFormat="1" ht="12">
      <c r="A654" s="14"/>
      <c r="B654" s="234"/>
      <c r="C654" s="14"/>
      <c r="D654" s="227" t="s">
        <v>177</v>
      </c>
      <c r="E654" s="14"/>
      <c r="F654" s="236" t="s">
        <v>1235</v>
      </c>
      <c r="G654" s="14"/>
      <c r="H654" s="237">
        <v>67.85</v>
      </c>
      <c r="I654" s="238"/>
      <c r="J654" s="14"/>
      <c r="K654" s="14"/>
      <c r="L654" s="234"/>
      <c r="M654" s="239"/>
      <c r="N654" s="240"/>
      <c r="O654" s="240"/>
      <c r="P654" s="240"/>
      <c r="Q654" s="240"/>
      <c r="R654" s="240"/>
      <c r="S654" s="240"/>
      <c r="T654" s="241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35" t="s">
        <v>177</v>
      </c>
      <c r="AU654" s="235" t="s">
        <v>86</v>
      </c>
      <c r="AV654" s="14" t="s">
        <v>86</v>
      </c>
      <c r="AW654" s="14" t="s">
        <v>3</v>
      </c>
      <c r="AX654" s="14" t="s">
        <v>84</v>
      </c>
      <c r="AY654" s="235" t="s">
        <v>169</v>
      </c>
    </row>
    <row r="655" spans="1:65" s="2" customFormat="1" ht="21.75" customHeight="1">
      <c r="A655" s="39"/>
      <c r="B655" s="181"/>
      <c r="C655" s="213" t="s">
        <v>1236</v>
      </c>
      <c r="D655" s="213" t="s">
        <v>171</v>
      </c>
      <c r="E655" s="214" t="s">
        <v>1237</v>
      </c>
      <c r="F655" s="215" t="s">
        <v>1238</v>
      </c>
      <c r="G655" s="216" t="s">
        <v>248</v>
      </c>
      <c r="H655" s="217">
        <v>28</v>
      </c>
      <c r="I655" s="218"/>
      <c r="J655" s="219">
        <f>ROUND(I655*H655,2)</f>
        <v>0</v>
      </c>
      <c r="K655" s="220"/>
      <c r="L655" s="40"/>
      <c r="M655" s="221" t="s">
        <v>1</v>
      </c>
      <c r="N655" s="222" t="s">
        <v>41</v>
      </c>
      <c r="O655" s="78"/>
      <c r="P655" s="223">
        <f>O655*H655</f>
        <v>0</v>
      </c>
      <c r="Q655" s="223">
        <v>0.0015</v>
      </c>
      <c r="R655" s="223">
        <f>Q655*H655</f>
        <v>0.042</v>
      </c>
      <c r="S655" s="223">
        <v>0</v>
      </c>
      <c r="T655" s="224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25" t="s">
        <v>257</v>
      </c>
      <c r="AT655" s="225" t="s">
        <v>171</v>
      </c>
      <c r="AU655" s="225" t="s">
        <v>86</v>
      </c>
      <c r="AY655" s="18" t="s">
        <v>169</v>
      </c>
      <c r="BE655" s="128">
        <f>IF(N655="základní",J655,0)</f>
        <v>0</v>
      </c>
      <c r="BF655" s="128">
        <f>IF(N655="snížená",J655,0)</f>
        <v>0</v>
      </c>
      <c r="BG655" s="128">
        <f>IF(N655="zákl. přenesená",J655,0)</f>
        <v>0</v>
      </c>
      <c r="BH655" s="128">
        <f>IF(N655="sníž. přenesená",J655,0)</f>
        <v>0</v>
      </c>
      <c r="BI655" s="128">
        <f>IF(N655="nulová",J655,0)</f>
        <v>0</v>
      </c>
      <c r="BJ655" s="18" t="s">
        <v>84</v>
      </c>
      <c r="BK655" s="128">
        <f>ROUND(I655*H655,2)</f>
        <v>0</v>
      </c>
      <c r="BL655" s="18" t="s">
        <v>257</v>
      </c>
      <c r="BM655" s="225" t="s">
        <v>1239</v>
      </c>
    </row>
    <row r="656" spans="1:65" s="2" customFormat="1" ht="16.5" customHeight="1">
      <c r="A656" s="39"/>
      <c r="B656" s="181"/>
      <c r="C656" s="213" t="s">
        <v>1240</v>
      </c>
      <c r="D656" s="213" t="s">
        <v>171</v>
      </c>
      <c r="E656" s="214" t="s">
        <v>1241</v>
      </c>
      <c r="F656" s="215" t="s">
        <v>1242</v>
      </c>
      <c r="G656" s="216" t="s">
        <v>312</v>
      </c>
      <c r="H656" s="217">
        <v>57.6</v>
      </c>
      <c r="I656" s="218"/>
      <c r="J656" s="219">
        <f>ROUND(I656*H656,2)</f>
        <v>0</v>
      </c>
      <c r="K656" s="220"/>
      <c r="L656" s="40"/>
      <c r="M656" s="221" t="s">
        <v>1</v>
      </c>
      <c r="N656" s="222" t="s">
        <v>41</v>
      </c>
      <c r="O656" s="78"/>
      <c r="P656" s="223">
        <f>O656*H656</f>
        <v>0</v>
      </c>
      <c r="Q656" s="223">
        <v>3E-05</v>
      </c>
      <c r="R656" s="223">
        <f>Q656*H656</f>
        <v>0.0017280000000000002</v>
      </c>
      <c r="S656" s="223">
        <v>0</v>
      </c>
      <c r="T656" s="224">
        <f>S656*H656</f>
        <v>0</v>
      </c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R656" s="225" t="s">
        <v>257</v>
      </c>
      <c r="AT656" s="225" t="s">
        <v>171</v>
      </c>
      <c r="AU656" s="225" t="s">
        <v>86</v>
      </c>
      <c r="AY656" s="18" t="s">
        <v>169</v>
      </c>
      <c r="BE656" s="128">
        <f>IF(N656="základní",J656,0)</f>
        <v>0</v>
      </c>
      <c r="BF656" s="128">
        <f>IF(N656="snížená",J656,0)</f>
        <v>0</v>
      </c>
      <c r="BG656" s="128">
        <f>IF(N656="zákl. přenesená",J656,0)</f>
        <v>0</v>
      </c>
      <c r="BH656" s="128">
        <f>IF(N656="sníž. přenesená",J656,0)</f>
        <v>0</v>
      </c>
      <c r="BI656" s="128">
        <f>IF(N656="nulová",J656,0)</f>
        <v>0</v>
      </c>
      <c r="BJ656" s="18" t="s">
        <v>84</v>
      </c>
      <c r="BK656" s="128">
        <f>ROUND(I656*H656,2)</f>
        <v>0</v>
      </c>
      <c r="BL656" s="18" t="s">
        <v>257</v>
      </c>
      <c r="BM656" s="225" t="s">
        <v>1243</v>
      </c>
    </row>
    <row r="657" spans="1:65" s="2" customFormat="1" ht="16.5" customHeight="1">
      <c r="A657" s="39"/>
      <c r="B657" s="181"/>
      <c r="C657" s="213" t="s">
        <v>1244</v>
      </c>
      <c r="D657" s="213" t="s">
        <v>171</v>
      </c>
      <c r="E657" s="214" t="s">
        <v>1245</v>
      </c>
      <c r="F657" s="215" t="s">
        <v>1246</v>
      </c>
      <c r="G657" s="216" t="s">
        <v>312</v>
      </c>
      <c r="H657" s="217">
        <v>57.6</v>
      </c>
      <c r="I657" s="218"/>
      <c r="J657" s="219">
        <f>ROUND(I657*H657,2)</f>
        <v>0</v>
      </c>
      <c r="K657" s="220"/>
      <c r="L657" s="40"/>
      <c r="M657" s="221" t="s">
        <v>1</v>
      </c>
      <c r="N657" s="222" t="s">
        <v>41</v>
      </c>
      <c r="O657" s="78"/>
      <c r="P657" s="223">
        <f>O657*H657</f>
        <v>0</v>
      </c>
      <c r="Q657" s="223">
        <v>0.00012</v>
      </c>
      <c r="R657" s="223">
        <f>Q657*H657</f>
        <v>0.006912000000000001</v>
      </c>
      <c r="S657" s="223">
        <v>0</v>
      </c>
      <c r="T657" s="224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25" t="s">
        <v>257</v>
      </c>
      <c r="AT657" s="225" t="s">
        <v>171</v>
      </c>
      <c r="AU657" s="225" t="s">
        <v>86</v>
      </c>
      <c r="AY657" s="18" t="s">
        <v>169</v>
      </c>
      <c r="BE657" s="128">
        <f>IF(N657="základní",J657,0)</f>
        <v>0</v>
      </c>
      <c r="BF657" s="128">
        <f>IF(N657="snížená",J657,0)</f>
        <v>0</v>
      </c>
      <c r="BG657" s="128">
        <f>IF(N657="zákl. přenesená",J657,0)</f>
        <v>0</v>
      </c>
      <c r="BH657" s="128">
        <f>IF(N657="sníž. přenesená",J657,0)</f>
        <v>0</v>
      </c>
      <c r="BI657" s="128">
        <f>IF(N657="nulová",J657,0)</f>
        <v>0</v>
      </c>
      <c r="BJ657" s="18" t="s">
        <v>84</v>
      </c>
      <c r="BK657" s="128">
        <f>ROUND(I657*H657,2)</f>
        <v>0</v>
      </c>
      <c r="BL657" s="18" t="s">
        <v>257</v>
      </c>
      <c r="BM657" s="225" t="s">
        <v>1247</v>
      </c>
    </row>
    <row r="658" spans="1:65" s="2" customFormat="1" ht="16.5" customHeight="1">
      <c r="A658" s="39"/>
      <c r="B658" s="181"/>
      <c r="C658" s="213" t="s">
        <v>1248</v>
      </c>
      <c r="D658" s="213" t="s">
        <v>171</v>
      </c>
      <c r="E658" s="214" t="s">
        <v>1249</v>
      </c>
      <c r="F658" s="215" t="s">
        <v>1250</v>
      </c>
      <c r="G658" s="216" t="s">
        <v>312</v>
      </c>
      <c r="H658" s="217">
        <v>48</v>
      </c>
      <c r="I658" s="218"/>
      <c r="J658" s="219">
        <f>ROUND(I658*H658,2)</f>
        <v>0</v>
      </c>
      <c r="K658" s="220"/>
      <c r="L658" s="40"/>
      <c r="M658" s="221" t="s">
        <v>1</v>
      </c>
      <c r="N658" s="222" t="s">
        <v>41</v>
      </c>
      <c r="O658" s="78"/>
      <c r="P658" s="223">
        <f>O658*H658</f>
        <v>0</v>
      </c>
      <c r="Q658" s="223">
        <v>0.00032</v>
      </c>
      <c r="R658" s="223">
        <f>Q658*H658</f>
        <v>0.015360000000000002</v>
      </c>
      <c r="S658" s="223">
        <v>0</v>
      </c>
      <c r="T658" s="224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25" t="s">
        <v>257</v>
      </c>
      <c r="AT658" s="225" t="s">
        <v>171</v>
      </c>
      <c r="AU658" s="225" t="s">
        <v>86</v>
      </c>
      <c r="AY658" s="18" t="s">
        <v>169</v>
      </c>
      <c r="BE658" s="128">
        <f>IF(N658="základní",J658,0)</f>
        <v>0</v>
      </c>
      <c r="BF658" s="128">
        <f>IF(N658="snížená",J658,0)</f>
        <v>0</v>
      </c>
      <c r="BG658" s="128">
        <f>IF(N658="zákl. přenesená",J658,0)</f>
        <v>0</v>
      </c>
      <c r="BH658" s="128">
        <f>IF(N658="sníž. přenesená",J658,0)</f>
        <v>0</v>
      </c>
      <c r="BI658" s="128">
        <f>IF(N658="nulová",J658,0)</f>
        <v>0</v>
      </c>
      <c r="BJ658" s="18" t="s">
        <v>84</v>
      </c>
      <c r="BK658" s="128">
        <f>ROUND(I658*H658,2)</f>
        <v>0</v>
      </c>
      <c r="BL658" s="18" t="s">
        <v>257</v>
      </c>
      <c r="BM658" s="225" t="s">
        <v>1251</v>
      </c>
    </row>
    <row r="659" spans="1:65" s="2" customFormat="1" ht="21.75" customHeight="1">
      <c r="A659" s="39"/>
      <c r="B659" s="181"/>
      <c r="C659" s="213" t="s">
        <v>1252</v>
      </c>
      <c r="D659" s="213" t="s">
        <v>171</v>
      </c>
      <c r="E659" s="214" t="s">
        <v>1253</v>
      </c>
      <c r="F659" s="215" t="s">
        <v>1254</v>
      </c>
      <c r="G659" s="216" t="s">
        <v>248</v>
      </c>
      <c r="H659" s="217">
        <v>59</v>
      </c>
      <c r="I659" s="218"/>
      <c r="J659" s="219">
        <f>ROUND(I659*H659,2)</f>
        <v>0</v>
      </c>
      <c r="K659" s="220"/>
      <c r="L659" s="40"/>
      <c r="M659" s="221" t="s">
        <v>1</v>
      </c>
      <c r="N659" s="222" t="s">
        <v>41</v>
      </c>
      <c r="O659" s="78"/>
      <c r="P659" s="223">
        <f>O659*H659</f>
        <v>0</v>
      </c>
      <c r="Q659" s="223">
        <v>5E-05</v>
      </c>
      <c r="R659" s="223">
        <f>Q659*H659</f>
        <v>0.00295</v>
      </c>
      <c r="S659" s="223">
        <v>0</v>
      </c>
      <c r="T659" s="224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25" t="s">
        <v>257</v>
      </c>
      <c r="AT659" s="225" t="s">
        <v>171</v>
      </c>
      <c r="AU659" s="225" t="s">
        <v>86</v>
      </c>
      <c r="AY659" s="18" t="s">
        <v>169</v>
      </c>
      <c r="BE659" s="128">
        <f>IF(N659="základní",J659,0)</f>
        <v>0</v>
      </c>
      <c r="BF659" s="128">
        <f>IF(N659="snížená",J659,0)</f>
        <v>0</v>
      </c>
      <c r="BG659" s="128">
        <f>IF(N659="zákl. přenesená",J659,0)</f>
        <v>0</v>
      </c>
      <c r="BH659" s="128">
        <f>IF(N659="sníž. přenesená",J659,0)</f>
        <v>0</v>
      </c>
      <c r="BI659" s="128">
        <f>IF(N659="nulová",J659,0)</f>
        <v>0</v>
      </c>
      <c r="BJ659" s="18" t="s">
        <v>84</v>
      </c>
      <c r="BK659" s="128">
        <f>ROUND(I659*H659,2)</f>
        <v>0</v>
      </c>
      <c r="BL659" s="18" t="s">
        <v>257</v>
      </c>
      <c r="BM659" s="225" t="s">
        <v>1255</v>
      </c>
    </row>
    <row r="660" spans="1:65" s="2" customFormat="1" ht="21.75" customHeight="1">
      <c r="A660" s="39"/>
      <c r="B660" s="181"/>
      <c r="C660" s="213" t="s">
        <v>1256</v>
      </c>
      <c r="D660" s="213" t="s">
        <v>171</v>
      </c>
      <c r="E660" s="214" t="s">
        <v>1257</v>
      </c>
      <c r="F660" s="215" t="s">
        <v>1258</v>
      </c>
      <c r="G660" s="216" t="s">
        <v>211</v>
      </c>
      <c r="H660" s="217">
        <v>2.75</v>
      </c>
      <c r="I660" s="218"/>
      <c r="J660" s="219">
        <f>ROUND(I660*H660,2)</f>
        <v>0</v>
      </c>
      <c r="K660" s="220"/>
      <c r="L660" s="40"/>
      <c r="M660" s="221" t="s">
        <v>1</v>
      </c>
      <c r="N660" s="222" t="s">
        <v>41</v>
      </c>
      <c r="O660" s="78"/>
      <c r="P660" s="223">
        <f>O660*H660</f>
        <v>0</v>
      </c>
      <c r="Q660" s="223">
        <v>0</v>
      </c>
      <c r="R660" s="223">
        <f>Q660*H660</f>
        <v>0</v>
      </c>
      <c r="S660" s="223">
        <v>0</v>
      </c>
      <c r="T660" s="224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25" t="s">
        <v>257</v>
      </c>
      <c r="AT660" s="225" t="s">
        <v>171</v>
      </c>
      <c r="AU660" s="225" t="s">
        <v>86</v>
      </c>
      <c r="AY660" s="18" t="s">
        <v>169</v>
      </c>
      <c r="BE660" s="128">
        <f>IF(N660="základní",J660,0)</f>
        <v>0</v>
      </c>
      <c r="BF660" s="128">
        <f>IF(N660="snížená",J660,0)</f>
        <v>0</v>
      </c>
      <c r="BG660" s="128">
        <f>IF(N660="zákl. přenesená",J660,0)</f>
        <v>0</v>
      </c>
      <c r="BH660" s="128">
        <f>IF(N660="sníž. přenesená",J660,0)</f>
        <v>0</v>
      </c>
      <c r="BI660" s="128">
        <f>IF(N660="nulová",J660,0)</f>
        <v>0</v>
      </c>
      <c r="BJ660" s="18" t="s">
        <v>84</v>
      </c>
      <c r="BK660" s="128">
        <f>ROUND(I660*H660,2)</f>
        <v>0</v>
      </c>
      <c r="BL660" s="18" t="s">
        <v>257</v>
      </c>
      <c r="BM660" s="225" t="s">
        <v>1259</v>
      </c>
    </row>
    <row r="661" spans="1:65" s="2" customFormat="1" ht="21.75" customHeight="1">
      <c r="A661" s="39"/>
      <c r="B661" s="181"/>
      <c r="C661" s="213" t="s">
        <v>1260</v>
      </c>
      <c r="D661" s="213" t="s">
        <v>171</v>
      </c>
      <c r="E661" s="214" t="s">
        <v>1261</v>
      </c>
      <c r="F661" s="215" t="s">
        <v>1262</v>
      </c>
      <c r="G661" s="216" t="s">
        <v>211</v>
      </c>
      <c r="H661" s="217">
        <v>2.75</v>
      </c>
      <c r="I661" s="218"/>
      <c r="J661" s="219">
        <f>ROUND(I661*H661,2)</f>
        <v>0</v>
      </c>
      <c r="K661" s="220"/>
      <c r="L661" s="40"/>
      <c r="M661" s="221" t="s">
        <v>1</v>
      </c>
      <c r="N661" s="222" t="s">
        <v>41</v>
      </c>
      <c r="O661" s="78"/>
      <c r="P661" s="223">
        <f>O661*H661</f>
        <v>0</v>
      </c>
      <c r="Q661" s="223">
        <v>0</v>
      </c>
      <c r="R661" s="223">
        <f>Q661*H661</f>
        <v>0</v>
      </c>
      <c r="S661" s="223">
        <v>0</v>
      </c>
      <c r="T661" s="224">
        <f>S661*H661</f>
        <v>0</v>
      </c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R661" s="225" t="s">
        <v>257</v>
      </c>
      <c r="AT661" s="225" t="s">
        <v>171</v>
      </c>
      <c r="AU661" s="225" t="s">
        <v>86</v>
      </c>
      <c r="AY661" s="18" t="s">
        <v>169</v>
      </c>
      <c r="BE661" s="128">
        <f>IF(N661="základní",J661,0)</f>
        <v>0</v>
      </c>
      <c r="BF661" s="128">
        <f>IF(N661="snížená",J661,0)</f>
        <v>0</v>
      </c>
      <c r="BG661" s="128">
        <f>IF(N661="zákl. přenesená",J661,0)</f>
        <v>0</v>
      </c>
      <c r="BH661" s="128">
        <f>IF(N661="sníž. přenesená",J661,0)</f>
        <v>0</v>
      </c>
      <c r="BI661" s="128">
        <f>IF(N661="nulová",J661,0)</f>
        <v>0</v>
      </c>
      <c r="BJ661" s="18" t="s">
        <v>84</v>
      </c>
      <c r="BK661" s="128">
        <f>ROUND(I661*H661,2)</f>
        <v>0</v>
      </c>
      <c r="BL661" s="18" t="s">
        <v>257</v>
      </c>
      <c r="BM661" s="225" t="s">
        <v>1263</v>
      </c>
    </row>
    <row r="662" spans="1:63" s="12" customFormat="1" ht="22.8" customHeight="1">
      <c r="A662" s="12"/>
      <c r="B662" s="200"/>
      <c r="C662" s="12"/>
      <c r="D662" s="201" t="s">
        <v>75</v>
      </c>
      <c r="E662" s="211" t="s">
        <v>1264</v>
      </c>
      <c r="F662" s="211" t="s">
        <v>1265</v>
      </c>
      <c r="G662" s="12"/>
      <c r="H662" s="12"/>
      <c r="I662" s="203"/>
      <c r="J662" s="212">
        <f>BK662</f>
        <v>0</v>
      </c>
      <c r="K662" s="12"/>
      <c r="L662" s="200"/>
      <c r="M662" s="205"/>
      <c r="N662" s="206"/>
      <c r="O662" s="206"/>
      <c r="P662" s="207">
        <f>SUM(P663:P677)</f>
        <v>0</v>
      </c>
      <c r="Q662" s="206"/>
      <c r="R662" s="207">
        <f>SUM(R663:R677)</f>
        <v>5.587337999999999</v>
      </c>
      <c r="S662" s="206"/>
      <c r="T662" s="208">
        <f>SUM(T663:T677)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01" t="s">
        <v>86</v>
      </c>
      <c r="AT662" s="209" t="s">
        <v>75</v>
      </c>
      <c r="AU662" s="209" t="s">
        <v>84</v>
      </c>
      <c r="AY662" s="201" t="s">
        <v>169</v>
      </c>
      <c r="BK662" s="210">
        <f>SUM(BK663:BK677)</f>
        <v>0</v>
      </c>
    </row>
    <row r="663" spans="1:65" s="2" customFormat="1" ht="16.5" customHeight="1">
      <c r="A663" s="39"/>
      <c r="B663" s="181"/>
      <c r="C663" s="213" t="s">
        <v>1266</v>
      </c>
      <c r="D663" s="213" t="s">
        <v>171</v>
      </c>
      <c r="E663" s="214" t="s">
        <v>1267</v>
      </c>
      <c r="F663" s="215" t="s">
        <v>1268</v>
      </c>
      <c r="G663" s="216" t="s">
        <v>248</v>
      </c>
      <c r="H663" s="217">
        <v>410.9</v>
      </c>
      <c r="I663" s="218"/>
      <c r="J663" s="219">
        <f>ROUND(I663*H663,2)</f>
        <v>0</v>
      </c>
      <c r="K663" s="220"/>
      <c r="L663" s="40"/>
      <c r="M663" s="221" t="s">
        <v>1</v>
      </c>
      <c r="N663" s="222" t="s">
        <v>41</v>
      </c>
      <c r="O663" s="78"/>
      <c r="P663" s="223">
        <f>O663*H663</f>
        <v>0</v>
      </c>
      <c r="Q663" s="223">
        <v>0</v>
      </c>
      <c r="R663" s="223">
        <f>Q663*H663</f>
        <v>0</v>
      </c>
      <c r="S663" s="223">
        <v>0</v>
      </c>
      <c r="T663" s="224">
        <f>S663*H663</f>
        <v>0</v>
      </c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R663" s="225" t="s">
        <v>257</v>
      </c>
      <c r="AT663" s="225" t="s">
        <v>171</v>
      </c>
      <c r="AU663" s="225" t="s">
        <v>86</v>
      </c>
      <c r="AY663" s="18" t="s">
        <v>169</v>
      </c>
      <c r="BE663" s="128">
        <f>IF(N663="základní",J663,0)</f>
        <v>0</v>
      </c>
      <c r="BF663" s="128">
        <f>IF(N663="snížená",J663,0)</f>
        <v>0</v>
      </c>
      <c r="BG663" s="128">
        <f>IF(N663="zákl. přenesená",J663,0)</f>
        <v>0</v>
      </c>
      <c r="BH663" s="128">
        <f>IF(N663="sníž. přenesená",J663,0)</f>
        <v>0</v>
      </c>
      <c r="BI663" s="128">
        <f>IF(N663="nulová",J663,0)</f>
        <v>0</v>
      </c>
      <c r="BJ663" s="18" t="s">
        <v>84</v>
      </c>
      <c r="BK663" s="128">
        <f>ROUND(I663*H663,2)</f>
        <v>0</v>
      </c>
      <c r="BL663" s="18" t="s">
        <v>257</v>
      </c>
      <c r="BM663" s="225" t="s">
        <v>1269</v>
      </c>
    </row>
    <row r="664" spans="1:51" s="13" customFormat="1" ht="12">
      <c r="A664" s="13"/>
      <c r="B664" s="226"/>
      <c r="C664" s="13"/>
      <c r="D664" s="227" t="s">
        <v>177</v>
      </c>
      <c r="E664" s="228" t="s">
        <v>1</v>
      </c>
      <c r="F664" s="229" t="s">
        <v>1270</v>
      </c>
      <c r="G664" s="13"/>
      <c r="H664" s="228" t="s">
        <v>1</v>
      </c>
      <c r="I664" s="230"/>
      <c r="J664" s="13"/>
      <c r="K664" s="13"/>
      <c r="L664" s="226"/>
      <c r="M664" s="231"/>
      <c r="N664" s="232"/>
      <c r="O664" s="232"/>
      <c r="P664" s="232"/>
      <c r="Q664" s="232"/>
      <c r="R664" s="232"/>
      <c r="S664" s="232"/>
      <c r="T664" s="23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28" t="s">
        <v>177</v>
      </c>
      <c r="AU664" s="228" t="s">
        <v>86</v>
      </c>
      <c r="AV664" s="13" t="s">
        <v>84</v>
      </c>
      <c r="AW664" s="13" t="s">
        <v>30</v>
      </c>
      <c r="AX664" s="13" t="s">
        <v>76</v>
      </c>
      <c r="AY664" s="228" t="s">
        <v>169</v>
      </c>
    </row>
    <row r="665" spans="1:51" s="14" customFormat="1" ht="12">
      <c r="A665" s="14"/>
      <c r="B665" s="234"/>
      <c r="C665" s="14"/>
      <c r="D665" s="227" t="s">
        <v>177</v>
      </c>
      <c r="E665" s="235" t="s">
        <v>1</v>
      </c>
      <c r="F665" s="236" t="s">
        <v>1271</v>
      </c>
      <c r="G665" s="14"/>
      <c r="H665" s="237">
        <v>410.9</v>
      </c>
      <c r="I665" s="238"/>
      <c r="J665" s="14"/>
      <c r="K665" s="14"/>
      <c r="L665" s="234"/>
      <c r="M665" s="239"/>
      <c r="N665" s="240"/>
      <c r="O665" s="240"/>
      <c r="P665" s="240"/>
      <c r="Q665" s="240"/>
      <c r="R665" s="240"/>
      <c r="S665" s="240"/>
      <c r="T665" s="241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35" t="s">
        <v>177</v>
      </c>
      <c r="AU665" s="235" t="s">
        <v>86</v>
      </c>
      <c r="AV665" s="14" t="s">
        <v>86</v>
      </c>
      <c r="AW665" s="14" t="s">
        <v>30</v>
      </c>
      <c r="AX665" s="14" t="s">
        <v>76</v>
      </c>
      <c r="AY665" s="235" t="s">
        <v>169</v>
      </c>
    </row>
    <row r="666" spans="1:51" s="15" customFormat="1" ht="12">
      <c r="A666" s="15"/>
      <c r="B666" s="242"/>
      <c r="C666" s="15"/>
      <c r="D666" s="227" t="s">
        <v>177</v>
      </c>
      <c r="E666" s="243" t="s">
        <v>1</v>
      </c>
      <c r="F666" s="244" t="s">
        <v>180</v>
      </c>
      <c r="G666" s="15"/>
      <c r="H666" s="245">
        <v>410.9</v>
      </c>
      <c r="I666" s="246"/>
      <c r="J666" s="15"/>
      <c r="K666" s="15"/>
      <c r="L666" s="242"/>
      <c r="M666" s="247"/>
      <c r="N666" s="248"/>
      <c r="O666" s="248"/>
      <c r="P666" s="248"/>
      <c r="Q666" s="248"/>
      <c r="R666" s="248"/>
      <c r="S666" s="248"/>
      <c r="T666" s="249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43" t="s">
        <v>177</v>
      </c>
      <c r="AU666" s="243" t="s">
        <v>86</v>
      </c>
      <c r="AV666" s="15" t="s">
        <v>175</v>
      </c>
      <c r="AW666" s="15" t="s">
        <v>30</v>
      </c>
      <c r="AX666" s="15" t="s">
        <v>84</v>
      </c>
      <c r="AY666" s="243" t="s">
        <v>169</v>
      </c>
    </row>
    <row r="667" spans="1:65" s="2" customFormat="1" ht="16.5" customHeight="1">
      <c r="A667" s="39"/>
      <c r="B667" s="181"/>
      <c r="C667" s="213" t="s">
        <v>1272</v>
      </c>
      <c r="D667" s="213" t="s">
        <v>171</v>
      </c>
      <c r="E667" s="214" t="s">
        <v>1273</v>
      </c>
      <c r="F667" s="215" t="s">
        <v>1274</v>
      </c>
      <c r="G667" s="216" t="s">
        <v>248</v>
      </c>
      <c r="H667" s="217">
        <v>410.9</v>
      </c>
      <c r="I667" s="218"/>
      <c r="J667" s="219">
        <f>ROUND(I667*H667,2)</f>
        <v>0</v>
      </c>
      <c r="K667" s="220"/>
      <c r="L667" s="40"/>
      <c r="M667" s="221" t="s">
        <v>1</v>
      </c>
      <c r="N667" s="222" t="s">
        <v>41</v>
      </c>
      <c r="O667" s="78"/>
      <c r="P667" s="223">
        <f>O667*H667</f>
        <v>0</v>
      </c>
      <c r="Q667" s="223">
        <v>0</v>
      </c>
      <c r="R667" s="223">
        <f>Q667*H667</f>
        <v>0</v>
      </c>
      <c r="S667" s="223">
        <v>0</v>
      </c>
      <c r="T667" s="224">
        <f>S667*H667</f>
        <v>0</v>
      </c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R667" s="225" t="s">
        <v>257</v>
      </c>
      <c r="AT667" s="225" t="s">
        <v>171</v>
      </c>
      <c r="AU667" s="225" t="s">
        <v>86</v>
      </c>
      <c r="AY667" s="18" t="s">
        <v>169</v>
      </c>
      <c r="BE667" s="128">
        <f>IF(N667="základní",J667,0)</f>
        <v>0</v>
      </c>
      <c r="BF667" s="128">
        <f>IF(N667="snížená",J667,0)</f>
        <v>0</v>
      </c>
      <c r="BG667" s="128">
        <f>IF(N667="zákl. přenesená",J667,0)</f>
        <v>0</v>
      </c>
      <c r="BH667" s="128">
        <f>IF(N667="sníž. přenesená",J667,0)</f>
        <v>0</v>
      </c>
      <c r="BI667" s="128">
        <f>IF(N667="nulová",J667,0)</f>
        <v>0</v>
      </c>
      <c r="BJ667" s="18" t="s">
        <v>84</v>
      </c>
      <c r="BK667" s="128">
        <f>ROUND(I667*H667,2)</f>
        <v>0</v>
      </c>
      <c r="BL667" s="18" t="s">
        <v>257</v>
      </c>
      <c r="BM667" s="225" t="s">
        <v>1275</v>
      </c>
    </row>
    <row r="668" spans="1:65" s="2" customFormat="1" ht="21.75" customHeight="1">
      <c r="A668" s="39"/>
      <c r="B668" s="181"/>
      <c r="C668" s="213" t="s">
        <v>1276</v>
      </c>
      <c r="D668" s="213" t="s">
        <v>171</v>
      </c>
      <c r="E668" s="214" t="s">
        <v>1277</v>
      </c>
      <c r="F668" s="215" t="s">
        <v>1278</v>
      </c>
      <c r="G668" s="216" t="s">
        <v>248</v>
      </c>
      <c r="H668" s="217">
        <v>410.9</v>
      </c>
      <c r="I668" s="218"/>
      <c r="J668" s="219">
        <f>ROUND(I668*H668,2)</f>
        <v>0</v>
      </c>
      <c r="K668" s="220"/>
      <c r="L668" s="40"/>
      <c r="M668" s="221" t="s">
        <v>1</v>
      </c>
      <c r="N668" s="222" t="s">
        <v>41</v>
      </c>
      <c r="O668" s="78"/>
      <c r="P668" s="223">
        <f>O668*H668</f>
        <v>0</v>
      </c>
      <c r="Q668" s="223">
        <v>3E-05</v>
      </c>
      <c r="R668" s="223">
        <f>Q668*H668</f>
        <v>0.012327</v>
      </c>
      <c r="S668" s="223">
        <v>0</v>
      </c>
      <c r="T668" s="224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25" t="s">
        <v>257</v>
      </c>
      <c r="AT668" s="225" t="s">
        <v>171</v>
      </c>
      <c r="AU668" s="225" t="s">
        <v>86</v>
      </c>
      <c r="AY668" s="18" t="s">
        <v>169</v>
      </c>
      <c r="BE668" s="128">
        <f>IF(N668="základní",J668,0)</f>
        <v>0</v>
      </c>
      <c r="BF668" s="128">
        <f>IF(N668="snížená",J668,0)</f>
        <v>0</v>
      </c>
      <c r="BG668" s="128">
        <f>IF(N668="zákl. přenesená",J668,0)</f>
        <v>0</v>
      </c>
      <c r="BH668" s="128">
        <f>IF(N668="sníž. přenesená",J668,0)</f>
        <v>0</v>
      </c>
      <c r="BI668" s="128">
        <f>IF(N668="nulová",J668,0)</f>
        <v>0</v>
      </c>
      <c r="BJ668" s="18" t="s">
        <v>84</v>
      </c>
      <c r="BK668" s="128">
        <f>ROUND(I668*H668,2)</f>
        <v>0</v>
      </c>
      <c r="BL668" s="18" t="s">
        <v>257</v>
      </c>
      <c r="BM668" s="225" t="s">
        <v>1279</v>
      </c>
    </row>
    <row r="669" spans="1:65" s="2" customFormat="1" ht="21.75" customHeight="1">
      <c r="A669" s="39"/>
      <c r="B669" s="181"/>
      <c r="C669" s="213" t="s">
        <v>1280</v>
      </c>
      <c r="D669" s="213" t="s">
        <v>171</v>
      </c>
      <c r="E669" s="214" t="s">
        <v>1281</v>
      </c>
      <c r="F669" s="215" t="s">
        <v>1282</v>
      </c>
      <c r="G669" s="216" t="s">
        <v>248</v>
      </c>
      <c r="H669" s="217">
        <v>410.9</v>
      </c>
      <c r="I669" s="218"/>
      <c r="J669" s="219">
        <f>ROUND(I669*H669,2)</f>
        <v>0</v>
      </c>
      <c r="K669" s="220"/>
      <c r="L669" s="40"/>
      <c r="M669" s="221" t="s">
        <v>1</v>
      </c>
      <c r="N669" s="222" t="s">
        <v>41</v>
      </c>
      <c r="O669" s="78"/>
      <c r="P669" s="223">
        <f>O669*H669</f>
        <v>0</v>
      </c>
      <c r="Q669" s="223">
        <v>0.0075</v>
      </c>
      <c r="R669" s="223">
        <f>Q669*H669</f>
        <v>3.0817499999999995</v>
      </c>
      <c r="S669" s="223">
        <v>0</v>
      </c>
      <c r="T669" s="224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25" t="s">
        <v>257</v>
      </c>
      <c r="AT669" s="225" t="s">
        <v>171</v>
      </c>
      <c r="AU669" s="225" t="s">
        <v>86</v>
      </c>
      <c r="AY669" s="18" t="s">
        <v>169</v>
      </c>
      <c r="BE669" s="128">
        <f>IF(N669="základní",J669,0)</f>
        <v>0</v>
      </c>
      <c r="BF669" s="128">
        <f>IF(N669="snížená",J669,0)</f>
        <v>0</v>
      </c>
      <c r="BG669" s="128">
        <f>IF(N669="zákl. přenesená",J669,0)</f>
        <v>0</v>
      </c>
      <c r="BH669" s="128">
        <f>IF(N669="sníž. přenesená",J669,0)</f>
        <v>0</v>
      </c>
      <c r="BI669" s="128">
        <f>IF(N669="nulová",J669,0)</f>
        <v>0</v>
      </c>
      <c r="BJ669" s="18" t="s">
        <v>84</v>
      </c>
      <c r="BK669" s="128">
        <f>ROUND(I669*H669,2)</f>
        <v>0</v>
      </c>
      <c r="BL669" s="18" t="s">
        <v>257</v>
      </c>
      <c r="BM669" s="225" t="s">
        <v>1283</v>
      </c>
    </row>
    <row r="670" spans="1:65" s="2" customFormat="1" ht="16.5" customHeight="1">
      <c r="A670" s="39"/>
      <c r="B670" s="181"/>
      <c r="C670" s="213" t="s">
        <v>1284</v>
      </c>
      <c r="D670" s="213" t="s">
        <v>171</v>
      </c>
      <c r="E670" s="214" t="s">
        <v>1285</v>
      </c>
      <c r="F670" s="215" t="s">
        <v>1286</v>
      </c>
      <c r="G670" s="216" t="s">
        <v>248</v>
      </c>
      <c r="H670" s="217">
        <v>410.9</v>
      </c>
      <c r="I670" s="218"/>
      <c r="J670" s="219">
        <f>ROUND(I670*H670,2)</f>
        <v>0</v>
      </c>
      <c r="K670" s="220"/>
      <c r="L670" s="40"/>
      <c r="M670" s="221" t="s">
        <v>1</v>
      </c>
      <c r="N670" s="222" t="s">
        <v>41</v>
      </c>
      <c r="O670" s="78"/>
      <c r="P670" s="223">
        <f>O670*H670</f>
        <v>0</v>
      </c>
      <c r="Q670" s="223">
        <v>0.0003</v>
      </c>
      <c r="R670" s="223">
        <f>Q670*H670</f>
        <v>0.12326999999999998</v>
      </c>
      <c r="S670" s="223">
        <v>0</v>
      </c>
      <c r="T670" s="224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25" t="s">
        <v>257</v>
      </c>
      <c r="AT670" s="225" t="s">
        <v>171</v>
      </c>
      <c r="AU670" s="225" t="s">
        <v>86</v>
      </c>
      <c r="AY670" s="18" t="s">
        <v>169</v>
      </c>
      <c r="BE670" s="128">
        <f>IF(N670="základní",J670,0)</f>
        <v>0</v>
      </c>
      <c r="BF670" s="128">
        <f>IF(N670="snížená",J670,0)</f>
        <v>0</v>
      </c>
      <c r="BG670" s="128">
        <f>IF(N670="zákl. přenesená",J670,0)</f>
        <v>0</v>
      </c>
      <c r="BH670" s="128">
        <f>IF(N670="sníž. přenesená",J670,0)</f>
        <v>0</v>
      </c>
      <c r="BI670" s="128">
        <f>IF(N670="nulová",J670,0)</f>
        <v>0</v>
      </c>
      <c r="BJ670" s="18" t="s">
        <v>84</v>
      </c>
      <c r="BK670" s="128">
        <f>ROUND(I670*H670,2)</f>
        <v>0</v>
      </c>
      <c r="BL670" s="18" t="s">
        <v>257</v>
      </c>
      <c r="BM670" s="225" t="s">
        <v>1287</v>
      </c>
    </row>
    <row r="671" spans="1:65" s="2" customFormat="1" ht="33" customHeight="1">
      <c r="A671" s="39"/>
      <c r="B671" s="181"/>
      <c r="C671" s="250" t="s">
        <v>1288</v>
      </c>
      <c r="D671" s="250" t="s">
        <v>365</v>
      </c>
      <c r="E671" s="251" t="s">
        <v>1289</v>
      </c>
      <c r="F671" s="252" t="s">
        <v>1290</v>
      </c>
      <c r="G671" s="253" t="s">
        <v>248</v>
      </c>
      <c r="H671" s="254">
        <v>451.99</v>
      </c>
      <c r="I671" s="255"/>
      <c r="J671" s="256">
        <f>ROUND(I671*H671,2)</f>
        <v>0</v>
      </c>
      <c r="K671" s="257"/>
      <c r="L671" s="258"/>
      <c r="M671" s="259" t="s">
        <v>1</v>
      </c>
      <c r="N671" s="260" t="s">
        <v>41</v>
      </c>
      <c r="O671" s="78"/>
      <c r="P671" s="223">
        <f>O671*H671</f>
        <v>0</v>
      </c>
      <c r="Q671" s="223">
        <v>0.0051</v>
      </c>
      <c r="R671" s="223">
        <f>Q671*H671</f>
        <v>2.305149</v>
      </c>
      <c r="S671" s="223">
        <v>0</v>
      </c>
      <c r="T671" s="224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25" t="s">
        <v>350</v>
      </c>
      <c r="AT671" s="225" t="s">
        <v>365</v>
      </c>
      <c r="AU671" s="225" t="s">
        <v>86</v>
      </c>
      <c r="AY671" s="18" t="s">
        <v>169</v>
      </c>
      <c r="BE671" s="128">
        <f>IF(N671="základní",J671,0)</f>
        <v>0</v>
      </c>
      <c r="BF671" s="128">
        <f>IF(N671="snížená",J671,0)</f>
        <v>0</v>
      </c>
      <c r="BG671" s="128">
        <f>IF(N671="zákl. přenesená",J671,0)</f>
        <v>0</v>
      </c>
      <c r="BH671" s="128">
        <f>IF(N671="sníž. přenesená",J671,0)</f>
        <v>0</v>
      </c>
      <c r="BI671" s="128">
        <f>IF(N671="nulová",J671,0)</f>
        <v>0</v>
      </c>
      <c r="BJ671" s="18" t="s">
        <v>84</v>
      </c>
      <c r="BK671" s="128">
        <f>ROUND(I671*H671,2)</f>
        <v>0</v>
      </c>
      <c r="BL671" s="18" t="s">
        <v>257</v>
      </c>
      <c r="BM671" s="225" t="s">
        <v>1291</v>
      </c>
    </row>
    <row r="672" spans="1:51" s="14" customFormat="1" ht="12">
      <c r="A672" s="14"/>
      <c r="B672" s="234"/>
      <c r="C672" s="14"/>
      <c r="D672" s="227" t="s">
        <v>177</v>
      </c>
      <c r="E672" s="14"/>
      <c r="F672" s="236" t="s">
        <v>1292</v>
      </c>
      <c r="G672" s="14"/>
      <c r="H672" s="237">
        <v>451.99</v>
      </c>
      <c r="I672" s="238"/>
      <c r="J672" s="14"/>
      <c r="K672" s="14"/>
      <c r="L672" s="234"/>
      <c r="M672" s="239"/>
      <c r="N672" s="240"/>
      <c r="O672" s="240"/>
      <c r="P672" s="240"/>
      <c r="Q672" s="240"/>
      <c r="R672" s="240"/>
      <c r="S672" s="240"/>
      <c r="T672" s="241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35" t="s">
        <v>177</v>
      </c>
      <c r="AU672" s="235" t="s">
        <v>86</v>
      </c>
      <c r="AV672" s="14" t="s">
        <v>86</v>
      </c>
      <c r="AW672" s="14" t="s">
        <v>3</v>
      </c>
      <c r="AX672" s="14" t="s">
        <v>84</v>
      </c>
      <c r="AY672" s="235" t="s">
        <v>169</v>
      </c>
    </row>
    <row r="673" spans="1:65" s="2" customFormat="1" ht="16.5" customHeight="1">
      <c r="A673" s="39"/>
      <c r="B673" s="181"/>
      <c r="C673" s="213" t="s">
        <v>1293</v>
      </c>
      <c r="D673" s="213" t="s">
        <v>171</v>
      </c>
      <c r="E673" s="214" t="s">
        <v>1294</v>
      </c>
      <c r="F673" s="215" t="s">
        <v>1295</v>
      </c>
      <c r="G673" s="216" t="s">
        <v>312</v>
      </c>
      <c r="H673" s="217">
        <v>303</v>
      </c>
      <c r="I673" s="218"/>
      <c r="J673" s="219">
        <f>ROUND(I673*H673,2)</f>
        <v>0</v>
      </c>
      <c r="K673" s="220"/>
      <c r="L673" s="40"/>
      <c r="M673" s="221" t="s">
        <v>1</v>
      </c>
      <c r="N673" s="222" t="s">
        <v>41</v>
      </c>
      <c r="O673" s="78"/>
      <c r="P673" s="223">
        <f>O673*H673</f>
        <v>0</v>
      </c>
      <c r="Q673" s="223">
        <v>1E-05</v>
      </c>
      <c r="R673" s="223">
        <f>Q673*H673</f>
        <v>0.00303</v>
      </c>
      <c r="S673" s="223">
        <v>0</v>
      </c>
      <c r="T673" s="224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25" t="s">
        <v>257</v>
      </c>
      <c r="AT673" s="225" t="s">
        <v>171</v>
      </c>
      <c r="AU673" s="225" t="s">
        <v>86</v>
      </c>
      <c r="AY673" s="18" t="s">
        <v>169</v>
      </c>
      <c r="BE673" s="128">
        <f>IF(N673="základní",J673,0)</f>
        <v>0</v>
      </c>
      <c r="BF673" s="128">
        <f>IF(N673="snížená",J673,0)</f>
        <v>0</v>
      </c>
      <c r="BG673" s="128">
        <f>IF(N673="zákl. přenesená",J673,0)</f>
        <v>0</v>
      </c>
      <c r="BH673" s="128">
        <f>IF(N673="sníž. přenesená",J673,0)</f>
        <v>0</v>
      </c>
      <c r="BI673" s="128">
        <f>IF(N673="nulová",J673,0)</f>
        <v>0</v>
      </c>
      <c r="BJ673" s="18" t="s">
        <v>84</v>
      </c>
      <c r="BK673" s="128">
        <f>ROUND(I673*H673,2)</f>
        <v>0</v>
      </c>
      <c r="BL673" s="18" t="s">
        <v>257</v>
      </c>
      <c r="BM673" s="225" t="s">
        <v>1296</v>
      </c>
    </row>
    <row r="674" spans="1:65" s="2" customFormat="1" ht="16.5" customHeight="1">
      <c r="A674" s="39"/>
      <c r="B674" s="181"/>
      <c r="C674" s="250" t="s">
        <v>1297</v>
      </c>
      <c r="D674" s="250" t="s">
        <v>365</v>
      </c>
      <c r="E674" s="251" t="s">
        <v>1298</v>
      </c>
      <c r="F674" s="252" t="s">
        <v>1299</v>
      </c>
      <c r="G674" s="253" t="s">
        <v>312</v>
      </c>
      <c r="H674" s="254">
        <v>309.06</v>
      </c>
      <c r="I674" s="255"/>
      <c r="J674" s="256">
        <f>ROUND(I674*H674,2)</f>
        <v>0</v>
      </c>
      <c r="K674" s="257"/>
      <c r="L674" s="258"/>
      <c r="M674" s="259" t="s">
        <v>1</v>
      </c>
      <c r="N674" s="260" t="s">
        <v>41</v>
      </c>
      <c r="O674" s="78"/>
      <c r="P674" s="223">
        <f>O674*H674</f>
        <v>0</v>
      </c>
      <c r="Q674" s="223">
        <v>0.0002</v>
      </c>
      <c r="R674" s="223">
        <f>Q674*H674</f>
        <v>0.061812000000000006</v>
      </c>
      <c r="S674" s="223">
        <v>0</v>
      </c>
      <c r="T674" s="224">
        <f>S674*H674</f>
        <v>0</v>
      </c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R674" s="225" t="s">
        <v>350</v>
      </c>
      <c r="AT674" s="225" t="s">
        <v>365</v>
      </c>
      <c r="AU674" s="225" t="s">
        <v>86</v>
      </c>
      <c r="AY674" s="18" t="s">
        <v>169</v>
      </c>
      <c r="BE674" s="128">
        <f>IF(N674="základní",J674,0)</f>
        <v>0</v>
      </c>
      <c r="BF674" s="128">
        <f>IF(N674="snížená",J674,0)</f>
        <v>0</v>
      </c>
      <c r="BG674" s="128">
        <f>IF(N674="zákl. přenesená",J674,0)</f>
        <v>0</v>
      </c>
      <c r="BH674" s="128">
        <f>IF(N674="sníž. přenesená",J674,0)</f>
        <v>0</v>
      </c>
      <c r="BI674" s="128">
        <f>IF(N674="nulová",J674,0)</f>
        <v>0</v>
      </c>
      <c r="BJ674" s="18" t="s">
        <v>84</v>
      </c>
      <c r="BK674" s="128">
        <f>ROUND(I674*H674,2)</f>
        <v>0</v>
      </c>
      <c r="BL674" s="18" t="s">
        <v>257</v>
      </c>
      <c r="BM674" s="225" t="s">
        <v>1300</v>
      </c>
    </row>
    <row r="675" spans="1:51" s="14" customFormat="1" ht="12">
      <c r="A675" s="14"/>
      <c r="B675" s="234"/>
      <c r="C675" s="14"/>
      <c r="D675" s="227" t="s">
        <v>177</v>
      </c>
      <c r="E675" s="14"/>
      <c r="F675" s="236" t="s">
        <v>1301</v>
      </c>
      <c r="G675" s="14"/>
      <c r="H675" s="237">
        <v>309.06</v>
      </c>
      <c r="I675" s="238"/>
      <c r="J675" s="14"/>
      <c r="K675" s="14"/>
      <c r="L675" s="234"/>
      <c r="M675" s="239"/>
      <c r="N675" s="240"/>
      <c r="O675" s="240"/>
      <c r="P675" s="240"/>
      <c r="Q675" s="240"/>
      <c r="R675" s="240"/>
      <c r="S675" s="240"/>
      <c r="T675" s="241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35" t="s">
        <v>177</v>
      </c>
      <c r="AU675" s="235" t="s">
        <v>86</v>
      </c>
      <c r="AV675" s="14" t="s">
        <v>86</v>
      </c>
      <c r="AW675" s="14" t="s">
        <v>3</v>
      </c>
      <c r="AX675" s="14" t="s">
        <v>84</v>
      </c>
      <c r="AY675" s="235" t="s">
        <v>169</v>
      </c>
    </row>
    <row r="676" spans="1:65" s="2" customFormat="1" ht="21.75" customHeight="1">
      <c r="A676" s="39"/>
      <c r="B676" s="181"/>
      <c r="C676" s="213" t="s">
        <v>1302</v>
      </c>
      <c r="D676" s="213" t="s">
        <v>171</v>
      </c>
      <c r="E676" s="214" t="s">
        <v>1303</v>
      </c>
      <c r="F676" s="215" t="s">
        <v>1304</v>
      </c>
      <c r="G676" s="216" t="s">
        <v>211</v>
      </c>
      <c r="H676" s="217">
        <v>5.587</v>
      </c>
      <c r="I676" s="218"/>
      <c r="J676" s="219">
        <f>ROUND(I676*H676,2)</f>
        <v>0</v>
      </c>
      <c r="K676" s="220"/>
      <c r="L676" s="40"/>
      <c r="M676" s="221" t="s">
        <v>1</v>
      </c>
      <c r="N676" s="222" t="s">
        <v>41</v>
      </c>
      <c r="O676" s="78"/>
      <c r="P676" s="223">
        <f>O676*H676</f>
        <v>0</v>
      </c>
      <c r="Q676" s="223">
        <v>0</v>
      </c>
      <c r="R676" s="223">
        <f>Q676*H676</f>
        <v>0</v>
      </c>
      <c r="S676" s="223">
        <v>0</v>
      </c>
      <c r="T676" s="224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25" t="s">
        <v>257</v>
      </c>
      <c r="AT676" s="225" t="s">
        <v>171</v>
      </c>
      <c r="AU676" s="225" t="s">
        <v>86</v>
      </c>
      <c r="AY676" s="18" t="s">
        <v>169</v>
      </c>
      <c r="BE676" s="128">
        <f>IF(N676="základní",J676,0)</f>
        <v>0</v>
      </c>
      <c r="BF676" s="128">
        <f>IF(N676="snížená",J676,0)</f>
        <v>0</v>
      </c>
      <c r="BG676" s="128">
        <f>IF(N676="zákl. přenesená",J676,0)</f>
        <v>0</v>
      </c>
      <c r="BH676" s="128">
        <f>IF(N676="sníž. přenesená",J676,0)</f>
        <v>0</v>
      </c>
      <c r="BI676" s="128">
        <f>IF(N676="nulová",J676,0)</f>
        <v>0</v>
      </c>
      <c r="BJ676" s="18" t="s">
        <v>84</v>
      </c>
      <c r="BK676" s="128">
        <f>ROUND(I676*H676,2)</f>
        <v>0</v>
      </c>
      <c r="BL676" s="18" t="s">
        <v>257</v>
      </c>
      <c r="BM676" s="225" t="s">
        <v>1305</v>
      </c>
    </row>
    <row r="677" spans="1:65" s="2" customFormat="1" ht="21.75" customHeight="1">
      <c r="A677" s="39"/>
      <c r="B677" s="181"/>
      <c r="C677" s="213" t="s">
        <v>1306</v>
      </c>
      <c r="D677" s="213" t="s">
        <v>171</v>
      </c>
      <c r="E677" s="214" t="s">
        <v>1307</v>
      </c>
      <c r="F677" s="215" t="s">
        <v>1308</v>
      </c>
      <c r="G677" s="216" t="s">
        <v>211</v>
      </c>
      <c r="H677" s="217">
        <v>5.587</v>
      </c>
      <c r="I677" s="218"/>
      <c r="J677" s="219">
        <f>ROUND(I677*H677,2)</f>
        <v>0</v>
      </c>
      <c r="K677" s="220"/>
      <c r="L677" s="40"/>
      <c r="M677" s="221" t="s">
        <v>1</v>
      </c>
      <c r="N677" s="222" t="s">
        <v>41</v>
      </c>
      <c r="O677" s="78"/>
      <c r="P677" s="223">
        <f>O677*H677</f>
        <v>0</v>
      </c>
      <c r="Q677" s="223">
        <v>0</v>
      </c>
      <c r="R677" s="223">
        <f>Q677*H677</f>
        <v>0</v>
      </c>
      <c r="S677" s="223">
        <v>0</v>
      </c>
      <c r="T677" s="224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25" t="s">
        <v>257</v>
      </c>
      <c r="AT677" s="225" t="s">
        <v>171</v>
      </c>
      <c r="AU677" s="225" t="s">
        <v>86</v>
      </c>
      <c r="AY677" s="18" t="s">
        <v>169</v>
      </c>
      <c r="BE677" s="128">
        <f>IF(N677="základní",J677,0)</f>
        <v>0</v>
      </c>
      <c r="BF677" s="128">
        <f>IF(N677="snížená",J677,0)</f>
        <v>0</v>
      </c>
      <c r="BG677" s="128">
        <f>IF(N677="zákl. přenesená",J677,0)</f>
        <v>0</v>
      </c>
      <c r="BH677" s="128">
        <f>IF(N677="sníž. přenesená",J677,0)</f>
        <v>0</v>
      </c>
      <c r="BI677" s="128">
        <f>IF(N677="nulová",J677,0)</f>
        <v>0</v>
      </c>
      <c r="BJ677" s="18" t="s">
        <v>84</v>
      </c>
      <c r="BK677" s="128">
        <f>ROUND(I677*H677,2)</f>
        <v>0</v>
      </c>
      <c r="BL677" s="18" t="s">
        <v>257</v>
      </c>
      <c r="BM677" s="225" t="s">
        <v>1309</v>
      </c>
    </row>
    <row r="678" spans="1:63" s="12" customFormat="1" ht="22.8" customHeight="1">
      <c r="A678" s="12"/>
      <c r="B678" s="200"/>
      <c r="C678" s="12"/>
      <c r="D678" s="201" t="s">
        <v>75</v>
      </c>
      <c r="E678" s="211" t="s">
        <v>1310</v>
      </c>
      <c r="F678" s="211" t="s">
        <v>1311</v>
      </c>
      <c r="G678" s="12"/>
      <c r="H678" s="12"/>
      <c r="I678" s="203"/>
      <c r="J678" s="212">
        <f>BK678</f>
        <v>0</v>
      </c>
      <c r="K678" s="12"/>
      <c r="L678" s="200"/>
      <c r="M678" s="205"/>
      <c r="N678" s="206"/>
      <c r="O678" s="206"/>
      <c r="P678" s="207">
        <f>SUM(P679:P690)</f>
        <v>0</v>
      </c>
      <c r="Q678" s="206"/>
      <c r="R678" s="207">
        <f>SUM(R679:R690)</f>
        <v>3.833584</v>
      </c>
      <c r="S678" s="206"/>
      <c r="T678" s="208">
        <f>SUM(T679:T690)</f>
        <v>0</v>
      </c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R678" s="201" t="s">
        <v>86</v>
      </c>
      <c r="AT678" s="209" t="s">
        <v>75</v>
      </c>
      <c r="AU678" s="209" t="s">
        <v>84</v>
      </c>
      <c r="AY678" s="201" t="s">
        <v>169</v>
      </c>
      <c r="BK678" s="210">
        <f>SUM(BK679:BK690)</f>
        <v>0</v>
      </c>
    </row>
    <row r="679" spans="1:65" s="2" customFormat="1" ht="16.5" customHeight="1">
      <c r="A679" s="39"/>
      <c r="B679" s="181"/>
      <c r="C679" s="213" t="s">
        <v>1312</v>
      </c>
      <c r="D679" s="213" t="s">
        <v>171</v>
      </c>
      <c r="E679" s="214" t="s">
        <v>1313</v>
      </c>
      <c r="F679" s="215" t="s">
        <v>1314</v>
      </c>
      <c r="G679" s="216" t="s">
        <v>248</v>
      </c>
      <c r="H679" s="217">
        <v>202.3</v>
      </c>
      <c r="I679" s="218"/>
      <c r="J679" s="219">
        <f>ROUND(I679*H679,2)</f>
        <v>0</v>
      </c>
      <c r="K679" s="220"/>
      <c r="L679" s="40"/>
      <c r="M679" s="221" t="s">
        <v>1</v>
      </c>
      <c r="N679" s="222" t="s">
        <v>41</v>
      </c>
      <c r="O679" s="78"/>
      <c r="P679" s="223">
        <f>O679*H679</f>
        <v>0</v>
      </c>
      <c r="Q679" s="223">
        <v>0</v>
      </c>
      <c r="R679" s="223">
        <f>Q679*H679</f>
        <v>0</v>
      </c>
      <c r="S679" s="223">
        <v>0</v>
      </c>
      <c r="T679" s="224">
        <f>S679*H679</f>
        <v>0</v>
      </c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R679" s="225" t="s">
        <v>257</v>
      </c>
      <c r="AT679" s="225" t="s">
        <v>171</v>
      </c>
      <c r="AU679" s="225" t="s">
        <v>86</v>
      </c>
      <c r="AY679" s="18" t="s">
        <v>169</v>
      </c>
      <c r="BE679" s="128">
        <f>IF(N679="základní",J679,0)</f>
        <v>0</v>
      </c>
      <c r="BF679" s="128">
        <f>IF(N679="snížená",J679,0)</f>
        <v>0</v>
      </c>
      <c r="BG679" s="128">
        <f>IF(N679="zákl. přenesená",J679,0)</f>
        <v>0</v>
      </c>
      <c r="BH679" s="128">
        <f>IF(N679="sníž. přenesená",J679,0)</f>
        <v>0</v>
      </c>
      <c r="BI679" s="128">
        <f>IF(N679="nulová",J679,0)</f>
        <v>0</v>
      </c>
      <c r="BJ679" s="18" t="s">
        <v>84</v>
      </c>
      <c r="BK679" s="128">
        <f>ROUND(I679*H679,2)</f>
        <v>0</v>
      </c>
      <c r="BL679" s="18" t="s">
        <v>257</v>
      </c>
      <c r="BM679" s="225" t="s">
        <v>1315</v>
      </c>
    </row>
    <row r="680" spans="1:65" s="2" customFormat="1" ht="16.5" customHeight="1">
      <c r="A680" s="39"/>
      <c r="B680" s="181"/>
      <c r="C680" s="213" t="s">
        <v>1316</v>
      </c>
      <c r="D680" s="213" t="s">
        <v>171</v>
      </c>
      <c r="E680" s="214" t="s">
        <v>1317</v>
      </c>
      <c r="F680" s="215" t="s">
        <v>1318</v>
      </c>
      <c r="G680" s="216" t="s">
        <v>248</v>
      </c>
      <c r="H680" s="217">
        <v>202.3</v>
      </c>
      <c r="I680" s="218"/>
      <c r="J680" s="219">
        <f>ROUND(I680*H680,2)</f>
        <v>0</v>
      </c>
      <c r="K680" s="220"/>
      <c r="L680" s="40"/>
      <c r="M680" s="221" t="s">
        <v>1</v>
      </c>
      <c r="N680" s="222" t="s">
        <v>41</v>
      </c>
      <c r="O680" s="78"/>
      <c r="P680" s="223">
        <f>O680*H680</f>
        <v>0</v>
      </c>
      <c r="Q680" s="223">
        <v>0.0003</v>
      </c>
      <c r="R680" s="223">
        <f>Q680*H680</f>
        <v>0.06069</v>
      </c>
      <c r="S680" s="223">
        <v>0</v>
      </c>
      <c r="T680" s="224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25" t="s">
        <v>257</v>
      </c>
      <c r="AT680" s="225" t="s">
        <v>171</v>
      </c>
      <c r="AU680" s="225" t="s">
        <v>86</v>
      </c>
      <c r="AY680" s="18" t="s">
        <v>169</v>
      </c>
      <c r="BE680" s="128">
        <f>IF(N680="základní",J680,0)</f>
        <v>0</v>
      </c>
      <c r="BF680" s="128">
        <f>IF(N680="snížená",J680,0)</f>
        <v>0</v>
      </c>
      <c r="BG680" s="128">
        <f>IF(N680="zákl. přenesená",J680,0)</f>
        <v>0</v>
      </c>
      <c r="BH680" s="128">
        <f>IF(N680="sníž. přenesená",J680,0)</f>
        <v>0</v>
      </c>
      <c r="BI680" s="128">
        <f>IF(N680="nulová",J680,0)</f>
        <v>0</v>
      </c>
      <c r="BJ680" s="18" t="s">
        <v>84</v>
      </c>
      <c r="BK680" s="128">
        <f>ROUND(I680*H680,2)</f>
        <v>0</v>
      </c>
      <c r="BL680" s="18" t="s">
        <v>257</v>
      </c>
      <c r="BM680" s="225" t="s">
        <v>1319</v>
      </c>
    </row>
    <row r="681" spans="1:65" s="2" customFormat="1" ht="21.75" customHeight="1">
      <c r="A681" s="39"/>
      <c r="B681" s="181"/>
      <c r="C681" s="213" t="s">
        <v>1320</v>
      </c>
      <c r="D681" s="213" t="s">
        <v>171</v>
      </c>
      <c r="E681" s="214" t="s">
        <v>1321</v>
      </c>
      <c r="F681" s="215" t="s">
        <v>1322</v>
      </c>
      <c r="G681" s="216" t="s">
        <v>248</v>
      </c>
      <c r="H681" s="217">
        <v>66</v>
      </c>
      <c r="I681" s="218"/>
      <c r="J681" s="219">
        <f>ROUND(I681*H681,2)</f>
        <v>0</v>
      </c>
      <c r="K681" s="220"/>
      <c r="L681" s="40"/>
      <c r="M681" s="221" t="s">
        <v>1</v>
      </c>
      <c r="N681" s="222" t="s">
        <v>41</v>
      </c>
      <c r="O681" s="78"/>
      <c r="P681" s="223">
        <f>O681*H681</f>
        <v>0</v>
      </c>
      <c r="Q681" s="223">
        <v>0.0015</v>
      </c>
      <c r="R681" s="223">
        <f>Q681*H681</f>
        <v>0.099</v>
      </c>
      <c r="S681" s="223">
        <v>0</v>
      </c>
      <c r="T681" s="224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25" t="s">
        <v>257</v>
      </c>
      <c r="AT681" s="225" t="s">
        <v>171</v>
      </c>
      <c r="AU681" s="225" t="s">
        <v>86</v>
      </c>
      <c r="AY681" s="18" t="s">
        <v>169</v>
      </c>
      <c r="BE681" s="128">
        <f>IF(N681="základní",J681,0)</f>
        <v>0</v>
      </c>
      <c r="BF681" s="128">
        <f>IF(N681="snížená",J681,0)</f>
        <v>0</v>
      </c>
      <c r="BG681" s="128">
        <f>IF(N681="zákl. přenesená",J681,0)</f>
        <v>0</v>
      </c>
      <c r="BH681" s="128">
        <f>IF(N681="sníž. přenesená",J681,0)</f>
        <v>0</v>
      </c>
      <c r="BI681" s="128">
        <f>IF(N681="nulová",J681,0)</f>
        <v>0</v>
      </c>
      <c r="BJ681" s="18" t="s">
        <v>84</v>
      </c>
      <c r="BK681" s="128">
        <f>ROUND(I681*H681,2)</f>
        <v>0</v>
      </c>
      <c r="BL681" s="18" t="s">
        <v>257</v>
      </c>
      <c r="BM681" s="225" t="s">
        <v>1323</v>
      </c>
    </row>
    <row r="682" spans="1:65" s="2" customFormat="1" ht="21.75" customHeight="1">
      <c r="A682" s="39"/>
      <c r="B682" s="181"/>
      <c r="C682" s="213" t="s">
        <v>1324</v>
      </c>
      <c r="D682" s="213" t="s">
        <v>171</v>
      </c>
      <c r="E682" s="214" t="s">
        <v>1325</v>
      </c>
      <c r="F682" s="215" t="s">
        <v>1326</v>
      </c>
      <c r="G682" s="216" t="s">
        <v>312</v>
      </c>
      <c r="H682" s="217">
        <v>36</v>
      </c>
      <c r="I682" s="218"/>
      <c r="J682" s="219">
        <f>ROUND(I682*H682,2)</f>
        <v>0</v>
      </c>
      <c r="K682" s="220"/>
      <c r="L682" s="40"/>
      <c r="M682" s="221" t="s">
        <v>1</v>
      </c>
      <c r="N682" s="222" t="s">
        <v>41</v>
      </c>
      <c r="O682" s="78"/>
      <c r="P682" s="223">
        <f>O682*H682</f>
        <v>0</v>
      </c>
      <c r="Q682" s="223">
        <v>0.00028</v>
      </c>
      <c r="R682" s="223">
        <f>Q682*H682</f>
        <v>0.010079999999999999</v>
      </c>
      <c r="S682" s="223">
        <v>0</v>
      </c>
      <c r="T682" s="224">
        <f>S682*H682</f>
        <v>0</v>
      </c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R682" s="225" t="s">
        <v>257</v>
      </c>
      <c r="AT682" s="225" t="s">
        <v>171</v>
      </c>
      <c r="AU682" s="225" t="s">
        <v>86</v>
      </c>
      <c r="AY682" s="18" t="s">
        <v>169</v>
      </c>
      <c r="BE682" s="128">
        <f>IF(N682="základní",J682,0)</f>
        <v>0</v>
      </c>
      <c r="BF682" s="128">
        <f>IF(N682="snížená",J682,0)</f>
        <v>0</v>
      </c>
      <c r="BG682" s="128">
        <f>IF(N682="zákl. přenesená",J682,0)</f>
        <v>0</v>
      </c>
      <c r="BH682" s="128">
        <f>IF(N682="sníž. přenesená",J682,0)</f>
        <v>0</v>
      </c>
      <c r="BI682" s="128">
        <f>IF(N682="nulová",J682,0)</f>
        <v>0</v>
      </c>
      <c r="BJ682" s="18" t="s">
        <v>84</v>
      </c>
      <c r="BK682" s="128">
        <f>ROUND(I682*H682,2)</f>
        <v>0</v>
      </c>
      <c r="BL682" s="18" t="s">
        <v>257</v>
      </c>
      <c r="BM682" s="225" t="s">
        <v>1327</v>
      </c>
    </row>
    <row r="683" spans="1:65" s="2" customFormat="1" ht="21.75" customHeight="1">
      <c r="A683" s="39"/>
      <c r="B683" s="181"/>
      <c r="C683" s="213" t="s">
        <v>1328</v>
      </c>
      <c r="D683" s="213" t="s">
        <v>171</v>
      </c>
      <c r="E683" s="214" t="s">
        <v>1329</v>
      </c>
      <c r="F683" s="215" t="s">
        <v>1330</v>
      </c>
      <c r="G683" s="216" t="s">
        <v>248</v>
      </c>
      <c r="H683" s="217">
        <v>202.3</v>
      </c>
      <c r="I683" s="218"/>
      <c r="J683" s="219">
        <f>ROUND(I683*H683,2)</f>
        <v>0</v>
      </c>
      <c r="K683" s="220"/>
      <c r="L683" s="40"/>
      <c r="M683" s="221" t="s">
        <v>1</v>
      </c>
      <c r="N683" s="222" t="s">
        <v>41</v>
      </c>
      <c r="O683" s="78"/>
      <c r="P683" s="223">
        <f>O683*H683</f>
        <v>0</v>
      </c>
      <c r="Q683" s="223">
        <v>0.005</v>
      </c>
      <c r="R683" s="223">
        <f>Q683*H683</f>
        <v>1.0115</v>
      </c>
      <c r="S683" s="223">
        <v>0</v>
      </c>
      <c r="T683" s="224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25" t="s">
        <v>257</v>
      </c>
      <c r="AT683" s="225" t="s">
        <v>171</v>
      </c>
      <c r="AU683" s="225" t="s">
        <v>86</v>
      </c>
      <c r="AY683" s="18" t="s">
        <v>169</v>
      </c>
      <c r="BE683" s="128">
        <f>IF(N683="základní",J683,0)</f>
        <v>0</v>
      </c>
      <c r="BF683" s="128">
        <f>IF(N683="snížená",J683,0)</f>
        <v>0</v>
      </c>
      <c r="BG683" s="128">
        <f>IF(N683="zákl. přenesená",J683,0)</f>
        <v>0</v>
      </c>
      <c r="BH683" s="128">
        <f>IF(N683="sníž. přenesená",J683,0)</f>
        <v>0</v>
      </c>
      <c r="BI683" s="128">
        <f>IF(N683="nulová",J683,0)</f>
        <v>0</v>
      </c>
      <c r="BJ683" s="18" t="s">
        <v>84</v>
      </c>
      <c r="BK683" s="128">
        <f>ROUND(I683*H683,2)</f>
        <v>0</v>
      </c>
      <c r="BL683" s="18" t="s">
        <v>257</v>
      </c>
      <c r="BM683" s="225" t="s">
        <v>1331</v>
      </c>
    </row>
    <row r="684" spans="1:65" s="2" customFormat="1" ht="21.75" customHeight="1">
      <c r="A684" s="39"/>
      <c r="B684" s="181"/>
      <c r="C684" s="250" t="s">
        <v>1332</v>
      </c>
      <c r="D684" s="250" t="s">
        <v>365</v>
      </c>
      <c r="E684" s="251" t="s">
        <v>1333</v>
      </c>
      <c r="F684" s="252" t="s">
        <v>1334</v>
      </c>
      <c r="G684" s="253" t="s">
        <v>248</v>
      </c>
      <c r="H684" s="254">
        <v>222.53</v>
      </c>
      <c r="I684" s="255"/>
      <c r="J684" s="256">
        <f>ROUND(I684*H684,2)</f>
        <v>0</v>
      </c>
      <c r="K684" s="257"/>
      <c r="L684" s="258"/>
      <c r="M684" s="259" t="s">
        <v>1</v>
      </c>
      <c r="N684" s="260" t="s">
        <v>41</v>
      </c>
      <c r="O684" s="78"/>
      <c r="P684" s="223">
        <f>O684*H684</f>
        <v>0</v>
      </c>
      <c r="Q684" s="223">
        <v>0.0118</v>
      </c>
      <c r="R684" s="223">
        <f>Q684*H684</f>
        <v>2.625854</v>
      </c>
      <c r="S684" s="223">
        <v>0</v>
      </c>
      <c r="T684" s="224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5" t="s">
        <v>350</v>
      </c>
      <c r="AT684" s="225" t="s">
        <v>365</v>
      </c>
      <c r="AU684" s="225" t="s">
        <v>86</v>
      </c>
      <c r="AY684" s="18" t="s">
        <v>169</v>
      </c>
      <c r="BE684" s="128">
        <f>IF(N684="základní",J684,0)</f>
        <v>0</v>
      </c>
      <c r="BF684" s="128">
        <f>IF(N684="snížená",J684,0)</f>
        <v>0</v>
      </c>
      <c r="BG684" s="128">
        <f>IF(N684="zákl. přenesená",J684,0)</f>
        <v>0</v>
      </c>
      <c r="BH684" s="128">
        <f>IF(N684="sníž. přenesená",J684,0)</f>
        <v>0</v>
      </c>
      <c r="BI684" s="128">
        <f>IF(N684="nulová",J684,0)</f>
        <v>0</v>
      </c>
      <c r="BJ684" s="18" t="s">
        <v>84</v>
      </c>
      <c r="BK684" s="128">
        <f>ROUND(I684*H684,2)</f>
        <v>0</v>
      </c>
      <c r="BL684" s="18" t="s">
        <v>257</v>
      </c>
      <c r="BM684" s="225" t="s">
        <v>1335</v>
      </c>
    </row>
    <row r="685" spans="1:51" s="14" customFormat="1" ht="12">
      <c r="A685" s="14"/>
      <c r="B685" s="234"/>
      <c r="C685" s="14"/>
      <c r="D685" s="227" t="s">
        <v>177</v>
      </c>
      <c r="E685" s="14"/>
      <c r="F685" s="236" t="s">
        <v>1336</v>
      </c>
      <c r="G685" s="14"/>
      <c r="H685" s="237">
        <v>222.53</v>
      </c>
      <c r="I685" s="238"/>
      <c r="J685" s="14"/>
      <c r="K685" s="14"/>
      <c r="L685" s="234"/>
      <c r="M685" s="239"/>
      <c r="N685" s="240"/>
      <c r="O685" s="240"/>
      <c r="P685" s="240"/>
      <c r="Q685" s="240"/>
      <c r="R685" s="240"/>
      <c r="S685" s="240"/>
      <c r="T685" s="241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35" t="s">
        <v>177</v>
      </c>
      <c r="AU685" s="235" t="s">
        <v>86</v>
      </c>
      <c r="AV685" s="14" t="s">
        <v>86</v>
      </c>
      <c r="AW685" s="14" t="s">
        <v>3</v>
      </c>
      <c r="AX685" s="14" t="s">
        <v>84</v>
      </c>
      <c r="AY685" s="235" t="s">
        <v>169</v>
      </c>
    </row>
    <row r="686" spans="1:65" s="2" customFormat="1" ht="16.5" customHeight="1">
      <c r="A686" s="39"/>
      <c r="B686" s="181"/>
      <c r="C686" s="213" t="s">
        <v>1337</v>
      </c>
      <c r="D686" s="213" t="s">
        <v>171</v>
      </c>
      <c r="E686" s="214" t="s">
        <v>1338</v>
      </c>
      <c r="F686" s="215" t="s">
        <v>1339</v>
      </c>
      <c r="G686" s="216" t="s">
        <v>312</v>
      </c>
      <c r="H686" s="217">
        <v>48</v>
      </c>
      <c r="I686" s="218"/>
      <c r="J686" s="219">
        <f>ROUND(I686*H686,2)</f>
        <v>0</v>
      </c>
      <c r="K686" s="220"/>
      <c r="L686" s="40"/>
      <c r="M686" s="221" t="s">
        <v>1</v>
      </c>
      <c r="N686" s="222" t="s">
        <v>41</v>
      </c>
      <c r="O686" s="78"/>
      <c r="P686" s="223">
        <f>O686*H686</f>
        <v>0</v>
      </c>
      <c r="Q686" s="223">
        <v>0.0005</v>
      </c>
      <c r="R686" s="223">
        <f>Q686*H686</f>
        <v>0.024</v>
      </c>
      <c r="S686" s="223">
        <v>0</v>
      </c>
      <c r="T686" s="224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25" t="s">
        <v>257</v>
      </c>
      <c r="AT686" s="225" t="s">
        <v>171</v>
      </c>
      <c r="AU686" s="225" t="s">
        <v>86</v>
      </c>
      <c r="AY686" s="18" t="s">
        <v>169</v>
      </c>
      <c r="BE686" s="128">
        <f>IF(N686="základní",J686,0)</f>
        <v>0</v>
      </c>
      <c r="BF686" s="128">
        <f>IF(N686="snížená",J686,0)</f>
        <v>0</v>
      </c>
      <c r="BG686" s="128">
        <f>IF(N686="zákl. přenesená",J686,0)</f>
        <v>0</v>
      </c>
      <c r="BH686" s="128">
        <f>IF(N686="sníž. přenesená",J686,0)</f>
        <v>0</v>
      </c>
      <c r="BI686" s="128">
        <f>IF(N686="nulová",J686,0)</f>
        <v>0</v>
      </c>
      <c r="BJ686" s="18" t="s">
        <v>84</v>
      </c>
      <c r="BK686" s="128">
        <f>ROUND(I686*H686,2)</f>
        <v>0</v>
      </c>
      <c r="BL686" s="18" t="s">
        <v>257</v>
      </c>
      <c r="BM686" s="225" t="s">
        <v>1340</v>
      </c>
    </row>
    <row r="687" spans="1:65" s="2" customFormat="1" ht="16.5" customHeight="1">
      <c r="A687" s="39"/>
      <c r="B687" s="181"/>
      <c r="C687" s="213" t="s">
        <v>1341</v>
      </c>
      <c r="D687" s="213" t="s">
        <v>171</v>
      </c>
      <c r="E687" s="214" t="s">
        <v>1342</v>
      </c>
      <c r="F687" s="215" t="s">
        <v>1343</v>
      </c>
      <c r="G687" s="216" t="s">
        <v>312</v>
      </c>
      <c r="H687" s="217">
        <v>82</v>
      </c>
      <c r="I687" s="218"/>
      <c r="J687" s="219">
        <f>ROUND(I687*H687,2)</f>
        <v>0</v>
      </c>
      <c r="K687" s="220"/>
      <c r="L687" s="40"/>
      <c r="M687" s="221" t="s">
        <v>1</v>
      </c>
      <c r="N687" s="222" t="s">
        <v>41</v>
      </c>
      <c r="O687" s="78"/>
      <c r="P687" s="223">
        <f>O687*H687</f>
        <v>0</v>
      </c>
      <c r="Q687" s="223">
        <v>3E-05</v>
      </c>
      <c r="R687" s="223">
        <f>Q687*H687</f>
        <v>0.00246</v>
      </c>
      <c r="S687" s="223">
        <v>0</v>
      </c>
      <c r="T687" s="224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25" t="s">
        <v>257</v>
      </c>
      <c r="AT687" s="225" t="s">
        <v>171</v>
      </c>
      <c r="AU687" s="225" t="s">
        <v>86</v>
      </c>
      <c r="AY687" s="18" t="s">
        <v>169</v>
      </c>
      <c r="BE687" s="128">
        <f>IF(N687="základní",J687,0)</f>
        <v>0</v>
      </c>
      <c r="BF687" s="128">
        <f>IF(N687="snížená",J687,0)</f>
        <v>0</v>
      </c>
      <c r="BG687" s="128">
        <f>IF(N687="zákl. přenesená",J687,0)</f>
        <v>0</v>
      </c>
      <c r="BH687" s="128">
        <f>IF(N687="sníž. přenesená",J687,0)</f>
        <v>0</v>
      </c>
      <c r="BI687" s="128">
        <f>IF(N687="nulová",J687,0)</f>
        <v>0</v>
      </c>
      <c r="BJ687" s="18" t="s">
        <v>84</v>
      </c>
      <c r="BK687" s="128">
        <f>ROUND(I687*H687,2)</f>
        <v>0</v>
      </c>
      <c r="BL687" s="18" t="s">
        <v>257</v>
      </c>
      <c r="BM687" s="225" t="s">
        <v>1344</v>
      </c>
    </row>
    <row r="688" spans="1:65" s="2" customFormat="1" ht="16.5" customHeight="1">
      <c r="A688" s="39"/>
      <c r="B688" s="181"/>
      <c r="C688" s="213" t="s">
        <v>1345</v>
      </c>
      <c r="D688" s="213" t="s">
        <v>171</v>
      </c>
      <c r="E688" s="214" t="s">
        <v>1346</v>
      </c>
      <c r="F688" s="215" t="s">
        <v>1347</v>
      </c>
      <c r="G688" s="216" t="s">
        <v>286</v>
      </c>
      <c r="H688" s="217">
        <v>30</v>
      </c>
      <c r="I688" s="218"/>
      <c r="J688" s="219">
        <f>ROUND(I688*H688,2)</f>
        <v>0</v>
      </c>
      <c r="K688" s="220"/>
      <c r="L688" s="40"/>
      <c r="M688" s="221" t="s">
        <v>1</v>
      </c>
      <c r="N688" s="222" t="s">
        <v>41</v>
      </c>
      <c r="O688" s="78"/>
      <c r="P688" s="223">
        <f>O688*H688</f>
        <v>0</v>
      </c>
      <c r="Q688" s="223">
        <v>0</v>
      </c>
      <c r="R688" s="223">
        <f>Q688*H688</f>
        <v>0</v>
      </c>
      <c r="S688" s="223">
        <v>0</v>
      </c>
      <c r="T688" s="224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25" t="s">
        <v>257</v>
      </c>
      <c r="AT688" s="225" t="s">
        <v>171</v>
      </c>
      <c r="AU688" s="225" t="s">
        <v>86</v>
      </c>
      <c r="AY688" s="18" t="s">
        <v>169</v>
      </c>
      <c r="BE688" s="128">
        <f>IF(N688="základní",J688,0)</f>
        <v>0</v>
      </c>
      <c r="BF688" s="128">
        <f>IF(N688="snížená",J688,0)</f>
        <v>0</v>
      </c>
      <c r="BG688" s="128">
        <f>IF(N688="zákl. přenesená",J688,0)</f>
        <v>0</v>
      </c>
      <c r="BH688" s="128">
        <f>IF(N688="sníž. přenesená",J688,0)</f>
        <v>0</v>
      </c>
      <c r="BI688" s="128">
        <f>IF(N688="nulová",J688,0)</f>
        <v>0</v>
      </c>
      <c r="BJ688" s="18" t="s">
        <v>84</v>
      </c>
      <c r="BK688" s="128">
        <f>ROUND(I688*H688,2)</f>
        <v>0</v>
      </c>
      <c r="BL688" s="18" t="s">
        <v>257</v>
      </c>
      <c r="BM688" s="225" t="s">
        <v>1348</v>
      </c>
    </row>
    <row r="689" spans="1:65" s="2" customFormat="1" ht="21.75" customHeight="1">
      <c r="A689" s="39"/>
      <c r="B689" s="181"/>
      <c r="C689" s="213" t="s">
        <v>1349</v>
      </c>
      <c r="D689" s="213" t="s">
        <v>171</v>
      </c>
      <c r="E689" s="214" t="s">
        <v>1350</v>
      </c>
      <c r="F689" s="215" t="s">
        <v>1351</v>
      </c>
      <c r="G689" s="216" t="s">
        <v>211</v>
      </c>
      <c r="H689" s="217">
        <v>3.834</v>
      </c>
      <c r="I689" s="218"/>
      <c r="J689" s="219">
        <f>ROUND(I689*H689,2)</f>
        <v>0</v>
      </c>
      <c r="K689" s="220"/>
      <c r="L689" s="40"/>
      <c r="M689" s="221" t="s">
        <v>1</v>
      </c>
      <c r="N689" s="222" t="s">
        <v>41</v>
      </c>
      <c r="O689" s="78"/>
      <c r="P689" s="223">
        <f>O689*H689</f>
        <v>0</v>
      </c>
      <c r="Q689" s="223">
        <v>0</v>
      </c>
      <c r="R689" s="223">
        <f>Q689*H689</f>
        <v>0</v>
      </c>
      <c r="S689" s="223">
        <v>0</v>
      </c>
      <c r="T689" s="224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25" t="s">
        <v>257</v>
      </c>
      <c r="AT689" s="225" t="s">
        <v>171</v>
      </c>
      <c r="AU689" s="225" t="s">
        <v>86</v>
      </c>
      <c r="AY689" s="18" t="s">
        <v>169</v>
      </c>
      <c r="BE689" s="128">
        <f>IF(N689="základní",J689,0)</f>
        <v>0</v>
      </c>
      <c r="BF689" s="128">
        <f>IF(N689="snížená",J689,0)</f>
        <v>0</v>
      </c>
      <c r="BG689" s="128">
        <f>IF(N689="zákl. přenesená",J689,0)</f>
        <v>0</v>
      </c>
      <c r="BH689" s="128">
        <f>IF(N689="sníž. přenesená",J689,0)</f>
        <v>0</v>
      </c>
      <c r="BI689" s="128">
        <f>IF(N689="nulová",J689,0)</f>
        <v>0</v>
      </c>
      <c r="BJ689" s="18" t="s">
        <v>84</v>
      </c>
      <c r="BK689" s="128">
        <f>ROUND(I689*H689,2)</f>
        <v>0</v>
      </c>
      <c r="BL689" s="18" t="s">
        <v>257</v>
      </c>
      <c r="BM689" s="225" t="s">
        <v>1352</v>
      </c>
    </row>
    <row r="690" spans="1:65" s="2" customFormat="1" ht="21.75" customHeight="1">
      <c r="A690" s="39"/>
      <c r="B690" s="181"/>
      <c r="C690" s="213" t="s">
        <v>1353</v>
      </c>
      <c r="D690" s="213" t="s">
        <v>171</v>
      </c>
      <c r="E690" s="214" t="s">
        <v>1354</v>
      </c>
      <c r="F690" s="215" t="s">
        <v>1355</v>
      </c>
      <c r="G690" s="216" t="s">
        <v>211</v>
      </c>
      <c r="H690" s="217">
        <v>3.834</v>
      </c>
      <c r="I690" s="218"/>
      <c r="J690" s="219">
        <f>ROUND(I690*H690,2)</f>
        <v>0</v>
      </c>
      <c r="K690" s="220"/>
      <c r="L690" s="40"/>
      <c r="M690" s="221" t="s">
        <v>1</v>
      </c>
      <c r="N690" s="222" t="s">
        <v>41</v>
      </c>
      <c r="O690" s="78"/>
      <c r="P690" s="223">
        <f>O690*H690</f>
        <v>0</v>
      </c>
      <c r="Q690" s="223">
        <v>0</v>
      </c>
      <c r="R690" s="223">
        <f>Q690*H690</f>
        <v>0</v>
      </c>
      <c r="S690" s="223">
        <v>0</v>
      </c>
      <c r="T690" s="224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25" t="s">
        <v>257</v>
      </c>
      <c r="AT690" s="225" t="s">
        <v>171</v>
      </c>
      <c r="AU690" s="225" t="s">
        <v>86</v>
      </c>
      <c r="AY690" s="18" t="s">
        <v>169</v>
      </c>
      <c r="BE690" s="128">
        <f>IF(N690="základní",J690,0)</f>
        <v>0</v>
      </c>
      <c r="BF690" s="128">
        <f>IF(N690="snížená",J690,0)</f>
        <v>0</v>
      </c>
      <c r="BG690" s="128">
        <f>IF(N690="zákl. přenesená",J690,0)</f>
        <v>0</v>
      </c>
      <c r="BH690" s="128">
        <f>IF(N690="sníž. přenesená",J690,0)</f>
        <v>0</v>
      </c>
      <c r="BI690" s="128">
        <f>IF(N690="nulová",J690,0)</f>
        <v>0</v>
      </c>
      <c r="BJ690" s="18" t="s">
        <v>84</v>
      </c>
      <c r="BK690" s="128">
        <f>ROUND(I690*H690,2)</f>
        <v>0</v>
      </c>
      <c r="BL690" s="18" t="s">
        <v>257</v>
      </c>
      <c r="BM690" s="225" t="s">
        <v>1356</v>
      </c>
    </row>
    <row r="691" spans="1:63" s="12" customFormat="1" ht="22.8" customHeight="1">
      <c r="A691" s="12"/>
      <c r="B691" s="200"/>
      <c r="C691" s="12"/>
      <c r="D691" s="201" t="s">
        <v>75</v>
      </c>
      <c r="E691" s="211" t="s">
        <v>1357</v>
      </c>
      <c r="F691" s="211" t="s">
        <v>1358</v>
      </c>
      <c r="G691" s="12"/>
      <c r="H691" s="12"/>
      <c r="I691" s="203"/>
      <c r="J691" s="212">
        <f>BK691</f>
        <v>0</v>
      </c>
      <c r="K691" s="12"/>
      <c r="L691" s="200"/>
      <c r="M691" s="205"/>
      <c r="N691" s="206"/>
      <c r="O691" s="206"/>
      <c r="P691" s="207">
        <f>SUM(P692:P701)</f>
        <v>0</v>
      </c>
      <c r="Q691" s="206"/>
      <c r="R691" s="207">
        <f>SUM(R692:R701)</f>
        <v>0.1467</v>
      </c>
      <c r="S691" s="206"/>
      <c r="T691" s="208">
        <f>SUM(T692:T701)</f>
        <v>0</v>
      </c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R691" s="201" t="s">
        <v>86</v>
      </c>
      <c r="AT691" s="209" t="s">
        <v>75</v>
      </c>
      <c r="AU691" s="209" t="s">
        <v>84</v>
      </c>
      <c r="AY691" s="201" t="s">
        <v>169</v>
      </c>
      <c r="BK691" s="210">
        <f>SUM(BK692:BK701)</f>
        <v>0</v>
      </c>
    </row>
    <row r="692" spans="1:65" s="2" customFormat="1" ht="21.75" customHeight="1">
      <c r="A692" s="39"/>
      <c r="B692" s="181"/>
      <c r="C692" s="213" t="s">
        <v>1359</v>
      </c>
      <c r="D692" s="213" t="s">
        <v>171</v>
      </c>
      <c r="E692" s="214" t="s">
        <v>1360</v>
      </c>
      <c r="F692" s="215" t="s">
        <v>1361</v>
      </c>
      <c r="G692" s="216" t="s">
        <v>248</v>
      </c>
      <c r="H692" s="217">
        <v>45</v>
      </c>
      <c r="I692" s="218"/>
      <c r="J692" s="219">
        <f>ROUND(I692*H692,2)</f>
        <v>0</v>
      </c>
      <c r="K692" s="220"/>
      <c r="L692" s="40"/>
      <c r="M692" s="221" t="s">
        <v>1</v>
      </c>
      <c r="N692" s="222" t="s">
        <v>41</v>
      </c>
      <c r="O692" s="78"/>
      <c r="P692" s="223">
        <f>O692*H692</f>
        <v>0</v>
      </c>
      <c r="Q692" s="223">
        <v>0.00022</v>
      </c>
      <c r="R692" s="223">
        <f>Q692*H692</f>
        <v>0.0099</v>
      </c>
      <c r="S692" s="223">
        <v>0</v>
      </c>
      <c r="T692" s="224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25" t="s">
        <v>257</v>
      </c>
      <c r="AT692" s="225" t="s">
        <v>171</v>
      </c>
      <c r="AU692" s="225" t="s">
        <v>86</v>
      </c>
      <c r="AY692" s="18" t="s">
        <v>169</v>
      </c>
      <c r="BE692" s="128">
        <f>IF(N692="základní",J692,0)</f>
        <v>0</v>
      </c>
      <c r="BF692" s="128">
        <f>IF(N692="snížená",J692,0)</f>
        <v>0</v>
      </c>
      <c r="BG692" s="128">
        <f>IF(N692="zákl. přenesená",J692,0)</f>
        <v>0</v>
      </c>
      <c r="BH692" s="128">
        <f>IF(N692="sníž. přenesená",J692,0)</f>
        <v>0</v>
      </c>
      <c r="BI692" s="128">
        <f>IF(N692="nulová",J692,0)</f>
        <v>0</v>
      </c>
      <c r="BJ692" s="18" t="s">
        <v>84</v>
      </c>
      <c r="BK692" s="128">
        <f>ROUND(I692*H692,2)</f>
        <v>0</v>
      </c>
      <c r="BL692" s="18" t="s">
        <v>257</v>
      </c>
      <c r="BM692" s="225" t="s">
        <v>1362</v>
      </c>
    </row>
    <row r="693" spans="1:51" s="13" customFormat="1" ht="12">
      <c r="A693" s="13"/>
      <c r="B693" s="226"/>
      <c r="C693" s="13"/>
      <c r="D693" s="227" t="s">
        <v>177</v>
      </c>
      <c r="E693" s="228" t="s">
        <v>1</v>
      </c>
      <c r="F693" s="229" t="s">
        <v>1363</v>
      </c>
      <c r="G693" s="13"/>
      <c r="H693" s="228" t="s">
        <v>1</v>
      </c>
      <c r="I693" s="230"/>
      <c r="J693" s="13"/>
      <c r="K693" s="13"/>
      <c r="L693" s="226"/>
      <c r="M693" s="231"/>
      <c r="N693" s="232"/>
      <c r="O693" s="232"/>
      <c r="P693" s="232"/>
      <c r="Q693" s="232"/>
      <c r="R693" s="232"/>
      <c r="S693" s="232"/>
      <c r="T693" s="23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28" t="s">
        <v>177</v>
      </c>
      <c r="AU693" s="228" t="s">
        <v>86</v>
      </c>
      <c r="AV693" s="13" t="s">
        <v>84</v>
      </c>
      <c r="AW693" s="13" t="s">
        <v>30</v>
      </c>
      <c r="AX693" s="13" t="s">
        <v>76</v>
      </c>
      <c r="AY693" s="228" t="s">
        <v>169</v>
      </c>
    </row>
    <row r="694" spans="1:51" s="14" customFormat="1" ht="12">
      <c r="A694" s="14"/>
      <c r="B694" s="234"/>
      <c r="C694" s="14"/>
      <c r="D694" s="227" t="s">
        <v>177</v>
      </c>
      <c r="E694" s="235" t="s">
        <v>1</v>
      </c>
      <c r="F694" s="236" t="s">
        <v>413</v>
      </c>
      <c r="G694" s="14"/>
      <c r="H694" s="237">
        <v>45</v>
      </c>
      <c r="I694" s="238"/>
      <c r="J694" s="14"/>
      <c r="K694" s="14"/>
      <c r="L694" s="234"/>
      <c r="M694" s="239"/>
      <c r="N694" s="240"/>
      <c r="O694" s="240"/>
      <c r="P694" s="240"/>
      <c r="Q694" s="240"/>
      <c r="R694" s="240"/>
      <c r="S694" s="240"/>
      <c r="T694" s="241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35" t="s">
        <v>177</v>
      </c>
      <c r="AU694" s="235" t="s">
        <v>86</v>
      </c>
      <c r="AV694" s="14" t="s">
        <v>86</v>
      </c>
      <c r="AW694" s="14" t="s">
        <v>30</v>
      </c>
      <c r="AX694" s="14" t="s">
        <v>76</v>
      </c>
      <c r="AY694" s="235" t="s">
        <v>169</v>
      </c>
    </row>
    <row r="695" spans="1:51" s="15" customFormat="1" ht="12">
      <c r="A695" s="15"/>
      <c r="B695" s="242"/>
      <c r="C695" s="15"/>
      <c r="D695" s="227" t="s">
        <v>177</v>
      </c>
      <c r="E695" s="243" t="s">
        <v>1</v>
      </c>
      <c r="F695" s="244" t="s">
        <v>180</v>
      </c>
      <c r="G695" s="15"/>
      <c r="H695" s="245">
        <v>45</v>
      </c>
      <c r="I695" s="246"/>
      <c r="J695" s="15"/>
      <c r="K695" s="15"/>
      <c r="L695" s="242"/>
      <c r="M695" s="247"/>
      <c r="N695" s="248"/>
      <c r="O695" s="248"/>
      <c r="P695" s="248"/>
      <c r="Q695" s="248"/>
      <c r="R695" s="248"/>
      <c r="S695" s="248"/>
      <c r="T695" s="249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43" t="s">
        <v>177</v>
      </c>
      <c r="AU695" s="243" t="s">
        <v>86</v>
      </c>
      <c r="AV695" s="15" t="s">
        <v>175</v>
      </c>
      <c r="AW695" s="15" t="s">
        <v>30</v>
      </c>
      <c r="AX695" s="15" t="s">
        <v>84</v>
      </c>
      <c r="AY695" s="243" t="s">
        <v>169</v>
      </c>
    </row>
    <row r="696" spans="1:65" s="2" customFormat="1" ht="16.5" customHeight="1">
      <c r="A696" s="39"/>
      <c r="B696" s="181"/>
      <c r="C696" s="213" t="s">
        <v>1364</v>
      </c>
      <c r="D696" s="213" t="s">
        <v>171</v>
      </c>
      <c r="E696" s="214" t="s">
        <v>1365</v>
      </c>
      <c r="F696" s="215" t="s">
        <v>1366</v>
      </c>
      <c r="G696" s="216" t="s">
        <v>248</v>
      </c>
      <c r="H696" s="217">
        <v>360</v>
      </c>
      <c r="I696" s="218"/>
      <c r="J696" s="219">
        <f>ROUND(I696*H696,2)</f>
        <v>0</v>
      </c>
      <c r="K696" s="220"/>
      <c r="L696" s="40"/>
      <c r="M696" s="221" t="s">
        <v>1</v>
      </c>
      <c r="N696" s="222" t="s">
        <v>41</v>
      </c>
      <c r="O696" s="78"/>
      <c r="P696" s="223">
        <f>O696*H696</f>
        <v>0</v>
      </c>
      <c r="Q696" s="223">
        <v>0</v>
      </c>
      <c r="R696" s="223">
        <f>Q696*H696</f>
        <v>0</v>
      </c>
      <c r="S696" s="223">
        <v>0</v>
      </c>
      <c r="T696" s="224">
        <f>S696*H696</f>
        <v>0</v>
      </c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R696" s="225" t="s">
        <v>257</v>
      </c>
      <c r="AT696" s="225" t="s">
        <v>171</v>
      </c>
      <c r="AU696" s="225" t="s">
        <v>86</v>
      </c>
      <c r="AY696" s="18" t="s">
        <v>169</v>
      </c>
      <c r="BE696" s="128">
        <f>IF(N696="základní",J696,0)</f>
        <v>0</v>
      </c>
      <c r="BF696" s="128">
        <f>IF(N696="snížená",J696,0)</f>
        <v>0</v>
      </c>
      <c r="BG696" s="128">
        <f>IF(N696="zákl. přenesená",J696,0)</f>
        <v>0</v>
      </c>
      <c r="BH696" s="128">
        <f>IF(N696="sníž. přenesená",J696,0)</f>
        <v>0</v>
      </c>
      <c r="BI696" s="128">
        <f>IF(N696="nulová",J696,0)</f>
        <v>0</v>
      </c>
      <c r="BJ696" s="18" t="s">
        <v>84</v>
      </c>
      <c r="BK696" s="128">
        <f>ROUND(I696*H696,2)</f>
        <v>0</v>
      </c>
      <c r="BL696" s="18" t="s">
        <v>257</v>
      </c>
      <c r="BM696" s="225" t="s">
        <v>1367</v>
      </c>
    </row>
    <row r="697" spans="1:51" s="13" customFormat="1" ht="12">
      <c r="A697" s="13"/>
      <c r="B697" s="226"/>
      <c r="C697" s="13"/>
      <c r="D697" s="227" t="s">
        <v>177</v>
      </c>
      <c r="E697" s="228" t="s">
        <v>1</v>
      </c>
      <c r="F697" s="229" t="s">
        <v>1368</v>
      </c>
      <c r="G697" s="13"/>
      <c r="H697" s="228" t="s">
        <v>1</v>
      </c>
      <c r="I697" s="230"/>
      <c r="J697" s="13"/>
      <c r="K697" s="13"/>
      <c r="L697" s="226"/>
      <c r="M697" s="231"/>
      <c r="N697" s="232"/>
      <c r="O697" s="232"/>
      <c r="P697" s="232"/>
      <c r="Q697" s="232"/>
      <c r="R697" s="232"/>
      <c r="S697" s="232"/>
      <c r="T697" s="23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28" t="s">
        <v>177</v>
      </c>
      <c r="AU697" s="228" t="s">
        <v>86</v>
      </c>
      <c r="AV697" s="13" t="s">
        <v>84</v>
      </c>
      <c r="AW697" s="13" t="s">
        <v>30</v>
      </c>
      <c r="AX697" s="13" t="s">
        <v>76</v>
      </c>
      <c r="AY697" s="228" t="s">
        <v>169</v>
      </c>
    </row>
    <row r="698" spans="1:51" s="14" customFormat="1" ht="12">
      <c r="A698" s="14"/>
      <c r="B698" s="234"/>
      <c r="C698" s="14"/>
      <c r="D698" s="227" t="s">
        <v>177</v>
      </c>
      <c r="E698" s="235" t="s">
        <v>1</v>
      </c>
      <c r="F698" s="236" t="s">
        <v>1369</v>
      </c>
      <c r="G698" s="14"/>
      <c r="H698" s="237">
        <v>360</v>
      </c>
      <c r="I698" s="238"/>
      <c r="J698" s="14"/>
      <c r="K698" s="14"/>
      <c r="L698" s="234"/>
      <c r="M698" s="239"/>
      <c r="N698" s="240"/>
      <c r="O698" s="240"/>
      <c r="P698" s="240"/>
      <c r="Q698" s="240"/>
      <c r="R698" s="240"/>
      <c r="S698" s="240"/>
      <c r="T698" s="241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35" t="s">
        <v>177</v>
      </c>
      <c r="AU698" s="235" t="s">
        <v>86</v>
      </c>
      <c r="AV698" s="14" t="s">
        <v>86</v>
      </c>
      <c r="AW698" s="14" t="s">
        <v>30</v>
      </c>
      <c r="AX698" s="14" t="s">
        <v>76</v>
      </c>
      <c r="AY698" s="235" t="s">
        <v>169</v>
      </c>
    </row>
    <row r="699" spans="1:51" s="15" customFormat="1" ht="12">
      <c r="A699" s="15"/>
      <c r="B699" s="242"/>
      <c r="C699" s="15"/>
      <c r="D699" s="227" t="s">
        <v>177</v>
      </c>
      <c r="E699" s="243" t="s">
        <v>1</v>
      </c>
      <c r="F699" s="244" t="s">
        <v>180</v>
      </c>
      <c r="G699" s="15"/>
      <c r="H699" s="245">
        <v>360</v>
      </c>
      <c r="I699" s="246"/>
      <c r="J699" s="15"/>
      <c r="K699" s="15"/>
      <c r="L699" s="242"/>
      <c r="M699" s="247"/>
      <c r="N699" s="248"/>
      <c r="O699" s="248"/>
      <c r="P699" s="248"/>
      <c r="Q699" s="248"/>
      <c r="R699" s="248"/>
      <c r="S699" s="248"/>
      <c r="T699" s="249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43" t="s">
        <v>177</v>
      </c>
      <c r="AU699" s="243" t="s">
        <v>86</v>
      </c>
      <c r="AV699" s="15" t="s">
        <v>175</v>
      </c>
      <c r="AW699" s="15" t="s">
        <v>30</v>
      </c>
      <c r="AX699" s="15" t="s">
        <v>84</v>
      </c>
      <c r="AY699" s="243" t="s">
        <v>169</v>
      </c>
    </row>
    <row r="700" spans="1:65" s="2" customFormat="1" ht="21.75" customHeight="1">
      <c r="A700" s="39"/>
      <c r="B700" s="181"/>
      <c r="C700" s="213" t="s">
        <v>1370</v>
      </c>
      <c r="D700" s="213" t="s">
        <v>171</v>
      </c>
      <c r="E700" s="214" t="s">
        <v>1371</v>
      </c>
      <c r="F700" s="215" t="s">
        <v>1372</v>
      </c>
      <c r="G700" s="216" t="s">
        <v>248</v>
      </c>
      <c r="H700" s="217">
        <v>360</v>
      </c>
      <c r="I700" s="218"/>
      <c r="J700" s="219">
        <f>ROUND(I700*H700,2)</f>
        <v>0</v>
      </c>
      <c r="K700" s="220"/>
      <c r="L700" s="40"/>
      <c r="M700" s="221" t="s">
        <v>1</v>
      </c>
      <c r="N700" s="222" t="s">
        <v>41</v>
      </c>
      <c r="O700" s="78"/>
      <c r="P700" s="223">
        <f>O700*H700</f>
        <v>0</v>
      </c>
      <c r="Q700" s="223">
        <v>0.0001</v>
      </c>
      <c r="R700" s="223">
        <f>Q700*H700</f>
        <v>0.036000000000000004</v>
      </c>
      <c r="S700" s="223">
        <v>0</v>
      </c>
      <c r="T700" s="224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25" t="s">
        <v>257</v>
      </c>
      <c r="AT700" s="225" t="s">
        <v>171</v>
      </c>
      <c r="AU700" s="225" t="s">
        <v>86</v>
      </c>
      <c r="AY700" s="18" t="s">
        <v>169</v>
      </c>
      <c r="BE700" s="128">
        <f>IF(N700="základní",J700,0)</f>
        <v>0</v>
      </c>
      <c r="BF700" s="128">
        <f>IF(N700="snížená",J700,0)</f>
        <v>0</v>
      </c>
      <c r="BG700" s="128">
        <f>IF(N700="zákl. přenesená",J700,0)</f>
        <v>0</v>
      </c>
      <c r="BH700" s="128">
        <f>IF(N700="sníž. přenesená",J700,0)</f>
        <v>0</v>
      </c>
      <c r="BI700" s="128">
        <f>IF(N700="nulová",J700,0)</f>
        <v>0</v>
      </c>
      <c r="BJ700" s="18" t="s">
        <v>84</v>
      </c>
      <c r="BK700" s="128">
        <f>ROUND(I700*H700,2)</f>
        <v>0</v>
      </c>
      <c r="BL700" s="18" t="s">
        <v>257</v>
      </c>
      <c r="BM700" s="225" t="s">
        <v>1373</v>
      </c>
    </row>
    <row r="701" spans="1:65" s="2" customFormat="1" ht="16.5" customHeight="1">
      <c r="A701" s="39"/>
      <c r="B701" s="181"/>
      <c r="C701" s="213" t="s">
        <v>1374</v>
      </c>
      <c r="D701" s="213" t="s">
        <v>171</v>
      </c>
      <c r="E701" s="214" t="s">
        <v>1375</v>
      </c>
      <c r="F701" s="215" t="s">
        <v>1376</v>
      </c>
      <c r="G701" s="216" t="s">
        <v>248</v>
      </c>
      <c r="H701" s="217">
        <v>360</v>
      </c>
      <c r="I701" s="218"/>
      <c r="J701" s="219">
        <f>ROUND(I701*H701,2)</f>
        <v>0</v>
      </c>
      <c r="K701" s="220"/>
      <c r="L701" s="40"/>
      <c r="M701" s="221" t="s">
        <v>1</v>
      </c>
      <c r="N701" s="222" t="s">
        <v>41</v>
      </c>
      <c r="O701" s="78"/>
      <c r="P701" s="223">
        <f>O701*H701</f>
        <v>0</v>
      </c>
      <c r="Q701" s="223">
        <v>0.00028</v>
      </c>
      <c r="R701" s="223">
        <f>Q701*H701</f>
        <v>0.10079999999999999</v>
      </c>
      <c r="S701" s="223">
        <v>0</v>
      </c>
      <c r="T701" s="224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25" t="s">
        <v>257</v>
      </c>
      <c r="AT701" s="225" t="s">
        <v>171</v>
      </c>
      <c r="AU701" s="225" t="s">
        <v>86</v>
      </c>
      <c r="AY701" s="18" t="s">
        <v>169</v>
      </c>
      <c r="BE701" s="128">
        <f>IF(N701="základní",J701,0)</f>
        <v>0</v>
      </c>
      <c r="BF701" s="128">
        <f>IF(N701="snížená",J701,0)</f>
        <v>0</v>
      </c>
      <c r="BG701" s="128">
        <f>IF(N701="zákl. přenesená",J701,0)</f>
        <v>0</v>
      </c>
      <c r="BH701" s="128">
        <f>IF(N701="sníž. přenesená",J701,0)</f>
        <v>0</v>
      </c>
      <c r="BI701" s="128">
        <f>IF(N701="nulová",J701,0)</f>
        <v>0</v>
      </c>
      <c r="BJ701" s="18" t="s">
        <v>84</v>
      </c>
      <c r="BK701" s="128">
        <f>ROUND(I701*H701,2)</f>
        <v>0</v>
      </c>
      <c r="BL701" s="18" t="s">
        <v>257</v>
      </c>
      <c r="BM701" s="225" t="s">
        <v>1377</v>
      </c>
    </row>
    <row r="702" spans="1:63" s="12" customFormat="1" ht="22.8" customHeight="1">
      <c r="A702" s="12"/>
      <c r="B702" s="200"/>
      <c r="C702" s="12"/>
      <c r="D702" s="201" t="s">
        <v>75</v>
      </c>
      <c r="E702" s="211" t="s">
        <v>1378</v>
      </c>
      <c r="F702" s="211" t="s">
        <v>1379</v>
      </c>
      <c r="G702" s="12"/>
      <c r="H702" s="12"/>
      <c r="I702" s="203"/>
      <c r="J702" s="212">
        <f>BK702</f>
        <v>0</v>
      </c>
      <c r="K702" s="12"/>
      <c r="L702" s="200"/>
      <c r="M702" s="205"/>
      <c r="N702" s="206"/>
      <c r="O702" s="206"/>
      <c r="P702" s="207">
        <f>SUM(P703:P712)</f>
        <v>0</v>
      </c>
      <c r="Q702" s="206"/>
      <c r="R702" s="207">
        <f>SUM(R703:R712)</f>
        <v>2.064822</v>
      </c>
      <c r="S702" s="206"/>
      <c r="T702" s="208">
        <f>SUM(T703:T712)</f>
        <v>0.4092</v>
      </c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R702" s="201" t="s">
        <v>86</v>
      </c>
      <c r="AT702" s="209" t="s">
        <v>75</v>
      </c>
      <c r="AU702" s="209" t="s">
        <v>84</v>
      </c>
      <c r="AY702" s="201" t="s">
        <v>169</v>
      </c>
      <c r="BK702" s="210">
        <f>SUM(BK703:BK712)</f>
        <v>0</v>
      </c>
    </row>
    <row r="703" spans="1:65" s="2" customFormat="1" ht="16.5" customHeight="1">
      <c r="A703" s="39"/>
      <c r="B703" s="181"/>
      <c r="C703" s="213" t="s">
        <v>1380</v>
      </c>
      <c r="D703" s="213" t="s">
        <v>171</v>
      </c>
      <c r="E703" s="214" t="s">
        <v>1381</v>
      </c>
      <c r="F703" s="215" t="s">
        <v>1382</v>
      </c>
      <c r="G703" s="216" t="s">
        <v>248</v>
      </c>
      <c r="H703" s="217">
        <v>1320</v>
      </c>
      <c r="I703" s="218"/>
      <c r="J703" s="219">
        <f>ROUND(I703*H703,2)</f>
        <v>0</v>
      </c>
      <c r="K703" s="220"/>
      <c r="L703" s="40"/>
      <c r="M703" s="221" t="s">
        <v>1</v>
      </c>
      <c r="N703" s="222" t="s">
        <v>41</v>
      </c>
      <c r="O703" s="78"/>
      <c r="P703" s="223">
        <f>O703*H703</f>
        <v>0</v>
      </c>
      <c r="Q703" s="223">
        <v>0.001</v>
      </c>
      <c r="R703" s="223">
        <f>Q703*H703</f>
        <v>1.32</v>
      </c>
      <c r="S703" s="223">
        <v>0.00031</v>
      </c>
      <c r="T703" s="224">
        <f>S703*H703</f>
        <v>0.4092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25" t="s">
        <v>257</v>
      </c>
      <c r="AT703" s="225" t="s">
        <v>171</v>
      </c>
      <c r="AU703" s="225" t="s">
        <v>86</v>
      </c>
      <c r="AY703" s="18" t="s">
        <v>169</v>
      </c>
      <c r="BE703" s="128">
        <f>IF(N703="základní",J703,0)</f>
        <v>0</v>
      </c>
      <c r="BF703" s="128">
        <f>IF(N703="snížená",J703,0)</f>
        <v>0</v>
      </c>
      <c r="BG703" s="128">
        <f>IF(N703="zákl. přenesená",J703,0)</f>
        <v>0</v>
      </c>
      <c r="BH703" s="128">
        <f>IF(N703="sníž. přenesená",J703,0)</f>
        <v>0</v>
      </c>
      <c r="BI703" s="128">
        <f>IF(N703="nulová",J703,0)</f>
        <v>0</v>
      </c>
      <c r="BJ703" s="18" t="s">
        <v>84</v>
      </c>
      <c r="BK703" s="128">
        <f>ROUND(I703*H703,2)</f>
        <v>0</v>
      </c>
      <c r="BL703" s="18" t="s">
        <v>257</v>
      </c>
      <c r="BM703" s="225" t="s">
        <v>1383</v>
      </c>
    </row>
    <row r="704" spans="1:51" s="13" customFormat="1" ht="12">
      <c r="A704" s="13"/>
      <c r="B704" s="226"/>
      <c r="C704" s="13"/>
      <c r="D704" s="227" t="s">
        <v>177</v>
      </c>
      <c r="E704" s="228" t="s">
        <v>1</v>
      </c>
      <c r="F704" s="229" t="s">
        <v>1384</v>
      </c>
      <c r="G704" s="13"/>
      <c r="H704" s="228" t="s">
        <v>1</v>
      </c>
      <c r="I704" s="230"/>
      <c r="J704" s="13"/>
      <c r="K704" s="13"/>
      <c r="L704" s="226"/>
      <c r="M704" s="231"/>
      <c r="N704" s="232"/>
      <c r="O704" s="232"/>
      <c r="P704" s="232"/>
      <c r="Q704" s="232"/>
      <c r="R704" s="232"/>
      <c r="S704" s="232"/>
      <c r="T704" s="23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28" t="s">
        <v>177</v>
      </c>
      <c r="AU704" s="228" t="s">
        <v>86</v>
      </c>
      <c r="AV704" s="13" t="s">
        <v>84</v>
      </c>
      <c r="AW704" s="13" t="s">
        <v>30</v>
      </c>
      <c r="AX704" s="13" t="s">
        <v>76</v>
      </c>
      <c r="AY704" s="228" t="s">
        <v>169</v>
      </c>
    </row>
    <row r="705" spans="1:51" s="14" customFormat="1" ht="12">
      <c r="A705" s="14"/>
      <c r="B705" s="234"/>
      <c r="C705" s="14"/>
      <c r="D705" s="227" t="s">
        <v>177</v>
      </c>
      <c r="E705" s="235" t="s">
        <v>1</v>
      </c>
      <c r="F705" s="236" t="s">
        <v>1385</v>
      </c>
      <c r="G705" s="14"/>
      <c r="H705" s="237">
        <v>1320</v>
      </c>
      <c r="I705" s="238"/>
      <c r="J705" s="14"/>
      <c r="K705" s="14"/>
      <c r="L705" s="234"/>
      <c r="M705" s="239"/>
      <c r="N705" s="240"/>
      <c r="O705" s="240"/>
      <c r="P705" s="240"/>
      <c r="Q705" s="240"/>
      <c r="R705" s="240"/>
      <c r="S705" s="240"/>
      <c r="T705" s="241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35" t="s">
        <v>177</v>
      </c>
      <c r="AU705" s="235" t="s">
        <v>86</v>
      </c>
      <c r="AV705" s="14" t="s">
        <v>86</v>
      </c>
      <c r="AW705" s="14" t="s">
        <v>30</v>
      </c>
      <c r="AX705" s="14" t="s">
        <v>76</v>
      </c>
      <c r="AY705" s="235" t="s">
        <v>169</v>
      </c>
    </row>
    <row r="706" spans="1:51" s="15" customFormat="1" ht="12">
      <c r="A706" s="15"/>
      <c r="B706" s="242"/>
      <c r="C706" s="15"/>
      <c r="D706" s="227" t="s">
        <v>177</v>
      </c>
      <c r="E706" s="243" t="s">
        <v>1</v>
      </c>
      <c r="F706" s="244" t="s">
        <v>180</v>
      </c>
      <c r="G706" s="15"/>
      <c r="H706" s="245">
        <v>1320</v>
      </c>
      <c r="I706" s="246"/>
      <c r="J706" s="15"/>
      <c r="K706" s="15"/>
      <c r="L706" s="242"/>
      <c r="M706" s="247"/>
      <c r="N706" s="248"/>
      <c r="O706" s="248"/>
      <c r="P706" s="248"/>
      <c r="Q706" s="248"/>
      <c r="R706" s="248"/>
      <c r="S706" s="248"/>
      <c r="T706" s="249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43" t="s">
        <v>177</v>
      </c>
      <c r="AU706" s="243" t="s">
        <v>86</v>
      </c>
      <c r="AV706" s="15" t="s">
        <v>175</v>
      </c>
      <c r="AW706" s="15" t="s">
        <v>30</v>
      </c>
      <c r="AX706" s="15" t="s">
        <v>84</v>
      </c>
      <c r="AY706" s="243" t="s">
        <v>169</v>
      </c>
    </row>
    <row r="707" spans="1:65" s="2" customFormat="1" ht="21.75" customHeight="1">
      <c r="A707" s="39"/>
      <c r="B707" s="181"/>
      <c r="C707" s="213" t="s">
        <v>1386</v>
      </c>
      <c r="D707" s="213" t="s">
        <v>171</v>
      </c>
      <c r="E707" s="214" t="s">
        <v>1387</v>
      </c>
      <c r="F707" s="215" t="s">
        <v>1388</v>
      </c>
      <c r="G707" s="216" t="s">
        <v>248</v>
      </c>
      <c r="H707" s="217">
        <v>1320</v>
      </c>
      <c r="I707" s="218"/>
      <c r="J707" s="219">
        <f>ROUND(I707*H707,2)</f>
        <v>0</v>
      </c>
      <c r="K707" s="220"/>
      <c r="L707" s="40"/>
      <c r="M707" s="221" t="s">
        <v>1</v>
      </c>
      <c r="N707" s="222" t="s">
        <v>41</v>
      </c>
      <c r="O707" s="78"/>
      <c r="P707" s="223">
        <f>O707*H707</f>
        <v>0</v>
      </c>
      <c r="Q707" s="223">
        <v>0</v>
      </c>
      <c r="R707" s="223">
        <f>Q707*H707</f>
        <v>0</v>
      </c>
      <c r="S707" s="223">
        <v>0</v>
      </c>
      <c r="T707" s="224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25" t="s">
        <v>257</v>
      </c>
      <c r="AT707" s="225" t="s">
        <v>171</v>
      </c>
      <c r="AU707" s="225" t="s">
        <v>86</v>
      </c>
      <c r="AY707" s="18" t="s">
        <v>169</v>
      </c>
      <c r="BE707" s="128">
        <f>IF(N707="základní",J707,0)</f>
        <v>0</v>
      </c>
      <c r="BF707" s="128">
        <f>IF(N707="snížená",J707,0)</f>
        <v>0</v>
      </c>
      <c r="BG707" s="128">
        <f>IF(N707="zákl. přenesená",J707,0)</f>
        <v>0</v>
      </c>
      <c r="BH707" s="128">
        <f>IF(N707="sníž. přenesená",J707,0)</f>
        <v>0</v>
      </c>
      <c r="BI707" s="128">
        <f>IF(N707="nulová",J707,0)</f>
        <v>0</v>
      </c>
      <c r="BJ707" s="18" t="s">
        <v>84</v>
      </c>
      <c r="BK707" s="128">
        <f>ROUND(I707*H707,2)</f>
        <v>0</v>
      </c>
      <c r="BL707" s="18" t="s">
        <v>257</v>
      </c>
      <c r="BM707" s="225" t="s">
        <v>1389</v>
      </c>
    </row>
    <row r="708" spans="1:65" s="2" customFormat="1" ht="21.75" customHeight="1">
      <c r="A708" s="39"/>
      <c r="B708" s="181"/>
      <c r="C708" s="213" t="s">
        <v>1390</v>
      </c>
      <c r="D708" s="213" t="s">
        <v>171</v>
      </c>
      <c r="E708" s="214" t="s">
        <v>1391</v>
      </c>
      <c r="F708" s="215" t="s">
        <v>1392</v>
      </c>
      <c r="G708" s="216" t="s">
        <v>248</v>
      </c>
      <c r="H708" s="217">
        <v>1415.7</v>
      </c>
      <c r="I708" s="218"/>
      <c r="J708" s="219">
        <f>ROUND(I708*H708,2)</f>
        <v>0</v>
      </c>
      <c r="K708" s="220"/>
      <c r="L708" s="40"/>
      <c r="M708" s="221" t="s">
        <v>1</v>
      </c>
      <c r="N708" s="222" t="s">
        <v>41</v>
      </c>
      <c r="O708" s="78"/>
      <c r="P708" s="223">
        <f>O708*H708</f>
        <v>0</v>
      </c>
      <c r="Q708" s="223">
        <v>0.0002</v>
      </c>
      <c r="R708" s="223">
        <f>Q708*H708</f>
        <v>0.28314</v>
      </c>
      <c r="S708" s="223">
        <v>0</v>
      </c>
      <c r="T708" s="224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25" t="s">
        <v>257</v>
      </c>
      <c r="AT708" s="225" t="s">
        <v>171</v>
      </c>
      <c r="AU708" s="225" t="s">
        <v>86</v>
      </c>
      <c r="AY708" s="18" t="s">
        <v>169</v>
      </c>
      <c r="BE708" s="128">
        <f>IF(N708="základní",J708,0)</f>
        <v>0</v>
      </c>
      <c r="BF708" s="128">
        <f>IF(N708="snížená",J708,0)</f>
        <v>0</v>
      </c>
      <c r="BG708" s="128">
        <f>IF(N708="zákl. přenesená",J708,0)</f>
        <v>0</v>
      </c>
      <c r="BH708" s="128">
        <f>IF(N708="sníž. přenesená",J708,0)</f>
        <v>0</v>
      </c>
      <c r="BI708" s="128">
        <f>IF(N708="nulová",J708,0)</f>
        <v>0</v>
      </c>
      <c r="BJ708" s="18" t="s">
        <v>84</v>
      </c>
      <c r="BK708" s="128">
        <f>ROUND(I708*H708,2)</f>
        <v>0</v>
      </c>
      <c r="BL708" s="18" t="s">
        <v>257</v>
      </c>
      <c r="BM708" s="225" t="s">
        <v>1393</v>
      </c>
    </row>
    <row r="709" spans="1:51" s="14" customFormat="1" ht="12">
      <c r="A709" s="14"/>
      <c r="B709" s="234"/>
      <c r="C709" s="14"/>
      <c r="D709" s="227" t="s">
        <v>177</v>
      </c>
      <c r="E709" s="235" t="s">
        <v>1</v>
      </c>
      <c r="F709" s="236" t="s">
        <v>1394</v>
      </c>
      <c r="G709" s="14"/>
      <c r="H709" s="237">
        <v>1415.7</v>
      </c>
      <c r="I709" s="238"/>
      <c r="J709" s="14"/>
      <c r="K709" s="14"/>
      <c r="L709" s="234"/>
      <c r="M709" s="239"/>
      <c r="N709" s="240"/>
      <c r="O709" s="240"/>
      <c r="P709" s="240"/>
      <c r="Q709" s="240"/>
      <c r="R709" s="240"/>
      <c r="S709" s="240"/>
      <c r="T709" s="241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35" t="s">
        <v>177</v>
      </c>
      <c r="AU709" s="235" t="s">
        <v>86</v>
      </c>
      <c r="AV709" s="14" t="s">
        <v>86</v>
      </c>
      <c r="AW709" s="14" t="s">
        <v>30</v>
      </c>
      <c r="AX709" s="14" t="s">
        <v>76</v>
      </c>
      <c r="AY709" s="235" t="s">
        <v>169</v>
      </c>
    </row>
    <row r="710" spans="1:51" s="15" customFormat="1" ht="12">
      <c r="A710" s="15"/>
      <c r="B710" s="242"/>
      <c r="C710" s="15"/>
      <c r="D710" s="227" t="s">
        <v>177</v>
      </c>
      <c r="E710" s="243" t="s">
        <v>1</v>
      </c>
      <c r="F710" s="244" t="s">
        <v>180</v>
      </c>
      <c r="G710" s="15"/>
      <c r="H710" s="245">
        <v>1415.7</v>
      </c>
      <c r="I710" s="246"/>
      <c r="J710" s="15"/>
      <c r="K710" s="15"/>
      <c r="L710" s="242"/>
      <c r="M710" s="247"/>
      <c r="N710" s="248"/>
      <c r="O710" s="248"/>
      <c r="P710" s="248"/>
      <c r="Q710" s="248"/>
      <c r="R710" s="248"/>
      <c r="S710" s="248"/>
      <c r="T710" s="249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T710" s="243" t="s">
        <v>177</v>
      </c>
      <c r="AU710" s="243" t="s">
        <v>86</v>
      </c>
      <c r="AV710" s="15" t="s">
        <v>175</v>
      </c>
      <c r="AW710" s="15" t="s">
        <v>30</v>
      </c>
      <c r="AX710" s="15" t="s">
        <v>84</v>
      </c>
      <c r="AY710" s="243" t="s">
        <v>169</v>
      </c>
    </row>
    <row r="711" spans="1:65" s="2" customFormat="1" ht="21.75" customHeight="1">
      <c r="A711" s="39"/>
      <c r="B711" s="181"/>
      <c r="C711" s="213" t="s">
        <v>1395</v>
      </c>
      <c r="D711" s="213" t="s">
        <v>171</v>
      </c>
      <c r="E711" s="214" t="s">
        <v>1396</v>
      </c>
      <c r="F711" s="215" t="s">
        <v>1397</v>
      </c>
      <c r="G711" s="216" t="s">
        <v>248</v>
      </c>
      <c r="H711" s="217">
        <v>1775.7</v>
      </c>
      <c r="I711" s="218"/>
      <c r="J711" s="219">
        <f>ROUND(I711*H711,2)</f>
        <v>0</v>
      </c>
      <c r="K711" s="220"/>
      <c r="L711" s="40"/>
      <c r="M711" s="221" t="s">
        <v>1</v>
      </c>
      <c r="N711" s="222" t="s">
        <v>41</v>
      </c>
      <c r="O711" s="78"/>
      <c r="P711" s="223">
        <f>O711*H711</f>
        <v>0</v>
      </c>
      <c r="Q711" s="223">
        <v>0.00026</v>
      </c>
      <c r="R711" s="223">
        <f>Q711*H711</f>
        <v>0.461682</v>
      </c>
      <c r="S711" s="223">
        <v>0</v>
      </c>
      <c r="T711" s="224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5" t="s">
        <v>257</v>
      </c>
      <c r="AT711" s="225" t="s">
        <v>171</v>
      </c>
      <c r="AU711" s="225" t="s">
        <v>86</v>
      </c>
      <c r="AY711" s="18" t="s">
        <v>169</v>
      </c>
      <c r="BE711" s="128">
        <f>IF(N711="základní",J711,0)</f>
        <v>0</v>
      </c>
      <c r="BF711" s="128">
        <f>IF(N711="snížená",J711,0)</f>
        <v>0</v>
      </c>
      <c r="BG711" s="128">
        <f>IF(N711="zákl. přenesená",J711,0)</f>
        <v>0</v>
      </c>
      <c r="BH711" s="128">
        <f>IF(N711="sníž. přenesená",J711,0)</f>
        <v>0</v>
      </c>
      <c r="BI711" s="128">
        <f>IF(N711="nulová",J711,0)</f>
        <v>0</v>
      </c>
      <c r="BJ711" s="18" t="s">
        <v>84</v>
      </c>
      <c r="BK711" s="128">
        <f>ROUND(I711*H711,2)</f>
        <v>0</v>
      </c>
      <c r="BL711" s="18" t="s">
        <v>257</v>
      </c>
      <c r="BM711" s="225" t="s">
        <v>1398</v>
      </c>
    </row>
    <row r="712" spans="1:51" s="14" customFormat="1" ht="12">
      <c r="A712" s="14"/>
      <c r="B712" s="234"/>
      <c r="C712" s="14"/>
      <c r="D712" s="227" t="s">
        <v>177</v>
      </c>
      <c r="E712" s="235" t="s">
        <v>1</v>
      </c>
      <c r="F712" s="236" t="s">
        <v>1399</v>
      </c>
      <c r="G712" s="14"/>
      <c r="H712" s="237">
        <v>1775.7</v>
      </c>
      <c r="I712" s="238"/>
      <c r="J712" s="14"/>
      <c r="K712" s="14"/>
      <c r="L712" s="234"/>
      <c r="M712" s="264"/>
      <c r="N712" s="265"/>
      <c r="O712" s="265"/>
      <c r="P712" s="265"/>
      <c r="Q712" s="265"/>
      <c r="R712" s="265"/>
      <c r="S712" s="265"/>
      <c r="T712" s="266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35" t="s">
        <v>177</v>
      </c>
      <c r="AU712" s="235" t="s">
        <v>86</v>
      </c>
      <c r="AV712" s="14" t="s">
        <v>86</v>
      </c>
      <c r="AW712" s="14" t="s">
        <v>30</v>
      </c>
      <c r="AX712" s="14" t="s">
        <v>84</v>
      </c>
      <c r="AY712" s="235" t="s">
        <v>169</v>
      </c>
    </row>
    <row r="713" spans="1:31" s="2" customFormat="1" ht="6.95" customHeight="1">
      <c r="A713" s="39"/>
      <c r="B713" s="61"/>
      <c r="C713" s="62"/>
      <c r="D713" s="62"/>
      <c r="E713" s="62"/>
      <c r="F713" s="62"/>
      <c r="G713" s="62"/>
      <c r="H713" s="62"/>
      <c r="I713" s="163"/>
      <c r="J713" s="62"/>
      <c r="K713" s="62"/>
      <c r="L713" s="40"/>
      <c r="M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</row>
  </sheetData>
  <autoFilter ref="C151:K712"/>
  <mergeCells count="14">
    <mergeCell ref="E7:H7"/>
    <mergeCell ref="E9:H9"/>
    <mergeCell ref="E18:H18"/>
    <mergeCell ref="E27:H27"/>
    <mergeCell ref="E85:H85"/>
    <mergeCell ref="E87:H87"/>
    <mergeCell ref="D126:F126"/>
    <mergeCell ref="D127:F127"/>
    <mergeCell ref="D128:F128"/>
    <mergeCell ref="D129:F129"/>
    <mergeCell ref="D130:F130"/>
    <mergeCell ref="E142:H142"/>
    <mergeCell ref="E144:H14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37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I4" s="136"/>
      <c r="L4" s="21"/>
      <c r="M4" s="138" t="s">
        <v>10</v>
      </c>
      <c r="AT4" s="18" t="s">
        <v>3</v>
      </c>
    </row>
    <row r="5" spans="2:12" s="1" customFormat="1" ht="6.95" customHeight="1">
      <c r="B5" s="21"/>
      <c r="I5" s="136"/>
      <c r="L5" s="21"/>
    </row>
    <row r="6" spans="2:12" s="1" customFormat="1" ht="12" customHeight="1">
      <c r="B6" s="21"/>
      <c r="D6" s="31" t="s">
        <v>16</v>
      </c>
      <c r="I6" s="136"/>
      <c r="L6" s="21"/>
    </row>
    <row r="7" spans="2:12" s="1" customFormat="1" ht="16.5" customHeight="1">
      <c r="B7" s="21"/>
      <c r="E7" s="139" t="str">
        <f>'Rekapitulace stavby'!K6</f>
        <v>ZŠ LAŽÁNKY - rekonstrukce a dostavba</v>
      </c>
      <c r="F7" s="31"/>
      <c r="G7" s="31"/>
      <c r="H7" s="31"/>
      <c r="I7" s="136"/>
      <c r="L7" s="21"/>
    </row>
    <row r="8" spans="1:31" s="2" customFormat="1" ht="12" customHeight="1">
      <c r="A8" s="39"/>
      <c r="B8" s="40"/>
      <c r="C8" s="39"/>
      <c r="D8" s="31" t="s">
        <v>112</v>
      </c>
      <c r="E8" s="39"/>
      <c r="F8" s="39"/>
      <c r="G8" s="39"/>
      <c r="H8" s="39"/>
      <c r="I8" s="140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1400</v>
      </c>
      <c r="F9" s="39"/>
      <c r="G9" s="39"/>
      <c r="H9" s="39"/>
      <c r="I9" s="140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140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1" t="s">
        <v>18</v>
      </c>
      <c r="E11" s="39"/>
      <c r="F11" s="26" t="s">
        <v>1</v>
      </c>
      <c r="G11" s="39"/>
      <c r="H11" s="39"/>
      <c r="I11" s="141" t="s">
        <v>19</v>
      </c>
      <c r="J11" s="26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1" t="s">
        <v>20</v>
      </c>
      <c r="E12" s="39"/>
      <c r="F12" s="26" t="s">
        <v>21</v>
      </c>
      <c r="G12" s="39"/>
      <c r="H12" s="39"/>
      <c r="I12" s="141" t="s">
        <v>22</v>
      </c>
      <c r="J12" s="70" t="str">
        <f>'Rekapitulace stavby'!AN8</f>
        <v>9. 3. 2020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40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1" t="s">
        <v>24</v>
      </c>
      <c r="E14" s="39"/>
      <c r="F14" s="39"/>
      <c r="G14" s="39"/>
      <c r="H14" s="39"/>
      <c r="I14" s="141" t="s">
        <v>25</v>
      </c>
      <c r="J14" s="26" t="str">
        <f>IF('Rekapitulace stavby'!AN10="","",'Rekapitulace stavby'!AN10)</f>
        <v/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6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26" t="str">
        <f>IF('Rekapitulace stavby'!AN11="","",'Rekapitulace stavby'!AN11)</f>
        <v/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140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1" t="s">
        <v>27</v>
      </c>
      <c r="E17" s="39"/>
      <c r="F17" s="39"/>
      <c r="G17" s="39"/>
      <c r="H17" s="39"/>
      <c r="I17" s="141" t="s">
        <v>25</v>
      </c>
      <c r="J17" s="32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2" t="str">
        <f>'Rekapitulace stavby'!E14</f>
        <v>Vyplň údaj</v>
      </c>
      <c r="F18" s="26"/>
      <c r="G18" s="26"/>
      <c r="H18" s="26"/>
      <c r="I18" s="141" t="s">
        <v>26</v>
      </c>
      <c r="J18" s="32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140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1" t="s">
        <v>29</v>
      </c>
      <c r="E20" s="39"/>
      <c r="F20" s="39"/>
      <c r="G20" s="39"/>
      <c r="H20" s="39"/>
      <c r="I20" s="141" t="s">
        <v>25</v>
      </c>
      <c r="J20" s="26" t="str">
        <f>IF('Rekapitulace stavby'!AN16="","",'Rekapitulace stavby'!AN16)</f>
        <v/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6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26" t="str">
        <f>IF('Rekapitulace stavby'!AN17="","",'Rekapitulace stavby'!AN17)</f>
        <v/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140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1" t="s">
        <v>31</v>
      </c>
      <c r="E23" s="39"/>
      <c r="F23" s="39"/>
      <c r="G23" s="39"/>
      <c r="H23" s="39"/>
      <c r="I23" s="141" t="s">
        <v>25</v>
      </c>
      <c r="J23" s="26" t="str">
        <f>IF('Rekapitulace stavby'!AN19="","",'Rekapitulace stavby'!AN19)</f>
        <v/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6" t="str">
        <f>IF('Rekapitulace stavby'!E20="","",'Rekapitulace stavby'!E20)</f>
        <v>Budgets4u s.r.o.</v>
      </c>
      <c r="F24" s="39"/>
      <c r="G24" s="39"/>
      <c r="H24" s="39"/>
      <c r="I24" s="141" t="s">
        <v>26</v>
      </c>
      <c r="J24" s="26" t="str">
        <f>IF('Rekapitulace stavby'!AN20="","",'Rekapitulace stavby'!AN20)</f>
        <v/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140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1" t="s">
        <v>33</v>
      </c>
      <c r="E26" s="39"/>
      <c r="F26" s="39"/>
      <c r="G26" s="39"/>
      <c r="H26" s="39"/>
      <c r="I26" s="140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35" t="s">
        <v>1</v>
      </c>
      <c r="F27" s="35"/>
      <c r="G27" s="35"/>
      <c r="H27" s="35"/>
      <c r="I27" s="144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140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146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0"/>
      <c r="C30" s="39"/>
      <c r="D30" s="26" t="s">
        <v>114</v>
      </c>
      <c r="E30" s="39"/>
      <c r="F30" s="39"/>
      <c r="G30" s="39"/>
      <c r="H30" s="39"/>
      <c r="I30" s="140"/>
      <c r="J30" s="38">
        <f>J96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0"/>
      <c r="C31" s="39"/>
      <c r="D31" s="37" t="s">
        <v>105</v>
      </c>
      <c r="E31" s="39"/>
      <c r="F31" s="39"/>
      <c r="G31" s="39"/>
      <c r="H31" s="39"/>
      <c r="I31" s="140"/>
      <c r="J31" s="38">
        <f>J101</f>
        <v>0</v>
      </c>
      <c r="K31" s="39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47" t="s">
        <v>36</v>
      </c>
      <c r="E32" s="39"/>
      <c r="F32" s="39"/>
      <c r="G32" s="39"/>
      <c r="H32" s="39"/>
      <c r="I32" s="140"/>
      <c r="J32" s="97">
        <f>ROUND(J30+J31,2)</f>
        <v>0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91"/>
      <c r="E33" s="91"/>
      <c r="F33" s="91"/>
      <c r="G33" s="91"/>
      <c r="H33" s="91"/>
      <c r="I33" s="146"/>
      <c r="J33" s="91"/>
      <c r="K33" s="91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38</v>
      </c>
      <c r="G34" s="39"/>
      <c r="H34" s="39"/>
      <c r="I34" s="148" t="s">
        <v>37</v>
      </c>
      <c r="J34" s="44" t="s">
        <v>39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49" t="s">
        <v>40</v>
      </c>
      <c r="E35" s="31" t="s">
        <v>41</v>
      </c>
      <c r="F35" s="150">
        <f>ROUND((SUM(BE101:BE108)+SUM(BE128:BE132)),2)</f>
        <v>0</v>
      </c>
      <c r="G35" s="39"/>
      <c r="H35" s="39"/>
      <c r="I35" s="151">
        <v>0.21</v>
      </c>
      <c r="J35" s="150">
        <f>ROUND(((SUM(BE101:BE108)+SUM(BE128:BE132))*I35),2)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1" t="s">
        <v>42</v>
      </c>
      <c r="F36" s="150">
        <f>ROUND((SUM(BF101:BF108)+SUM(BF128:BF132)),2)</f>
        <v>0</v>
      </c>
      <c r="G36" s="39"/>
      <c r="H36" s="39"/>
      <c r="I36" s="151">
        <v>0.15</v>
      </c>
      <c r="J36" s="150">
        <f>ROUND(((SUM(BF101:BF108)+SUM(BF128:BF132))*I36),2)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1" t="s">
        <v>43</v>
      </c>
      <c r="F37" s="150">
        <f>ROUND((SUM(BG101:BG108)+SUM(BG128:BG132)),2)</f>
        <v>0</v>
      </c>
      <c r="G37" s="39"/>
      <c r="H37" s="39"/>
      <c r="I37" s="151">
        <v>0.21</v>
      </c>
      <c r="J37" s="150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1" t="s">
        <v>44</v>
      </c>
      <c r="F38" s="150">
        <f>ROUND((SUM(BH101:BH108)+SUM(BH128:BH132)),2)</f>
        <v>0</v>
      </c>
      <c r="G38" s="39"/>
      <c r="H38" s="39"/>
      <c r="I38" s="151">
        <v>0.15</v>
      </c>
      <c r="J38" s="150">
        <f>0</f>
        <v>0</v>
      </c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1" t="s">
        <v>45</v>
      </c>
      <c r="F39" s="150">
        <f>ROUND((SUM(BI101:BI108)+SUM(BI128:BI132)),2)</f>
        <v>0</v>
      </c>
      <c r="G39" s="39"/>
      <c r="H39" s="39"/>
      <c r="I39" s="151">
        <v>0</v>
      </c>
      <c r="J39" s="150">
        <f>0</f>
        <v>0</v>
      </c>
      <c r="K39" s="39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40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4"/>
      <c r="D41" s="152" t="s">
        <v>46</v>
      </c>
      <c r="E41" s="82"/>
      <c r="F41" s="82"/>
      <c r="G41" s="153" t="s">
        <v>47</v>
      </c>
      <c r="H41" s="154" t="s">
        <v>48</v>
      </c>
      <c r="I41" s="155"/>
      <c r="J41" s="156">
        <f>SUM(J32:J39)</f>
        <v>0</v>
      </c>
      <c r="K41" s="157"/>
      <c r="L41" s="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0"/>
      <c r="C42" s="39"/>
      <c r="D42" s="39"/>
      <c r="E42" s="39"/>
      <c r="F42" s="39"/>
      <c r="G42" s="39"/>
      <c r="H42" s="39"/>
      <c r="I42" s="140"/>
      <c r="J42" s="39"/>
      <c r="K42" s="39"/>
      <c r="L42" s="5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36"/>
      <c r="L43" s="21"/>
    </row>
    <row r="44" spans="2:12" s="1" customFormat="1" ht="14.4" customHeight="1">
      <c r="B44" s="21"/>
      <c r="I44" s="136"/>
      <c r="L44" s="21"/>
    </row>
    <row r="45" spans="2:12" s="1" customFormat="1" ht="14.4" customHeight="1">
      <c r="B45" s="21"/>
      <c r="I45" s="136"/>
      <c r="L45" s="21"/>
    </row>
    <row r="46" spans="2:12" s="1" customFormat="1" ht="14.4" customHeight="1">
      <c r="B46" s="21"/>
      <c r="I46" s="136"/>
      <c r="L46" s="21"/>
    </row>
    <row r="47" spans="2:12" s="1" customFormat="1" ht="14.4" customHeight="1">
      <c r="B47" s="21"/>
      <c r="I47" s="136"/>
      <c r="L47" s="21"/>
    </row>
    <row r="48" spans="2:12" s="1" customFormat="1" ht="14.4" customHeight="1">
      <c r="B48" s="21"/>
      <c r="I48" s="136"/>
      <c r="L48" s="21"/>
    </row>
    <row r="49" spans="2:12" s="1" customFormat="1" ht="14.4" customHeight="1">
      <c r="B49" s="21"/>
      <c r="I49" s="136"/>
      <c r="L49" s="21"/>
    </row>
    <row r="50" spans="2:12" s="2" customFormat="1" ht="14.4" customHeight="1">
      <c r="B50" s="56"/>
      <c r="D50" s="57" t="s">
        <v>49</v>
      </c>
      <c r="E50" s="58"/>
      <c r="F50" s="58"/>
      <c r="G50" s="57" t="s">
        <v>50</v>
      </c>
      <c r="H50" s="58"/>
      <c r="I50" s="158"/>
      <c r="J50" s="58"/>
      <c r="K50" s="58"/>
      <c r="L50" s="5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0"/>
      <c r="C61" s="39"/>
      <c r="D61" s="59" t="s">
        <v>51</v>
      </c>
      <c r="E61" s="42"/>
      <c r="F61" s="159" t="s">
        <v>52</v>
      </c>
      <c r="G61" s="59" t="s">
        <v>51</v>
      </c>
      <c r="H61" s="42"/>
      <c r="I61" s="160"/>
      <c r="J61" s="161" t="s">
        <v>52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0"/>
      <c r="C65" s="39"/>
      <c r="D65" s="57" t="s">
        <v>53</v>
      </c>
      <c r="E65" s="60"/>
      <c r="F65" s="60"/>
      <c r="G65" s="57" t="s">
        <v>54</v>
      </c>
      <c r="H65" s="60"/>
      <c r="I65" s="162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0"/>
      <c r="C76" s="39"/>
      <c r="D76" s="59" t="s">
        <v>51</v>
      </c>
      <c r="E76" s="42"/>
      <c r="F76" s="159" t="s">
        <v>52</v>
      </c>
      <c r="G76" s="59" t="s">
        <v>51</v>
      </c>
      <c r="H76" s="42"/>
      <c r="I76" s="160"/>
      <c r="J76" s="161" t="s">
        <v>52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163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1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115</v>
      </c>
      <c r="D82" s="39"/>
      <c r="E82" s="39"/>
      <c r="F82" s="39"/>
      <c r="G82" s="39"/>
      <c r="H82" s="39"/>
      <c r="I82" s="140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40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39"/>
      <c r="E84" s="39"/>
      <c r="F84" s="39"/>
      <c r="G84" s="39"/>
      <c r="H84" s="39"/>
      <c r="I84" s="140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39" t="str">
        <f>E7</f>
        <v>ZŠ LAŽÁNKY - rekonstrukce a dostavba</v>
      </c>
      <c r="F85" s="31"/>
      <c r="G85" s="31"/>
      <c r="H85" s="31"/>
      <c r="I85" s="140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112</v>
      </c>
      <c r="D86" s="39"/>
      <c r="E86" s="39"/>
      <c r="F86" s="39"/>
      <c r="G86" s="39"/>
      <c r="H86" s="39"/>
      <c r="I86" s="140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2020/002/b - Elektroinstalace</v>
      </c>
      <c r="F87" s="39"/>
      <c r="G87" s="39"/>
      <c r="H87" s="39"/>
      <c r="I87" s="140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40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1" t="s">
        <v>22</v>
      </c>
      <c r="J89" s="70" t="str">
        <f>IF(J12="","",J12)</f>
        <v>9. 3. 2020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140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1" t="s">
        <v>29</v>
      </c>
      <c r="J91" s="35" t="str">
        <f>E21</f>
        <v xml:space="preserve"> 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1" t="s">
        <v>31</v>
      </c>
      <c r="J92" s="35" t="str">
        <f>E24</f>
        <v>Budgets4u s.r.o.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140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65" t="s">
        <v>116</v>
      </c>
      <c r="D94" s="134"/>
      <c r="E94" s="134"/>
      <c r="F94" s="134"/>
      <c r="G94" s="134"/>
      <c r="H94" s="134"/>
      <c r="I94" s="166"/>
      <c r="J94" s="167" t="s">
        <v>117</v>
      </c>
      <c r="K94" s="134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140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68" t="s">
        <v>118</v>
      </c>
      <c r="D96" s="39"/>
      <c r="E96" s="39"/>
      <c r="F96" s="39"/>
      <c r="G96" s="39"/>
      <c r="H96" s="39"/>
      <c r="I96" s="140"/>
      <c r="J96" s="97">
        <f>J128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119</v>
      </c>
    </row>
    <row r="97" spans="1:31" s="9" customFormat="1" ht="24.95" customHeight="1">
      <c r="A97" s="9"/>
      <c r="B97" s="169"/>
      <c r="C97" s="9"/>
      <c r="D97" s="170" t="s">
        <v>1401</v>
      </c>
      <c r="E97" s="171"/>
      <c r="F97" s="171"/>
      <c r="G97" s="171"/>
      <c r="H97" s="171"/>
      <c r="I97" s="172"/>
      <c r="J97" s="173">
        <f>J129</f>
        <v>0</v>
      </c>
      <c r="K97" s="9"/>
      <c r="L97" s="16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69"/>
      <c r="C98" s="9"/>
      <c r="D98" s="170" t="s">
        <v>1402</v>
      </c>
      <c r="E98" s="171"/>
      <c r="F98" s="171"/>
      <c r="G98" s="171"/>
      <c r="H98" s="171"/>
      <c r="I98" s="172"/>
      <c r="J98" s="173">
        <f>J131</f>
        <v>0</v>
      </c>
      <c r="K98" s="9"/>
      <c r="L98" s="16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39"/>
      <c r="D99" s="39"/>
      <c r="E99" s="39"/>
      <c r="F99" s="39"/>
      <c r="G99" s="39"/>
      <c r="H99" s="39"/>
      <c r="I99" s="140"/>
      <c r="J99" s="39"/>
      <c r="K99" s="39"/>
      <c r="L99" s="5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39"/>
      <c r="D100" s="39"/>
      <c r="E100" s="39"/>
      <c r="F100" s="39"/>
      <c r="G100" s="39"/>
      <c r="H100" s="39"/>
      <c r="I100" s="140"/>
      <c r="J100" s="39"/>
      <c r="K100" s="39"/>
      <c r="L100" s="5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168" t="s">
        <v>146</v>
      </c>
      <c r="D101" s="39"/>
      <c r="E101" s="39"/>
      <c r="F101" s="39"/>
      <c r="G101" s="39"/>
      <c r="H101" s="39"/>
      <c r="I101" s="140"/>
      <c r="J101" s="179">
        <f>ROUND(J102+J103+J104+J105+J106+J107,2)</f>
        <v>0</v>
      </c>
      <c r="K101" s="39"/>
      <c r="L101" s="56"/>
      <c r="N101" s="180" t="s">
        <v>40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181"/>
      <c r="C102" s="140"/>
      <c r="D102" s="129" t="s">
        <v>147</v>
      </c>
      <c r="E102" s="182"/>
      <c r="F102" s="182"/>
      <c r="G102" s="140"/>
      <c r="H102" s="140"/>
      <c r="I102" s="140"/>
      <c r="J102" s="123">
        <v>0</v>
      </c>
      <c r="K102" s="140"/>
      <c r="L102" s="183"/>
      <c r="M102" s="184"/>
      <c r="N102" s="185" t="s">
        <v>41</v>
      </c>
      <c r="O102" s="184"/>
      <c r="P102" s="184"/>
      <c r="Q102" s="184"/>
      <c r="R102" s="184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6" t="s">
        <v>100</v>
      </c>
      <c r="AZ102" s="184"/>
      <c r="BA102" s="184"/>
      <c r="BB102" s="184"/>
      <c r="BC102" s="184"/>
      <c r="BD102" s="184"/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6" t="s">
        <v>84</v>
      </c>
      <c r="BK102" s="184"/>
      <c r="BL102" s="184"/>
      <c r="BM102" s="184"/>
    </row>
    <row r="103" spans="1:65" s="2" customFormat="1" ht="18" customHeight="1">
      <c r="A103" s="39"/>
      <c r="B103" s="181"/>
      <c r="C103" s="140"/>
      <c r="D103" s="129" t="s">
        <v>148</v>
      </c>
      <c r="E103" s="182"/>
      <c r="F103" s="182"/>
      <c r="G103" s="140"/>
      <c r="H103" s="140"/>
      <c r="I103" s="140"/>
      <c r="J103" s="123">
        <v>0</v>
      </c>
      <c r="K103" s="140"/>
      <c r="L103" s="183"/>
      <c r="M103" s="184"/>
      <c r="N103" s="185" t="s">
        <v>41</v>
      </c>
      <c r="O103" s="184"/>
      <c r="P103" s="184"/>
      <c r="Q103" s="184"/>
      <c r="R103" s="184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6" t="s">
        <v>100</v>
      </c>
      <c r="AZ103" s="184"/>
      <c r="BA103" s="184"/>
      <c r="BB103" s="184"/>
      <c r="BC103" s="184"/>
      <c r="BD103" s="184"/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6" t="s">
        <v>84</v>
      </c>
      <c r="BK103" s="184"/>
      <c r="BL103" s="184"/>
      <c r="BM103" s="184"/>
    </row>
    <row r="104" spans="1:65" s="2" customFormat="1" ht="18" customHeight="1">
      <c r="A104" s="39"/>
      <c r="B104" s="181"/>
      <c r="C104" s="140"/>
      <c r="D104" s="129" t="s">
        <v>149</v>
      </c>
      <c r="E104" s="182"/>
      <c r="F104" s="182"/>
      <c r="G104" s="140"/>
      <c r="H104" s="140"/>
      <c r="I104" s="140"/>
      <c r="J104" s="123">
        <v>0</v>
      </c>
      <c r="K104" s="140"/>
      <c r="L104" s="183"/>
      <c r="M104" s="184"/>
      <c r="N104" s="185" t="s">
        <v>41</v>
      </c>
      <c r="O104" s="184"/>
      <c r="P104" s="184"/>
      <c r="Q104" s="184"/>
      <c r="R104" s="184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6" t="s">
        <v>100</v>
      </c>
      <c r="AZ104" s="184"/>
      <c r="BA104" s="184"/>
      <c r="BB104" s="184"/>
      <c r="BC104" s="184"/>
      <c r="BD104" s="184"/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6" t="s">
        <v>84</v>
      </c>
      <c r="BK104" s="184"/>
      <c r="BL104" s="184"/>
      <c r="BM104" s="184"/>
    </row>
    <row r="105" spans="1:65" s="2" customFormat="1" ht="18" customHeight="1">
      <c r="A105" s="39"/>
      <c r="B105" s="181"/>
      <c r="C105" s="140"/>
      <c r="D105" s="129" t="s">
        <v>150</v>
      </c>
      <c r="E105" s="182"/>
      <c r="F105" s="182"/>
      <c r="G105" s="140"/>
      <c r="H105" s="140"/>
      <c r="I105" s="140"/>
      <c r="J105" s="123">
        <v>0</v>
      </c>
      <c r="K105" s="140"/>
      <c r="L105" s="183"/>
      <c r="M105" s="184"/>
      <c r="N105" s="185" t="s">
        <v>41</v>
      </c>
      <c r="O105" s="184"/>
      <c r="P105" s="184"/>
      <c r="Q105" s="184"/>
      <c r="R105" s="184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6" t="s">
        <v>100</v>
      </c>
      <c r="AZ105" s="184"/>
      <c r="BA105" s="184"/>
      <c r="BB105" s="184"/>
      <c r="BC105" s="184"/>
      <c r="BD105" s="184"/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6" t="s">
        <v>84</v>
      </c>
      <c r="BK105" s="184"/>
      <c r="BL105" s="184"/>
      <c r="BM105" s="184"/>
    </row>
    <row r="106" spans="1:65" s="2" customFormat="1" ht="18" customHeight="1">
      <c r="A106" s="39"/>
      <c r="B106" s="181"/>
      <c r="C106" s="140"/>
      <c r="D106" s="129" t="s">
        <v>151</v>
      </c>
      <c r="E106" s="182"/>
      <c r="F106" s="182"/>
      <c r="G106" s="140"/>
      <c r="H106" s="140"/>
      <c r="I106" s="140"/>
      <c r="J106" s="123">
        <v>0</v>
      </c>
      <c r="K106" s="140"/>
      <c r="L106" s="183"/>
      <c r="M106" s="184"/>
      <c r="N106" s="185" t="s">
        <v>41</v>
      </c>
      <c r="O106" s="184"/>
      <c r="P106" s="184"/>
      <c r="Q106" s="184"/>
      <c r="R106" s="184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6" t="s">
        <v>100</v>
      </c>
      <c r="AZ106" s="184"/>
      <c r="BA106" s="184"/>
      <c r="BB106" s="184"/>
      <c r="BC106" s="184"/>
      <c r="BD106" s="184"/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6" t="s">
        <v>84</v>
      </c>
      <c r="BK106" s="184"/>
      <c r="BL106" s="184"/>
      <c r="BM106" s="184"/>
    </row>
    <row r="107" spans="1:65" s="2" customFormat="1" ht="18" customHeight="1">
      <c r="A107" s="39"/>
      <c r="B107" s="181"/>
      <c r="C107" s="140"/>
      <c r="D107" s="182" t="s">
        <v>152</v>
      </c>
      <c r="E107" s="140"/>
      <c r="F107" s="140"/>
      <c r="G107" s="140"/>
      <c r="H107" s="140"/>
      <c r="I107" s="140"/>
      <c r="J107" s="123">
        <f>ROUND(J30*T107,2)</f>
        <v>0</v>
      </c>
      <c r="K107" s="140"/>
      <c r="L107" s="183"/>
      <c r="M107" s="184"/>
      <c r="N107" s="185" t="s">
        <v>41</v>
      </c>
      <c r="O107" s="184"/>
      <c r="P107" s="184"/>
      <c r="Q107" s="184"/>
      <c r="R107" s="184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6" t="s">
        <v>153</v>
      </c>
      <c r="AZ107" s="184"/>
      <c r="BA107" s="184"/>
      <c r="BB107" s="184"/>
      <c r="BC107" s="184"/>
      <c r="BD107" s="184"/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6" t="s">
        <v>84</v>
      </c>
      <c r="BK107" s="184"/>
      <c r="BL107" s="184"/>
      <c r="BM107" s="184"/>
    </row>
    <row r="108" spans="1:31" s="2" customFormat="1" ht="12">
      <c r="A108" s="39"/>
      <c r="B108" s="40"/>
      <c r="C108" s="39"/>
      <c r="D108" s="39"/>
      <c r="E108" s="39"/>
      <c r="F108" s="39"/>
      <c r="G108" s="39"/>
      <c r="H108" s="39"/>
      <c r="I108" s="140"/>
      <c r="J108" s="39"/>
      <c r="K108" s="39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133" t="s">
        <v>110</v>
      </c>
      <c r="D109" s="134"/>
      <c r="E109" s="134"/>
      <c r="F109" s="134"/>
      <c r="G109" s="134"/>
      <c r="H109" s="134"/>
      <c r="I109" s="166"/>
      <c r="J109" s="135">
        <f>ROUND(J96+J101,2)</f>
        <v>0</v>
      </c>
      <c r="K109" s="134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1"/>
      <c r="C110" s="62"/>
      <c r="D110" s="62"/>
      <c r="E110" s="62"/>
      <c r="F110" s="62"/>
      <c r="G110" s="62"/>
      <c r="H110" s="62"/>
      <c r="I110" s="163"/>
      <c r="J110" s="62"/>
      <c r="K110" s="62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3"/>
      <c r="C114" s="64"/>
      <c r="D114" s="64"/>
      <c r="E114" s="64"/>
      <c r="F114" s="64"/>
      <c r="G114" s="64"/>
      <c r="H114" s="64"/>
      <c r="I114" s="164"/>
      <c r="J114" s="64"/>
      <c r="K114" s="64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2" t="s">
        <v>154</v>
      </c>
      <c r="D115" s="39"/>
      <c r="E115" s="39"/>
      <c r="F115" s="39"/>
      <c r="G115" s="39"/>
      <c r="H115" s="39"/>
      <c r="I115" s="140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39"/>
      <c r="D116" s="39"/>
      <c r="E116" s="39"/>
      <c r="F116" s="39"/>
      <c r="G116" s="39"/>
      <c r="H116" s="39"/>
      <c r="I116" s="140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1" t="s">
        <v>16</v>
      </c>
      <c r="D117" s="39"/>
      <c r="E117" s="39"/>
      <c r="F117" s="39"/>
      <c r="G117" s="39"/>
      <c r="H117" s="39"/>
      <c r="I117" s="140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39"/>
      <c r="D118" s="39"/>
      <c r="E118" s="139" t="str">
        <f>E7</f>
        <v>ZŠ LAŽÁNKY - rekonstrukce a dostavba</v>
      </c>
      <c r="F118" s="31"/>
      <c r="G118" s="31"/>
      <c r="H118" s="31"/>
      <c r="I118" s="140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112</v>
      </c>
      <c r="D119" s="39"/>
      <c r="E119" s="39"/>
      <c r="F119" s="39"/>
      <c r="G119" s="39"/>
      <c r="H119" s="39"/>
      <c r="I119" s="140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39"/>
      <c r="D120" s="39"/>
      <c r="E120" s="68" t="str">
        <f>E9</f>
        <v>2020/002/b - Elektroinstalace</v>
      </c>
      <c r="F120" s="39"/>
      <c r="G120" s="39"/>
      <c r="H120" s="39"/>
      <c r="I120" s="140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39"/>
      <c r="D121" s="39"/>
      <c r="E121" s="39"/>
      <c r="F121" s="39"/>
      <c r="G121" s="39"/>
      <c r="H121" s="39"/>
      <c r="I121" s="140"/>
      <c r="J121" s="39"/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20</v>
      </c>
      <c r="D122" s="39"/>
      <c r="E122" s="39"/>
      <c r="F122" s="26" t="str">
        <f>F12</f>
        <v xml:space="preserve"> </v>
      </c>
      <c r="G122" s="39"/>
      <c r="H122" s="39"/>
      <c r="I122" s="141" t="s">
        <v>22</v>
      </c>
      <c r="J122" s="70" t="str">
        <f>IF(J12="","",J12)</f>
        <v>9. 3. 2020</v>
      </c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39"/>
      <c r="D123" s="39"/>
      <c r="E123" s="39"/>
      <c r="F123" s="39"/>
      <c r="G123" s="39"/>
      <c r="H123" s="39"/>
      <c r="I123" s="140"/>
      <c r="J123" s="39"/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24</v>
      </c>
      <c r="D124" s="39"/>
      <c r="E124" s="39"/>
      <c r="F124" s="26" t="str">
        <f>E15</f>
        <v xml:space="preserve"> </v>
      </c>
      <c r="G124" s="39"/>
      <c r="H124" s="39"/>
      <c r="I124" s="141" t="s">
        <v>29</v>
      </c>
      <c r="J124" s="35" t="str">
        <f>E21</f>
        <v xml:space="preserve"> </v>
      </c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27</v>
      </c>
      <c r="D125" s="39"/>
      <c r="E125" s="39"/>
      <c r="F125" s="26" t="str">
        <f>IF(E18="","",E18)</f>
        <v>Vyplň údaj</v>
      </c>
      <c r="G125" s="39"/>
      <c r="H125" s="39"/>
      <c r="I125" s="141" t="s">
        <v>31</v>
      </c>
      <c r="J125" s="35" t="str">
        <f>E24</f>
        <v>Budgets4u s.r.o.</v>
      </c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39"/>
      <c r="D126" s="39"/>
      <c r="E126" s="39"/>
      <c r="F126" s="39"/>
      <c r="G126" s="39"/>
      <c r="H126" s="39"/>
      <c r="I126" s="140"/>
      <c r="J126" s="39"/>
      <c r="K126" s="39"/>
      <c r="L126" s="56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88"/>
      <c r="B127" s="189"/>
      <c r="C127" s="190" t="s">
        <v>155</v>
      </c>
      <c r="D127" s="191" t="s">
        <v>61</v>
      </c>
      <c r="E127" s="191" t="s">
        <v>57</v>
      </c>
      <c r="F127" s="191" t="s">
        <v>58</v>
      </c>
      <c r="G127" s="191" t="s">
        <v>156</v>
      </c>
      <c r="H127" s="191" t="s">
        <v>157</v>
      </c>
      <c r="I127" s="192" t="s">
        <v>158</v>
      </c>
      <c r="J127" s="193" t="s">
        <v>117</v>
      </c>
      <c r="K127" s="194" t="s">
        <v>159</v>
      </c>
      <c r="L127" s="195"/>
      <c r="M127" s="87" t="s">
        <v>1</v>
      </c>
      <c r="N127" s="88" t="s">
        <v>40</v>
      </c>
      <c r="O127" s="88" t="s">
        <v>160</v>
      </c>
      <c r="P127" s="88" t="s">
        <v>161</v>
      </c>
      <c r="Q127" s="88" t="s">
        <v>162</v>
      </c>
      <c r="R127" s="88" t="s">
        <v>163</v>
      </c>
      <c r="S127" s="88" t="s">
        <v>164</v>
      </c>
      <c r="T127" s="89" t="s">
        <v>165</v>
      </c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</row>
    <row r="128" spans="1:63" s="2" customFormat="1" ht="22.8" customHeight="1">
      <c r="A128" s="39"/>
      <c r="B128" s="40"/>
      <c r="C128" s="94" t="s">
        <v>166</v>
      </c>
      <c r="D128" s="39"/>
      <c r="E128" s="39"/>
      <c r="F128" s="39"/>
      <c r="G128" s="39"/>
      <c r="H128" s="39"/>
      <c r="I128" s="140"/>
      <c r="J128" s="196">
        <f>BK128</f>
        <v>0</v>
      </c>
      <c r="K128" s="39"/>
      <c r="L128" s="40"/>
      <c r="M128" s="90"/>
      <c r="N128" s="74"/>
      <c r="O128" s="91"/>
      <c r="P128" s="197">
        <f>P129+P131</f>
        <v>0</v>
      </c>
      <c r="Q128" s="91"/>
      <c r="R128" s="197">
        <f>R129+R131</f>
        <v>0</v>
      </c>
      <c r="S128" s="91"/>
      <c r="T128" s="198">
        <f>T129+T131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119</v>
      </c>
      <c r="BK128" s="199">
        <f>BK129+BK131</f>
        <v>0</v>
      </c>
    </row>
    <row r="129" spans="1:63" s="12" customFormat="1" ht="25.9" customHeight="1">
      <c r="A129" s="12"/>
      <c r="B129" s="200"/>
      <c r="C129" s="12"/>
      <c r="D129" s="201" t="s">
        <v>75</v>
      </c>
      <c r="E129" s="202" t="s">
        <v>1403</v>
      </c>
      <c r="F129" s="202" t="s">
        <v>1404</v>
      </c>
      <c r="G129" s="12"/>
      <c r="H129" s="12"/>
      <c r="I129" s="203"/>
      <c r="J129" s="204">
        <f>BK129</f>
        <v>0</v>
      </c>
      <c r="K129" s="12"/>
      <c r="L129" s="200"/>
      <c r="M129" s="205"/>
      <c r="N129" s="206"/>
      <c r="O129" s="206"/>
      <c r="P129" s="207">
        <f>P130</f>
        <v>0</v>
      </c>
      <c r="Q129" s="206"/>
      <c r="R129" s="207">
        <f>R130</f>
        <v>0</v>
      </c>
      <c r="S129" s="206"/>
      <c r="T129" s="208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86</v>
      </c>
      <c r="AT129" s="209" t="s">
        <v>75</v>
      </c>
      <c r="AU129" s="209" t="s">
        <v>76</v>
      </c>
      <c r="AY129" s="201" t="s">
        <v>169</v>
      </c>
      <c r="BK129" s="210">
        <f>BK130</f>
        <v>0</v>
      </c>
    </row>
    <row r="130" spans="1:65" s="2" customFormat="1" ht="16.5" customHeight="1">
      <c r="A130" s="39"/>
      <c r="B130" s="181"/>
      <c r="C130" s="213" t="s">
        <v>84</v>
      </c>
      <c r="D130" s="213" t="s">
        <v>171</v>
      </c>
      <c r="E130" s="214" t="s">
        <v>1405</v>
      </c>
      <c r="F130" s="215" t="s">
        <v>1406</v>
      </c>
      <c r="G130" s="216" t="s">
        <v>1407</v>
      </c>
      <c r="H130" s="217">
        <v>1</v>
      </c>
      <c r="I130" s="218"/>
      <c r="J130" s="219">
        <f>ROUND(I130*H130,2)</f>
        <v>0</v>
      </c>
      <c r="K130" s="220"/>
      <c r="L130" s="40"/>
      <c r="M130" s="221" t="s">
        <v>1</v>
      </c>
      <c r="N130" s="222" t="s">
        <v>41</v>
      </c>
      <c r="O130" s="78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257</v>
      </c>
      <c r="AT130" s="225" t="s">
        <v>171</v>
      </c>
      <c r="AU130" s="225" t="s">
        <v>84</v>
      </c>
      <c r="AY130" s="18" t="s">
        <v>169</v>
      </c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18" t="s">
        <v>84</v>
      </c>
      <c r="BK130" s="128">
        <f>ROUND(I130*H130,2)</f>
        <v>0</v>
      </c>
      <c r="BL130" s="18" t="s">
        <v>257</v>
      </c>
      <c r="BM130" s="225" t="s">
        <v>1408</v>
      </c>
    </row>
    <row r="131" spans="1:63" s="12" customFormat="1" ht="25.9" customHeight="1">
      <c r="A131" s="12"/>
      <c r="B131" s="200"/>
      <c r="C131" s="12"/>
      <c r="D131" s="201" t="s">
        <v>75</v>
      </c>
      <c r="E131" s="202" t="s">
        <v>1409</v>
      </c>
      <c r="F131" s="202" t="s">
        <v>1410</v>
      </c>
      <c r="G131" s="12"/>
      <c r="H131" s="12"/>
      <c r="I131" s="203"/>
      <c r="J131" s="204">
        <f>BK131</f>
        <v>0</v>
      </c>
      <c r="K131" s="12"/>
      <c r="L131" s="200"/>
      <c r="M131" s="205"/>
      <c r="N131" s="206"/>
      <c r="O131" s="206"/>
      <c r="P131" s="207">
        <f>P132</f>
        <v>0</v>
      </c>
      <c r="Q131" s="206"/>
      <c r="R131" s="207">
        <f>R132</f>
        <v>0</v>
      </c>
      <c r="S131" s="206"/>
      <c r="T131" s="208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84</v>
      </c>
      <c r="AT131" s="209" t="s">
        <v>75</v>
      </c>
      <c r="AU131" s="209" t="s">
        <v>76</v>
      </c>
      <c r="AY131" s="201" t="s">
        <v>169</v>
      </c>
      <c r="BK131" s="210">
        <f>BK132</f>
        <v>0</v>
      </c>
    </row>
    <row r="132" spans="1:65" s="2" customFormat="1" ht="16.5" customHeight="1">
      <c r="A132" s="39"/>
      <c r="B132" s="181"/>
      <c r="C132" s="213" t="s">
        <v>186</v>
      </c>
      <c r="D132" s="213" t="s">
        <v>171</v>
      </c>
      <c r="E132" s="214" t="s">
        <v>1411</v>
      </c>
      <c r="F132" s="215" t="s">
        <v>1410</v>
      </c>
      <c r="G132" s="216" t="s">
        <v>1407</v>
      </c>
      <c r="H132" s="217">
        <v>1</v>
      </c>
      <c r="I132" s="218"/>
      <c r="J132" s="219">
        <f>ROUND(I132*H132,2)</f>
        <v>0</v>
      </c>
      <c r="K132" s="220"/>
      <c r="L132" s="40"/>
      <c r="M132" s="267" t="s">
        <v>1</v>
      </c>
      <c r="N132" s="268" t="s">
        <v>41</v>
      </c>
      <c r="O132" s="269"/>
      <c r="P132" s="270">
        <f>O132*H132</f>
        <v>0</v>
      </c>
      <c r="Q132" s="270">
        <v>0</v>
      </c>
      <c r="R132" s="270">
        <f>Q132*H132</f>
        <v>0</v>
      </c>
      <c r="S132" s="270">
        <v>0</v>
      </c>
      <c r="T132" s="27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175</v>
      </c>
      <c r="AT132" s="225" t="s">
        <v>171</v>
      </c>
      <c r="AU132" s="225" t="s">
        <v>84</v>
      </c>
      <c r="AY132" s="18" t="s">
        <v>169</v>
      </c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18" t="s">
        <v>84</v>
      </c>
      <c r="BK132" s="128">
        <f>ROUND(I132*H132,2)</f>
        <v>0</v>
      </c>
      <c r="BL132" s="18" t="s">
        <v>175</v>
      </c>
      <c r="BM132" s="225" t="s">
        <v>1412</v>
      </c>
    </row>
    <row r="133" spans="1:31" s="2" customFormat="1" ht="6.95" customHeight="1">
      <c r="A133" s="39"/>
      <c r="B133" s="61"/>
      <c r="C133" s="62"/>
      <c r="D133" s="62"/>
      <c r="E133" s="62"/>
      <c r="F133" s="62"/>
      <c r="G133" s="62"/>
      <c r="H133" s="62"/>
      <c r="I133" s="163"/>
      <c r="J133" s="62"/>
      <c r="K133" s="62"/>
      <c r="L133" s="40"/>
      <c r="M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</sheetData>
  <autoFilter ref="C127:K132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37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I4" s="136"/>
      <c r="L4" s="21"/>
      <c r="M4" s="138" t="s">
        <v>10</v>
      </c>
      <c r="AT4" s="18" t="s">
        <v>3</v>
      </c>
    </row>
    <row r="5" spans="2:12" s="1" customFormat="1" ht="6.95" customHeight="1">
      <c r="B5" s="21"/>
      <c r="I5" s="136"/>
      <c r="L5" s="21"/>
    </row>
    <row r="6" spans="2:12" s="1" customFormat="1" ht="12" customHeight="1">
      <c r="B6" s="21"/>
      <c r="D6" s="31" t="s">
        <v>16</v>
      </c>
      <c r="I6" s="136"/>
      <c r="L6" s="21"/>
    </row>
    <row r="7" spans="2:12" s="1" customFormat="1" ht="16.5" customHeight="1">
      <c r="B7" s="21"/>
      <c r="E7" s="139" t="str">
        <f>'Rekapitulace stavby'!K6</f>
        <v>ZŠ LAŽÁNKY - rekonstrukce a dostavba</v>
      </c>
      <c r="F7" s="31"/>
      <c r="G7" s="31"/>
      <c r="H7" s="31"/>
      <c r="I7" s="136"/>
      <c r="L7" s="21"/>
    </row>
    <row r="8" spans="1:31" s="2" customFormat="1" ht="12" customHeight="1">
      <c r="A8" s="39"/>
      <c r="B8" s="40"/>
      <c r="C8" s="39"/>
      <c r="D8" s="31" t="s">
        <v>112</v>
      </c>
      <c r="E8" s="39"/>
      <c r="F8" s="39"/>
      <c r="G8" s="39"/>
      <c r="H8" s="39"/>
      <c r="I8" s="140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1413</v>
      </c>
      <c r="F9" s="39"/>
      <c r="G9" s="39"/>
      <c r="H9" s="39"/>
      <c r="I9" s="140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140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1" t="s">
        <v>18</v>
      </c>
      <c r="E11" s="39"/>
      <c r="F11" s="26" t="s">
        <v>1</v>
      </c>
      <c r="G11" s="39"/>
      <c r="H11" s="39"/>
      <c r="I11" s="141" t="s">
        <v>19</v>
      </c>
      <c r="J11" s="26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1" t="s">
        <v>20</v>
      </c>
      <c r="E12" s="39"/>
      <c r="F12" s="26" t="s">
        <v>21</v>
      </c>
      <c r="G12" s="39"/>
      <c r="H12" s="39"/>
      <c r="I12" s="141" t="s">
        <v>22</v>
      </c>
      <c r="J12" s="70" t="str">
        <f>'Rekapitulace stavby'!AN8</f>
        <v>9. 3. 2020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40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1" t="s">
        <v>24</v>
      </c>
      <c r="E14" s="39"/>
      <c r="F14" s="39"/>
      <c r="G14" s="39"/>
      <c r="H14" s="39"/>
      <c r="I14" s="141" t="s">
        <v>25</v>
      </c>
      <c r="J14" s="26" t="str">
        <f>IF('Rekapitulace stavby'!AN10="","",'Rekapitulace stavby'!AN10)</f>
        <v/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6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26" t="str">
        <f>IF('Rekapitulace stavby'!AN11="","",'Rekapitulace stavby'!AN11)</f>
        <v/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140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1" t="s">
        <v>27</v>
      </c>
      <c r="E17" s="39"/>
      <c r="F17" s="39"/>
      <c r="G17" s="39"/>
      <c r="H17" s="39"/>
      <c r="I17" s="141" t="s">
        <v>25</v>
      </c>
      <c r="J17" s="32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2" t="str">
        <f>'Rekapitulace stavby'!E14</f>
        <v>Vyplň údaj</v>
      </c>
      <c r="F18" s="26"/>
      <c r="G18" s="26"/>
      <c r="H18" s="26"/>
      <c r="I18" s="141" t="s">
        <v>26</v>
      </c>
      <c r="J18" s="32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140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1" t="s">
        <v>29</v>
      </c>
      <c r="E20" s="39"/>
      <c r="F20" s="39"/>
      <c r="G20" s="39"/>
      <c r="H20" s="39"/>
      <c r="I20" s="141" t="s">
        <v>25</v>
      </c>
      <c r="J20" s="26" t="str">
        <f>IF('Rekapitulace stavby'!AN16="","",'Rekapitulace stavby'!AN16)</f>
        <v/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6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26" t="str">
        <f>IF('Rekapitulace stavby'!AN17="","",'Rekapitulace stavby'!AN17)</f>
        <v/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140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1" t="s">
        <v>31</v>
      </c>
      <c r="E23" s="39"/>
      <c r="F23" s="39"/>
      <c r="G23" s="39"/>
      <c r="H23" s="39"/>
      <c r="I23" s="141" t="s">
        <v>25</v>
      </c>
      <c r="J23" s="26" t="str">
        <f>IF('Rekapitulace stavby'!AN19="","",'Rekapitulace stavby'!AN19)</f>
        <v/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6" t="str">
        <f>IF('Rekapitulace stavby'!E20="","",'Rekapitulace stavby'!E20)</f>
        <v>Budgets4u s.r.o.</v>
      </c>
      <c r="F24" s="39"/>
      <c r="G24" s="39"/>
      <c r="H24" s="39"/>
      <c r="I24" s="141" t="s">
        <v>26</v>
      </c>
      <c r="J24" s="26" t="str">
        <f>IF('Rekapitulace stavby'!AN20="","",'Rekapitulace stavby'!AN20)</f>
        <v/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140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1" t="s">
        <v>33</v>
      </c>
      <c r="E26" s="39"/>
      <c r="F26" s="39"/>
      <c r="G26" s="39"/>
      <c r="H26" s="39"/>
      <c r="I26" s="140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35" t="s">
        <v>1</v>
      </c>
      <c r="F27" s="35"/>
      <c r="G27" s="35"/>
      <c r="H27" s="35"/>
      <c r="I27" s="144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140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146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0"/>
      <c r="C30" s="39"/>
      <c r="D30" s="26" t="s">
        <v>114</v>
      </c>
      <c r="E30" s="39"/>
      <c r="F30" s="39"/>
      <c r="G30" s="39"/>
      <c r="H30" s="39"/>
      <c r="I30" s="140"/>
      <c r="J30" s="38">
        <f>J96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0"/>
      <c r="C31" s="39"/>
      <c r="D31" s="37" t="s">
        <v>105</v>
      </c>
      <c r="E31" s="39"/>
      <c r="F31" s="39"/>
      <c r="G31" s="39"/>
      <c r="H31" s="39"/>
      <c r="I31" s="140"/>
      <c r="J31" s="38">
        <f>J101</f>
        <v>0</v>
      </c>
      <c r="K31" s="39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47" t="s">
        <v>36</v>
      </c>
      <c r="E32" s="39"/>
      <c r="F32" s="39"/>
      <c r="G32" s="39"/>
      <c r="H32" s="39"/>
      <c r="I32" s="140"/>
      <c r="J32" s="97">
        <f>ROUND(J30+J31,2)</f>
        <v>0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91"/>
      <c r="E33" s="91"/>
      <c r="F33" s="91"/>
      <c r="G33" s="91"/>
      <c r="H33" s="91"/>
      <c r="I33" s="146"/>
      <c r="J33" s="91"/>
      <c r="K33" s="91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38</v>
      </c>
      <c r="G34" s="39"/>
      <c r="H34" s="39"/>
      <c r="I34" s="148" t="s">
        <v>37</v>
      </c>
      <c r="J34" s="44" t="s">
        <v>39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49" t="s">
        <v>40</v>
      </c>
      <c r="E35" s="31" t="s">
        <v>41</v>
      </c>
      <c r="F35" s="150">
        <f>ROUND((SUM(BE101:BE108)+SUM(BE128:BE203)),2)</f>
        <v>0</v>
      </c>
      <c r="G35" s="39"/>
      <c r="H35" s="39"/>
      <c r="I35" s="151">
        <v>0.21</v>
      </c>
      <c r="J35" s="150">
        <f>ROUND(((SUM(BE101:BE108)+SUM(BE128:BE203))*I35),2)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1" t="s">
        <v>42</v>
      </c>
      <c r="F36" s="150">
        <f>ROUND((SUM(BF101:BF108)+SUM(BF128:BF203)),2)</f>
        <v>0</v>
      </c>
      <c r="G36" s="39"/>
      <c r="H36" s="39"/>
      <c r="I36" s="151">
        <v>0.15</v>
      </c>
      <c r="J36" s="150">
        <f>ROUND(((SUM(BF101:BF108)+SUM(BF128:BF203))*I36),2)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1" t="s">
        <v>43</v>
      </c>
      <c r="F37" s="150">
        <f>ROUND((SUM(BG101:BG108)+SUM(BG128:BG203)),2)</f>
        <v>0</v>
      </c>
      <c r="G37" s="39"/>
      <c r="H37" s="39"/>
      <c r="I37" s="151">
        <v>0.21</v>
      </c>
      <c r="J37" s="150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1" t="s">
        <v>44</v>
      </c>
      <c r="F38" s="150">
        <f>ROUND((SUM(BH101:BH108)+SUM(BH128:BH203)),2)</f>
        <v>0</v>
      </c>
      <c r="G38" s="39"/>
      <c r="H38" s="39"/>
      <c r="I38" s="151">
        <v>0.15</v>
      </c>
      <c r="J38" s="150">
        <f>0</f>
        <v>0</v>
      </c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1" t="s">
        <v>45</v>
      </c>
      <c r="F39" s="150">
        <f>ROUND((SUM(BI101:BI108)+SUM(BI128:BI203)),2)</f>
        <v>0</v>
      </c>
      <c r="G39" s="39"/>
      <c r="H39" s="39"/>
      <c r="I39" s="151">
        <v>0</v>
      </c>
      <c r="J39" s="150">
        <f>0</f>
        <v>0</v>
      </c>
      <c r="K39" s="39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40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4"/>
      <c r="D41" s="152" t="s">
        <v>46</v>
      </c>
      <c r="E41" s="82"/>
      <c r="F41" s="82"/>
      <c r="G41" s="153" t="s">
        <v>47</v>
      </c>
      <c r="H41" s="154" t="s">
        <v>48</v>
      </c>
      <c r="I41" s="155"/>
      <c r="J41" s="156">
        <f>SUM(J32:J39)</f>
        <v>0</v>
      </c>
      <c r="K41" s="157"/>
      <c r="L41" s="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0"/>
      <c r="C42" s="39"/>
      <c r="D42" s="39"/>
      <c r="E42" s="39"/>
      <c r="F42" s="39"/>
      <c r="G42" s="39"/>
      <c r="H42" s="39"/>
      <c r="I42" s="140"/>
      <c r="J42" s="39"/>
      <c r="K42" s="39"/>
      <c r="L42" s="5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36"/>
      <c r="L43" s="21"/>
    </row>
    <row r="44" spans="2:12" s="1" customFormat="1" ht="14.4" customHeight="1">
      <c r="B44" s="21"/>
      <c r="I44" s="136"/>
      <c r="L44" s="21"/>
    </row>
    <row r="45" spans="2:12" s="1" customFormat="1" ht="14.4" customHeight="1">
      <c r="B45" s="21"/>
      <c r="I45" s="136"/>
      <c r="L45" s="21"/>
    </row>
    <row r="46" spans="2:12" s="1" customFormat="1" ht="14.4" customHeight="1">
      <c r="B46" s="21"/>
      <c r="I46" s="136"/>
      <c r="L46" s="21"/>
    </row>
    <row r="47" spans="2:12" s="1" customFormat="1" ht="14.4" customHeight="1">
      <c r="B47" s="21"/>
      <c r="I47" s="136"/>
      <c r="L47" s="21"/>
    </row>
    <row r="48" spans="2:12" s="1" customFormat="1" ht="14.4" customHeight="1">
      <c r="B48" s="21"/>
      <c r="I48" s="136"/>
      <c r="L48" s="21"/>
    </row>
    <row r="49" spans="2:12" s="1" customFormat="1" ht="14.4" customHeight="1">
      <c r="B49" s="21"/>
      <c r="I49" s="136"/>
      <c r="L49" s="21"/>
    </row>
    <row r="50" spans="2:12" s="2" customFormat="1" ht="14.4" customHeight="1">
      <c r="B50" s="56"/>
      <c r="D50" s="57" t="s">
        <v>49</v>
      </c>
      <c r="E50" s="58"/>
      <c r="F50" s="58"/>
      <c r="G50" s="57" t="s">
        <v>50</v>
      </c>
      <c r="H50" s="58"/>
      <c r="I50" s="158"/>
      <c r="J50" s="58"/>
      <c r="K50" s="58"/>
      <c r="L50" s="5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0"/>
      <c r="C61" s="39"/>
      <c r="D61" s="59" t="s">
        <v>51</v>
      </c>
      <c r="E61" s="42"/>
      <c r="F61" s="159" t="s">
        <v>52</v>
      </c>
      <c r="G61" s="59" t="s">
        <v>51</v>
      </c>
      <c r="H61" s="42"/>
      <c r="I61" s="160"/>
      <c r="J61" s="161" t="s">
        <v>52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0"/>
      <c r="C65" s="39"/>
      <c r="D65" s="57" t="s">
        <v>53</v>
      </c>
      <c r="E65" s="60"/>
      <c r="F65" s="60"/>
      <c r="G65" s="57" t="s">
        <v>54</v>
      </c>
      <c r="H65" s="60"/>
      <c r="I65" s="162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0"/>
      <c r="C76" s="39"/>
      <c r="D76" s="59" t="s">
        <v>51</v>
      </c>
      <c r="E76" s="42"/>
      <c r="F76" s="159" t="s">
        <v>52</v>
      </c>
      <c r="G76" s="59" t="s">
        <v>51</v>
      </c>
      <c r="H76" s="42"/>
      <c r="I76" s="160"/>
      <c r="J76" s="161" t="s">
        <v>52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163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1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115</v>
      </c>
      <c r="D82" s="39"/>
      <c r="E82" s="39"/>
      <c r="F82" s="39"/>
      <c r="G82" s="39"/>
      <c r="H82" s="39"/>
      <c r="I82" s="140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40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39"/>
      <c r="E84" s="39"/>
      <c r="F84" s="39"/>
      <c r="G84" s="39"/>
      <c r="H84" s="39"/>
      <c r="I84" s="140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39" t="str">
        <f>E7</f>
        <v>ZŠ LAŽÁNKY - rekonstrukce a dostavba</v>
      </c>
      <c r="F85" s="31"/>
      <c r="G85" s="31"/>
      <c r="H85" s="31"/>
      <c r="I85" s="140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112</v>
      </c>
      <c r="D86" s="39"/>
      <c r="E86" s="39"/>
      <c r="F86" s="39"/>
      <c r="G86" s="39"/>
      <c r="H86" s="39"/>
      <c r="I86" s="140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2020/002/c - Vytápění</v>
      </c>
      <c r="F87" s="39"/>
      <c r="G87" s="39"/>
      <c r="H87" s="39"/>
      <c r="I87" s="140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40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1" t="s">
        <v>22</v>
      </c>
      <c r="J89" s="70" t="str">
        <f>IF(J12="","",J12)</f>
        <v>9. 3. 2020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140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1" t="s">
        <v>29</v>
      </c>
      <c r="J91" s="35" t="str">
        <f>E21</f>
        <v xml:space="preserve"> 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1" t="s">
        <v>31</v>
      </c>
      <c r="J92" s="35" t="str">
        <f>E24</f>
        <v>Budgets4u s.r.o.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140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65" t="s">
        <v>116</v>
      </c>
      <c r="D94" s="134"/>
      <c r="E94" s="134"/>
      <c r="F94" s="134"/>
      <c r="G94" s="134"/>
      <c r="H94" s="134"/>
      <c r="I94" s="166"/>
      <c r="J94" s="167" t="s">
        <v>117</v>
      </c>
      <c r="K94" s="134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140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68" t="s">
        <v>118</v>
      </c>
      <c r="D96" s="39"/>
      <c r="E96" s="39"/>
      <c r="F96" s="39"/>
      <c r="G96" s="39"/>
      <c r="H96" s="39"/>
      <c r="I96" s="140"/>
      <c r="J96" s="97">
        <f>J128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119</v>
      </c>
    </row>
    <row r="97" spans="1:31" s="9" customFormat="1" ht="24.95" customHeight="1">
      <c r="A97" s="9"/>
      <c r="B97" s="169"/>
      <c r="C97" s="9"/>
      <c r="D97" s="170" t="s">
        <v>1414</v>
      </c>
      <c r="E97" s="171"/>
      <c r="F97" s="171"/>
      <c r="G97" s="171"/>
      <c r="H97" s="171"/>
      <c r="I97" s="172"/>
      <c r="J97" s="173">
        <f>J129</f>
        <v>0</v>
      </c>
      <c r="K97" s="9"/>
      <c r="L97" s="16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4"/>
      <c r="C98" s="10"/>
      <c r="D98" s="175" t="s">
        <v>1415</v>
      </c>
      <c r="E98" s="176"/>
      <c r="F98" s="176"/>
      <c r="G98" s="176"/>
      <c r="H98" s="176"/>
      <c r="I98" s="177"/>
      <c r="J98" s="178">
        <f>J192</f>
        <v>0</v>
      </c>
      <c r="K98" s="10"/>
      <c r="L98" s="17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39"/>
      <c r="D99" s="39"/>
      <c r="E99" s="39"/>
      <c r="F99" s="39"/>
      <c r="G99" s="39"/>
      <c r="H99" s="39"/>
      <c r="I99" s="140"/>
      <c r="J99" s="39"/>
      <c r="K99" s="39"/>
      <c r="L99" s="5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40"/>
      <c r="C100" s="39"/>
      <c r="D100" s="39"/>
      <c r="E100" s="39"/>
      <c r="F100" s="39"/>
      <c r="G100" s="39"/>
      <c r="H100" s="39"/>
      <c r="I100" s="140"/>
      <c r="J100" s="39"/>
      <c r="K100" s="39"/>
      <c r="L100" s="5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29.25" customHeight="1">
      <c r="A101" s="39"/>
      <c r="B101" s="40"/>
      <c r="C101" s="168" t="s">
        <v>146</v>
      </c>
      <c r="D101" s="39"/>
      <c r="E101" s="39"/>
      <c r="F101" s="39"/>
      <c r="G101" s="39"/>
      <c r="H101" s="39"/>
      <c r="I101" s="140"/>
      <c r="J101" s="179">
        <f>ROUND(J102+J103+J104+J105+J106+J107,2)</f>
        <v>0</v>
      </c>
      <c r="K101" s="39"/>
      <c r="L101" s="56"/>
      <c r="N101" s="180" t="s">
        <v>40</v>
      </c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65" s="2" customFormat="1" ht="18" customHeight="1">
      <c r="A102" s="39"/>
      <c r="B102" s="181"/>
      <c r="C102" s="140"/>
      <c r="D102" s="129" t="s">
        <v>147</v>
      </c>
      <c r="E102" s="182"/>
      <c r="F102" s="182"/>
      <c r="G102" s="140"/>
      <c r="H102" s="140"/>
      <c r="I102" s="140"/>
      <c r="J102" s="123">
        <v>0</v>
      </c>
      <c r="K102" s="140"/>
      <c r="L102" s="183"/>
      <c r="M102" s="184"/>
      <c r="N102" s="185" t="s">
        <v>41</v>
      </c>
      <c r="O102" s="184"/>
      <c r="P102" s="184"/>
      <c r="Q102" s="184"/>
      <c r="R102" s="184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6" t="s">
        <v>100</v>
      </c>
      <c r="AZ102" s="184"/>
      <c r="BA102" s="184"/>
      <c r="BB102" s="184"/>
      <c r="BC102" s="184"/>
      <c r="BD102" s="184"/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6" t="s">
        <v>84</v>
      </c>
      <c r="BK102" s="184"/>
      <c r="BL102" s="184"/>
      <c r="BM102" s="184"/>
    </row>
    <row r="103" spans="1:65" s="2" customFormat="1" ht="18" customHeight="1">
      <c r="A103" s="39"/>
      <c r="B103" s="181"/>
      <c r="C103" s="140"/>
      <c r="D103" s="129" t="s">
        <v>148</v>
      </c>
      <c r="E103" s="182"/>
      <c r="F103" s="182"/>
      <c r="G103" s="140"/>
      <c r="H103" s="140"/>
      <c r="I103" s="140"/>
      <c r="J103" s="123">
        <v>0</v>
      </c>
      <c r="K103" s="140"/>
      <c r="L103" s="183"/>
      <c r="M103" s="184"/>
      <c r="N103" s="185" t="s">
        <v>41</v>
      </c>
      <c r="O103" s="184"/>
      <c r="P103" s="184"/>
      <c r="Q103" s="184"/>
      <c r="R103" s="184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6" t="s">
        <v>100</v>
      </c>
      <c r="AZ103" s="184"/>
      <c r="BA103" s="184"/>
      <c r="BB103" s="184"/>
      <c r="BC103" s="184"/>
      <c r="BD103" s="184"/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6" t="s">
        <v>84</v>
      </c>
      <c r="BK103" s="184"/>
      <c r="BL103" s="184"/>
      <c r="BM103" s="184"/>
    </row>
    <row r="104" spans="1:65" s="2" customFormat="1" ht="18" customHeight="1">
      <c r="A104" s="39"/>
      <c r="B104" s="181"/>
      <c r="C104" s="140"/>
      <c r="D104" s="129" t="s">
        <v>149</v>
      </c>
      <c r="E104" s="182"/>
      <c r="F104" s="182"/>
      <c r="G104" s="140"/>
      <c r="H104" s="140"/>
      <c r="I104" s="140"/>
      <c r="J104" s="123">
        <v>0</v>
      </c>
      <c r="K104" s="140"/>
      <c r="L104" s="183"/>
      <c r="M104" s="184"/>
      <c r="N104" s="185" t="s">
        <v>41</v>
      </c>
      <c r="O104" s="184"/>
      <c r="P104" s="184"/>
      <c r="Q104" s="184"/>
      <c r="R104" s="184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6" t="s">
        <v>100</v>
      </c>
      <c r="AZ104" s="184"/>
      <c r="BA104" s="184"/>
      <c r="BB104" s="184"/>
      <c r="BC104" s="184"/>
      <c r="BD104" s="184"/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6" t="s">
        <v>84</v>
      </c>
      <c r="BK104" s="184"/>
      <c r="BL104" s="184"/>
      <c r="BM104" s="184"/>
    </row>
    <row r="105" spans="1:65" s="2" customFormat="1" ht="18" customHeight="1">
      <c r="A105" s="39"/>
      <c r="B105" s="181"/>
      <c r="C105" s="140"/>
      <c r="D105" s="129" t="s">
        <v>150</v>
      </c>
      <c r="E105" s="182"/>
      <c r="F105" s="182"/>
      <c r="G105" s="140"/>
      <c r="H105" s="140"/>
      <c r="I105" s="140"/>
      <c r="J105" s="123">
        <v>0</v>
      </c>
      <c r="K105" s="140"/>
      <c r="L105" s="183"/>
      <c r="M105" s="184"/>
      <c r="N105" s="185" t="s">
        <v>41</v>
      </c>
      <c r="O105" s="184"/>
      <c r="P105" s="184"/>
      <c r="Q105" s="184"/>
      <c r="R105" s="184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6" t="s">
        <v>100</v>
      </c>
      <c r="AZ105" s="184"/>
      <c r="BA105" s="184"/>
      <c r="BB105" s="184"/>
      <c r="BC105" s="184"/>
      <c r="BD105" s="184"/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6" t="s">
        <v>84</v>
      </c>
      <c r="BK105" s="184"/>
      <c r="BL105" s="184"/>
      <c r="BM105" s="184"/>
    </row>
    <row r="106" spans="1:65" s="2" customFormat="1" ht="18" customHeight="1">
      <c r="A106" s="39"/>
      <c r="B106" s="181"/>
      <c r="C106" s="140"/>
      <c r="D106" s="129" t="s">
        <v>151</v>
      </c>
      <c r="E106" s="182"/>
      <c r="F106" s="182"/>
      <c r="G106" s="140"/>
      <c r="H106" s="140"/>
      <c r="I106" s="140"/>
      <c r="J106" s="123">
        <v>0</v>
      </c>
      <c r="K106" s="140"/>
      <c r="L106" s="183"/>
      <c r="M106" s="184"/>
      <c r="N106" s="185" t="s">
        <v>41</v>
      </c>
      <c r="O106" s="184"/>
      <c r="P106" s="184"/>
      <c r="Q106" s="184"/>
      <c r="R106" s="184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6" t="s">
        <v>100</v>
      </c>
      <c r="AZ106" s="184"/>
      <c r="BA106" s="184"/>
      <c r="BB106" s="184"/>
      <c r="BC106" s="184"/>
      <c r="BD106" s="184"/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6" t="s">
        <v>84</v>
      </c>
      <c r="BK106" s="184"/>
      <c r="BL106" s="184"/>
      <c r="BM106" s="184"/>
    </row>
    <row r="107" spans="1:65" s="2" customFormat="1" ht="18" customHeight="1">
      <c r="A107" s="39"/>
      <c r="B107" s="181"/>
      <c r="C107" s="140"/>
      <c r="D107" s="182" t="s">
        <v>152</v>
      </c>
      <c r="E107" s="140"/>
      <c r="F107" s="140"/>
      <c r="G107" s="140"/>
      <c r="H107" s="140"/>
      <c r="I107" s="140"/>
      <c r="J107" s="123">
        <f>ROUND(J30*T107,2)</f>
        <v>0</v>
      </c>
      <c r="K107" s="140"/>
      <c r="L107" s="183"/>
      <c r="M107" s="184"/>
      <c r="N107" s="185" t="s">
        <v>41</v>
      </c>
      <c r="O107" s="184"/>
      <c r="P107" s="184"/>
      <c r="Q107" s="184"/>
      <c r="R107" s="184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6" t="s">
        <v>153</v>
      </c>
      <c r="AZ107" s="184"/>
      <c r="BA107" s="184"/>
      <c r="BB107" s="184"/>
      <c r="BC107" s="184"/>
      <c r="BD107" s="184"/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6" t="s">
        <v>84</v>
      </c>
      <c r="BK107" s="184"/>
      <c r="BL107" s="184"/>
      <c r="BM107" s="184"/>
    </row>
    <row r="108" spans="1:31" s="2" customFormat="1" ht="12">
      <c r="A108" s="39"/>
      <c r="B108" s="40"/>
      <c r="C108" s="39"/>
      <c r="D108" s="39"/>
      <c r="E108" s="39"/>
      <c r="F108" s="39"/>
      <c r="G108" s="39"/>
      <c r="H108" s="39"/>
      <c r="I108" s="140"/>
      <c r="J108" s="39"/>
      <c r="K108" s="39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9.25" customHeight="1">
      <c r="A109" s="39"/>
      <c r="B109" s="40"/>
      <c r="C109" s="133" t="s">
        <v>110</v>
      </c>
      <c r="D109" s="134"/>
      <c r="E109" s="134"/>
      <c r="F109" s="134"/>
      <c r="G109" s="134"/>
      <c r="H109" s="134"/>
      <c r="I109" s="166"/>
      <c r="J109" s="135">
        <f>ROUND(J96+J101,2)</f>
        <v>0</v>
      </c>
      <c r="K109" s="134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1"/>
      <c r="C110" s="62"/>
      <c r="D110" s="62"/>
      <c r="E110" s="62"/>
      <c r="F110" s="62"/>
      <c r="G110" s="62"/>
      <c r="H110" s="62"/>
      <c r="I110" s="163"/>
      <c r="J110" s="62"/>
      <c r="K110" s="62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3"/>
      <c r="C114" s="64"/>
      <c r="D114" s="64"/>
      <c r="E114" s="64"/>
      <c r="F114" s="64"/>
      <c r="G114" s="64"/>
      <c r="H114" s="64"/>
      <c r="I114" s="164"/>
      <c r="J114" s="64"/>
      <c r="K114" s="64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2" t="s">
        <v>154</v>
      </c>
      <c r="D115" s="39"/>
      <c r="E115" s="39"/>
      <c r="F115" s="39"/>
      <c r="G115" s="39"/>
      <c r="H115" s="39"/>
      <c r="I115" s="140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39"/>
      <c r="D116" s="39"/>
      <c r="E116" s="39"/>
      <c r="F116" s="39"/>
      <c r="G116" s="39"/>
      <c r="H116" s="39"/>
      <c r="I116" s="140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1" t="s">
        <v>16</v>
      </c>
      <c r="D117" s="39"/>
      <c r="E117" s="39"/>
      <c r="F117" s="39"/>
      <c r="G117" s="39"/>
      <c r="H117" s="39"/>
      <c r="I117" s="140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39"/>
      <c r="D118" s="39"/>
      <c r="E118" s="139" t="str">
        <f>E7</f>
        <v>ZŠ LAŽÁNKY - rekonstrukce a dostavba</v>
      </c>
      <c r="F118" s="31"/>
      <c r="G118" s="31"/>
      <c r="H118" s="31"/>
      <c r="I118" s="140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112</v>
      </c>
      <c r="D119" s="39"/>
      <c r="E119" s="39"/>
      <c r="F119" s="39"/>
      <c r="G119" s="39"/>
      <c r="H119" s="39"/>
      <c r="I119" s="140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39"/>
      <c r="D120" s="39"/>
      <c r="E120" s="68" t="str">
        <f>E9</f>
        <v>2020/002/c - Vytápění</v>
      </c>
      <c r="F120" s="39"/>
      <c r="G120" s="39"/>
      <c r="H120" s="39"/>
      <c r="I120" s="140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39"/>
      <c r="D121" s="39"/>
      <c r="E121" s="39"/>
      <c r="F121" s="39"/>
      <c r="G121" s="39"/>
      <c r="H121" s="39"/>
      <c r="I121" s="140"/>
      <c r="J121" s="39"/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1" t="s">
        <v>20</v>
      </c>
      <c r="D122" s="39"/>
      <c r="E122" s="39"/>
      <c r="F122" s="26" t="str">
        <f>F12</f>
        <v xml:space="preserve"> </v>
      </c>
      <c r="G122" s="39"/>
      <c r="H122" s="39"/>
      <c r="I122" s="141" t="s">
        <v>22</v>
      </c>
      <c r="J122" s="70" t="str">
        <f>IF(J12="","",J12)</f>
        <v>9. 3. 2020</v>
      </c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39"/>
      <c r="D123" s="39"/>
      <c r="E123" s="39"/>
      <c r="F123" s="39"/>
      <c r="G123" s="39"/>
      <c r="H123" s="39"/>
      <c r="I123" s="140"/>
      <c r="J123" s="39"/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24</v>
      </c>
      <c r="D124" s="39"/>
      <c r="E124" s="39"/>
      <c r="F124" s="26" t="str">
        <f>E15</f>
        <v xml:space="preserve"> </v>
      </c>
      <c r="G124" s="39"/>
      <c r="H124" s="39"/>
      <c r="I124" s="141" t="s">
        <v>29</v>
      </c>
      <c r="J124" s="35" t="str">
        <f>E21</f>
        <v xml:space="preserve"> </v>
      </c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27</v>
      </c>
      <c r="D125" s="39"/>
      <c r="E125" s="39"/>
      <c r="F125" s="26" t="str">
        <f>IF(E18="","",E18)</f>
        <v>Vyplň údaj</v>
      </c>
      <c r="G125" s="39"/>
      <c r="H125" s="39"/>
      <c r="I125" s="141" t="s">
        <v>31</v>
      </c>
      <c r="J125" s="35" t="str">
        <f>E24</f>
        <v>Budgets4u s.r.o.</v>
      </c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39"/>
      <c r="D126" s="39"/>
      <c r="E126" s="39"/>
      <c r="F126" s="39"/>
      <c r="G126" s="39"/>
      <c r="H126" s="39"/>
      <c r="I126" s="140"/>
      <c r="J126" s="39"/>
      <c r="K126" s="39"/>
      <c r="L126" s="56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88"/>
      <c r="B127" s="189"/>
      <c r="C127" s="190" t="s">
        <v>155</v>
      </c>
      <c r="D127" s="191" t="s">
        <v>61</v>
      </c>
      <c r="E127" s="191" t="s">
        <v>57</v>
      </c>
      <c r="F127" s="191" t="s">
        <v>58</v>
      </c>
      <c r="G127" s="191" t="s">
        <v>156</v>
      </c>
      <c r="H127" s="191" t="s">
        <v>157</v>
      </c>
      <c r="I127" s="192" t="s">
        <v>158</v>
      </c>
      <c r="J127" s="193" t="s">
        <v>117</v>
      </c>
      <c r="K127" s="194" t="s">
        <v>159</v>
      </c>
      <c r="L127" s="195"/>
      <c r="M127" s="87" t="s">
        <v>1</v>
      </c>
      <c r="N127" s="88" t="s">
        <v>40</v>
      </c>
      <c r="O127" s="88" t="s">
        <v>160</v>
      </c>
      <c r="P127" s="88" t="s">
        <v>161</v>
      </c>
      <c r="Q127" s="88" t="s">
        <v>162</v>
      </c>
      <c r="R127" s="88" t="s">
        <v>163</v>
      </c>
      <c r="S127" s="88" t="s">
        <v>164</v>
      </c>
      <c r="T127" s="89" t="s">
        <v>165</v>
      </c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</row>
    <row r="128" spans="1:63" s="2" customFormat="1" ht="22.8" customHeight="1">
      <c r="A128" s="39"/>
      <c r="B128" s="40"/>
      <c r="C128" s="94" t="s">
        <v>166</v>
      </c>
      <c r="D128" s="39"/>
      <c r="E128" s="39"/>
      <c r="F128" s="39"/>
      <c r="G128" s="39"/>
      <c r="H128" s="39"/>
      <c r="I128" s="140"/>
      <c r="J128" s="196">
        <f>BK128</f>
        <v>0</v>
      </c>
      <c r="K128" s="39"/>
      <c r="L128" s="40"/>
      <c r="M128" s="90"/>
      <c r="N128" s="74"/>
      <c r="O128" s="91"/>
      <c r="P128" s="197">
        <f>P129</f>
        <v>0</v>
      </c>
      <c r="Q128" s="91"/>
      <c r="R128" s="197">
        <f>R129</f>
        <v>0</v>
      </c>
      <c r="S128" s="91"/>
      <c r="T128" s="198">
        <f>T129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119</v>
      </c>
      <c r="BK128" s="199">
        <f>BK129</f>
        <v>0</v>
      </c>
    </row>
    <row r="129" spans="1:63" s="12" customFormat="1" ht="25.9" customHeight="1">
      <c r="A129" s="12"/>
      <c r="B129" s="200"/>
      <c r="C129" s="12"/>
      <c r="D129" s="201" t="s">
        <v>75</v>
      </c>
      <c r="E129" s="202" t="s">
        <v>1416</v>
      </c>
      <c r="F129" s="202" t="s">
        <v>1417</v>
      </c>
      <c r="G129" s="12"/>
      <c r="H129" s="12"/>
      <c r="I129" s="203"/>
      <c r="J129" s="204">
        <f>BK129</f>
        <v>0</v>
      </c>
      <c r="K129" s="12"/>
      <c r="L129" s="200"/>
      <c r="M129" s="205"/>
      <c r="N129" s="206"/>
      <c r="O129" s="206"/>
      <c r="P129" s="207">
        <f>P130+SUM(P131:P192)</f>
        <v>0</v>
      </c>
      <c r="Q129" s="206"/>
      <c r="R129" s="207">
        <f>R130+SUM(R131:R192)</f>
        <v>0</v>
      </c>
      <c r="S129" s="206"/>
      <c r="T129" s="208">
        <f>T130+SUM(T131:T192)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86</v>
      </c>
      <c r="AT129" s="209" t="s">
        <v>75</v>
      </c>
      <c r="AU129" s="209" t="s">
        <v>76</v>
      </c>
      <c r="AY129" s="201" t="s">
        <v>169</v>
      </c>
      <c r="BK129" s="210">
        <f>BK130+SUM(BK131:BK192)</f>
        <v>0</v>
      </c>
    </row>
    <row r="130" spans="1:65" s="2" customFormat="1" ht="16.5" customHeight="1">
      <c r="A130" s="39"/>
      <c r="B130" s="181"/>
      <c r="C130" s="213" t="s">
        <v>84</v>
      </c>
      <c r="D130" s="213" t="s">
        <v>171</v>
      </c>
      <c r="E130" s="214" t="s">
        <v>1418</v>
      </c>
      <c r="F130" s="215" t="s">
        <v>1419</v>
      </c>
      <c r="G130" s="216" t="s">
        <v>1420</v>
      </c>
      <c r="H130" s="217">
        <v>150</v>
      </c>
      <c r="I130" s="218"/>
      <c r="J130" s="219">
        <f>ROUND(I130*H130,2)</f>
        <v>0</v>
      </c>
      <c r="K130" s="220"/>
      <c r="L130" s="40"/>
      <c r="M130" s="221" t="s">
        <v>1</v>
      </c>
      <c r="N130" s="222" t="s">
        <v>41</v>
      </c>
      <c r="O130" s="78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5" t="s">
        <v>175</v>
      </c>
      <c r="AT130" s="225" t="s">
        <v>171</v>
      </c>
      <c r="AU130" s="225" t="s">
        <v>84</v>
      </c>
      <c r="AY130" s="18" t="s">
        <v>169</v>
      </c>
      <c r="BE130" s="128">
        <f>IF(N130="základní",J130,0)</f>
        <v>0</v>
      </c>
      <c r="BF130" s="128">
        <f>IF(N130="snížená",J130,0)</f>
        <v>0</v>
      </c>
      <c r="BG130" s="128">
        <f>IF(N130="zákl. přenesená",J130,0)</f>
        <v>0</v>
      </c>
      <c r="BH130" s="128">
        <f>IF(N130="sníž. přenesená",J130,0)</f>
        <v>0</v>
      </c>
      <c r="BI130" s="128">
        <f>IF(N130="nulová",J130,0)</f>
        <v>0</v>
      </c>
      <c r="BJ130" s="18" t="s">
        <v>84</v>
      </c>
      <c r="BK130" s="128">
        <f>ROUND(I130*H130,2)</f>
        <v>0</v>
      </c>
      <c r="BL130" s="18" t="s">
        <v>175</v>
      </c>
      <c r="BM130" s="225" t="s">
        <v>86</v>
      </c>
    </row>
    <row r="131" spans="1:65" s="2" customFormat="1" ht="21.75" customHeight="1">
      <c r="A131" s="39"/>
      <c r="B131" s="181"/>
      <c r="C131" s="213" t="s">
        <v>86</v>
      </c>
      <c r="D131" s="213" t="s">
        <v>171</v>
      </c>
      <c r="E131" s="214" t="s">
        <v>1421</v>
      </c>
      <c r="F131" s="215" t="s">
        <v>1422</v>
      </c>
      <c r="G131" s="216" t="s">
        <v>1420</v>
      </c>
      <c r="H131" s="217">
        <v>72</v>
      </c>
      <c r="I131" s="218"/>
      <c r="J131" s="219">
        <f>ROUND(I131*H131,2)</f>
        <v>0</v>
      </c>
      <c r="K131" s="220"/>
      <c r="L131" s="40"/>
      <c r="M131" s="221" t="s">
        <v>1</v>
      </c>
      <c r="N131" s="222" t="s">
        <v>41</v>
      </c>
      <c r="O131" s="78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175</v>
      </c>
      <c r="AT131" s="225" t="s">
        <v>171</v>
      </c>
      <c r="AU131" s="225" t="s">
        <v>84</v>
      </c>
      <c r="AY131" s="18" t="s">
        <v>169</v>
      </c>
      <c r="BE131" s="128">
        <f>IF(N131="základní",J131,0)</f>
        <v>0</v>
      </c>
      <c r="BF131" s="128">
        <f>IF(N131="snížená",J131,0)</f>
        <v>0</v>
      </c>
      <c r="BG131" s="128">
        <f>IF(N131="zákl. přenesená",J131,0)</f>
        <v>0</v>
      </c>
      <c r="BH131" s="128">
        <f>IF(N131="sníž. přenesená",J131,0)</f>
        <v>0</v>
      </c>
      <c r="BI131" s="128">
        <f>IF(N131="nulová",J131,0)</f>
        <v>0</v>
      </c>
      <c r="BJ131" s="18" t="s">
        <v>84</v>
      </c>
      <c r="BK131" s="128">
        <f>ROUND(I131*H131,2)</f>
        <v>0</v>
      </c>
      <c r="BL131" s="18" t="s">
        <v>175</v>
      </c>
      <c r="BM131" s="225" t="s">
        <v>175</v>
      </c>
    </row>
    <row r="132" spans="1:65" s="2" customFormat="1" ht="16.5" customHeight="1">
      <c r="A132" s="39"/>
      <c r="B132" s="181"/>
      <c r="C132" s="213" t="s">
        <v>186</v>
      </c>
      <c r="D132" s="213" t="s">
        <v>171</v>
      </c>
      <c r="E132" s="214" t="s">
        <v>198</v>
      </c>
      <c r="F132" s="215" t="s">
        <v>1423</v>
      </c>
      <c r="G132" s="216" t="s">
        <v>1424</v>
      </c>
      <c r="H132" s="217">
        <v>1</v>
      </c>
      <c r="I132" s="218"/>
      <c r="J132" s="219">
        <f>ROUND(I132*H132,2)</f>
        <v>0</v>
      </c>
      <c r="K132" s="220"/>
      <c r="L132" s="40"/>
      <c r="M132" s="221" t="s">
        <v>1</v>
      </c>
      <c r="N132" s="222" t="s">
        <v>41</v>
      </c>
      <c r="O132" s="78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5" t="s">
        <v>175</v>
      </c>
      <c r="AT132" s="225" t="s">
        <v>171</v>
      </c>
      <c r="AU132" s="225" t="s">
        <v>84</v>
      </c>
      <c r="AY132" s="18" t="s">
        <v>169</v>
      </c>
      <c r="BE132" s="128">
        <f>IF(N132="základní",J132,0)</f>
        <v>0</v>
      </c>
      <c r="BF132" s="128">
        <f>IF(N132="snížená",J132,0)</f>
        <v>0</v>
      </c>
      <c r="BG132" s="128">
        <f>IF(N132="zákl. přenesená",J132,0)</f>
        <v>0</v>
      </c>
      <c r="BH132" s="128">
        <f>IF(N132="sníž. přenesená",J132,0)</f>
        <v>0</v>
      </c>
      <c r="BI132" s="128">
        <f>IF(N132="nulová",J132,0)</f>
        <v>0</v>
      </c>
      <c r="BJ132" s="18" t="s">
        <v>84</v>
      </c>
      <c r="BK132" s="128">
        <f>ROUND(I132*H132,2)</f>
        <v>0</v>
      </c>
      <c r="BL132" s="18" t="s">
        <v>175</v>
      </c>
      <c r="BM132" s="225" t="s">
        <v>198</v>
      </c>
    </row>
    <row r="133" spans="1:65" s="2" customFormat="1" ht="21.75" customHeight="1">
      <c r="A133" s="39"/>
      <c r="B133" s="181"/>
      <c r="C133" s="213" t="s">
        <v>175</v>
      </c>
      <c r="D133" s="213" t="s">
        <v>171</v>
      </c>
      <c r="E133" s="214" t="s">
        <v>186</v>
      </c>
      <c r="F133" s="215" t="s">
        <v>1425</v>
      </c>
      <c r="G133" s="216" t="s">
        <v>1424</v>
      </c>
      <c r="H133" s="217">
        <v>1</v>
      </c>
      <c r="I133" s="218"/>
      <c r="J133" s="219">
        <f>ROUND(I133*H133,2)</f>
        <v>0</v>
      </c>
      <c r="K133" s="220"/>
      <c r="L133" s="40"/>
      <c r="M133" s="221" t="s">
        <v>1</v>
      </c>
      <c r="N133" s="222" t="s">
        <v>41</v>
      </c>
      <c r="O133" s="78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175</v>
      </c>
      <c r="AT133" s="225" t="s">
        <v>171</v>
      </c>
      <c r="AU133" s="225" t="s">
        <v>84</v>
      </c>
      <c r="AY133" s="18" t="s">
        <v>169</v>
      </c>
      <c r="BE133" s="128">
        <f>IF(N133="základní",J133,0)</f>
        <v>0</v>
      </c>
      <c r="BF133" s="128">
        <f>IF(N133="snížená",J133,0)</f>
        <v>0</v>
      </c>
      <c r="BG133" s="128">
        <f>IF(N133="zákl. přenesená",J133,0)</f>
        <v>0</v>
      </c>
      <c r="BH133" s="128">
        <f>IF(N133="sníž. přenesená",J133,0)</f>
        <v>0</v>
      </c>
      <c r="BI133" s="128">
        <f>IF(N133="nulová",J133,0)</f>
        <v>0</v>
      </c>
      <c r="BJ133" s="18" t="s">
        <v>84</v>
      </c>
      <c r="BK133" s="128">
        <f>ROUND(I133*H133,2)</f>
        <v>0</v>
      </c>
      <c r="BL133" s="18" t="s">
        <v>175</v>
      </c>
      <c r="BM133" s="225" t="s">
        <v>208</v>
      </c>
    </row>
    <row r="134" spans="1:65" s="2" customFormat="1" ht="21.75" customHeight="1">
      <c r="A134" s="39"/>
      <c r="B134" s="181"/>
      <c r="C134" s="213" t="s">
        <v>194</v>
      </c>
      <c r="D134" s="213" t="s">
        <v>171</v>
      </c>
      <c r="E134" s="214" t="s">
        <v>1426</v>
      </c>
      <c r="F134" s="215" t="s">
        <v>1427</v>
      </c>
      <c r="G134" s="216" t="s">
        <v>1424</v>
      </c>
      <c r="H134" s="217">
        <v>1</v>
      </c>
      <c r="I134" s="218"/>
      <c r="J134" s="219">
        <f>ROUND(I134*H134,2)</f>
        <v>0</v>
      </c>
      <c r="K134" s="220"/>
      <c r="L134" s="40"/>
      <c r="M134" s="221" t="s">
        <v>1</v>
      </c>
      <c r="N134" s="222" t="s">
        <v>41</v>
      </c>
      <c r="O134" s="78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175</v>
      </c>
      <c r="AT134" s="225" t="s">
        <v>171</v>
      </c>
      <c r="AU134" s="225" t="s">
        <v>84</v>
      </c>
      <c r="AY134" s="18" t="s">
        <v>169</v>
      </c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18" t="s">
        <v>84</v>
      </c>
      <c r="BK134" s="128">
        <f>ROUND(I134*H134,2)</f>
        <v>0</v>
      </c>
      <c r="BL134" s="18" t="s">
        <v>175</v>
      </c>
      <c r="BM134" s="225" t="s">
        <v>219</v>
      </c>
    </row>
    <row r="135" spans="1:65" s="2" customFormat="1" ht="16.5" customHeight="1">
      <c r="A135" s="39"/>
      <c r="B135" s="181"/>
      <c r="C135" s="213" t="s">
        <v>198</v>
      </c>
      <c r="D135" s="213" t="s">
        <v>171</v>
      </c>
      <c r="E135" s="214" t="s">
        <v>1428</v>
      </c>
      <c r="F135" s="215" t="s">
        <v>1429</v>
      </c>
      <c r="G135" s="216" t="s">
        <v>1424</v>
      </c>
      <c r="H135" s="217">
        <v>1</v>
      </c>
      <c r="I135" s="218"/>
      <c r="J135" s="219">
        <f>ROUND(I135*H135,2)</f>
        <v>0</v>
      </c>
      <c r="K135" s="220"/>
      <c r="L135" s="40"/>
      <c r="M135" s="221" t="s">
        <v>1</v>
      </c>
      <c r="N135" s="222" t="s">
        <v>41</v>
      </c>
      <c r="O135" s="78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175</v>
      </c>
      <c r="AT135" s="225" t="s">
        <v>171</v>
      </c>
      <c r="AU135" s="225" t="s">
        <v>84</v>
      </c>
      <c r="AY135" s="18" t="s">
        <v>169</v>
      </c>
      <c r="BE135" s="128">
        <f>IF(N135="základní",J135,0)</f>
        <v>0</v>
      </c>
      <c r="BF135" s="128">
        <f>IF(N135="snížená",J135,0)</f>
        <v>0</v>
      </c>
      <c r="BG135" s="128">
        <f>IF(N135="zákl. přenesená",J135,0)</f>
        <v>0</v>
      </c>
      <c r="BH135" s="128">
        <f>IF(N135="sníž. přenesená",J135,0)</f>
        <v>0</v>
      </c>
      <c r="BI135" s="128">
        <f>IF(N135="nulová",J135,0)</f>
        <v>0</v>
      </c>
      <c r="BJ135" s="18" t="s">
        <v>84</v>
      </c>
      <c r="BK135" s="128">
        <f>ROUND(I135*H135,2)</f>
        <v>0</v>
      </c>
      <c r="BL135" s="18" t="s">
        <v>175</v>
      </c>
      <c r="BM135" s="225" t="s">
        <v>232</v>
      </c>
    </row>
    <row r="136" spans="1:65" s="2" customFormat="1" ht="16.5" customHeight="1">
      <c r="A136" s="39"/>
      <c r="B136" s="181"/>
      <c r="C136" s="213" t="s">
        <v>203</v>
      </c>
      <c r="D136" s="213" t="s">
        <v>171</v>
      </c>
      <c r="E136" s="214" t="s">
        <v>1430</v>
      </c>
      <c r="F136" s="215" t="s">
        <v>1431</v>
      </c>
      <c r="G136" s="216" t="s">
        <v>1424</v>
      </c>
      <c r="H136" s="217">
        <v>1</v>
      </c>
      <c r="I136" s="218"/>
      <c r="J136" s="219">
        <f>ROUND(I136*H136,2)</f>
        <v>0</v>
      </c>
      <c r="K136" s="220"/>
      <c r="L136" s="40"/>
      <c r="M136" s="221" t="s">
        <v>1</v>
      </c>
      <c r="N136" s="222" t="s">
        <v>41</v>
      </c>
      <c r="O136" s="78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175</v>
      </c>
      <c r="AT136" s="225" t="s">
        <v>171</v>
      </c>
      <c r="AU136" s="225" t="s">
        <v>84</v>
      </c>
      <c r="AY136" s="18" t="s">
        <v>169</v>
      </c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18" t="s">
        <v>84</v>
      </c>
      <c r="BK136" s="128">
        <f>ROUND(I136*H136,2)</f>
        <v>0</v>
      </c>
      <c r="BL136" s="18" t="s">
        <v>175</v>
      </c>
      <c r="BM136" s="225" t="s">
        <v>245</v>
      </c>
    </row>
    <row r="137" spans="1:65" s="2" customFormat="1" ht="16.5" customHeight="1">
      <c r="A137" s="39"/>
      <c r="B137" s="181"/>
      <c r="C137" s="213" t="s">
        <v>208</v>
      </c>
      <c r="D137" s="213" t="s">
        <v>171</v>
      </c>
      <c r="E137" s="214" t="s">
        <v>1432</v>
      </c>
      <c r="F137" s="215" t="s">
        <v>1433</v>
      </c>
      <c r="G137" s="216" t="s">
        <v>1424</v>
      </c>
      <c r="H137" s="217">
        <v>1</v>
      </c>
      <c r="I137" s="218"/>
      <c r="J137" s="219">
        <f>ROUND(I137*H137,2)</f>
        <v>0</v>
      </c>
      <c r="K137" s="220"/>
      <c r="L137" s="40"/>
      <c r="M137" s="221" t="s">
        <v>1</v>
      </c>
      <c r="N137" s="222" t="s">
        <v>41</v>
      </c>
      <c r="O137" s="78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175</v>
      </c>
      <c r="AT137" s="225" t="s">
        <v>171</v>
      </c>
      <c r="AU137" s="225" t="s">
        <v>84</v>
      </c>
      <c r="AY137" s="18" t="s">
        <v>169</v>
      </c>
      <c r="BE137" s="128">
        <f>IF(N137="základní",J137,0)</f>
        <v>0</v>
      </c>
      <c r="BF137" s="128">
        <f>IF(N137="snížená",J137,0)</f>
        <v>0</v>
      </c>
      <c r="BG137" s="128">
        <f>IF(N137="zákl. přenesená",J137,0)</f>
        <v>0</v>
      </c>
      <c r="BH137" s="128">
        <f>IF(N137="sníž. přenesená",J137,0)</f>
        <v>0</v>
      </c>
      <c r="BI137" s="128">
        <f>IF(N137="nulová",J137,0)</f>
        <v>0</v>
      </c>
      <c r="BJ137" s="18" t="s">
        <v>84</v>
      </c>
      <c r="BK137" s="128">
        <f>ROUND(I137*H137,2)</f>
        <v>0</v>
      </c>
      <c r="BL137" s="18" t="s">
        <v>175</v>
      </c>
      <c r="BM137" s="225" t="s">
        <v>257</v>
      </c>
    </row>
    <row r="138" spans="1:65" s="2" customFormat="1" ht="16.5" customHeight="1">
      <c r="A138" s="39"/>
      <c r="B138" s="181"/>
      <c r="C138" s="213" t="s">
        <v>214</v>
      </c>
      <c r="D138" s="213" t="s">
        <v>171</v>
      </c>
      <c r="E138" s="214" t="s">
        <v>1434</v>
      </c>
      <c r="F138" s="215" t="s">
        <v>1435</v>
      </c>
      <c r="G138" s="216" t="s">
        <v>1424</v>
      </c>
      <c r="H138" s="217">
        <v>1</v>
      </c>
      <c r="I138" s="218"/>
      <c r="J138" s="219">
        <f>ROUND(I138*H138,2)</f>
        <v>0</v>
      </c>
      <c r="K138" s="220"/>
      <c r="L138" s="40"/>
      <c r="M138" s="221" t="s">
        <v>1</v>
      </c>
      <c r="N138" s="222" t="s">
        <v>41</v>
      </c>
      <c r="O138" s="78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175</v>
      </c>
      <c r="AT138" s="225" t="s">
        <v>171</v>
      </c>
      <c r="AU138" s="225" t="s">
        <v>84</v>
      </c>
      <c r="AY138" s="18" t="s">
        <v>169</v>
      </c>
      <c r="BE138" s="128">
        <f>IF(N138="základní",J138,0)</f>
        <v>0</v>
      </c>
      <c r="BF138" s="128">
        <f>IF(N138="snížená",J138,0)</f>
        <v>0</v>
      </c>
      <c r="BG138" s="128">
        <f>IF(N138="zákl. přenesená",J138,0)</f>
        <v>0</v>
      </c>
      <c r="BH138" s="128">
        <f>IF(N138="sníž. přenesená",J138,0)</f>
        <v>0</v>
      </c>
      <c r="BI138" s="128">
        <f>IF(N138="nulová",J138,0)</f>
        <v>0</v>
      </c>
      <c r="BJ138" s="18" t="s">
        <v>84</v>
      </c>
      <c r="BK138" s="128">
        <f>ROUND(I138*H138,2)</f>
        <v>0</v>
      </c>
      <c r="BL138" s="18" t="s">
        <v>175</v>
      </c>
      <c r="BM138" s="225" t="s">
        <v>269</v>
      </c>
    </row>
    <row r="139" spans="1:65" s="2" customFormat="1" ht="16.5" customHeight="1">
      <c r="A139" s="39"/>
      <c r="B139" s="181"/>
      <c r="C139" s="213" t="s">
        <v>219</v>
      </c>
      <c r="D139" s="213" t="s">
        <v>171</v>
      </c>
      <c r="E139" s="214" t="s">
        <v>84</v>
      </c>
      <c r="F139" s="215" t="s">
        <v>1436</v>
      </c>
      <c r="G139" s="216" t="s">
        <v>1424</v>
      </c>
      <c r="H139" s="217">
        <v>1</v>
      </c>
      <c r="I139" s="218"/>
      <c r="J139" s="219">
        <f>ROUND(I139*H139,2)</f>
        <v>0</v>
      </c>
      <c r="K139" s="220"/>
      <c r="L139" s="40"/>
      <c r="M139" s="221" t="s">
        <v>1</v>
      </c>
      <c r="N139" s="222" t="s">
        <v>41</v>
      </c>
      <c r="O139" s="78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175</v>
      </c>
      <c r="AT139" s="225" t="s">
        <v>171</v>
      </c>
      <c r="AU139" s="225" t="s">
        <v>84</v>
      </c>
      <c r="AY139" s="18" t="s">
        <v>169</v>
      </c>
      <c r="BE139" s="128">
        <f>IF(N139="základní",J139,0)</f>
        <v>0</v>
      </c>
      <c r="BF139" s="128">
        <f>IF(N139="snížená",J139,0)</f>
        <v>0</v>
      </c>
      <c r="BG139" s="128">
        <f>IF(N139="zákl. přenesená",J139,0)</f>
        <v>0</v>
      </c>
      <c r="BH139" s="128">
        <f>IF(N139="sníž. přenesená",J139,0)</f>
        <v>0</v>
      </c>
      <c r="BI139" s="128">
        <f>IF(N139="nulová",J139,0)</f>
        <v>0</v>
      </c>
      <c r="BJ139" s="18" t="s">
        <v>84</v>
      </c>
      <c r="BK139" s="128">
        <f>ROUND(I139*H139,2)</f>
        <v>0</v>
      </c>
      <c r="BL139" s="18" t="s">
        <v>175</v>
      </c>
      <c r="BM139" s="225" t="s">
        <v>278</v>
      </c>
    </row>
    <row r="140" spans="1:65" s="2" customFormat="1" ht="16.5" customHeight="1">
      <c r="A140" s="39"/>
      <c r="B140" s="181"/>
      <c r="C140" s="213" t="s">
        <v>226</v>
      </c>
      <c r="D140" s="213" t="s">
        <v>171</v>
      </c>
      <c r="E140" s="214" t="s">
        <v>1437</v>
      </c>
      <c r="F140" s="215" t="s">
        <v>1438</v>
      </c>
      <c r="G140" s="216" t="s">
        <v>1424</v>
      </c>
      <c r="H140" s="217">
        <v>2</v>
      </c>
      <c r="I140" s="218"/>
      <c r="J140" s="219">
        <f>ROUND(I140*H140,2)</f>
        <v>0</v>
      </c>
      <c r="K140" s="220"/>
      <c r="L140" s="40"/>
      <c r="M140" s="221" t="s">
        <v>1</v>
      </c>
      <c r="N140" s="222" t="s">
        <v>41</v>
      </c>
      <c r="O140" s="78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5" t="s">
        <v>175</v>
      </c>
      <c r="AT140" s="225" t="s">
        <v>171</v>
      </c>
      <c r="AU140" s="225" t="s">
        <v>84</v>
      </c>
      <c r="AY140" s="18" t="s">
        <v>169</v>
      </c>
      <c r="BE140" s="128">
        <f>IF(N140="základní",J140,0)</f>
        <v>0</v>
      </c>
      <c r="BF140" s="128">
        <f>IF(N140="snížená",J140,0)</f>
        <v>0</v>
      </c>
      <c r="BG140" s="128">
        <f>IF(N140="zákl. přenesená",J140,0)</f>
        <v>0</v>
      </c>
      <c r="BH140" s="128">
        <f>IF(N140="sníž. přenesená",J140,0)</f>
        <v>0</v>
      </c>
      <c r="BI140" s="128">
        <f>IF(N140="nulová",J140,0)</f>
        <v>0</v>
      </c>
      <c r="BJ140" s="18" t="s">
        <v>84</v>
      </c>
      <c r="BK140" s="128">
        <f>ROUND(I140*H140,2)</f>
        <v>0</v>
      </c>
      <c r="BL140" s="18" t="s">
        <v>175</v>
      </c>
      <c r="BM140" s="225" t="s">
        <v>288</v>
      </c>
    </row>
    <row r="141" spans="1:65" s="2" customFormat="1" ht="16.5" customHeight="1">
      <c r="A141" s="39"/>
      <c r="B141" s="181"/>
      <c r="C141" s="213" t="s">
        <v>232</v>
      </c>
      <c r="D141" s="213" t="s">
        <v>171</v>
      </c>
      <c r="E141" s="214" t="s">
        <v>86</v>
      </c>
      <c r="F141" s="215" t="s">
        <v>1439</v>
      </c>
      <c r="G141" s="216" t="s">
        <v>1424</v>
      </c>
      <c r="H141" s="217">
        <v>1</v>
      </c>
      <c r="I141" s="218"/>
      <c r="J141" s="219">
        <f>ROUND(I141*H141,2)</f>
        <v>0</v>
      </c>
      <c r="K141" s="220"/>
      <c r="L141" s="40"/>
      <c r="M141" s="221" t="s">
        <v>1</v>
      </c>
      <c r="N141" s="222" t="s">
        <v>41</v>
      </c>
      <c r="O141" s="78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175</v>
      </c>
      <c r="AT141" s="225" t="s">
        <v>171</v>
      </c>
      <c r="AU141" s="225" t="s">
        <v>84</v>
      </c>
      <c r="AY141" s="18" t="s">
        <v>169</v>
      </c>
      <c r="BE141" s="128">
        <f>IF(N141="základní",J141,0)</f>
        <v>0</v>
      </c>
      <c r="BF141" s="128">
        <f>IF(N141="snížená",J141,0)</f>
        <v>0</v>
      </c>
      <c r="BG141" s="128">
        <f>IF(N141="zákl. přenesená",J141,0)</f>
        <v>0</v>
      </c>
      <c r="BH141" s="128">
        <f>IF(N141="sníž. přenesená",J141,0)</f>
        <v>0</v>
      </c>
      <c r="BI141" s="128">
        <f>IF(N141="nulová",J141,0)</f>
        <v>0</v>
      </c>
      <c r="BJ141" s="18" t="s">
        <v>84</v>
      </c>
      <c r="BK141" s="128">
        <f>ROUND(I141*H141,2)</f>
        <v>0</v>
      </c>
      <c r="BL141" s="18" t="s">
        <v>175</v>
      </c>
      <c r="BM141" s="225" t="s">
        <v>309</v>
      </c>
    </row>
    <row r="142" spans="1:65" s="2" customFormat="1" ht="21.75" customHeight="1">
      <c r="A142" s="39"/>
      <c r="B142" s="181"/>
      <c r="C142" s="213" t="s">
        <v>238</v>
      </c>
      <c r="D142" s="213" t="s">
        <v>171</v>
      </c>
      <c r="E142" s="214" t="s">
        <v>1440</v>
      </c>
      <c r="F142" s="215" t="s">
        <v>1441</v>
      </c>
      <c r="G142" s="216" t="s">
        <v>1424</v>
      </c>
      <c r="H142" s="217">
        <v>1</v>
      </c>
      <c r="I142" s="218"/>
      <c r="J142" s="219">
        <f>ROUND(I142*H142,2)</f>
        <v>0</v>
      </c>
      <c r="K142" s="220"/>
      <c r="L142" s="40"/>
      <c r="M142" s="221" t="s">
        <v>1</v>
      </c>
      <c r="N142" s="222" t="s">
        <v>41</v>
      </c>
      <c r="O142" s="78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175</v>
      </c>
      <c r="AT142" s="225" t="s">
        <v>171</v>
      </c>
      <c r="AU142" s="225" t="s">
        <v>84</v>
      </c>
      <c r="AY142" s="18" t="s">
        <v>169</v>
      </c>
      <c r="BE142" s="128">
        <f>IF(N142="základní",J142,0)</f>
        <v>0</v>
      </c>
      <c r="BF142" s="128">
        <f>IF(N142="snížená",J142,0)</f>
        <v>0</v>
      </c>
      <c r="BG142" s="128">
        <f>IF(N142="zákl. přenesená",J142,0)</f>
        <v>0</v>
      </c>
      <c r="BH142" s="128">
        <f>IF(N142="sníž. přenesená",J142,0)</f>
        <v>0</v>
      </c>
      <c r="BI142" s="128">
        <f>IF(N142="nulová",J142,0)</f>
        <v>0</v>
      </c>
      <c r="BJ142" s="18" t="s">
        <v>84</v>
      </c>
      <c r="BK142" s="128">
        <f>ROUND(I142*H142,2)</f>
        <v>0</v>
      </c>
      <c r="BL142" s="18" t="s">
        <v>175</v>
      </c>
      <c r="BM142" s="225" t="s">
        <v>318</v>
      </c>
    </row>
    <row r="143" spans="1:65" s="2" customFormat="1" ht="21.75" customHeight="1">
      <c r="A143" s="39"/>
      <c r="B143" s="181"/>
      <c r="C143" s="213" t="s">
        <v>245</v>
      </c>
      <c r="D143" s="213" t="s">
        <v>171</v>
      </c>
      <c r="E143" s="214" t="s">
        <v>1442</v>
      </c>
      <c r="F143" s="215" t="s">
        <v>1443</v>
      </c>
      <c r="G143" s="216" t="s">
        <v>1424</v>
      </c>
      <c r="H143" s="217">
        <v>1</v>
      </c>
      <c r="I143" s="218"/>
      <c r="J143" s="219">
        <f>ROUND(I143*H143,2)</f>
        <v>0</v>
      </c>
      <c r="K143" s="220"/>
      <c r="L143" s="40"/>
      <c r="M143" s="221" t="s">
        <v>1</v>
      </c>
      <c r="N143" s="222" t="s">
        <v>41</v>
      </c>
      <c r="O143" s="78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175</v>
      </c>
      <c r="AT143" s="225" t="s">
        <v>171</v>
      </c>
      <c r="AU143" s="225" t="s">
        <v>84</v>
      </c>
      <c r="AY143" s="18" t="s">
        <v>169</v>
      </c>
      <c r="BE143" s="128">
        <f>IF(N143="základní",J143,0)</f>
        <v>0</v>
      </c>
      <c r="BF143" s="128">
        <f>IF(N143="snížená",J143,0)</f>
        <v>0</v>
      </c>
      <c r="BG143" s="128">
        <f>IF(N143="zákl. přenesená",J143,0)</f>
        <v>0</v>
      </c>
      <c r="BH143" s="128">
        <f>IF(N143="sníž. přenesená",J143,0)</f>
        <v>0</v>
      </c>
      <c r="BI143" s="128">
        <f>IF(N143="nulová",J143,0)</f>
        <v>0</v>
      </c>
      <c r="BJ143" s="18" t="s">
        <v>84</v>
      </c>
      <c r="BK143" s="128">
        <f>ROUND(I143*H143,2)</f>
        <v>0</v>
      </c>
      <c r="BL143" s="18" t="s">
        <v>175</v>
      </c>
      <c r="BM143" s="225" t="s">
        <v>327</v>
      </c>
    </row>
    <row r="144" spans="1:65" s="2" customFormat="1" ht="16.5" customHeight="1">
      <c r="A144" s="39"/>
      <c r="B144" s="181"/>
      <c r="C144" s="213" t="s">
        <v>8</v>
      </c>
      <c r="D144" s="213" t="s">
        <v>171</v>
      </c>
      <c r="E144" s="214" t="s">
        <v>1444</v>
      </c>
      <c r="F144" s="215" t="s">
        <v>1445</v>
      </c>
      <c r="G144" s="216" t="s">
        <v>286</v>
      </c>
      <c r="H144" s="217">
        <v>1</v>
      </c>
      <c r="I144" s="218"/>
      <c r="J144" s="219">
        <f>ROUND(I144*H144,2)</f>
        <v>0</v>
      </c>
      <c r="K144" s="220"/>
      <c r="L144" s="40"/>
      <c r="M144" s="221" t="s">
        <v>1</v>
      </c>
      <c r="N144" s="222" t="s">
        <v>41</v>
      </c>
      <c r="O144" s="78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5" t="s">
        <v>175</v>
      </c>
      <c r="AT144" s="225" t="s">
        <v>171</v>
      </c>
      <c r="AU144" s="225" t="s">
        <v>84</v>
      </c>
      <c r="AY144" s="18" t="s">
        <v>169</v>
      </c>
      <c r="BE144" s="128">
        <f>IF(N144="základní",J144,0)</f>
        <v>0</v>
      </c>
      <c r="BF144" s="128">
        <f>IF(N144="snížená",J144,0)</f>
        <v>0</v>
      </c>
      <c r="BG144" s="128">
        <f>IF(N144="zákl. přenesená",J144,0)</f>
        <v>0</v>
      </c>
      <c r="BH144" s="128">
        <f>IF(N144="sníž. přenesená",J144,0)</f>
        <v>0</v>
      </c>
      <c r="BI144" s="128">
        <f>IF(N144="nulová",J144,0)</f>
        <v>0</v>
      </c>
      <c r="BJ144" s="18" t="s">
        <v>84</v>
      </c>
      <c r="BK144" s="128">
        <f>ROUND(I144*H144,2)</f>
        <v>0</v>
      </c>
      <c r="BL144" s="18" t="s">
        <v>175</v>
      </c>
      <c r="BM144" s="225" t="s">
        <v>339</v>
      </c>
    </row>
    <row r="145" spans="1:65" s="2" customFormat="1" ht="16.5" customHeight="1">
      <c r="A145" s="39"/>
      <c r="B145" s="181"/>
      <c r="C145" s="213" t="s">
        <v>257</v>
      </c>
      <c r="D145" s="213" t="s">
        <v>171</v>
      </c>
      <c r="E145" s="214" t="s">
        <v>1446</v>
      </c>
      <c r="F145" s="215" t="s">
        <v>1447</v>
      </c>
      <c r="G145" s="216" t="s">
        <v>1424</v>
      </c>
      <c r="H145" s="217">
        <v>1</v>
      </c>
      <c r="I145" s="218"/>
      <c r="J145" s="219">
        <f>ROUND(I145*H145,2)</f>
        <v>0</v>
      </c>
      <c r="K145" s="220"/>
      <c r="L145" s="40"/>
      <c r="M145" s="221" t="s">
        <v>1</v>
      </c>
      <c r="N145" s="222" t="s">
        <v>41</v>
      </c>
      <c r="O145" s="78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5" t="s">
        <v>175</v>
      </c>
      <c r="AT145" s="225" t="s">
        <v>171</v>
      </c>
      <c r="AU145" s="225" t="s">
        <v>84</v>
      </c>
      <c r="AY145" s="18" t="s">
        <v>169</v>
      </c>
      <c r="BE145" s="128">
        <f>IF(N145="základní",J145,0)</f>
        <v>0</v>
      </c>
      <c r="BF145" s="128">
        <f>IF(N145="snížená",J145,0)</f>
        <v>0</v>
      </c>
      <c r="BG145" s="128">
        <f>IF(N145="zákl. přenesená",J145,0)</f>
        <v>0</v>
      </c>
      <c r="BH145" s="128">
        <f>IF(N145="sníž. přenesená",J145,0)</f>
        <v>0</v>
      </c>
      <c r="BI145" s="128">
        <f>IF(N145="nulová",J145,0)</f>
        <v>0</v>
      </c>
      <c r="BJ145" s="18" t="s">
        <v>84</v>
      </c>
      <c r="BK145" s="128">
        <f>ROUND(I145*H145,2)</f>
        <v>0</v>
      </c>
      <c r="BL145" s="18" t="s">
        <v>175</v>
      </c>
      <c r="BM145" s="225" t="s">
        <v>350</v>
      </c>
    </row>
    <row r="146" spans="1:65" s="2" customFormat="1" ht="21.75" customHeight="1">
      <c r="A146" s="39"/>
      <c r="B146" s="181"/>
      <c r="C146" s="213" t="s">
        <v>263</v>
      </c>
      <c r="D146" s="213" t="s">
        <v>171</v>
      </c>
      <c r="E146" s="214" t="s">
        <v>1448</v>
      </c>
      <c r="F146" s="215" t="s">
        <v>1449</v>
      </c>
      <c r="G146" s="216" t="s">
        <v>1424</v>
      </c>
      <c r="H146" s="217">
        <v>1</v>
      </c>
      <c r="I146" s="218"/>
      <c r="J146" s="219">
        <f>ROUND(I146*H146,2)</f>
        <v>0</v>
      </c>
      <c r="K146" s="220"/>
      <c r="L146" s="40"/>
      <c r="M146" s="221" t="s">
        <v>1</v>
      </c>
      <c r="N146" s="222" t="s">
        <v>41</v>
      </c>
      <c r="O146" s="78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5" t="s">
        <v>175</v>
      </c>
      <c r="AT146" s="225" t="s">
        <v>171</v>
      </c>
      <c r="AU146" s="225" t="s">
        <v>84</v>
      </c>
      <c r="AY146" s="18" t="s">
        <v>169</v>
      </c>
      <c r="BE146" s="128">
        <f>IF(N146="základní",J146,0)</f>
        <v>0</v>
      </c>
      <c r="BF146" s="128">
        <f>IF(N146="snížená",J146,0)</f>
        <v>0</v>
      </c>
      <c r="BG146" s="128">
        <f>IF(N146="zákl. přenesená",J146,0)</f>
        <v>0</v>
      </c>
      <c r="BH146" s="128">
        <f>IF(N146="sníž. přenesená",J146,0)</f>
        <v>0</v>
      </c>
      <c r="BI146" s="128">
        <f>IF(N146="nulová",J146,0)</f>
        <v>0</v>
      </c>
      <c r="BJ146" s="18" t="s">
        <v>84</v>
      </c>
      <c r="BK146" s="128">
        <f>ROUND(I146*H146,2)</f>
        <v>0</v>
      </c>
      <c r="BL146" s="18" t="s">
        <v>175</v>
      </c>
      <c r="BM146" s="225" t="s">
        <v>360</v>
      </c>
    </row>
    <row r="147" spans="1:65" s="2" customFormat="1" ht="16.5" customHeight="1">
      <c r="A147" s="39"/>
      <c r="B147" s="181"/>
      <c r="C147" s="213" t="s">
        <v>269</v>
      </c>
      <c r="D147" s="213" t="s">
        <v>171</v>
      </c>
      <c r="E147" s="214" t="s">
        <v>171</v>
      </c>
      <c r="F147" s="215" t="s">
        <v>1450</v>
      </c>
      <c r="G147" s="216" t="s">
        <v>1424</v>
      </c>
      <c r="H147" s="217">
        <v>1</v>
      </c>
      <c r="I147" s="218"/>
      <c r="J147" s="219">
        <f>ROUND(I147*H147,2)</f>
        <v>0</v>
      </c>
      <c r="K147" s="220"/>
      <c r="L147" s="40"/>
      <c r="M147" s="221" t="s">
        <v>1</v>
      </c>
      <c r="N147" s="222" t="s">
        <v>41</v>
      </c>
      <c r="O147" s="78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5" t="s">
        <v>175</v>
      </c>
      <c r="AT147" s="225" t="s">
        <v>171</v>
      </c>
      <c r="AU147" s="225" t="s">
        <v>84</v>
      </c>
      <c r="AY147" s="18" t="s">
        <v>169</v>
      </c>
      <c r="BE147" s="128">
        <f>IF(N147="základní",J147,0)</f>
        <v>0</v>
      </c>
      <c r="BF147" s="128">
        <f>IF(N147="snížená",J147,0)</f>
        <v>0</v>
      </c>
      <c r="BG147" s="128">
        <f>IF(N147="zákl. přenesená",J147,0)</f>
        <v>0</v>
      </c>
      <c r="BH147" s="128">
        <f>IF(N147="sníž. přenesená",J147,0)</f>
        <v>0</v>
      </c>
      <c r="BI147" s="128">
        <f>IF(N147="nulová",J147,0)</f>
        <v>0</v>
      </c>
      <c r="BJ147" s="18" t="s">
        <v>84</v>
      </c>
      <c r="BK147" s="128">
        <f>ROUND(I147*H147,2)</f>
        <v>0</v>
      </c>
      <c r="BL147" s="18" t="s">
        <v>175</v>
      </c>
      <c r="BM147" s="225" t="s">
        <v>370</v>
      </c>
    </row>
    <row r="148" spans="1:65" s="2" customFormat="1" ht="16.5" customHeight="1">
      <c r="A148" s="39"/>
      <c r="B148" s="181"/>
      <c r="C148" s="213" t="s">
        <v>274</v>
      </c>
      <c r="D148" s="213" t="s">
        <v>171</v>
      </c>
      <c r="E148" s="214" t="s">
        <v>1451</v>
      </c>
      <c r="F148" s="215" t="s">
        <v>1452</v>
      </c>
      <c r="G148" s="216" t="s">
        <v>286</v>
      </c>
      <c r="H148" s="217">
        <v>2</v>
      </c>
      <c r="I148" s="218"/>
      <c r="J148" s="219">
        <f>ROUND(I148*H148,2)</f>
        <v>0</v>
      </c>
      <c r="K148" s="220"/>
      <c r="L148" s="40"/>
      <c r="M148" s="221" t="s">
        <v>1</v>
      </c>
      <c r="N148" s="222" t="s">
        <v>41</v>
      </c>
      <c r="O148" s="78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5" t="s">
        <v>175</v>
      </c>
      <c r="AT148" s="225" t="s">
        <v>171</v>
      </c>
      <c r="AU148" s="225" t="s">
        <v>84</v>
      </c>
      <c r="AY148" s="18" t="s">
        <v>169</v>
      </c>
      <c r="BE148" s="128">
        <f>IF(N148="základní",J148,0)</f>
        <v>0</v>
      </c>
      <c r="BF148" s="128">
        <f>IF(N148="snížená",J148,0)</f>
        <v>0</v>
      </c>
      <c r="BG148" s="128">
        <f>IF(N148="zákl. přenesená",J148,0)</f>
        <v>0</v>
      </c>
      <c r="BH148" s="128">
        <f>IF(N148="sníž. přenesená",J148,0)</f>
        <v>0</v>
      </c>
      <c r="BI148" s="128">
        <f>IF(N148="nulová",J148,0)</f>
        <v>0</v>
      </c>
      <c r="BJ148" s="18" t="s">
        <v>84</v>
      </c>
      <c r="BK148" s="128">
        <f>ROUND(I148*H148,2)</f>
        <v>0</v>
      </c>
      <c r="BL148" s="18" t="s">
        <v>175</v>
      </c>
      <c r="BM148" s="225" t="s">
        <v>378</v>
      </c>
    </row>
    <row r="149" spans="1:65" s="2" customFormat="1" ht="16.5" customHeight="1">
      <c r="A149" s="39"/>
      <c r="B149" s="181"/>
      <c r="C149" s="213" t="s">
        <v>278</v>
      </c>
      <c r="D149" s="213" t="s">
        <v>171</v>
      </c>
      <c r="E149" s="214" t="s">
        <v>1453</v>
      </c>
      <c r="F149" s="215" t="s">
        <v>1454</v>
      </c>
      <c r="G149" s="216" t="s">
        <v>286</v>
      </c>
      <c r="H149" s="217">
        <v>2</v>
      </c>
      <c r="I149" s="218"/>
      <c r="J149" s="219">
        <f>ROUND(I149*H149,2)</f>
        <v>0</v>
      </c>
      <c r="K149" s="220"/>
      <c r="L149" s="40"/>
      <c r="M149" s="221" t="s">
        <v>1</v>
      </c>
      <c r="N149" s="222" t="s">
        <v>41</v>
      </c>
      <c r="O149" s="78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5" t="s">
        <v>175</v>
      </c>
      <c r="AT149" s="225" t="s">
        <v>171</v>
      </c>
      <c r="AU149" s="225" t="s">
        <v>84</v>
      </c>
      <c r="AY149" s="18" t="s">
        <v>169</v>
      </c>
      <c r="BE149" s="128">
        <f>IF(N149="základní",J149,0)</f>
        <v>0</v>
      </c>
      <c r="BF149" s="128">
        <f>IF(N149="snížená",J149,0)</f>
        <v>0</v>
      </c>
      <c r="BG149" s="128">
        <f>IF(N149="zákl. přenesená",J149,0)</f>
        <v>0</v>
      </c>
      <c r="BH149" s="128">
        <f>IF(N149="sníž. přenesená",J149,0)</f>
        <v>0</v>
      </c>
      <c r="BI149" s="128">
        <f>IF(N149="nulová",J149,0)</f>
        <v>0</v>
      </c>
      <c r="BJ149" s="18" t="s">
        <v>84</v>
      </c>
      <c r="BK149" s="128">
        <f>ROUND(I149*H149,2)</f>
        <v>0</v>
      </c>
      <c r="BL149" s="18" t="s">
        <v>175</v>
      </c>
      <c r="BM149" s="225" t="s">
        <v>388</v>
      </c>
    </row>
    <row r="150" spans="1:65" s="2" customFormat="1" ht="16.5" customHeight="1">
      <c r="A150" s="39"/>
      <c r="B150" s="181"/>
      <c r="C150" s="213" t="s">
        <v>7</v>
      </c>
      <c r="D150" s="213" t="s">
        <v>171</v>
      </c>
      <c r="E150" s="214" t="s">
        <v>1455</v>
      </c>
      <c r="F150" s="215" t="s">
        <v>1456</v>
      </c>
      <c r="G150" s="216" t="s">
        <v>1424</v>
      </c>
      <c r="H150" s="217">
        <v>4</v>
      </c>
      <c r="I150" s="218"/>
      <c r="J150" s="219">
        <f>ROUND(I150*H150,2)</f>
        <v>0</v>
      </c>
      <c r="K150" s="220"/>
      <c r="L150" s="40"/>
      <c r="M150" s="221" t="s">
        <v>1</v>
      </c>
      <c r="N150" s="222" t="s">
        <v>41</v>
      </c>
      <c r="O150" s="78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5" t="s">
        <v>175</v>
      </c>
      <c r="AT150" s="225" t="s">
        <v>171</v>
      </c>
      <c r="AU150" s="225" t="s">
        <v>84</v>
      </c>
      <c r="AY150" s="18" t="s">
        <v>169</v>
      </c>
      <c r="BE150" s="128">
        <f>IF(N150="základní",J150,0)</f>
        <v>0</v>
      </c>
      <c r="BF150" s="128">
        <f>IF(N150="snížená",J150,0)</f>
        <v>0</v>
      </c>
      <c r="BG150" s="128">
        <f>IF(N150="zákl. přenesená",J150,0)</f>
        <v>0</v>
      </c>
      <c r="BH150" s="128">
        <f>IF(N150="sníž. přenesená",J150,0)</f>
        <v>0</v>
      </c>
      <c r="BI150" s="128">
        <f>IF(N150="nulová",J150,0)</f>
        <v>0</v>
      </c>
      <c r="BJ150" s="18" t="s">
        <v>84</v>
      </c>
      <c r="BK150" s="128">
        <f>ROUND(I150*H150,2)</f>
        <v>0</v>
      </c>
      <c r="BL150" s="18" t="s">
        <v>175</v>
      </c>
      <c r="BM150" s="225" t="s">
        <v>398</v>
      </c>
    </row>
    <row r="151" spans="1:65" s="2" customFormat="1" ht="16.5" customHeight="1">
      <c r="A151" s="39"/>
      <c r="B151" s="181"/>
      <c r="C151" s="213" t="s">
        <v>288</v>
      </c>
      <c r="D151" s="213" t="s">
        <v>171</v>
      </c>
      <c r="E151" s="214" t="s">
        <v>1457</v>
      </c>
      <c r="F151" s="215" t="s">
        <v>1458</v>
      </c>
      <c r="G151" s="216" t="s">
        <v>211</v>
      </c>
      <c r="H151" s="217">
        <v>3.32</v>
      </c>
      <c r="I151" s="218"/>
      <c r="J151" s="219">
        <f>ROUND(I151*H151,2)</f>
        <v>0</v>
      </c>
      <c r="K151" s="220"/>
      <c r="L151" s="40"/>
      <c r="M151" s="221" t="s">
        <v>1</v>
      </c>
      <c r="N151" s="222" t="s">
        <v>41</v>
      </c>
      <c r="O151" s="78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5" t="s">
        <v>175</v>
      </c>
      <c r="AT151" s="225" t="s">
        <v>171</v>
      </c>
      <c r="AU151" s="225" t="s">
        <v>84</v>
      </c>
      <c r="AY151" s="18" t="s">
        <v>169</v>
      </c>
      <c r="BE151" s="128">
        <f>IF(N151="základní",J151,0)</f>
        <v>0</v>
      </c>
      <c r="BF151" s="128">
        <f>IF(N151="snížená",J151,0)</f>
        <v>0</v>
      </c>
      <c r="BG151" s="128">
        <f>IF(N151="zákl. přenesená",J151,0)</f>
        <v>0</v>
      </c>
      <c r="BH151" s="128">
        <f>IF(N151="sníž. přenesená",J151,0)</f>
        <v>0</v>
      </c>
      <c r="BI151" s="128">
        <f>IF(N151="nulová",J151,0)</f>
        <v>0</v>
      </c>
      <c r="BJ151" s="18" t="s">
        <v>84</v>
      </c>
      <c r="BK151" s="128">
        <f>ROUND(I151*H151,2)</f>
        <v>0</v>
      </c>
      <c r="BL151" s="18" t="s">
        <v>175</v>
      </c>
      <c r="BM151" s="225" t="s">
        <v>409</v>
      </c>
    </row>
    <row r="152" spans="1:65" s="2" customFormat="1" ht="21.75" customHeight="1">
      <c r="A152" s="39"/>
      <c r="B152" s="181"/>
      <c r="C152" s="213" t="s">
        <v>294</v>
      </c>
      <c r="D152" s="213" t="s">
        <v>171</v>
      </c>
      <c r="E152" s="214" t="s">
        <v>203</v>
      </c>
      <c r="F152" s="215" t="s">
        <v>1459</v>
      </c>
      <c r="G152" s="216" t="s">
        <v>1424</v>
      </c>
      <c r="H152" s="217">
        <v>1</v>
      </c>
      <c r="I152" s="218"/>
      <c r="J152" s="219">
        <f>ROUND(I152*H152,2)</f>
        <v>0</v>
      </c>
      <c r="K152" s="220"/>
      <c r="L152" s="40"/>
      <c r="M152" s="221" t="s">
        <v>1</v>
      </c>
      <c r="N152" s="222" t="s">
        <v>41</v>
      </c>
      <c r="O152" s="78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5" t="s">
        <v>175</v>
      </c>
      <c r="AT152" s="225" t="s">
        <v>171</v>
      </c>
      <c r="AU152" s="225" t="s">
        <v>84</v>
      </c>
      <c r="AY152" s="18" t="s">
        <v>169</v>
      </c>
      <c r="BE152" s="128">
        <f>IF(N152="základní",J152,0)</f>
        <v>0</v>
      </c>
      <c r="BF152" s="128">
        <f>IF(N152="snížená",J152,0)</f>
        <v>0</v>
      </c>
      <c r="BG152" s="128">
        <f>IF(N152="zákl. přenesená",J152,0)</f>
        <v>0</v>
      </c>
      <c r="BH152" s="128">
        <f>IF(N152="sníž. přenesená",J152,0)</f>
        <v>0</v>
      </c>
      <c r="BI152" s="128">
        <f>IF(N152="nulová",J152,0)</f>
        <v>0</v>
      </c>
      <c r="BJ152" s="18" t="s">
        <v>84</v>
      </c>
      <c r="BK152" s="128">
        <f>ROUND(I152*H152,2)</f>
        <v>0</v>
      </c>
      <c r="BL152" s="18" t="s">
        <v>175</v>
      </c>
      <c r="BM152" s="225" t="s">
        <v>419</v>
      </c>
    </row>
    <row r="153" spans="1:65" s="2" customFormat="1" ht="21.75" customHeight="1">
      <c r="A153" s="39"/>
      <c r="B153" s="181"/>
      <c r="C153" s="213" t="s">
        <v>309</v>
      </c>
      <c r="D153" s="213" t="s">
        <v>171</v>
      </c>
      <c r="E153" s="214" t="s">
        <v>1460</v>
      </c>
      <c r="F153" s="215" t="s">
        <v>1461</v>
      </c>
      <c r="G153" s="216" t="s">
        <v>312</v>
      </c>
      <c r="H153" s="217">
        <v>24</v>
      </c>
      <c r="I153" s="218"/>
      <c r="J153" s="219">
        <f>ROUND(I153*H153,2)</f>
        <v>0</v>
      </c>
      <c r="K153" s="220"/>
      <c r="L153" s="40"/>
      <c r="M153" s="221" t="s">
        <v>1</v>
      </c>
      <c r="N153" s="222" t="s">
        <v>41</v>
      </c>
      <c r="O153" s="78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5" t="s">
        <v>175</v>
      </c>
      <c r="AT153" s="225" t="s">
        <v>171</v>
      </c>
      <c r="AU153" s="225" t="s">
        <v>84</v>
      </c>
      <c r="AY153" s="18" t="s">
        <v>169</v>
      </c>
      <c r="BE153" s="128">
        <f>IF(N153="základní",J153,0)</f>
        <v>0</v>
      </c>
      <c r="BF153" s="128">
        <f>IF(N153="snížená",J153,0)</f>
        <v>0</v>
      </c>
      <c r="BG153" s="128">
        <f>IF(N153="zákl. přenesená",J153,0)</f>
        <v>0</v>
      </c>
      <c r="BH153" s="128">
        <f>IF(N153="sníž. přenesená",J153,0)</f>
        <v>0</v>
      </c>
      <c r="BI153" s="128">
        <f>IF(N153="nulová",J153,0)</f>
        <v>0</v>
      </c>
      <c r="BJ153" s="18" t="s">
        <v>84</v>
      </c>
      <c r="BK153" s="128">
        <f>ROUND(I153*H153,2)</f>
        <v>0</v>
      </c>
      <c r="BL153" s="18" t="s">
        <v>175</v>
      </c>
      <c r="BM153" s="225" t="s">
        <v>429</v>
      </c>
    </row>
    <row r="154" spans="1:65" s="2" customFormat="1" ht="21.75" customHeight="1">
      <c r="A154" s="39"/>
      <c r="B154" s="181"/>
      <c r="C154" s="213" t="s">
        <v>314</v>
      </c>
      <c r="D154" s="213" t="s">
        <v>171</v>
      </c>
      <c r="E154" s="214" t="s">
        <v>1462</v>
      </c>
      <c r="F154" s="215" t="s">
        <v>1463</v>
      </c>
      <c r="G154" s="216" t="s">
        <v>312</v>
      </c>
      <c r="H154" s="217">
        <v>6</v>
      </c>
      <c r="I154" s="218"/>
      <c r="J154" s="219">
        <f>ROUND(I154*H154,2)</f>
        <v>0</v>
      </c>
      <c r="K154" s="220"/>
      <c r="L154" s="40"/>
      <c r="M154" s="221" t="s">
        <v>1</v>
      </c>
      <c r="N154" s="222" t="s">
        <v>41</v>
      </c>
      <c r="O154" s="78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5" t="s">
        <v>175</v>
      </c>
      <c r="AT154" s="225" t="s">
        <v>171</v>
      </c>
      <c r="AU154" s="225" t="s">
        <v>84</v>
      </c>
      <c r="AY154" s="18" t="s">
        <v>169</v>
      </c>
      <c r="BE154" s="128">
        <f>IF(N154="základní",J154,0)</f>
        <v>0</v>
      </c>
      <c r="BF154" s="128">
        <f>IF(N154="snížená",J154,0)</f>
        <v>0</v>
      </c>
      <c r="BG154" s="128">
        <f>IF(N154="zákl. přenesená",J154,0)</f>
        <v>0</v>
      </c>
      <c r="BH154" s="128">
        <f>IF(N154="sníž. přenesená",J154,0)</f>
        <v>0</v>
      </c>
      <c r="BI154" s="128">
        <f>IF(N154="nulová",J154,0)</f>
        <v>0</v>
      </c>
      <c r="BJ154" s="18" t="s">
        <v>84</v>
      </c>
      <c r="BK154" s="128">
        <f>ROUND(I154*H154,2)</f>
        <v>0</v>
      </c>
      <c r="BL154" s="18" t="s">
        <v>175</v>
      </c>
      <c r="BM154" s="225" t="s">
        <v>439</v>
      </c>
    </row>
    <row r="155" spans="1:65" s="2" customFormat="1" ht="21.75" customHeight="1">
      <c r="A155" s="39"/>
      <c r="B155" s="181"/>
      <c r="C155" s="213" t="s">
        <v>318</v>
      </c>
      <c r="D155" s="213" t="s">
        <v>171</v>
      </c>
      <c r="E155" s="214" t="s">
        <v>1464</v>
      </c>
      <c r="F155" s="215" t="s">
        <v>1465</v>
      </c>
      <c r="G155" s="216" t="s">
        <v>312</v>
      </c>
      <c r="H155" s="217">
        <v>12</v>
      </c>
      <c r="I155" s="218"/>
      <c r="J155" s="219">
        <f>ROUND(I155*H155,2)</f>
        <v>0</v>
      </c>
      <c r="K155" s="220"/>
      <c r="L155" s="40"/>
      <c r="M155" s="221" t="s">
        <v>1</v>
      </c>
      <c r="N155" s="222" t="s">
        <v>41</v>
      </c>
      <c r="O155" s="78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5" t="s">
        <v>175</v>
      </c>
      <c r="AT155" s="225" t="s">
        <v>171</v>
      </c>
      <c r="AU155" s="225" t="s">
        <v>84</v>
      </c>
      <c r="AY155" s="18" t="s">
        <v>169</v>
      </c>
      <c r="BE155" s="128">
        <f>IF(N155="základní",J155,0)</f>
        <v>0</v>
      </c>
      <c r="BF155" s="128">
        <f>IF(N155="snížená",J155,0)</f>
        <v>0</v>
      </c>
      <c r="BG155" s="128">
        <f>IF(N155="zákl. přenesená",J155,0)</f>
        <v>0</v>
      </c>
      <c r="BH155" s="128">
        <f>IF(N155="sníž. přenesená",J155,0)</f>
        <v>0</v>
      </c>
      <c r="BI155" s="128">
        <f>IF(N155="nulová",J155,0)</f>
        <v>0</v>
      </c>
      <c r="BJ155" s="18" t="s">
        <v>84</v>
      </c>
      <c r="BK155" s="128">
        <f>ROUND(I155*H155,2)</f>
        <v>0</v>
      </c>
      <c r="BL155" s="18" t="s">
        <v>175</v>
      </c>
      <c r="BM155" s="225" t="s">
        <v>448</v>
      </c>
    </row>
    <row r="156" spans="1:65" s="2" customFormat="1" ht="21.75" customHeight="1">
      <c r="A156" s="39"/>
      <c r="B156" s="181"/>
      <c r="C156" s="213" t="s">
        <v>323</v>
      </c>
      <c r="D156" s="213" t="s">
        <v>171</v>
      </c>
      <c r="E156" s="214" t="s">
        <v>1466</v>
      </c>
      <c r="F156" s="215" t="s">
        <v>1467</v>
      </c>
      <c r="G156" s="216" t="s">
        <v>312</v>
      </c>
      <c r="H156" s="217">
        <v>6</v>
      </c>
      <c r="I156" s="218"/>
      <c r="J156" s="219">
        <f>ROUND(I156*H156,2)</f>
        <v>0</v>
      </c>
      <c r="K156" s="220"/>
      <c r="L156" s="40"/>
      <c r="M156" s="221" t="s">
        <v>1</v>
      </c>
      <c r="N156" s="222" t="s">
        <v>41</v>
      </c>
      <c r="O156" s="78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5" t="s">
        <v>175</v>
      </c>
      <c r="AT156" s="225" t="s">
        <v>171</v>
      </c>
      <c r="AU156" s="225" t="s">
        <v>84</v>
      </c>
      <c r="AY156" s="18" t="s">
        <v>169</v>
      </c>
      <c r="BE156" s="128">
        <f>IF(N156="základní",J156,0)</f>
        <v>0</v>
      </c>
      <c r="BF156" s="128">
        <f>IF(N156="snížená",J156,0)</f>
        <v>0</v>
      </c>
      <c r="BG156" s="128">
        <f>IF(N156="zákl. přenesená",J156,0)</f>
        <v>0</v>
      </c>
      <c r="BH156" s="128">
        <f>IF(N156="sníž. přenesená",J156,0)</f>
        <v>0</v>
      </c>
      <c r="BI156" s="128">
        <f>IF(N156="nulová",J156,0)</f>
        <v>0</v>
      </c>
      <c r="BJ156" s="18" t="s">
        <v>84</v>
      </c>
      <c r="BK156" s="128">
        <f>ROUND(I156*H156,2)</f>
        <v>0</v>
      </c>
      <c r="BL156" s="18" t="s">
        <v>175</v>
      </c>
      <c r="BM156" s="225" t="s">
        <v>458</v>
      </c>
    </row>
    <row r="157" spans="1:65" s="2" customFormat="1" ht="21.75" customHeight="1">
      <c r="A157" s="39"/>
      <c r="B157" s="181"/>
      <c r="C157" s="213" t="s">
        <v>327</v>
      </c>
      <c r="D157" s="213" t="s">
        <v>171</v>
      </c>
      <c r="E157" s="214" t="s">
        <v>1468</v>
      </c>
      <c r="F157" s="215" t="s">
        <v>1469</v>
      </c>
      <c r="G157" s="216" t="s">
        <v>312</v>
      </c>
      <c r="H157" s="217">
        <v>24</v>
      </c>
      <c r="I157" s="218"/>
      <c r="J157" s="219">
        <f>ROUND(I157*H157,2)</f>
        <v>0</v>
      </c>
      <c r="K157" s="220"/>
      <c r="L157" s="40"/>
      <c r="M157" s="221" t="s">
        <v>1</v>
      </c>
      <c r="N157" s="222" t="s">
        <v>41</v>
      </c>
      <c r="O157" s="78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5" t="s">
        <v>175</v>
      </c>
      <c r="AT157" s="225" t="s">
        <v>171</v>
      </c>
      <c r="AU157" s="225" t="s">
        <v>84</v>
      </c>
      <c r="AY157" s="18" t="s">
        <v>169</v>
      </c>
      <c r="BE157" s="128">
        <f>IF(N157="základní",J157,0)</f>
        <v>0</v>
      </c>
      <c r="BF157" s="128">
        <f>IF(N157="snížená",J157,0)</f>
        <v>0</v>
      </c>
      <c r="BG157" s="128">
        <f>IF(N157="zákl. přenesená",J157,0)</f>
        <v>0</v>
      </c>
      <c r="BH157" s="128">
        <f>IF(N157="sníž. přenesená",J157,0)</f>
        <v>0</v>
      </c>
      <c r="BI157" s="128">
        <f>IF(N157="nulová",J157,0)</f>
        <v>0</v>
      </c>
      <c r="BJ157" s="18" t="s">
        <v>84</v>
      </c>
      <c r="BK157" s="128">
        <f>ROUND(I157*H157,2)</f>
        <v>0</v>
      </c>
      <c r="BL157" s="18" t="s">
        <v>175</v>
      </c>
      <c r="BM157" s="225" t="s">
        <v>468</v>
      </c>
    </row>
    <row r="158" spans="1:65" s="2" customFormat="1" ht="21.75" customHeight="1">
      <c r="A158" s="39"/>
      <c r="B158" s="181"/>
      <c r="C158" s="213" t="s">
        <v>333</v>
      </c>
      <c r="D158" s="213" t="s">
        <v>171</v>
      </c>
      <c r="E158" s="214" t="s">
        <v>1470</v>
      </c>
      <c r="F158" s="215" t="s">
        <v>1471</v>
      </c>
      <c r="G158" s="216" t="s">
        <v>312</v>
      </c>
      <c r="H158" s="217">
        <v>24</v>
      </c>
      <c r="I158" s="218"/>
      <c r="J158" s="219">
        <f>ROUND(I158*H158,2)</f>
        <v>0</v>
      </c>
      <c r="K158" s="220"/>
      <c r="L158" s="40"/>
      <c r="M158" s="221" t="s">
        <v>1</v>
      </c>
      <c r="N158" s="222" t="s">
        <v>41</v>
      </c>
      <c r="O158" s="78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5" t="s">
        <v>175</v>
      </c>
      <c r="AT158" s="225" t="s">
        <v>171</v>
      </c>
      <c r="AU158" s="225" t="s">
        <v>84</v>
      </c>
      <c r="AY158" s="18" t="s">
        <v>169</v>
      </c>
      <c r="BE158" s="128">
        <f>IF(N158="základní",J158,0)</f>
        <v>0</v>
      </c>
      <c r="BF158" s="128">
        <f>IF(N158="snížená",J158,0)</f>
        <v>0</v>
      </c>
      <c r="BG158" s="128">
        <f>IF(N158="zákl. přenesená",J158,0)</f>
        <v>0</v>
      </c>
      <c r="BH158" s="128">
        <f>IF(N158="sníž. přenesená",J158,0)</f>
        <v>0</v>
      </c>
      <c r="BI158" s="128">
        <f>IF(N158="nulová",J158,0)</f>
        <v>0</v>
      </c>
      <c r="BJ158" s="18" t="s">
        <v>84</v>
      </c>
      <c r="BK158" s="128">
        <f>ROUND(I158*H158,2)</f>
        <v>0</v>
      </c>
      <c r="BL158" s="18" t="s">
        <v>175</v>
      </c>
      <c r="BM158" s="225" t="s">
        <v>477</v>
      </c>
    </row>
    <row r="159" spans="1:65" s="2" customFormat="1" ht="21.75" customHeight="1">
      <c r="A159" s="39"/>
      <c r="B159" s="181"/>
      <c r="C159" s="213" t="s">
        <v>339</v>
      </c>
      <c r="D159" s="213" t="s">
        <v>171</v>
      </c>
      <c r="E159" s="214" t="s">
        <v>1472</v>
      </c>
      <c r="F159" s="215" t="s">
        <v>1473</v>
      </c>
      <c r="G159" s="216" t="s">
        <v>312</v>
      </c>
      <c r="H159" s="217">
        <v>24</v>
      </c>
      <c r="I159" s="218"/>
      <c r="J159" s="219">
        <f>ROUND(I159*H159,2)</f>
        <v>0</v>
      </c>
      <c r="K159" s="220"/>
      <c r="L159" s="40"/>
      <c r="M159" s="221" t="s">
        <v>1</v>
      </c>
      <c r="N159" s="222" t="s">
        <v>41</v>
      </c>
      <c r="O159" s="78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5" t="s">
        <v>175</v>
      </c>
      <c r="AT159" s="225" t="s">
        <v>171</v>
      </c>
      <c r="AU159" s="225" t="s">
        <v>84</v>
      </c>
      <c r="AY159" s="18" t="s">
        <v>169</v>
      </c>
      <c r="BE159" s="128">
        <f>IF(N159="základní",J159,0)</f>
        <v>0</v>
      </c>
      <c r="BF159" s="128">
        <f>IF(N159="snížená",J159,0)</f>
        <v>0</v>
      </c>
      <c r="BG159" s="128">
        <f>IF(N159="zákl. přenesená",J159,0)</f>
        <v>0</v>
      </c>
      <c r="BH159" s="128">
        <f>IF(N159="sníž. přenesená",J159,0)</f>
        <v>0</v>
      </c>
      <c r="BI159" s="128">
        <f>IF(N159="nulová",J159,0)</f>
        <v>0</v>
      </c>
      <c r="BJ159" s="18" t="s">
        <v>84</v>
      </c>
      <c r="BK159" s="128">
        <f>ROUND(I159*H159,2)</f>
        <v>0</v>
      </c>
      <c r="BL159" s="18" t="s">
        <v>175</v>
      </c>
      <c r="BM159" s="225" t="s">
        <v>484</v>
      </c>
    </row>
    <row r="160" spans="1:65" s="2" customFormat="1" ht="21.75" customHeight="1">
      <c r="A160" s="39"/>
      <c r="B160" s="181"/>
      <c r="C160" s="213" t="s">
        <v>343</v>
      </c>
      <c r="D160" s="213" t="s">
        <v>171</v>
      </c>
      <c r="E160" s="214" t="s">
        <v>1474</v>
      </c>
      <c r="F160" s="215" t="s">
        <v>1475</v>
      </c>
      <c r="G160" s="216" t="s">
        <v>1424</v>
      </c>
      <c r="H160" s="217">
        <v>1</v>
      </c>
      <c r="I160" s="218"/>
      <c r="J160" s="219">
        <f>ROUND(I160*H160,2)</f>
        <v>0</v>
      </c>
      <c r="K160" s="220"/>
      <c r="L160" s="40"/>
      <c r="M160" s="221" t="s">
        <v>1</v>
      </c>
      <c r="N160" s="222" t="s">
        <v>41</v>
      </c>
      <c r="O160" s="78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5" t="s">
        <v>175</v>
      </c>
      <c r="AT160" s="225" t="s">
        <v>171</v>
      </c>
      <c r="AU160" s="225" t="s">
        <v>84</v>
      </c>
      <c r="AY160" s="18" t="s">
        <v>169</v>
      </c>
      <c r="BE160" s="128">
        <f>IF(N160="základní",J160,0)</f>
        <v>0</v>
      </c>
      <c r="BF160" s="128">
        <f>IF(N160="snížená",J160,0)</f>
        <v>0</v>
      </c>
      <c r="BG160" s="128">
        <f>IF(N160="zákl. přenesená",J160,0)</f>
        <v>0</v>
      </c>
      <c r="BH160" s="128">
        <f>IF(N160="sníž. přenesená",J160,0)</f>
        <v>0</v>
      </c>
      <c r="BI160" s="128">
        <f>IF(N160="nulová",J160,0)</f>
        <v>0</v>
      </c>
      <c r="BJ160" s="18" t="s">
        <v>84</v>
      </c>
      <c r="BK160" s="128">
        <f>ROUND(I160*H160,2)</f>
        <v>0</v>
      </c>
      <c r="BL160" s="18" t="s">
        <v>175</v>
      </c>
      <c r="BM160" s="225" t="s">
        <v>492</v>
      </c>
    </row>
    <row r="161" spans="1:65" s="2" customFormat="1" ht="16.5" customHeight="1">
      <c r="A161" s="39"/>
      <c r="B161" s="181"/>
      <c r="C161" s="213" t="s">
        <v>350</v>
      </c>
      <c r="D161" s="213" t="s">
        <v>171</v>
      </c>
      <c r="E161" s="214" t="s">
        <v>1476</v>
      </c>
      <c r="F161" s="215" t="s">
        <v>1477</v>
      </c>
      <c r="G161" s="216" t="s">
        <v>312</v>
      </c>
      <c r="H161" s="217">
        <v>120</v>
      </c>
      <c r="I161" s="218"/>
      <c r="J161" s="219">
        <f>ROUND(I161*H161,2)</f>
        <v>0</v>
      </c>
      <c r="K161" s="220"/>
      <c r="L161" s="40"/>
      <c r="M161" s="221" t="s">
        <v>1</v>
      </c>
      <c r="N161" s="222" t="s">
        <v>41</v>
      </c>
      <c r="O161" s="78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5" t="s">
        <v>175</v>
      </c>
      <c r="AT161" s="225" t="s">
        <v>171</v>
      </c>
      <c r="AU161" s="225" t="s">
        <v>84</v>
      </c>
      <c r="AY161" s="18" t="s">
        <v>169</v>
      </c>
      <c r="BE161" s="128">
        <f>IF(N161="základní",J161,0)</f>
        <v>0</v>
      </c>
      <c r="BF161" s="128">
        <f>IF(N161="snížená",J161,0)</f>
        <v>0</v>
      </c>
      <c r="BG161" s="128">
        <f>IF(N161="zákl. přenesená",J161,0)</f>
        <v>0</v>
      </c>
      <c r="BH161" s="128">
        <f>IF(N161="sníž. přenesená",J161,0)</f>
        <v>0</v>
      </c>
      <c r="BI161" s="128">
        <f>IF(N161="nulová",J161,0)</f>
        <v>0</v>
      </c>
      <c r="BJ161" s="18" t="s">
        <v>84</v>
      </c>
      <c r="BK161" s="128">
        <f>ROUND(I161*H161,2)</f>
        <v>0</v>
      </c>
      <c r="BL161" s="18" t="s">
        <v>175</v>
      </c>
      <c r="BM161" s="225" t="s">
        <v>500</v>
      </c>
    </row>
    <row r="162" spans="1:65" s="2" customFormat="1" ht="16.5" customHeight="1">
      <c r="A162" s="39"/>
      <c r="B162" s="181"/>
      <c r="C162" s="213" t="s">
        <v>356</v>
      </c>
      <c r="D162" s="213" t="s">
        <v>171</v>
      </c>
      <c r="E162" s="214" t="s">
        <v>1478</v>
      </c>
      <c r="F162" s="215" t="s">
        <v>1479</v>
      </c>
      <c r="G162" s="216" t="s">
        <v>211</v>
      </c>
      <c r="H162" s="217">
        <v>0.55</v>
      </c>
      <c r="I162" s="218"/>
      <c r="J162" s="219">
        <f>ROUND(I162*H162,2)</f>
        <v>0</v>
      </c>
      <c r="K162" s="220"/>
      <c r="L162" s="40"/>
      <c r="M162" s="221" t="s">
        <v>1</v>
      </c>
      <c r="N162" s="222" t="s">
        <v>41</v>
      </c>
      <c r="O162" s="78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5" t="s">
        <v>175</v>
      </c>
      <c r="AT162" s="225" t="s">
        <v>171</v>
      </c>
      <c r="AU162" s="225" t="s">
        <v>84</v>
      </c>
      <c r="AY162" s="18" t="s">
        <v>169</v>
      </c>
      <c r="BE162" s="128">
        <f>IF(N162="základní",J162,0)</f>
        <v>0</v>
      </c>
      <c r="BF162" s="128">
        <f>IF(N162="snížená",J162,0)</f>
        <v>0</v>
      </c>
      <c r="BG162" s="128">
        <f>IF(N162="zákl. přenesená",J162,0)</f>
        <v>0</v>
      </c>
      <c r="BH162" s="128">
        <f>IF(N162="sníž. přenesená",J162,0)</f>
        <v>0</v>
      </c>
      <c r="BI162" s="128">
        <f>IF(N162="nulová",J162,0)</f>
        <v>0</v>
      </c>
      <c r="BJ162" s="18" t="s">
        <v>84</v>
      </c>
      <c r="BK162" s="128">
        <f>ROUND(I162*H162,2)</f>
        <v>0</v>
      </c>
      <c r="BL162" s="18" t="s">
        <v>175</v>
      </c>
      <c r="BM162" s="225" t="s">
        <v>512</v>
      </c>
    </row>
    <row r="163" spans="1:65" s="2" customFormat="1" ht="16.5" customHeight="1">
      <c r="A163" s="39"/>
      <c r="B163" s="181"/>
      <c r="C163" s="213" t="s">
        <v>360</v>
      </c>
      <c r="D163" s="213" t="s">
        <v>171</v>
      </c>
      <c r="E163" s="214" t="s">
        <v>214</v>
      </c>
      <c r="F163" s="215" t="s">
        <v>1480</v>
      </c>
      <c r="G163" s="216" t="s">
        <v>1424</v>
      </c>
      <c r="H163" s="217">
        <v>1</v>
      </c>
      <c r="I163" s="218"/>
      <c r="J163" s="219">
        <f>ROUND(I163*H163,2)</f>
        <v>0</v>
      </c>
      <c r="K163" s="220"/>
      <c r="L163" s="40"/>
      <c r="M163" s="221" t="s">
        <v>1</v>
      </c>
      <c r="N163" s="222" t="s">
        <v>41</v>
      </c>
      <c r="O163" s="78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5" t="s">
        <v>175</v>
      </c>
      <c r="AT163" s="225" t="s">
        <v>171</v>
      </c>
      <c r="AU163" s="225" t="s">
        <v>84</v>
      </c>
      <c r="AY163" s="18" t="s">
        <v>169</v>
      </c>
      <c r="BE163" s="128">
        <f>IF(N163="základní",J163,0)</f>
        <v>0</v>
      </c>
      <c r="BF163" s="128">
        <f>IF(N163="snížená",J163,0)</f>
        <v>0</v>
      </c>
      <c r="BG163" s="128">
        <f>IF(N163="zákl. přenesená",J163,0)</f>
        <v>0</v>
      </c>
      <c r="BH163" s="128">
        <f>IF(N163="sníž. přenesená",J163,0)</f>
        <v>0</v>
      </c>
      <c r="BI163" s="128">
        <f>IF(N163="nulová",J163,0)</f>
        <v>0</v>
      </c>
      <c r="BJ163" s="18" t="s">
        <v>84</v>
      </c>
      <c r="BK163" s="128">
        <f>ROUND(I163*H163,2)</f>
        <v>0</v>
      </c>
      <c r="BL163" s="18" t="s">
        <v>175</v>
      </c>
      <c r="BM163" s="225" t="s">
        <v>524</v>
      </c>
    </row>
    <row r="164" spans="1:65" s="2" customFormat="1" ht="16.5" customHeight="1">
      <c r="A164" s="39"/>
      <c r="B164" s="181"/>
      <c r="C164" s="213" t="s">
        <v>364</v>
      </c>
      <c r="D164" s="213" t="s">
        <v>171</v>
      </c>
      <c r="E164" s="214" t="s">
        <v>1481</v>
      </c>
      <c r="F164" s="215" t="s">
        <v>1482</v>
      </c>
      <c r="G164" s="216" t="s">
        <v>286</v>
      </c>
      <c r="H164" s="217">
        <v>8</v>
      </c>
      <c r="I164" s="218"/>
      <c r="J164" s="219">
        <f>ROUND(I164*H164,2)</f>
        <v>0</v>
      </c>
      <c r="K164" s="220"/>
      <c r="L164" s="40"/>
      <c r="M164" s="221" t="s">
        <v>1</v>
      </c>
      <c r="N164" s="222" t="s">
        <v>41</v>
      </c>
      <c r="O164" s="78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5" t="s">
        <v>175</v>
      </c>
      <c r="AT164" s="225" t="s">
        <v>171</v>
      </c>
      <c r="AU164" s="225" t="s">
        <v>84</v>
      </c>
      <c r="AY164" s="18" t="s">
        <v>169</v>
      </c>
      <c r="BE164" s="128">
        <f>IF(N164="základní",J164,0)</f>
        <v>0</v>
      </c>
      <c r="BF164" s="128">
        <f>IF(N164="snížená",J164,0)</f>
        <v>0</v>
      </c>
      <c r="BG164" s="128">
        <f>IF(N164="zákl. přenesená",J164,0)</f>
        <v>0</v>
      </c>
      <c r="BH164" s="128">
        <f>IF(N164="sníž. přenesená",J164,0)</f>
        <v>0</v>
      </c>
      <c r="BI164" s="128">
        <f>IF(N164="nulová",J164,0)</f>
        <v>0</v>
      </c>
      <c r="BJ164" s="18" t="s">
        <v>84</v>
      </c>
      <c r="BK164" s="128">
        <f>ROUND(I164*H164,2)</f>
        <v>0</v>
      </c>
      <c r="BL164" s="18" t="s">
        <v>175</v>
      </c>
      <c r="BM164" s="225" t="s">
        <v>532</v>
      </c>
    </row>
    <row r="165" spans="1:65" s="2" customFormat="1" ht="16.5" customHeight="1">
      <c r="A165" s="39"/>
      <c r="B165" s="181"/>
      <c r="C165" s="213" t="s">
        <v>370</v>
      </c>
      <c r="D165" s="213" t="s">
        <v>171</v>
      </c>
      <c r="E165" s="214" t="s">
        <v>1483</v>
      </c>
      <c r="F165" s="215" t="s">
        <v>1484</v>
      </c>
      <c r="G165" s="216" t="s">
        <v>286</v>
      </c>
      <c r="H165" s="217">
        <v>18</v>
      </c>
      <c r="I165" s="218"/>
      <c r="J165" s="219">
        <f>ROUND(I165*H165,2)</f>
        <v>0</v>
      </c>
      <c r="K165" s="220"/>
      <c r="L165" s="40"/>
      <c r="M165" s="221" t="s">
        <v>1</v>
      </c>
      <c r="N165" s="222" t="s">
        <v>41</v>
      </c>
      <c r="O165" s="78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5" t="s">
        <v>175</v>
      </c>
      <c r="AT165" s="225" t="s">
        <v>171</v>
      </c>
      <c r="AU165" s="225" t="s">
        <v>84</v>
      </c>
      <c r="AY165" s="18" t="s">
        <v>169</v>
      </c>
      <c r="BE165" s="128">
        <f>IF(N165="základní",J165,0)</f>
        <v>0</v>
      </c>
      <c r="BF165" s="128">
        <f>IF(N165="snížená",J165,0)</f>
        <v>0</v>
      </c>
      <c r="BG165" s="128">
        <f>IF(N165="zákl. přenesená",J165,0)</f>
        <v>0</v>
      </c>
      <c r="BH165" s="128">
        <f>IF(N165="sníž. přenesená",J165,0)</f>
        <v>0</v>
      </c>
      <c r="BI165" s="128">
        <f>IF(N165="nulová",J165,0)</f>
        <v>0</v>
      </c>
      <c r="BJ165" s="18" t="s">
        <v>84</v>
      </c>
      <c r="BK165" s="128">
        <f>ROUND(I165*H165,2)</f>
        <v>0</v>
      </c>
      <c r="BL165" s="18" t="s">
        <v>175</v>
      </c>
      <c r="BM165" s="225" t="s">
        <v>540</v>
      </c>
    </row>
    <row r="166" spans="1:65" s="2" customFormat="1" ht="16.5" customHeight="1">
      <c r="A166" s="39"/>
      <c r="B166" s="181"/>
      <c r="C166" s="213" t="s">
        <v>374</v>
      </c>
      <c r="D166" s="213" t="s">
        <v>171</v>
      </c>
      <c r="E166" s="214" t="s">
        <v>1485</v>
      </c>
      <c r="F166" s="215" t="s">
        <v>1486</v>
      </c>
      <c r="G166" s="216" t="s">
        <v>286</v>
      </c>
      <c r="H166" s="217">
        <v>8</v>
      </c>
      <c r="I166" s="218"/>
      <c r="J166" s="219">
        <f>ROUND(I166*H166,2)</f>
        <v>0</v>
      </c>
      <c r="K166" s="220"/>
      <c r="L166" s="40"/>
      <c r="M166" s="221" t="s">
        <v>1</v>
      </c>
      <c r="N166" s="222" t="s">
        <v>41</v>
      </c>
      <c r="O166" s="78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5" t="s">
        <v>175</v>
      </c>
      <c r="AT166" s="225" t="s">
        <v>171</v>
      </c>
      <c r="AU166" s="225" t="s">
        <v>84</v>
      </c>
      <c r="AY166" s="18" t="s">
        <v>169</v>
      </c>
      <c r="BE166" s="128">
        <f>IF(N166="základní",J166,0)</f>
        <v>0</v>
      </c>
      <c r="BF166" s="128">
        <f>IF(N166="snížená",J166,0)</f>
        <v>0</v>
      </c>
      <c r="BG166" s="128">
        <f>IF(N166="zákl. přenesená",J166,0)</f>
        <v>0</v>
      </c>
      <c r="BH166" s="128">
        <f>IF(N166="sníž. přenesená",J166,0)</f>
        <v>0</v>
      </c>
      <c r="BI166" s="128">
        <f>IF(N166="nulová",J166,0)</f>
        <v>0</v>
      </c>
      <c r="BJ166" s="18" t="s">
        <v>84</v>
      </c>
      <c r="BK166" s="128">
        <f>ROUND(I166*H166,2)</f>
        <v>0</v>
      </c>
      <c r="BL166" s="18" t="s">
        <v>175</v>
      </c>
      <c r="BM166" s="225" t="s">
        <v>550</v>
      </c>
    </row>
    <row r="167" spans="1:65" s="2" customFormat="1" ht="16.5" customHeight="1">
      <c r="A167" s="39"/>
      <c r="B167" s="181"/>
      <c r="C167" s="213" t="s">
        <v>378</v>
      </c>
      <c r="D167" s="213" t="s">
        <v>171</v>
      </c>
      <c r="E167" s="214" t="s">
        <v>1487</v>
      </c>
      <c r="F167" s="215" t="s">
        <v>1488</v>
      </c>
      <c r="G167" s="216" t="s">
        <v>286</v>
      </c>
      <c r="H167" s="217">
        <v>2</v>
      </c>
      <c r="I167" s="218"/>
      <c r="J167" s="219">
        <f>ROUND(I167*H167,2)</f>
        <v>0</v>
      </c>
      <c r="K167" s="220"/>
      <c r="L167" s="40"/>
      <c r="M167" s="221" t="s">
        <v>1</v>
      </c>
      <c r="N167" s="222" t="s">
        <v>41</v>
      </c>
      <c r="O167" s="78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5" t="s">
        <v>175</v>
      </c>
      <c r="AT167" s="225" t="s">
        <v>171</v>
      </c>
      <c r="AU167" s="225" t="s">
        <v>84</v>
      </c>
      <c r="AY167" s="18" t="s">
        <v>169</v>
      </c>
      <c r="BE167" s="128">
        <f>IF(N167="základní",J167,0)</f>
        <v>0</v>
      </c>
      <c r="BF167" s="128">
        <f>IF(N167="snížená",J167,0)</f>
        <v>0</v>
      </c>
      <c r="BG167" s="128">
        <f>IF(N167="zákl. přenesená",J167,0)</f>
        <v>0</v>
      </c>
      <c r="BH167" s="128">
        <f>IF(N167="sníž. přenesená",J167,0)</f>
        <v>0</v>
      </c>
      <c r="BI167" s="128">
        <f>IF(N167="nulová",J167,0)</f>
        <v>0</v>
      </c>
      <c r="BJ167" s="18" t="s">
        <v>84</v>
      </c>
      <c r="BK167" s="128">
        <f>ROUND(I167*H167,2)</f>
        <v>0</v>
      </c>
      <c r="BL167" s="18" t="s">
        <v>175</v>
      </c>
      <c r="BM167" s="225" t="s">
        <v>559</v>
      </c>
    </row>
    <row r="168" spans="1:65" s="2" customFormat="1" ht="16.5" customHeight="1">
      <c r="A168" s="39"/>
      <c r="B168" s="181"/>
      <c r="C168" s="213" t="s">
        <v>382</v>
      </c>
      <c r="D168" s="213" t="s">
        <v>171</v>
      </c>
      <c r="E168" s="214" t="s">
        <v>1489</v>
      </c>
      <c r="F168" s="215" t="s">
        <v>1490</v>
      </c>
      <c r="G168" s="216" t="s">
        <v>286</v>
      </c>
      <c r="H168" s="217">
        <v>4</v>
      </c>
      <c r="I168" s="218"/>
      <c r="J168" s="219">
        <f>ROUND(I168*H168,2)</f>
        <v>0</v>
      </c>
      <c r="K168" s="220"/>
      <c r="L168" s="40"/>
      <c r="M168" s="221" t="s">
        <v>1</v>
      </c>
      <c r="N168" s="222" t="s">
        <v>41</v>
      </c>
      <c r="O168" s="78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5" t="s">
        <v>175</v>
      </c>
      <c r="AT168" s="225" t="s">
        <v>171</v>
      </c>
      <c r="AU168" s="225" t="s">
        <v>84</v>
      </c>
      <c r="AY168" s="18" t="s">
        <v>169</v>
      </c>
      <c r="BE168" s="128">
        <f>IF(N168="základní",J168,0)</f>
        <v>0</v>
      </c>
      <c r="BF168" s="128">
        <f>IF(N168="snížená",J168,0)</f>
        <v>0</v>
      </c>
      <c r="BG168" s="128">
        <f>IF(N168="zákl. přenesená",J168,0)</f>
        <v>0</v>
      </c>
      <c r="BH168" s="128">
        <f>IF(N168="sníž. přenesená",J168,0)</f>
        <v>0</v>
      </c>
      <c r="BI168" s="128">
        <f>IF(N168="nulová",J168,0)</f>
        <v>0</v>
      </c>
      <c r="BJ168" s="18" t="s">
        <v>84</v>
      </c>
      <c r="BK168" s="128">
        <f>ROUND(I168*H168,2)</f>
        <v>0</v>
      </c>
      <c r="BL168" s="18" t="s">
        <v>175</v>
      </c>
      <c r="BM168" s="225" t="s">
        <v>569</v>
      </c>
    </row>
    <row r="169" spans="1:65" s="2" customFormat="1" ht="16.5" customHeight="1">
      <c r="A169" s="39"/>
      <c r="B169" s="181"/>
      <c r="C169" s="213" t="s">
        <v>388</v>
      </c>
      <c r="D169" s="213" t="s">
        <v>171</v>
      </c>
      <c r="E169" s="214" t="s">
        <v>1491</v>
      </c>
      <c r="F169" s="215" t="s">
        <v>1492</v>
      </c>
      <c r="G169" s="216" t="s">
        <v>286</v>
      </c>
      <c r="H169" s="217">
        <v>8</v>
      </c>
      <c r="I169" s="218"/>
      <c r="J169" s="219">
        <f>ROUND(I169*H169,2)</f>
        <v>0</v>
      </c>
      <c r="K169" s="220"/>
      <c r="L169" s="40"/>
      <c r="M169" s="221" t="s">
        <v>1</v>
      </c>
      <c r="N169" s="222" t="s">
        <v>41</v>
      </c>
      <c r="O169" s="78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5" t="s">
        <v>175</v>
      </c>
      <c r="AT169" s="225" t="s">
        <v>171</v>
      </c>
      <c r="AU169" s="225" t="s">
        <v>84</v>
      </c>
      <c r="AY169" s="18" t="s">
        <v>169</v>
      </c>
      <c r="BE169" s="128">
        <f>IF(N169="základní",J169,0)</f>
        <v>0</v>
      </c>
      <c r="BF169" s="128">
        <f>IF(N169="snížená",J169,0)</f>
        <v>0</v>
      </c>
      <c r="BG169" s="128">
        <f>IF(N169="zákl. přenesená",J169,0)</f>
        <v>0</v>
      </c>
      <c r="BH169" s="128">
        <f>IF(N169="sníž. přenesená",J169,0)</f>
        <v>0</v>
      </c>
      <c r="BI169" s="128">
        <f>IF(N169="nulová",J169,0)</f>
        <v>0</v>
      </c>
      <c r="BJ169" s="18" t="s">
        <v>84</v>
      </c>
      <c r="BK169" s="128">
        <f>ROUND(I169*H169,2)</f>
        <v>0</v>
      </c>
      <c r="BL169" s="18" t="s">
        <v>175</v>
      </c>
      <c r="BM169" s="225" t="s">
        <v>428</v>
      </c>
    </row>
    <row r="170" spans="1:65" s="2" customFormat="1" ht="16.5" customHeight="1">
      <c r="A170" s="39"/>
      <c r="B170" s="181"/>
      <c r="C170" s="213" t="s">
        <v>394</v>
      </c>
      <c r="D170" s="213" t="s">
        <v>171</v>
      </c>
      <c r="E170" s="214" t="s">
        <v>1493</v>
      </c>
      <c r="F170" s="215" t="s">
        <v>1494</v>
      </c>
      <c r="G170" s="216" t="s">
        <v>286</v>
      </c>
      <c r="H170" s="217">
        <v>8</v>
      </c>
      <c r="I170" s="218"/>
      <c r="J170" s="219">
        <f>ROUND(I170*H170,2)</f>
        <v>0</v>
      </c>
      <c r="K170" s="220"/>
      <c r="L170" s="40"/>
      <c r="M170" s="221" t="s">
        <v>1</v>
      </c>
      <c r="N170" s="222" t="s">
        <v>41</v>
      </c>
      <c r="O170" s="78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5" t="s">
        <v>175</v>
      </c>
      <c r="AT170" s="225" t="s">
        <v>171</v>
      </c>
      <c r="AU170" s="225" t="s">
        <v>84</v>
      </c>
      <c r="AY170" s="18" t="s">
        <v>169</v>
      </c>
      <c r="BE170" s="128">
        <f>IF(N170="základní",J170,0)</f>
        <v>0</v>
      </c>
      <c r="BF170" s="128">
        <f>IF(N170="snížená",J170,0)</f>
        <v>0</v>
      </c>
      <c r="BG170" s="128">
        <f>IF(N170="zákl. přenesená",J170,0)</f>
        <v>0</v>
      </c>
      <c r="BH170" s="128">
        <f>IF(N170="sníž. přenesená",J170,0)</f>
        <v>0</v>
      </c>
      <c r="BI170" s="128">
        <f>IF(N170="nulová",J170,0)</f>
        <v>0</v>
      </c>
      <c r="BJ170" s="18" t="s">
        <v>84</v>
      </c>
      <c r="BK170" s="128">
        <f>ROUND(I170*H170,2)</f>
        <v>0</v>
      </c>
      <c r="BL170" s="18" t="s">
        <v>175</v>
      </c>
      <c r="BM170" s="225" t="s">
        <v>587</v>
      </c>
    </row>
    <row r="171" spans="1:65" s="2" customFormat="1" ht="16.5" customHeight="1">
      <c r="A171" s="39"/>
      <c r="B171" s="181"/>
      <c r="C171" s="213" t="s">
        <v>398</v>
      </c>
      <c r="D171" s="213" t="s">
        <v>171</v>
      </c>
      <c r="E171" s="214" t="s">
        <v>1495</v>
      </c>
      <c r="F171" s="215" t="s">
        <v>1496</v>
      </c>
      <c r="G171" s="216" t="s">
        <v>286</v>
      </c>
      <c r="H171" s="217">
        <v>6</v>
      </c>
      <c r="I171" s="218"/>
      <c r="J171" s="219">
        <f>ROUND(I171*H171,2)</f>
        <v>0</v>
      </c>
      <c r="K171" s="220"/>
      <c r="L171" s="40"/>
      <c r="M171" s="221" t="s">
        <v>1</v>
      </c>
      <c r="N171" s="222" t="s">
        <v>41</v>
      </c>
      <c r="O171" s="78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5" t="s">
        <v>175</v>
      </c>
      <c r="AT171" s="225" t="s">
        <v>171</v>
      </c>
      <c r="AU171" s="225" t="s">
        <v>84</v>
      </c>
      <c r="AY171" s="18" t="s">
        <v>169</v>
      </c>
      <c r="BE171" s="128">
        <f>IF(N171="základní",J171,0)</f>
        <v>0</v>
      </c>
      <c r="BF171" s="128">
        <f>IF(N171="snížená",J171,0)</f>
        <v>0</v>
      </c>
      <c r="BG171" s="128">
        <f>IF(N171="zákl. přenesená",J171,0)</f>
        <v>0</v>
      </c>
      <c r="BH171" s="128">
        <f>IF(N171="sníž. přenesená",J171,0)</f>
        <v>0</v>
      </c>
      <c r="BI171" s="128">
        <f>IF(N171="nulová",J171,0)</f>
        <v>0</v>
      </c>
      <c r="BJ171" s="18" t="s">
        <v>84</v>
      </c>
      <c r="BK171" s="128">
        <f>ROUND(I171*H171,2)</f>
        <v>0</v>
      </c>
      <c r="BL171" s="18" t="s">
        <v>175</v>
      </c>
      <c r="BM171" s="225" t="s">
        <v>596</v>
      </c>
    </row>
    <row r="172" spans="1:65" s="2" customFormat="1" ht="16.5" customHeight="1">
      <c r="A172" s="39"/>
      <c r="B172" s="181"/>
      <c r="C172" s="213" t="s">
        <v>405</v>
      </c>
      <c r="D172" s="213" t="s">
        <v>171</v>
      </c>
      <c r="E172" s="214" t="s">
        <v>1497</v>
      </c>
      <c r="F172" s="215" t="s">
        <v>1498</v>
      </c>
      <c r="G172" s="216" t="s">
        <v>286</v>
      </c>
      <c r="H172" s="217">
        <v>2</v>
      </c>
      <c r="I172" s="218"/>
      <c r="J172" s="219">
        <f>ROUND(I172*H172,2)</f>
        <v>0</v>
      </c>
      <c r="K172" s="220"/>
      <c r="L172" s="40"/>
      <c r="M172" s="221" t="s">
        <v>1</v>
      </c>
      <c r="N172" s="222" t="s">
        <v>41</v>
      </c>
      <c r="O172" s="78"/>
      <c r="P172" s="223">
        <f>O172*H172</f>
        <v>0</v>
      </c>
      <c r="Q172" s="223">
        <v>0</v>
      </c>
      <c r="R172" s="223">
        <f>Q172*H172</f>
        <v>0</v>
      </c>
      <c r="S172" s="223">
        <v>0</v>
      </c>
      <c r="T172" s="224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5" t="s">
        <v>175</v>
      </c>
      <c r="AT172" s="225" t="s">
        <v>171</v>
      </c>
      <c r="AU172" s="225" t="s">
        <v>84</v>
      </c>
      <c r="AY172" s="18" t="s">
        <v>169</v>
      </c>
      <c r="BE172" s="128">
        <f>IF(N172="základní",J172,0)</f>
        <v>0</v>
      </c>
      <c r="BF172" s="128">
        <f>IF(N172="snížená",J172,0)</f>
        <v>0</v>
      </c>
      <c r="BG172" s="128">
        <f>IF(N172="zákl. přenesená",J172,0)</f>
        <v>0</v>
      </c>
      <c r="BH172" s="128">
        <f>IF(N172="sníž. přenesená",J172,0)</f>
        <v>0</v>
      </c>
      <c r="BI172" s="128">
        <f>IF(N172="nulová",J172,0)</f>
        <v>0</v>
      </c>
      <c r="BJ172" s="18" t="s">
        <v>84</v>
      </c>
      <c r="BK172" s="128">
        <f>ROUND(I172*H172,2)</f>
        <v>0</v>
      </c>
      <c r="BL172" s="18" t="s">
        <v>175</v>
      </c>
      <c r="BM172" s="225" t="s">
        <v>611</v>
      </c>
    </row>
    <row r="173" spans="1:65" s="2" customFormat="1" ht="16.5" customHeight="1">
      <c r="A173" s="39"/>
      <c r="B173" s="181"/>
      <c r="C173" s="213" t="s">
        <v>409</v>
      </c>
      <c r="D173" s="213" t="s">
        <v>171</v>
      </c>
      <c r="E173" s="214" t="s">
        <v>1499</v>
      </c>
      <c r="F173" s="215" t="s">
        <v>1500</v>
      </c>
      <c r="G173" s="216" t="s">
        <v>286</v>
      </c>
      <c r="H173" s="217">
        <v>19</v>
      </c>
      <c r="I173" s="218"/>
      <c r="J173" s="219">
        <f>ROUND(I173*H173,2)</f>
        <v>0</v>
      </c>
      <c r="K173" s="220"/>
      <c r="L173" s="40"/>
      <c r="M173" s="221" t="s">
        <v>1</v>
      </c>
      <c r="N173" s="222" t="s">
        <v>41</v>
      </c>
      <c r="O173" s="78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5" t="s">
        <v>175</v>
      </c>
      <c r="AT173" s="225" t="s">
        <v>171</v>
      </c>
      <c r="AU173" s="225" t="s">
        <v>84</v>
      </c>
      <c r="AY173" s="18" t="s">
        <v>169</v>
      </c>
      <c r="BE173" s="128">
        <f>IF(N173="základní",J173,0)</f>
        <v>0</v>
      </c>
      <c r="BF173" s="128">
        <f>IF(N173="snížená",J173,0)</f>
        <v>0</v>
      </c>
      <c r="BG173" s="128">
        <f>IF(N173="zákl. přenesená",J173,0)</f>
        <v>0</v>
      </c>
      <c r="BH173" s="128">
        <f>IF(N173="sníž. přenesená",J173,0)</f>
        <v>0</v>
      </c>
      <c r="BI173" s="128">
        <f>IF(N173="nulová",J173,0)</f>
        <v>0</v>
      </c>
      <c r="BJ173" s="18" t="s">
        <v>84</v>
      </c>
      <c r="BK173" s="128">
        <f>ROUND(I173*H173,2)</f>
        <v>0</v>
      </c>
      <c r="BL173" s="18" t="s">
        <v>175</v>
      </c>
      <c r="BM173" s="225" t="s">
        <v>622</v>
      </c>
    </row>
    <row r="174" spans="1:65" s="2" customFormat="1" ht="16.5" customHeight="1">
      <c r="A174" s="39"/>
      <c r="B174" s="181"/>
      <c r="C174" s="213" t="s">
        <v>413</v>
      </c>
      <c r="D174" s="213" t="s">
        <v>171</v>
      </c>
      <c r="E174" s="214" t="s">
        <v>1501</v>
      </c>
      <c r="F174" s="215" t="s">
        <v>1502</v>
      </c>
      <c r="G174" s="216" t="s">
        <v>286</v>
      </c>
      <c r="H174" s="217">
        <v>8</v>
      </c>
      <c r="I174" s="218"/>
      <c r="J174" s="219">
        <f>ROUND(I174*H174,2)</f>
        <v>0</v>
      </c>
      <c r="K174" s="220"/>
      <c r="L174" s="40"/>
      <c r="M174" s="221" t="s">
        <v>1</v>
      </c>
      <c r="N174" s="222" t="s">
        <v>41</v>
      </c>
      <c r="O174" s="78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5" t="s">
        <v>175</v>
      </c>
      <c r="AT174" s="225" t="s">
        <v>171</v>
      </c>
      <c r="AU174" s="225" t="s">
        <v>84</v>
      </c>
      <c r="AY174" s="18" t="s">
        <v>169</v>
      </c>
      <c r="BE174" s="128">
        <f>IF(N174="základní",J174,0)</f>
        <v>0</v>
      </c>
      <c r="BF174" s="128">
        <f>IF(N174="snížená",J174,0)</f>
        <v>0</v>
      </c>
      <c r="BG174" s="128">
        <f>IF(N174="zákl. přenesená",J174,0)</f>
        <v>0</v>
      </c>
      <c r="BH174" s="128">
        <f>IF(N174="sníž. přenesená",J174,0)</f>
        <v>0</v>
      </c>
      <c r="BI174" s="128">
        <f>IF(N174="nulová",J174,0)</f>
        <v>0</v>
      </c>
      <c r="BJ174" s="18" t="s">
        <v>84</v>
      </c>
      <c r="BK174" s="128">
        <f>ROUND(I174*H174,2)</f>
        <v>0</v>
      </c>
      <c r="BL174" s="18" t="s">
        <v>175</v>
      </c>
      <c r="BM174" s="225" t="s">
        <v>633</v>
      </c>
    </row>
    <row r="175" spans="1:65" s="2" customFormat="1" ht="16.5" customHeight="1">
      <c r="A175" s="39"/>
      <c r="B175" s="181"/>
      <c r="C175" s="213" t="s">
        <v>419</v>
      </c>
      <c r="D175" s="213" t="s">
        <v>171</v>
      </c>
      <c r="E175" s="214" t="s">
        <v>208</v>
      </c>
      <c r="F175" s="215" t="s">
        <v>1503</v>
      </c>
      <c r="G175" s="216" t="s">
        <v>286</v>
      </c>
      <c r="H175" s="217">
        <v>2</v>
      </c>
      <c r="I175" s="218"/>
      <c r="J175" s="219">
        <f>ROUND(I175*H175,2)</f>
        <v>0</v>
      </c>
      <c r="K175" s="220"/>
      <c r="L175" s="40"/>
      <c r="M175" s="221" t="s">
        <v>1</v>
      </c>
      <c r="N175" s="222" t="s">
        <v>41</v>
      </c>
      <c r="O175" s="78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5" t="s">
        <v>175</v>
      </c>
      <c r="AT175" s="225" t="s">
        <v>171</v>
      </c>
      <c r="AU175" s="225" t="s">
        <v>84</v>
      </c>
      <c r="AY175" s="18" t="s">
        <v>169</v>
      </c>
      <c r="BE175" s="128">
        <f>IF(N175="základní",J175,0)</f>
        <v>0</v>
      </c>
      <c r="BF175" s="128">
        <f>IF(N175="snížená",J175,0)</f>
        <v>0</v>
      </c>
      <c r="BG175" s="128">
        <f>IF(N175="zákl. přenesená",J175,0)</f>
        <v>0</v>
      </c>
      <c r="BH175" s="128">
        <f>IF(N175="sníž. přenesená",J175,0)</f>
        <v>0</v>
      </c>
      <c r="BI175" s="128">
        <f>IF(N175="nulová",J175,0)</f>
        <v>0</v>
      </c>
      <c r="BJ175" s="18" t="s">
        <v>84</v>
      </c>
      <c r="BK175" s="128">
        <f>ROUND(I175*H175,2)</f>
        <v>0</v>
      </c>
      <c r="BL175" s="18" t="s">
        <v>175</v>
      </c>
      <c r="BM175" s="225" t="s">
        <v>644</v>
      </c>
    </row>
    <row r="176" spans="1:65" s="2" customFormat="1" ht="16.5" customHeight="1">
      <c r="A176" s="39"/>
      <c r="B176" s="181"/>
      <c r="C176" s="213" t="s">
        <v>423</v>
      </c>
      <c r="D176" s="213" t="s">
        <v>171</v>
      </c>
      <c r="E176" s="214" t="s">
        <v>1504</v>
      </c>
      <c r="F176" s="215" t="s">
        <v>1505</v>
      </c>
      <c r="G176" s="216" t="s">
        <v>286</v>
      </c>
      <c r="H176" s="217">
        <v>1</v>
      </c>
      <c r="I176" s="218"/>
      <c r="J176" s="219">
        <f>ROUND(I176*H176,2)</f>
        <v>0</v>
      </c>
      <c r="K176" s="220"/>
      <c r="L176" s="40"/>
      <c r="M176" s="221" t="s">
        <v>1</v>
      </c>
      <c r="N176" s="222" t="s">
        <v>41</v>
      </c>
      <c r="O176" s="78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5" t="s">
        <v>175</v>
      </c>
      <c r="AT176" s="225" t="s">
        <v>171</v>
      </c>
      <c r="AU176" s="225" t="s">
        <v>84</v>
      </c>
      <c r="AY176" s="18" t="s">
        <v>169</v>
      </c>
      <c r="BE176" s="128">
        <f>IF(N176="základní",J176,0)</f>
        <v>0</v>
      </c>
      <c r="BF176" s="128">
        <f>IF(N176="snížená",J176,0)</f>
        <v>0</v>
      </c>
      <c r="BG176" s="128">
        <f>IF(N176="zákl. přenesená",J176,0)</f>
        <v>0</v>
      </c>
      <c r="BH176" s="128">
        <f>IF(N176="sníž. přenesená",J176,0)</f>
        <v>0</v>
      </c>
      <c r="BI176" s="128">
        <f>IF(N176="nulová",J176,0)</f>
        <v>0</v>
      </c>
      <c r="BJ176" s="18" t="s">
        <v>84</v>
      </c>
      <c r="BK176" s="128">
        <f>ROUND(I176*H176,2)</f>
        <v>0</v>
      </c>
      <c r="BL176" s="18" t="s">
        <v>175</v>
      </c>
      <c r="BM176" s="225" t="s">
        <v>653</v>
      </c>
    </row>
    <row r="177" spans="1:65" s="2" customFormat="1" ht="16.5" customHeight="1">
      <c r="A177" s="39"/>
      <c r="B177" s="181"/>
      <c r="C177" s="213" t="s">
        <v>429</v>
      </c>
      <c r="D177" s="213" t="s">
        <v>171</v>
      </c>
      <c r="E177" s="214" t="s">
        <v>175</v>
      </c>
      <c r="F177" s="215" t="s">
        <v>1506</v>
      </c>
      <c r="G177" s="216" t="s">
        <v>286</v>
      </c>
      <c r="H177" s="217">
        <v>2</v>
      </c>
      <c r="I177" s="218"/>
      <c r="J177" s="219">
        <f>ROUND(I177*H177,2)</f>
        <v>0</v>
      </c>
      <c r="K177" s="220"/>
      <c r="L177" s="40"/>
      <c r="M177" s="221" t="s">
        <v>1</v>
      </c>
      <c r="N177" s="222" t="s">
        <v>41</v>
      </c>
      <c r="O177" s="78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5" t="s">
        <v>175</v>
      </c>
      <c r="AT177" s="225" t="s">
        <v>171</v>
      </c>
      <c r="AU177" s="225" t="s">
        <v>84</v>
      </c>
      <c r="AY177" s="18" t="s">
        <v>169</v>
      </c>
      <c r="BE177" s="128">
        <f>IF(N177="základní",J177,0)</f>
        <v>0</v>
      </c>
      <c r="BF177" s="128">
        <f>IF(N177="snížená",J177,0)</f>
        <v>0</v>
      </c>
      <c r="BG177" s="128">
        <f>IF(N177="zákl. přenesená",J177,0)</f>
        <v>0</v>
      </c>
      <c r="BH177" s="128">
        <f>IF(N177="sníž. přenesená",J177,0)</f>
        <v>0</v>
      </c>
      <c r="BI177" s="128">
        <f>IF(N177="nulová",J177,0)</f>
        <v>0</v>
      </c>
      <c r="BJ177" s="18" t="s">
        <v>84</v>
      </c>
      <c r="BK177" s="128">
        <f>ROUND(I177*H177,2)</f>
        <v>0</v>
      </c>
      <c r="BL177" s="18" t="s">
        <v>175</v>
      </c>
      <c r="BM177" s="225" t="s">
        <v>667</v>
      </c>
    </row>
    <row r="178" spans="1:65" s="2" customFormat="1" ht="16.5" customHeight="1">
      <c r="A178" s="39"/>
      <c r="B178" s="181"/>
      <c r="C178" s="213" t="s">
        <v>433</v>
      </c>
      <c r="D178" s="213" t="s">
        <v>171</v>
      </c>
      <c r="E178" s="214" t="s">
        <v>1507</v>
      </c>
      <c r="F178" s="215" t="s">
        <v>1508</v>
      </c>
      <c r="G178" s="216" t="s">
        <v>286</v>
      </c>
      <c r="H178" s="217">
        <v>2</v>
      </c>
      <c r="I178" s="218"/>
      <c r="J178" s="219">
        <f>ROUND(I178*H178,2)</f>
        <v>0</v>
      </c>
      <c r="K178" s="220"/>
      <c r="L178" s="40"/>
      <c r="M178" s="221" t="s">
        <v>1</v>
      </c>
      <c r="N178" s="222" t="s">
        <v>41</v>
      </c>
      <c r="O178" s="78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5" t="s">
        <v>175</v>
      </c>
      <c r="AT178" s="225" t="s">
        <v>171</v>
      </c>
      <c r="AU178" s="225" t="s">
        <v>84</v>
      </c>
      <c r="AY178" s="18" t="s">
        <v>169</v>
      </c>
      <c r="BE178" s="128">
        <f>IF(N178="základní",J178,0)</f>
        <v>0</v>
      </c>
      <c r="BF178" s="128">
        <f>IF(N178="snížená",J178,0)</f>
        <v>0</v>
      </c>
      <c r="BG178" s="128">
        <f>IF(N178="zákl. přenesená",J178,0)</f>
        <v>0</v>
      </c>
      <c r="BH178" s="128">
        <f>IF(N178="sníž. přenesená",J178,0)</f>
        <v>0</v>
      </c>
      <c r="BI178" s="128">
        <f>IF(N178="nulová",J178,0)</f>
        <v>0</v>
      </c>
      <c r="BJ178" s="18" t="s">
        <v>84</v>
      </c>
      <c r="BK178" s="128">
        <f>ROUND(I178*H178,2)</f>
        <v>0</v>
      </c>
      <c r="BL178" s="18" t="s">
        <v>175</v>
      </c>
      <c r="BM178" s="225" t="s">
        <v>676</v>
      </c>
    </row>
    <row r="179" spans="1:65" s="2" customFormat="1" ht="16.5" customHeight="1">
      <c r="A179" s="39"/>
      <c r="B179" s="181"/>
      <c r="C179" s="213" t="s">
        <v>439</v>
      </c>
      <c r="D179" s="213" t="s">
        <v>171</v>
      </c>
      <c r="E179" s="214" t="s">
        <v>1509</v>
      </c>
      <c r="F179" s="215" t="s">
        <v>1510</v>
      </c>
      <c r="G179" s="216" t="s">
        <v>286</v>
      </c>
      <c r="H179" s="217">
        <v>16</v>
      </c>
      <c r="I179" s="218"/>
      <c r="J179" s="219">
        <f>ROUND(I179*H179,2)</f>
        <v>0</v>
      </c>
      <c r="K179" s="220"/>
      <c r="L179" s="40"/>
      <c r="M179" s="221" t="s">
        <v>1</v>
      </c>
      <c r="N179" s="222" t="s">
        <v>41</v>
      </c>
      <c r="O179" s="78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5" t="s">
        <v>175</v>
      </c>
      <c r="AT179" s="225" t="s">
        <v>171</v>
      </c>
      <c r="AU179" s="225" t="s">
        <v>84</v>
      </c>
      <c r="AY179" s="18" t="s">
        <v>169</v>
      </c>
      <c r="BE179" s="128">
        <f>IF(N179="základní",J179,0)</f>
        <v>0</v>
      </c>
      <c r="BF179" s="128">
        <f>IF(N179="snížená",J179,0)</f>
        <v>0</v>
      </c>
      <c r="BG179" s="128">
        <f>IF(N179="zákl. přenesená",J179,0)</f>
        <v>0</v>
      </c>
      <c r="BH179" s="128">
        <f>IF(N179="sníž. přenesená",J179,0)</f>
        <v>0</v>
      </c>
      <c r="BI179" s="128">
        <f>IF(N179="nulová",J179,0)</f>
        <v>0</v>
      </c>
      <c r="BJ179" s="18" t="s">
        <v>84</v>
      </c>
      <c r="BK179" s="128">
        <f>ROUND(I179*H179,2)</f>
        <v>0</v>
      </c>
      <c r="BL179" s="18" t="s">
        <v>175</v>
      </c>
      <c r="BM179" s="225" t="s">
        <v>627</v>
      </c>
    </row>
    <row r="180" spans="1:65" s="2" customFormat="1" ht="21.75" customHeight="1">
      <c r="A180" s="39"/>
      <c r="B180" s="181"/>
      <c r="C180" s="213" t="s">
        <v>444</v>
      </c>
      <c r="D180" s="213" t="s">
        <v>171</v>
      </c>
      <c r="E180" s="214" t="s">
        <v>194</v>
      </c>
      <c r="F180" s="215" t="s">
        <v>1511</v>
      </c>
      <c r="G180" s="216" t="s">
        <v>1424</v>
      </c>
      <c r="H180" s="217">
        <v>2</v>
      </c>
      <c r="I180" s="218"/>
      <c r="J180" s="219">
        <f>ROUND(I180*H180,2)</f>
        <v>0</v>
      </c>
      <c r="K180" s="220"/>
      <c r="L180" s="40"/>
      <c r="M180" s="221" t="s">
        <v>1</v>
      </c>
      <c r="N180" s="222" t="s">
        <v>41</v>
      </c>
      <c r="O180" s="78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5" t="s">
        <v>175</v>
      </c>
      <c r="AT180" s="225" t="s">
        <v>171</v>
      </c>
      <c r="AU180" s="225" t="s">
        <v>84</v>
      </c>
      <c r="AY180" s="18" t="s">
        <v>169</v>
      </c>
      <c r="BE180" s="128">
        <f>IF(N180="základní",J180,0)</f>
        <v>0</v>
      </c>
      <c r="BF180" s="128">
        <f>IF(N180="snížená",J180,0)</f>
        <v>0</v>
      </c>
      <c r="BG180" s="128">
        <f>IF(N180="zákl. přenesená",J180,0)</f>
        <v>0</v>
      </c>
      <c r="BH180" s="128">
        <f>IF(N180="sníž. přenesená",J180,0)</f>
        <v>0</v>
      </c>
      <c r="BI180" s="128">
        <f>IF(N180="nulová",J180,0)</f>
        <v>0</v>
      </c>
      <c r="BJ180" s="18" t="s">
        <v>84</v>
      </c>
      <c r="BK180" s="128">
        <f>ROUND(I180*H180,2)</f>
        <v>0</v>
      </c>
      <c r="BL180" s="18" t="s">
        <v>175</v>
      </c>
      <c r="BM180" s="225" t="s">
        <v>694</v>
      </c>
    </row>
    <row r="181" spans="1:65" s="2" customFormat="1" ht="21.75" customHeight="1">
      <c r="A181" s="39"/>
      <c r="B181" s="181"/>
      <c r="C181" s="213" t="s">
        <v>448</v>
      </c>
      <c r="D181" s="213" t="s">
        <v>171</v>
      </c>
      <c r="E181" s="214" t="s">
        <v>1512</v>
      </c>
      <c r="F181" s="215" t="s">
        <v>1513</v>
      </c>
      <c r="G181" s="216" t="s">
        <v>1424</v>
      </c>
      <c r="H181" s="217">
        <v>2</v>
      </c>
      <c r="I181" s="218"/>
      <c r="J181" s="219">
        <f>ROUND(I181*H181,2)</f>
        <v>0</v>
      </c>
      <c r="K181" s="220"/>
      <c r="L181" s="40"/>
      <c r="M181" s="221" t="s">
        <v>1</v>
      </c>
      <c r="N181" s="222" t="s">
        <v>41</v>
      </c>
      <c r="O181" s="78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5" t="s">
        <v>175</v>
      </c>
      <c r="AT181" s="225" t="s">
        <v>171</v>
      </c>
      <c r="AU181" s="225" t="s">
        <v>84</v>
      </c>
      <c r="AY181" s="18" t="s">
        <v>169</v>
      </c>
      <c r="BE181" s="128">
        <f>IF(N181="základní",J181,0)</f>
        <v>0</v>
      </c>
      <c r="BF181" s="128">
        <f>IF(N181="snížená",J181,0)</f>
        <v>0</v>
      </c>
      <c r="BG181" s="128">
        <f>IF(N181="zákl. přenesená",J181,0)</f>
        <v>0</v>
      </c>
      <c r="BH181" s="128">
        <f>IF(N181="sníž. přenesená",J181,0)</f>
        <v>0</v>
      </c>
      <c r="BI181" s="128">
        <f>IF(N181="nulová",J181,0)</f>
        <v>0</v>
      </c>
      <c r="BJ181" s="18" t="s">
        <v>84</v>
      </c>
      <c r="BK181" s="128">
        <f>ROUND(I181*H181,2)</f>
        <v>0</v>
      </c>
      <c r="BL181" s="18" t="s">
        <v>175</v>
      </c>
      <c r="BM181" s="225" t="s">
        <v>704</v>
      </c>
    </row>
    <row r="182" spans="1:65" s="2" customFormat="1" ht="16.5" customHeight="1">
      <c r="A182" s="39"/>
      <c r="B182" s="181"/>
      <c r="C182" s="213" t="s">
        <v>452</v>
      </c>
      <c r="D182" s="213" t="s">
        <v>171</v>
      </c>
      <c r="E182" s="214" t="s">
        <v>1514</v>
      </c>
      <c r="F182" s="215" t="s">
        <v>1515</v>
      </c>
      <c r="G182" s="216" t="s">
        <v>211</v>
      </c>
      <c r="H182" s="217">
        <v>0.09</v>
      </c>
      <c r="I182" s="218"/>
      <c r="J182" s="219">
        <f>ROUND(I182*H182,2)</f>
        <v>0</v>
      </c>
      <c r="K182" s="220"/>
      <c r="L182" s="40"/>
      <c r="M182" s="221" t="s">
        <v>1</v>
      </c>
      <c r="N182" s="222" t="s">
        <v>41</v>
      </c>
      <c r="O182" s="78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5" t="s">
        <v>175</v>
      </c>
      <c r="AT182" s="225" t="s">
        <v>171</v>
      </c>
      <c r="AU182" s="225" t="s">
        <v>84</v>
      </c>
      <c r="AY182" s="18" t="s">
        <v>169</v>
      </c>
      <c r="BE182" s="128">
        <f>IF(N182="základní",J182,0)</f>
        <v>0</v>
      </c>
      <c r="BF182" s="128">
        <f>IF(N182="snížená",J182,0)</f>
        <v>0</v>
      </c>
      <c r="BG182" s="128">
        <f>IF(N182="zákl. přenesená",J182,0)</f>
        <v>0</v>
      </c>
      <c r="BH182" s="128">
        <f>IF(N182="sníž. přenesená",J182,0)</f>
        <v>0</v>
      </c>
      <c r="BI182" s="128">
        <f>IF(N182="nulová",J182,0)</f>
        <v>0</v>
      </c>
      <c r="BJ182" s="18" t="s">
        <v>84</v>
      </c>
      <c r="BK182" s="128">
        <f>ROUND(I182*H182,2)</f>
        <v>0</v>
      </c>
      <c r="BL182" s="18" t="s">
        <v>175</v>
      </c>
      <c r="BM182" s="225" t="s">
        <v>713</v>
      </c>
    </row>
    <row r="183" spans="1:65" s="2" customFormat="1" ht="21.75" customHeight="1">
      <c r="A183" s="39"/>
      <c r="B183" s="181"/>
      <c r="C183" s="213" t="s">
        <v>458</v>
      </c>
      <c r="D183" s="213" t="s">
        <v>171</v>
      </c>
      <c r="E183" s="214" t="s">
        <v>1516</v>
      </c>
      <c r="F183" s="215" t="s">
        <v>1517</v>
      </c>
      <c r="G183" s="216" t="s">
        <v>1424</v>
      </c>
      <c r="H183" s="217">
        <v>1</v>
      </c>
      <c r="I183" s="218"/>
      <c r="J183" s="219">
        <f>ROUND(I183*H183,2)</f>
        <v>0</v>
      </c>
      <c r="K183" s="220"/>
      <c r="L183" s="40"/>
      <c r="M183" s="221" t="s">
        <v>1</v>
      </c>
      <c r="N183" s="222" t="s">
        <v>41</v>
      </c>
      <c r="O183" s="78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5" t="s">
        <v>175</v>
      </c>
      <c r="AT183" s="225" t="s">
        <v>171</v>
      </c>
      <c r="AU183" s="225" t="s">
        <v>84</v>
      </c>
      <c r="AY183" s="18" t="s">
        <v>169</v>
      </c>
      <c r="BE183" s="128">
        <f>IF(N183="základní",J183,0)</f>
        <v>0</v>
      </c>
      <c r="BF183" s="128">
        <f>IF(N183="snížená",J183,0)</f>
        <v>0</v>
      </c>
      <c r="BG183" s="128">
        <f>IF(N183="zákl. přenesená",J183,0)</f>
        <v>0</v>
      </c>
      <c r="BH183" s="128">
        <f>IF(N183="sníž. přenesená",J183,0)</f>
        <v>0</v>
      </c>
      <c r="BI183" s="128">
        <f>IF(N183="nulová",J183,0)</f>
        <v>0</v>
      </c>
      <c r="BJ183" s="18" t="s">
        <v>84</v>
      </c>
      <c r="BK183" s="128">
        <f>ROUND(I183*H183,2)</f>
        <v>0</v>
      </c>
      <c r="BL183" s="18" t="s">
        <v>175</v>
      </c>
      <c r="BM183" s="225" t="s">
        <v>418</v>
      </c>
    </row>
    <row r="184" spans="1:65" s="2" customFormat="1" ht="21.75" customHeight="1">
      <c r="A184" s="39"/>
      <c r="B184" s="181"/>
      <c r="C184" s="213" t="s">
        <v>464</v>
      </c>
      <c r="D184" s="213" t="s">
        <v>171</v>
      </c>
      <c r="E184" s="214" t="s">
        <v>1518</v>
      </c>
      <c r="F184" s="215" t="s">
        <v>1519</v>
      </c>
      <c r="G184" s="216" t="s">
        <v>1424</v>
      </c>
      <c r="H184" s="217">
        <v>1</v>
      </c>
      <c r="I184" s="218"/>
      <c r="J184" s="219">
        <f>ROUND(I184*H184,2)</f>
        <v>0</v>
      </c>
      <c r="K184" s="220"/>
      <c r="L184" s="40"/>
      <c r="M184" s="221" t="s">
        <v>1</v>
      </c>
      <c r="N184" s="222" t="s">
        <v>41</v>
      </c>
      <c r="O184" s="78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5" t="s">
        <v>175</v>
      </c>
      <c r="AT184" s="225" t="s">
        <v>171</v>
      </c>
      <c r="AU184" s="225" t="s">
        <v>84</v>
      </c>
      <c r="AY184" s="18" t="s">
        <v>169</v>
      </c>
      <c r="BE184" s="128">
        <f>IF(N184="základní",J184,0)</f>
        <v>0</v>
      </c>
      <c r="BF184" s="128">
        <f>IF(N184="snížená",J184,0)</f>
        <v>0</v>
      </c>
      <c r="BG184" s="128">
        <f>IF(N184="zákl. přenesená",J184,0)</f>
        <v>0</v>
      </c>
      <c r="BH184" s="128">
        <f>IF(N184="sníž. přenesená",J184,0)</f>
        <v>0</v>
      </c>
      <c r="BI184" s="128">
        <f>IF(N184="nulová",J184,0)</f>
        <v>0</v>
      </c>
      <c r="BJ184" s="18" t="s">
        <v>84</v>
      </c>
      <c r="BK184" s="128">
        <f>ROUND(I184*H184,2)</f>
        <v>0</v>
      </c>
      <c r="BL184" s="18" t="s">
        <v>175</v>
      </c>
      <c r="BM184" s="225" t="s">
        <v>732</v>
      </c>
    </row>
    <row r="185" spans="1:65" s="2" customFormat="1" ht="21.75" customHeight="1">
      <c r="A185" s="39"/>
      <c r="B185" s="181"/>
      <c r="C185" s="213" t="s">
        <v>468</v>
      </c>
      <c r="D185" s="213" t="s">
        <v>171</v>
      </c>
      <c r="E185" s="214" t="s">
        <v>1520</v>
      </c>
      <c r="F185" s="215" t="s">
        <v>1521</v>
      </c>
      <c r="G185" s="216" t="s">
        <v>1424</v>
      </c>
      <c r="H185" s="217">
        <v>1</v>
      </c>
      <c r="I185" s="218"/>
      <c r="J185" s="219">
        <f>ROUND(I185*H185,2)</f>
        <v>0</v>
      </c>
      <c r="K185" s="220"/>
      <c r="L185" s="40"/>
      <c r="M185" s="221" t="s">
        <v>1</v>
      </c>
      <c r="N185" s="222" t="s">
        <v>41</v>
      </c>
      <c r="O185" s="78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5" t="s">
        <v>175</v>
      </c>
      <c r="AT185" s="225" t="s">
        <v>171</v>
      </c>
      <c r="AU185" s="225" t="s">
        <v>84</v>
      </c>
      <c r="AY185" s="18" t="s">
        <v>169</v>
      </c>
      <c r="BE185" s="128">
        <f>IF(N185="základní",J185,0)</f>
        <v>0</v>
      </c>
      <c r="BF185" s="128">
        <f>IF(N185="snížená",J185,0)</f>
        <v>0</v>
      </c>
      <c r="BG185" s="128">
        <f>IF(N185="zákl. přenesená",J185,0)</f>
        <v>0</v>
      </c>
      <c r="BH185" s="128">
        <f>IF(N185="sníž. přenesená",J185,0)</f>
        <v>0</v>
      </c>
      <c r="BI185" s="128">
        <f>IF(N185="nulová",J185,0)</f>
        <v>0</v>
      </c>
      <c r="BJ185" s="18" t="s">
        <v>84</v>
      </c>
      <c r="BK185" s="128">
        <f>ROUND(I185*H185,2)</f>
        <v>0</v>
      </c>
      <c r="BL185" s="18" t="s">
        <v>175</v>
      </c>
      <c r="BM185" s="225" t="s">
        <v>741</v>
      </c>
    </row>
    <row r="186" spans="1:65" s="2" customFormat="1" ht="16.5" customHeight="1">
      <c r="A186" s="39"/>
      <c r="B186" s="181"/>
      <c r="C186" s="213" t="s">
        <v>473</v>
      </c>
      <c r="D186" s="213" t="s">
        <v>171</v>
      </c>
      <c r="E186" s="214" t="s">
        <v>1522</v>
      </c>
      <c r="F186" s="215" t="s">
        <v>1523</v>
      </c>
      <c r="G186" s="216" t="s">
        <v>286</v>
      </c>
      <c r="H186" s="217">
        <v>6</v>
      </c>
      <c r="I186" s="218"/>
      <c r="J186" s="219">
        <f>ROUND(I186*H186,2)</f>
        <v>0</v>
      </c>
      <c r="K186" s="220"/>
      <c r="L186" s="40"/>
      <c r="M186" s="221" t="s">
        <v>1</v>
      </c>
      <c r="N186" s="222" t="s">
        <v>41</v>
      </c>
      <c r="O186" s="78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5" t="s">
        <v>175</v>
      </c>
      <c r="AT186" s="225" t="s">
        <v>171</v>
      </c>
      <c r="AU186" s="225" t="s">
        <v>84</v>
      </c>
      <c r="AY186" s="18" t="s">
        <v>169</v>
      </c>
      <c r="BE186" s="128">
        <f>IF(N186="základní",J186,0)</f>
        <v>0</v>
      </c>
      <c r="BF186" s="128">
        <f>IF(N186="snížená",J186,0)</f>
        <v>0</v>
      </c>
      <c r="BG186" s="128">
        <f>IF(N186="zákl. přenesená",J186,0)</f>
        <v>0</v>
      </c>
      <c r="BH186" s="128">
        <f>IF(N186="sníž. přenesená",J186,0)</f>
        <v>0</v>
      </c>
      <c r="BI186" s="128">
        <f>IF(N186="nulová",J186,0)</f>
        <v>0</v>
      </c>
      <c r="BJ186" s="18" t="s">
        <v>84</v>
      </c>
      <c r="BK186" s="128">
        <f>ROUND(I186*H186,2)</f>
        <v>0</v>
      </c>
      <c r="BL186" s="18" t="s">
        <v>175</v>
      </c>
      <c r="BM186" s="225" t="s">
        <v>752</v>
      </c>
    </row>
    <row r="187" spans="1:65" s="2" customFormat="1" ht="21.75" customHeight="1">
      <c r="A187" s="39"/>
      <c r="B187" s="181"/>
      <c r="C187" s="213" t="s">
        <v>477</v>
      </c>
      <c r="D187" s="213" t="s">
        <v>171</v>
      </c>
      <c r="E187" s="214" t="s">
        <v>1524</v>
      </c>
      <c r="F187" s="215" t="s">
        <v>1525</v>
      </c>
      <c r="G187" s="216" t="s">
        <v>286</v>
      </c>
      <c r="H187" s="217">
        <v>34</v>
      </c>
      <c r="I187" s="218"/>
      <c r="J187" s="219">
        <f>ROUND(I187*H187,2)</f>
        <v>0</v>
      </c>
      <c r="K187" s="220"/>
      <c r="L187" s="40"/>
      <c r="M187" s="221" t="s">
        <v>1</v>
      </c>
      <c r="N187" s="222" t="s">
        <v>41</v>
      </c>
      <c r="O187" s="78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25" t="s">
        <v>175</v>
      </c>
      <c r="AT187" s="225" t="s">
        <v>171</v>
      </c>
      <c r="AU187" s="225" t="s">
        <v>84</v>
      </c>
      <c r="AY187" s="18" t="s">
        <v>169</v>
      </c>
      <c r="BE187" s="128">
        <f>IF(N187="základní",J187,0)</f>
        <v>0</v>
      </c>
      <c r="BF187" s="128">
        <f>IF(N187="snížená",J187,0)</f>
        <v>0</v>
      </c>
      <c r="BG187" s="128">
        <f>IF(N187="zákl. přenesená",J187,0)</f>
        <v>0</v>
      </c>
      <c r="BH187" s="128">
        <f>IF(N187="sníž. přenesená",J187,0)</f>
        <v>0</v>
      </c>
      <c r="BI187" s="128">
        <f>IF(N187="nulová",J187,0)</f>
        <v>0</v>
      </c>
      <c r="BJ187" s="18" t="s">
        <v>84</v>
      </c>
      <c r="BK187" s="128">
        <f>ROUND(I187*H187,2)</f>
        <v>0</v>
      </c>
      <c r="BL187" s="18" t="s">
        <v>175</v>
      </c>
      <c r="BM187" s="225" t="s">
        <v>761</v>
      </c>
    </row>
    <row r="188" spans="1:65" s="2" customFormat="1" ht="16.5" customHeight="1">
      <c r="A188" s="39"/>
      <c r="B188" s="181"/>
      <c r="C188" s="213" t="s">
        <v>462</v>
      </c>
      <c r="D188" s="213" t="s">
        <v>171</v>
      </c>
      <c r="E188" s="214" t="s">
        <v>1526</v>
      </c>
      <c r="F188" s="215" t="s">
        <v>1527</v>
      </c>
      <c r="G188" s="216" t="s">
        <v>312</v>
      </c>
      <c r="H188" s="217">
        <v>1500</v>
      </c>
      <c r="I188" s="218"/>
      <c r="J188" s="219">
        <f>ROUND(I188*H188,2)</f>
        <v>0</v>
      </c>
      <c r="K188" s="220"/>
      <c r="L188" s="40"/>
      <c r="M188" s="221" t="s">
        <v>1</v>
      </c>
      <c r="N188" s="222" t="s">
        <v>41</v>
      </c>
      <c r="O188" s="78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5" t="s">
        <v>175</v>
      </c>
      <c r="AT188" s="225" t="s">
        <v>171</v>
      </c>
      <c r="AU188" s="225" t="s">
        <v>84</v>
      </c>
      <c r="AY188" s="18" t="s">
        <v>169</v>
      </c>
      <c r="BE188" s="128">
        <f>IF(N188="základní",J188,0)</f>
        <v>0</v>
      </c>
      <c r="BF188" s="128">
        <f>IF(N188="snížená",J188,0)</f>
        <v>0</v>
      </c>
      <c r="BG188" s="128">
        <f>IF(N188="zákl. přenesená",J188,0)</f>
        <v>0</v>
      </c>
      <c r="BH188" s="128">
        <f>IF(N188="sníž. přenesená",J188,0)</f>
        <v>0</v>
      </c>
      <c r="BI188" s="128">
        <f>IF(N188="nulová",J188,0)</f>
        <v>0</v>
      </c>
      <c r="BJ188" s="18" t="s">
        <v>84</v>
      </c>
      <c r="BK188" s="128">
        <f>ROUND(I188*H188,2)</f>
        <v>0</v>
      </c>
      <c r="BL188" s="18" t="s">
        <v>175</v>
      </c>
      <c r="BM188" s="225" t="s">
        <v>771</v>
      </c>
    </row>
    <row r="189" spans="1:65" s="2" customFormat="1" ht="21.75" customHeight="1">
      <c r="A189" s="39"/>
      <c r="B189" s="181"/>
      <c r="C189" s="213" t="s">
        <v>484</v>
      </c>
      <c r="D189" s="213" t="s">
        <v>171</v>
      </c>
      <c r="E189" s="214" t="s">
        <v>1528</v>
      </c>
      <c r="F189" s="215" t="s">
        <v>1529</v>
      </c>
      <c r="G189" s="216" t="s">
        <v>248</v>
      </c>
      <c r="H189" s="217">
        <v>210</v>
      </c>
      <c r="I189" s="218"/>
      <c r="J189" s="219">
        <f>ROUND(I189*H189,2)</f>
        <v>0</v>
      </c>
      <c r="K189" s="220"/>
      <c r="L189" s="40"/>
      <c r="M189" s="221" t="s">
        <v>1</v>
      </c>
      <c r="N189" s="222" t="s">
        <v>41</v>
      </c>
      <c r="O189" s="78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5" t="s">
        <v>175</v>
      </c>
      <c r="AT189" s="225" t="s">
        <v>171</v>
      </c>
      <c r="AU189" s="225" t="s">
        <v>84</v>
      </c>
      <c r="AY189" s="18" t="s">
        <v>169</v>
      </c>
      <c r="BE189" s="128">
        <f>IF(N189="základní",J189,0)</f>
        <v>0</v>
      </c>
      <c r="BF189" s="128">
        <f>IF(N189="snížená",J189,0)</f>
        <v>0</v>
      </c>
      <c r="BG189" s="128">
        <f>IF(N189="zákl. přenesená",J189,0)</f>
        <v>0</v>
      </c>
      <c r="BH189" s="128">
        <f>IF(N189="sníž. přenesená",J189,0)</f>
        <v>0</v>
      </c>
      <c r="BI189" s="128">
        <f>IF(N189="nulová",J189,0)</f>
        <v>0</v>
      </c>
      <c r="BJ189" s="18" t="s">
        <v>84</v>
      </c>
      <c r="BK189" s="128">
        <f>ROUND(I189*H189,2)</f>
        <v>0</v>
      </c>
      <c r="BL189" s="18" t="s">
        <v>175</v>
      </c>
      <c r="BM189" s="225" t="s">
        <v>780</v>
      </c>
    </row>
    <row r="190" spans="1:65" s="2" customFormat="1" ht="16.5" customHeight="1">
      <c r="A190" s="39"/>
      <c r="B190" s="181"/>
      <c r="C190" s="213" t="s">
        <v>488</v>
      </c>
      <c r="D190" s="213" t="s">
        <v>171</v>
      </c>
      <c r="E190" s="214" t="s">
        <v>1530</v>
      </c>
      <c r="F190" s="215" t="s">
        <v>1531</v>
      </c>
      <c r="G190" s="216" t="s">
        <v>312</v>
      </c>
      <c r="H190" s="217">
        <v>70</v>
      </c>
      <c r="I190" s="218"/>
      <c r="J190" s="219">
        <f>ROUND(I190*H190,2)</f>
        <v>0</v>
      </c>
      <c r="K190" s="220"/>
      <c r="L190" s="40"/>
      <c r="M190" s="221" t="s">
        <v>1</v>
      </c>
      <c r="N190" s="222" t="s">
        <v>41</v>
      </c>
      <c r="O190" s="78"/>
      <c r="P190" s="223">
        <f>O190*H190</f>
        <v>0</v>
      </c>
      <c r="Q190" s="223">
        <v>0</v>
      </c>
      <c r="R190" s="223">
        <f>Q190*H190</f>
        <v>0</v>
      </c>
      <c r="S190" s="223">
        <v>0</v>
      </c>
      <c r="T190" s="224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5" t="s">
        <v>175</v>
      </c>
      <c r="AT190" s="225" t="s">
        <v>171</v>
      </c>
      <c r="AU190" s="225" t="s">
        <v>84</v>
      </c>
      <c r="AY190" s="18" t="s">
        <v>169</v>
      </c>
      <c r="BE190" s="128">
        <f>IF(N190="základní",J190,0)</f>
        <v>0</v>
      </c>
      <c r="BF190" s="128">
        <f>IF(N190="snížená",J190,0)</f>
        <v>0</v>
      </c>
      <c r="BG190" s="128">
        <f>IF(N190="zákl. přenesená",J190,0)</f>
        <v>0</v>
      </c>
      <c r="BH190" s="128">
        <f>IF(N190="sníž. přenesená",J190,0)</f>
        <v>0</v>
      </c>
      <c r="BI190" s="128">
        <f>IF(N190="nulová",J190,0)</f>
        <v>0</v>
      </c>
      <c r="BJ190" s="18" t="s">
        <v>84</v>
      </c>
      <c r="BK190" s="128">
        <f>ROUND(I190*H190,2)</f>
        <v>0</v>
      </c>
      <c r="BL190" s="18" t="s">
        <v>175</v>
      </c>
      <c r="BM190" s="225" t="s">
        <v>790</v>
      </c>
    </row>
    <row r="191" spans="1:65" s="2" customFormat="1" ht="21.75" customHeight="1">
      <c r="A191" s="39"/>
      <c r="B191" s="181"/>
      <c r="C191" s="213" t="s">
        <v>492</v>
      </c>
      <c r="D191" s="213" t="s">
        <v>171</v>
      </c>
      <c r="E191" s="214" t="s">
        <v>1532</v>
      </c>
      <c r="F191" s="215" t="s">
        <v>1533</v>
      </c>
      <c r="G191" s="216" t="s">
        <v>248</v>
      </c>
      <c r="H191" s="217">
        <v>210</v>
      </c>
      <c r="I191" s="218"/>
      <c r="J191" s="219">
        <f>ROUND(I191*H191,2)</f>
        <v>0</v>
      </c>
      <c r="K191" s="220"/>
      <c r="L191" s="40"/>
      <c r="M191" s="221" t="s">
        <v>1</v>
      </c>
      <c r="N191" s="222" t="s">
        <v>41</v>
      </c>
      <c r="O191" s="78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5" t="s">
        <v>175</v>
      </c>
      <c r="AT191" s="225" t="s">
        <v>171</v>
      </c>
      <c r="AU191" s="225" t="s">
        <v>84</v>
      </c>
      <c r="AY191" s="18" t="s">
        <v>169</v>
      </c>
      <c r="BE191" s="128">
        <f>IF(N191="základní",J191,0)</f>
        <v>0</v>
      </c>
      <c r="BF191" s="128">
        <f>IF(N191="snížená",J191,0)</f>
        <v>0</v>
      </c>
      <c r="BG191" s="128">
        <f>IF(N191="zákl. přenesená",J191,0)</f>
        <v>0</v>
      </c>
      <c r="BH191" s="128">
        <f>IF(N191="sníž. přenesená",J191,0)</f>
        <v>0</v>
      </c>
      <c r="BI191" s="128">
        <f>IF(N191="nulová",J191,0)</f>
        <v>0</v>
      </c>
      <c r="BJ191" s="18" t="s">
        <v>84</v>
      </c>
      <c r="BK191" s="128">
        <f>ROUND(I191*H191,2)</f>
        <v>0</v>
      </c>
      <c r="BL191" s="18" t="s">
        <v>175</v>
      </c>
      <c r="BM191" s="225" t="s">
        <v>802</v>
      </c>
    </row>
    <row r="192" spans="1:63" s="12" customFormat="1" ht="22.8" customHeight="1">
      <c r="A192" s="12"/>
      <c r="B192" s="200"/>
      <c r="C192" s="12"/>
      <c r="D192" s="201" t="s">
        <v>75</v>
      </c>
      <c r="E192" s="211" t="s">
        <v>1534</v>
      </c>
      <c r="F192" s="211" t="s">
        <v>1535</v>
      </c>
      <c r="G192" s="12"/>
      <c r="H192" s="12"/>
      <c r="I192" s="203"/>
      <c r="J192" s="212">
        <f>BK192</f>
        <v>0</v>
      </c>
      <c r="K192" s="12"/>
      <c r="L192" s="200"/>
      <c r="M192" s="205"/>
      <c r="N192" s="206"/>
      <c r="O192" s="206"/>
      <c r="P192" s="207">
        <f>SUM(P193:P203)</f>
        <v>0</v>
      </c>
      <c r="Q192" s="206"/>
      <c r="R192" s="207">
        <f>SUM(R193:R203)</f>
        <v>0</v>
      </c>
      <c r="S192" s="206"/>
      <c r="T192" s="208">
        <f>SUM(T193:T203)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1" t="s">
        <v>86</v>
      </c>
      <c r="AT192" s="209" t="s">
        <v>75</v>
      </c>
      <c r="AU192" s="209" t="s">
        <v>84</v>
      </c>
      <c r="AY192" s="201" t="s">
        <v>169</v>
      </c>
      <c r="BK192" s="210">
        <f>SUM(BK193:BK203)</f>
        <v>0</v>
      </c>
    </row>
    <row r="193" spans="1:65" s="2" customFormat="1" ht="21.75" customHeight="1">
      <c r="A193" s="39"/>
      <c r="B193" s="181"/>
      <c r="C193" s="213" t="s">
        <v>496</v>
      </c>
      <c r="D193" s="213" t="s">
        <v>171</v>
      </c>
      <c r="E193" s="214" t="s">
        <v>1536</v>
      </c>
      <c r="F193" s="215" t="s">
        <v>1537</v>
      </c>
      <c r="G193" s="216" t="s">
        <v>572</v>
      </c>
      <c r="H193" s="217">
        <v>3</v>
      </c>
      <c r="I193" s="218"/>
      <c r="J193" s="219">
        <f>ROUND(I193*H193,2)</f>
        <v>0</v>
      </c>
      <c r="K193" s="220"/>
      <c r="L193" s="40"/>
      <c r="M193" s="221" t="s">
        <v>1</v>
      </c>
      <c r="N193" s="222" t="s">
        <v>41</v>
      </c>
      <c r="O193" s="78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5" t="s">
        <v>257</v>
      </c>
      <c r="AT193" s="225" t="s">
        <v>171</v>
      </c>
      <c r="AU193" s="225" t="s">
        <v>86</v>
      </c>
      <c r="AY193" s="18" t="s">
        <v>169</v>
      </c>
      <c r="BE193" s="128">
        <f>IF(N193="základní",J193,0)</f>
        <v>0</v>
      </c>
      <c r="BF193" s="128">
        <f>IF(N193="snížená",J193,0)</f>
        <v>0</v>
      </c>
      <c r="BG193" s="128">
        <f>IF(N193="zákl. přenesená",J193,0)</f>
        <v>0</v>
      </c>
      <c r="BH193" s="128">
        <f>IF(N193="sníž. přenesená",J193,0)</f>
        <v>0</v>
      </c>
      <c r="BI193" s="128">
        <f>IF(N193="nulová",J193,0)</f>
        <v>0</v>
      </c>
      <c r="BJ193" s="18" t="s">
        <v>84</v>
      </c>
      <c r="BK193" s="128">
        <f>ROUND(I193*H193,2)</f>
        <v>0</v>
      </c>
      <c r="BL193" s="18" t="s">
        <v>257</v>
      </c>
      <c r="BM193" s="225" t="s">
        <v>1538</v>
      </c>
    </row>
    <row r="194" spans="1:65" s="2" customFormat="1" ht="21.75" customHeight="1">
      <c r="A194" s="39"/>
      <c r="B194" s="181"/>
      <c r="C194" s="213" t="s">
        <v>500</v>
      </c>
      <c r="D194" s="213" t="s">
        <v>171</v>
      </c>
      <c r="E194" s="214" t="s">
        <v>1539</v>
      </c>
      <c r="F194" s="215" t="s">
        <v>1540</v>
      </c>
      <c r="G194" s="216" t="s">
        <v>572</v>
      </c>
      <c r="H194" s="217">
        <v>13</v>
      </c>
      <c r="I194" s="218"/>
      <c r="J194" s="219">
        <f>ROUND(I194*H194,2)</f>
        <v>0</v>
      </c>
      <c r="K194" s="220"/>
      <c r="L194" s="40"/>
      <c r="M194" s="221" t="s">
        <v>1</v>
      </c>
      <c r="N194" s="222" t="s">
        <v>41</v>
      </c>
      <c r="O194" s="78"/>
      <c r="P194" s="223">
        <f>O194*H194</f>
        <v>0</v>
      </c>
      <c r="Q194" s="223">
        <v>0</v>
      </c>
      <c r="R194" s="223">
        <f>Q194*H194</f>
        <v>0</v>
      </c>
      <c r="S194" s="223">
        <v>0</v>
      </c>
      <c r="T194" s="224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5" t="s">
        <v>257</v>
      </c>
      <c r="AT194" s="225" t="s">
        <v>171</v>
      </c>
      <c r="AU194" s="225" t="s">
        <v>86</v>
      </c>
      <c r="AY194" s="18" t="s">
        <v>169</v>
      </c>
      <c r="BE194" s="128">
        <f>IF(N194="základní",J194,0)</f>
        <v>0</v>
      </c>
      <c r="BF194" s="128">
        <f>IF(N194="snížená",J194,0)</f>
        <v>0</v>
      </c>
      <c r="BG194" s="128">
        <f>IF(N194="zákl. přenesená",J194,0)</f>
        <v>0</v>
      </c>
      <c r="BH194" s="128">
        <f>IF(N194="sníž. přenesená",J194,0)</f>
        <v>0</v>
      </c>
      <c r="BI194" s="128">
        <f>IF(N194="nulová",J194,0)</f>
        <v>0</v>
      </c>
      <c r="BJ194" s="18" t="s">
        <v>84</v>
      </c>
      <c r="BK194" s="128">
        <f>ROUND(I194*H194,2)</f>
        <v>0</v>
      </c>
      <c r="BL194" s="18" t="s">
        <v>257</v>
      </c>
      <c r="BM194" s="225" t="s">
        <v>1541</v>
      </c>
    </row>
    <row r="195" spans="1:65" s="2" customFormat="1" ht="21.75" customHeight="1">
      <c r="A195" s="39"/>
      <c r="B195" s="181"/>
      <c r="C195" s="213" t="s">
        <v>506</v>
      </c>
      <c r="D195" s="213" t="s">
        <v>171</v>
      </c>
      <c r="E195" s="214" t="s">
        <v>1542</v>
      </c>
      <c r="F195" s="215" t="s">
        <v>1543</v>
      </c>
      <c r="G195" s="216" t="s">
        <v>572</v>
      </c>
      <c r="H195" s="217">
        <v>3</v>
      </c>
      <c r="I195" s="218"/>
      <c r="J195" s="219">
        <f>ROUND(I195*H195,2)</f>
        <v>0</v>
      </c>
      <c r="K195" s="220"/>
      <c r="L195" s="40"/>
      <c r="M195" s="221" t="s">
        <v>1</v>
      </c>
      <c r="N195" s="222" t="s">
        <v>41</v>
      </c>
      <c r="O195" s="78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5" t="s">
        <v>257</v>
      </c>
      <c r="AT195" s="225" t="s">
        <v>171</v>
      </c>
      <c r="AU195" s="225" t="s">
        <v>86</v>
      </c>
      <c r="AY195" s="18" t="s">
        <v>169</v>
      </c>
      <c r="BE195" s="128">
        <f>IF(N195="základní",J195,0)</f>
        <v>0</v>
      </c>
      <c r="BF195" s="128">
        <f>IF(N195="snížená",J195,0)</f>
        <v>0</v>
      </c>
      <c r="BG195" s="128">
        <f>IF(N195="zákl. přenesená",J195,0)</f>
        <v>0</v>
      </c>
      <c r="BH195" s="128">
        <f>IF(N195="sníž. přenesená",J195,0)</f>
        <v>0</v>
      </c>
      <c r="BI195" s="128">
        <f>IF(N195="nulová",J195,0)</f>
        <v>0</v>
      </c>
      <c r="BJ195" s="18" t="s">
        <v>84</v>
      </c>
      <c r="BK195" s="128">
        <f>ROUND(I195*H195,2)</f>
        <v>0</v>
      </c>
      <c r="BL195" s="18" t="s">
        <v>257</v>
      </c>
      <c r="BM195" s="225" t="s">
        <v>1544</v>
      </c>
    </row>
    <row r="196" spans="1:65" s="2" customFormat="1" ht="21.75" customHeight="1">
      <c r="A196" s="39"/>
      <c r="B196" s="181"/>
      <c r="C196" s="213" t="s">
        <v>512</v>
      </c>
      <c r="D196" s="213" t="s">
        <v>171</v>
      </c>
      <c r="E196" s="214" t="s">
        <v>1545</v>
      </c>
      <c r="F196" s="215" t="s">
        <v>1546</v>
      </c>
      <c r="G196" s="216" t="s">
        <v>572</v>
      </c>
      <c r="H196" s="217">
        <v>2</v>
      </c>
      <c r="I196" s="218"/>
      <c r="J196" s="219">
        <f>ROUND(I196*H196,2)</f>
        <v>0</v>
      </c>
      <c r="K196" s="220"/>
      <c r="L196" s="40"/>
      <c r="M196" s="221" t="s">
        <v>1</v>
      </c>
      <c r="N196" s="222" t="s">
        <v>41</v>
      </c>
      <c r="O196" s="78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5" t="s">
        <v>257</v>
      </c>
      <c r="AT196" s="225" t="s">
        <v>171</v>
      </c>
      <c r="AU196" s="225" t="s">
        <v>86</v>
      </c>
      <c r="AY196" s="18" t="s">
        <v>169</v>
      </c>
      <c r="BE196" s="128">
        <f>IF(N196="základní",J196,0)</f>
        <v>0</v>
      </c>
      <c r="BF196" s="128">
        <f>IF(N196="snížená",J196,0)</f>
        <v>0</v>
      </c>
      <c r="BG196" s="128">
        <f>IF(N196="zákl. přenesená",J196,0)</f>
        <v>0</v>
      </c>
      <c r="BH196" s="128">
        <f>IF(N196="sníž. přenesená",J196,0)</f>
        <v>0</v>
      </c>
      <c r="BI196" s="128">
        <f>IF(N196="nulová",J196,0)</f>
        <v>0</v>
      </c>
      <c r="BJ196" s="18" t="s">
        <v>84</v>
      </c>
      <c r="BK196" s="128">
        <f>ROUND(I196*H196,2)</f>
        <v>0</v>
      </c>
      <c r="BL196" s="18" t="s">
        <v>257</v>
      </c>
      <c r="BM196" s="225" t="s">
        <v>1547</v>
      </c>
    </row>
    <row r="197" spans="1:65" s="2" customFormat="1" ht="21.75" customHeight="1">
      <c r="A197" s="39"/>
      <c r="B197" s="181"/>
      <c r="C197" s="213" t="s">
        <v>518</v>
      </c>
      <c r="D197" s="213" t="s">
        <v>171</v>
      </c>
      <c r="E197" s="214" t="s">
        <v>1548</v>
      </c>
      <c r="F197" s="215" t="s">
        <v>1549</v>
      </c>
      <c r="G197" s="216" t="s">
        <v>312</v>
      </c>
      <c r="H197" s="217">
        <v>55</v>
      </c>
      <c r="I197" s="218"/>
      <c r="J197" s="219">
        <f>ROUND(I197*H197,2)</f>
        <v>0</v>
      </c>
      <c r="K197" s="220"/>
      <c r="L197" s="40"/>
      <c r="M197" s="221" t="s">
        <v>1</v>
      </c>
      <c r="N197" s="222" t="s">
        <v>41</v>
      </c>
      <c r="O197" s="78"/>
      <c r="P197" s="223">
        <f>O197*H197</f>
        <v>0</v>
      </c>
      <c r="Q197" s="223">
        <v>0</v>
      </c>
      <c r="R197" s="223">
        <f>Q197*H197</f>
        <v>0</v>
      </c>
      <c r="S197" s="223">
        <v>0</v>
      </c>
      <c r="T197" s="224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5" t="s">
        <v>257</v>
      </c>
      <c r="AT197" s="225" t="s">
        <v>171</v>
      </c>
      <c r="AU197" s="225" t="s">
        <v>86</v>
      </c>
      <c r="AY197" s="18" t="s">
        <v>169</v>
      </c>
      <c r="BE197" s="128">
        <f>IF(N197="základní",J197,0)</f>
        <v>0</v>
      </c>
      <c r="BF197" s="128">
        <f>IF(N197="snížená",J197,0)</f>
        <v>0</v>
      </c>
      <c r="BG197" s="128">
        <f>IF(N197="zákl. přenesená",J197,0)</f>
        <v>0</v>
      </c>
      <c r="BH197" s="128">
        <f>IF(N197="sníž. přenesená",J197,0)</f>
        <v>0</v>
      </c>
      <c r="BI197" s="128">
        <f>IF(N197="nulová",J197,0)</f>
        <v>0</v>
      </c>
      <c r="BJ197" s="18" t="s">
        <v>84</v>
      </c>
      <c r="BK197" s="128">
        <f>ROUND(I197*H197,2)</f>
        <v>0</v>
      </c>
      <c r="BL197" s="18" t="s">
        <v>257</v>
      </c>
      <c r="BM197" s="225" t="s">
        <v>1550</v>
      </c>
    </row>
    <row r="198" spans="1:65" s="2" customFormat="1" ht="21.75" customHeight="1">
      <c r="A198" s="39"/>
      <c r="B198" s="181"/>
      <c r="C198" s="213" t="s">
        <v>524</v>
      </c>
      <c r="D198" s="213" t="s">
        <v>171</v>
      </c>
      <c r="E198" s="214" t="s">
        <v>1551</v>
      </c>
      <c r="F198" s="215" t="s">
        <v>1552</v>
      </c>
      <c r="G198" s="216" t="s">
        <v>312</v>
      </c>
      <c r="H198" s="217">
        <v>45</v>
      </c>
      <c r="I198" s="218"/>
      <c r="J198" s="219">
        <f>ROUND(I198*H198,2)</f>
        <v>0</v>
      </c>
      <c r="K198" s="220"/>
      <c r="L198" s="40"/>
      <c r="M198" s="221" t="s">
        <v>1</v>
      </c>
      <c r="N198" s="222" t="s">
        <v>41</v>
      </c>
      <c r="O198" s="78"/>
      <c r="P198" s="223">
        <f>O198*H198</f>
        <v>0</v>
      </c>
      <c r="Q198" s="223">
        <v>0</v>
      </c>
      <c r="R198" s="223">
        <f>Q198*H198</f>
        <v>0</v>
      </c>
      <c r="S198" s="223">
        <v>0</v>
      </c>
      <c r="T198" s="224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5" t="s">
        <v>257</v>
      </c>
      <c r="AT198" s="225" t="s">
        <v>171</v>
      </c>
      <c r="AU198" s="225" t="s">
        <v>86</v>
      </c>
      <c r="AY198" s="18" t="s">
        <v>169</v>
      </c>
      <c r="BE198" s="128">
        <f>IF(N198="základní",J198,0)</f>
        <v>0</v>
      </c>
      <c r="BF198" s="128">
        <f>IF(N198="snížená",J198,0)</f>
        <v>0</v>
      </c>
      <c r="BG198" s="128">
        <f>IF(N198="zákl. přenesená",J198,0)</f>
        <v>0</v>
      </c>
      <c r="BH198" s="128">
        <f>IF(N198="sníž. přenesená",J198,0)</f>
        <v>0</v>
      </c>
      <c r="BI198" s="128">
        <f>IF(N198="nulová",J198,0)</f>
        <v>0</v>
      </c>
      <c r="BJ198" s="18" t="s">
        <v>84</v>
      </c>
      <c r="BK198" s="128">
        <f>ROUND(I198*H198,2)</f>
        <v>0</v>
      </c>
      <c r="BL198" s="18" t="s">
        <v>257</v>
      </c>
      <c r="BM198" s="225" t="s">
        <v>1553</v>
      </c>
    </row>
    <row r="199" spans="1:65" s="2" customFormat="1" ht="21.75" customHeight="1">
      <c r="A199" s="39"/>
      <c r="B199" s="181"/>
      <c r="C199" s="213" t="s">
        <v>528</v>
      </c>
      <c r="D199" s="213" t="s">
        <v>171</v>
      </c>
      <c r="E199" s="214" t="s">
        <v>1554</v>
      </c>
      <c r="F199" s="215" t="s">
        <v>1555</v>
      </c>
      <c r="G199" s="216" t="s">
        <v>312</v>
      </c>
      <c r="H199" s="217">
        <v>69</v>
      </c>
      <c r="I199" s="218"/>
      <c r="J199" s="219">
        <f>ROUND(I199*H199,2)</f>
        <v>0</v>
      </c>
      <c r="K199" s="220"/>
      <c r="L199" s="40"/>
      <c r="M199" s="221" t="s">
        <v>1</v>
      </c>
      <c r="N199" s="222" t="s">
        <v>41</v>
      </c>
      <c r="O199" s="78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5" t="s">
        <v>257</v>
      </c>
      <c r="AT199" s="225" t="s">
        <v>171</v>
      </c>
      <c r="AU199" s="225" t="s">
        <v>86</v>
      </c>
      <c r="AY199" s="18" t="s">
        <v>169</v>
      </c>
      <c r="BE199" s="128">
        <f>IF(N199="základní",J199,0)</f>
        <v>0</v>
      </c>
      <c r="BF199" s="128">
        <f>IF(N199="snížená",J199,0)</f>
        <v>0</v>
      </c>
      <c r="BG199" s="128">
        <f>IF(N199="zákl. přenesená",J199,0)</f>
        <v>0</v>
      </c>
      <c r="BH199" s="128">
        <f>IF(N199="sníž. přenesená",J199,0)</f>
        <v>0</v>
      </c>
      <c r="BI199" s="128">
        <f>IF(N199="nulová",J199,0)</f>
        <v>0</v>
      </c>
      <c r="BJ199" s="18" t="s">
        <v>84</v>
      </c>
      <c r="BK199" s="128">
        <f>ROUND(I199*H199,2)</f>
        <v>0</v>
      </c>
      <c r="BL199" s="18" t="s">
        <v>257</v>
      </c>
      <c r="BM199" s="225" t="s">
        <v>1556</v>
      </c>
    </row>
    <row r="200" spans="1:65" s="2" customFormat="1" ht="21.75" customHeight="1">
      <c r="A200" s="39"/>
      <c r="B200" s="181"/>
      <c r="C200" s="213" t="s">
        <v>532</v>
      </c>
      <c r="D200" s="213" t="s">
        <v>171</v>
      </c>
      <c r="E200" s="214" t="s">
        <v>1557</v>
      </c>
      <c r="F200" s="215" t="s">
        <v>1558</v>
      </c>
      <c r="G200" s="216" t="s">
        <v>312</v>
      </c>
      <c r="H200" s="217">
        <v>74</v>
      </c>
      <c r="I200" s="218"/>
      <c r="J200" s="219">
        <f>ROUND(I200*H200,2)</f>
        <v>0</v>
      </c>
      <c r="K200" s="220"/>
      <c r="L200" s="40"/>
      <c r="M200" s="221" t="s">
        <v>1</v>
      </c>
      <c r="N200" s="222" t="s">
        <v>41</v>
      </c>
      <c r="O200" s="78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5" t="s">
        <v>257</v>
      </c>
      <c r="AT200" s="225" t="s">
        <v>171</v>
      </c>
      <c r="AU200" s="225" t="s">
        <v>86</v>
      </c>
      <c r="AY200" s="18" t="s">
        <v>169</v>
      </c>
      <c r="BE200" s="128">
        <f>IF(N200="základní",J200,0)</f>
        <v>0</v>
      </c>
      <c r="BF200" s="128">
        <f>IF(N200="snížená",J200,0)</f>
        <v>0</v>
      </c>
      <c r="BG200" s="128">
        <f>IF(N200="zákl. přenesená",J200,0)</f>
        <v>0</v>
      </c>
      <c r="BH200" s="128">
        <f>IF(N200="sníž. přenesená",J200,0)</f>
        <v>0</v>
      </c>
      <c r="BI200" s="128">
        <f>IF(N200="nulová",J200,0)</f>
        <v>0</v>
      </c>
      <c r="BJ200" s="18" t="s">
        <v>84</v>
      </c>
      <c r="BK200" s="128">
        <f>ROUND(I200*H200,2)</f>
        <v>0</v>
      </c>
      <c r="BL200" s="18" t="s">
        <v>257</v>
      </c>
      <c r="BM200" s="225" t="s">
        <v>1559</v>
      </c>
    </row>
    <row r="201" spans="1:65" s="2" customFormat="1" ht="16.5" customHeight="1">
      <c r="A201" s="39"/>
      <c r="B201" s="181"/>
      <c r="C201" s="213" t="s">
        <v>536</v>
      </c>
      <c r="D201" s="213" t="s">
        <v>171</v>
      </c>
      <c r="E201" s="214" t="s">
        <v>1560</v>
      </c>
      <c r="F201" s="215" t="s">
        <v>1561</v>
      </c>
      <c r="G201" s="216" t="s">
        <v>312</v>
      </c>
      <c r="H201" s="217">
        <v>200</v>
      </c>
      <c r="I201" s="218"/>
      <c r="J201" s="219">
        <f>ROUND(I201*H201,2)</f>
        <v>0</v>
      </c>
      <c r="K201" s="220"/>
      <c r="L201" s="40"/>
      <c r="M201" s="221" t="s">
        <v>1</v>
      </c>
      <c r="N201" s="222" t="s">
        <v>41</v>
      </c>
      <c r="O201" s="78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5" t="s">
        <v>257</v>
      </c>
      <c r="AT201" s="225" t="s">
        <v>171</v>
      </c>
      <c r="AU201" s="225" t="s">
        <v>86</v>
      </c>
      <c r="AY201" s="18" t="s">
        <v>169</v>
      </c>
      <c r="BE201" s="128">
        <f>IF(N201="základní",J201,0)</f>
        <v>0</v>
      </c>
      <c r="BF201" s="128">
        <f>IF(N201="snížená",J201,0)</f>
        <v>0</v>
      </c>
      <c r="BG201" s="128">
        <f>IF(N201="zákl. přenesená",J201,0)</f>
        <v>0</v>
      </c>
      <c r="BH201" s="128">
        <f>IF(N201="sníž. přenesená",J201,0)</f>
        <v>0</v>
      </c>
      <c r="BI201" s="128">
        <f>IF(N201="nulová",J201,0)</f>
        <v>0</v>
      </c>
      <c r="BJ201" s="18" t="s">
        <v>84</v>
      </c>
      <c r="BK201" s="128">
        <f>ROUND(I201*H201,2)</f>
        <v>0</v>
      </c>
      <c r="BL201" s="18" t="s">
        <v>257</v>
      </c>
      <c r="BM201" s="225" t="s">
        <v>1562</v>
      </c>
    </row>
    <row r="202" spans="1:65" s="2" customFormat="1" ht="16.5" customHeight="1">
      <c r="A202" s="39"/>
      <c r="B202" s="181"/>
      <c r="C202" s="213" t="s">
        <v>540</v>
      </c>
      <c r="D202" s="213" t="s">
        <v>171</v>
      </c>
      <c r="E202" s="214" t="s">
        <v>1563</v>
      </c>
      <c r="F202" s="215" t="s">
        <v>1564</v>
      </c>
      <c r="G202" s="216" t="s">
        <v>572</v>
      </c>
      <c r="H202" s="217">
        <v>21</v>
      </c>
      <c r="I202" s="218"/>
      <c r="J202" s="219">
        <f>ROUND(I202*H202,2)</f>
        <v>0</v>
      </c>
      <c r="K202" s="220"/>
      <c r="L202" s="40"/>
      <c r="M202" s="221" t="s">
        <v>1</v>
      </c>
      <c r="N202" s="222" t="s">
        <v>41</v>
      </c>
      <c r="O202" s="78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5" t="s">
        <v>257</v>
      </c>
      <c r="AT202" s="225" t="s">
        <v>171</v>
      </c>
      <c r="AU202" s="225" t="s">
        <v>86</v>
      </c>
      <c r="AY202" s="18" t="s">
        <v>169</v>
      </c>
      <c r="BE202" s="128">
        <f>IF(N202="základní",J202,0)</f>
        <v>0</v>
      </c>
      <c r="BF202" s="128">
        <f>IF(N202="snížená",J202,0)</f>
        <v>0</v>
      </c>
      <c r="BG202" s="128">
        <f>IF(N202="zákl. přenesená",J202,0)</f>
        <v>0</v>
      </c>
      <c r="BH202" s="128">
        <f>IF(N202="sníž. přenesená",J202,0)</f>
        <v>0</v>
      </c>
      <c r="BI202" s="128">
        <f>IF(N202="nulová",J202,0)</f>
        <v>0</v>
      </c>
      <c r="BJ202" s="18" t="s">
        <v>84</v>
      </c>
      <c r="BK202" s="128">
        <f>ROUND(I202*H202,2)</f>
        <v>0</v>
      </c>
      <c r="BL202" s="18" t="s">
        <v>257</v>
      </c>
      <c r="BM202" s="225" t="s">
        <v>1565</v>
      </c>
    </row>
    <row r="203" spans="1:65" s="2" customFormat="1" ht="16.5" customHeight="1">
      <c r="A203" s="39"/>
      <c r="B203" s="181"/>
      <c r="C203" s="213" t="s">
        <v>544</v>
      </c>
      <c r="D203" s="213" t="s">
        <v>171</v>
      </c>
      <c r="E203" s="214" t="s">
        <v>1566</v>
      </c>
      <c r="F203" s="215" t="s">
        <v>1567</v>
      </c>
      <c r="G203" s="216" t="s">
        <v>572</v>
      </c>
      <c r="H203" s="217">
        <v>21</v>
      </c>
      <c r="I203" s="218"/>
      <c r="J203" s="219">
        <f>ROUND(I203*H203,2)</f>
        <v>0</v>
      </c>
      <c r="K203" s="220"/>
      <c r="L203" s="40"/>
      <c r="M203" s="267" t="s">
        <v>1</v>
      </c>
      <c r="N203" s="268" t="s">
        <v>41</v>
      </c>
      <c r="O203" s="269"/>
      <c r="P203" s="270">
        <f>O203*H203</f>
        <v>0</v>
      </c>
      <c r="Q203" s="270">
        <v>0</v>
      </c>
      <c r="R203" s="270">
        <f>Q203*H203</f>
        <v>0</v>
      </c>
      <c r="S203" s="270">
        <v>0</v>
      </c>
      <c r="T203" s="27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5" t="s">
        <v>257</v>
      </c>
      <c r="AT203" s="225" t="s">
        <v>171</v>
      </c>
      <c r="AU203" s="225" t="s">
        <v>86</v>
      </c>
      <c r="AY203" s="18" t="s">
        <v>169</v>
      </c>
      <c r="BE203" s="128">
        <f>IF(N203="základní",J203,0)</f>
        <v>0</v>
      </c>
      <c r="BF203" s="128">
        <f>IF(N203="snížená",J203,0)</f>
        <v>0</v>
      </c>
      <c r="BG203" s="128">
        <f>IF(N203="zákl. přenesená",J203,0)</f>
        <v>0</v>
      </c>
      <c r="BH203" s="128">
        <f>IF(N203="sníž. přenesená",J203,0)</f>
        <v>0</v>
      </c>
      <c r="BI203" s="128">
        <f>IF(N203="nulová",J203,0)</f>
        <v>0</v>
      </c>
      <c r="BJ203" s="18" t="s">
        <v>84</v>
      </c>
      <c r="BK203" s="128">
        <f>ROUND(I203*H203,2)</f>
        <v>0</v>
      </c>
      <c r="BL203" s="18" t="s">
        <v>257</v>
      </c>
      <c r="BM203" s="225" t="s">
        <v>1568</v>
      </c>
    </row>
    <row r="204" spans="1:31" s="2" customFormat="1" ht="6.95" customHeight="1">
      <c r="A204" s="39"/>
      <c r="B204" s="61"/>
      <c r="C204" s="62"/>
      <c r="D204" s="62"/>
      <c r="E204" s="62"/>
      <c r="F204" s="62"/>
      <c r="G204" s="62"/>
      <c r="H204" s="62"/>
      <c r="I204" s="163"/>
      <c r="J204" s="62"/>
      <c r="K204" s="62"/>
      <c r="L204" s="40"/>
      <c r="M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</sheetData>
  <autoFilter ref="C127:K203"/>
  <mergeCells count="14">
    <mergeCell ref="E7:H7"/>
    <mergeCell ref="E9:H9"/>
    <mergeCell ref="E18:H18"/>
    <mergeCell ref="E27:H27"/>
    <mergeCell ref="E85:H85"/>
    <mergeCell ref="E87:H87"/>
    <mergeCell ref="D102:F102"/>
    <mergeCell ref="D103:F103"/>
    <mergeCell ref="D104:F104"/>
    <mergeCell ref="D105:F105"/>
    <mergeCell ref="D106:F10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37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I4" s="136"/>
      <c r="L4" s="21"/>
      <c r="M4" s="138" t="s">
        <v>10</v>
      </c>
      <c r="AT4" s="18" t="s">
        <v>3</v>
      </c>
    </row>
    <row r="5" spans="2:12" s="1" customFormat="1" ht="6.95" customHeight="1">
      <c r="B5" s="21"/>
      <c r="I5" s="136"/>
      <c r="L5" s="21"/>
    </row>
    <row r="6" spans="2:12" s="1" customFormat="1" ht="12" customHeight="1">
      <c r="B6" s="21"/>
      <c r="D6" s="31" t="s">
        <v>16</v>
      </c>
      <c r="I6" s="136"/>
      <c r="L6" s="21"/>
    </row>
    <row r="7" spans="2:12" s="1" customFormat="1" ht="16.5" customHeight="1">
      <c r="B7" s="21"/>
      <c r="E7" s="139" t="str">
        <f>'Rekapitulace stavby'!K6</f>
        <v>ZŠ LAŽÁNKY - rekonstrukce a dostavba</v>
      </c>
      <c r="F7" s="31"/>
      <c r="G7" s="31"/>
      <c r="H7" s="31"/>
      <c r="I7" s="136"/>
      <c r="L7" s="21"/>
    </row>
    <row r="8" spans="1:31" s="2" customFormat="1" ht="12" customHeight="1">
      <c r="A8" s="39"/>
      <c r="B8" s="40"/>
      <c r="C8" s="39"/>
      <c r="D8" s="31" t="s">
        <v>112</v>
      </c>
      <c r="E8" s="39"/>
      <c r="F8" s="39"/>
      <c r="G8" s="39"/>
      <c r="H8" s="39"/>
      <c r="I8" s="140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1569</v>
      </c>
      <c r="F9" s="39"/>
      <c r="G9" s="39"/>
      <c r="H9" s="39"/>
      <c r="I9" s="140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140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1" t="s">
        <v>18</v>
      </c>
      <c r="E11" s="39"/>
      <c r="F11" s="26" t="s">
        <v>1</v>
      </c>
      <c r="G11" s="39"/>
      <c r="H11" s="39"/>
      <c r="I11" s="141" t="s">
        <v>19</v>
      </c>
      <c r="J11" s="26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1" t="s">
        <v>20</v>
      </c>
      <c r="E12" s="39"/>
      <c r="F12" s="26" t="s">
        <v>21</v>
      </c>
      <c r="G12" s="39"/>
      <c r="H12" s="39"/>
      <c r="I12" s="141" t="s">
        <v>22</v>
      </c>
      <c r="J12" s="70" t="str">
        <f>'Rekapitulace stavby'!AN8</f>
        <v>9. 3. 2020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40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1" t="s">
        <v>24</v>
      </c>
      <c r="E14" s="39"/>
      <c r="F14" s="39"/>
      <c r="G14" s="39"/>
      <c r="H14" s="39"/>
      <c r="I14" s="141" t="s">
        <v>25</v>
      </c>
      <c r="J14" s="26" t="str">
        <f>IF('Rekapitulace stavby'!AN10="","",'Rekapitulace stavby'!AN10)</f>
        <v/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6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26" t="str">
        <f>IF('Rekapitulace stavby'!AN11="","",'Rekapitulace stavby'!AN11)</f>
        <v/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140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1" t="s">
        <v>27</v>
      </c>
      <c r="E17" s="39"/>
      <c r="F17" s="39"/>
      <c r="G17" s="39"/>
      <c r="H17" s="39"/>
      <c r="I17" s="141" t="s">
        <v>25</v>
      </c>
      <c r="J17" s="32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2" t="str">
        <f>'Rekapitulace stavby'!E14</f>
        <v>Vyplň údaj</v>
      </c>
      <c r="F18" s="26"/>
      <c r="G18" s="26"/>
      <c r="H18" s="26"/>
      <c r="I18" s="141" t="s">
        <v>26</v>
      </c>
      <c r="J18" s="32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140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1" t="s">
        <v>29</v>
      </c>
      <c r="E20" s="39"/>
      <c r="F20" s="39"/>
      <c r="G20" s="39"/>
      <c r="H20" s="39"/>
      <c r="I20" s="141" t="s">
        <v>25</v>
      </c>
      <c r="J20" s="26" t="str">
        <f>IF('Rekapitulace stavby'!AN16="","",'Rekapitulace stavby'!AN16)</f>
        <v/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6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26" t="str">
        <f>IF('Rekapitulace stavby'!AN17="","",'Rekapitulace stavby'!AN17)</f>
        <v/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140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1" t="s">
        <v>31</v>
      </c>
      <c r="E23" s="39"/>
      <c r="F23" s="39"/>
      <c r="G23" s="39"/>
      <c r="H23" s="39"/>
      <c r="I23" s="141" t="s">
        <v>25</v>
      </c>
      <c r="J23" s="26" t="str">
        <f>IF('Rekapitulace stavby'!AN19="","",'Rekapitulace stavby'!AN19)</f>
        <v/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6" t="str">
        <f>IF('Rekapitulace stavby'!E20="","",'Rekapitulace stavby'!E20)</f>
        <v>Budgets4u s.r.o.</v>
      </c>
      <c r="F24" s="39"/>
      <c r="G24" s="39"/>
      <c r="H24" s="39"/>
      <c r="I24" s="141" t="s">
        <v>26</v>
      </c>
      <c r="J24" s="26" t="str">
        <f>IF('Rekapitulace stavby'!AN20="","",'Rekapitulace stavby'!AN20)</f>
        <v/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140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1" t="s">
        <v>33</v>
      </c>
      <c r="E26" s="39"/>
      <c r="F26" s="39"/>
      <c r="G26" s="39"/>
      <c r="H26" s="39"/>
      <c r="I26" s="140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35" t="s">
        <v>1</v>
      </c>
      <c r="F27" s="35"/>
      <c r="G27" s="35"/>
      <c r="H27" s="35"/>
      <c r="I27" s="144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140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146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0"/>
      <c r="C30" s="39"/>
      <c r="D30" s="26" t="s">
        <v>114</v>
      </c>
      <c r="E30" s="39"/>
      <c r="F30" s="39"/>
      <c r="G30" s="39"/>
      <c r="H30" s="39"/>
      <c r="I30" s="140"/>
      <c r="J30" s="38">
        <f>J96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0"/>
      <c r="C31" s="39"/>
      <c r="D31" s="37" t="s">
        <v>105</v>
      </c>
      <c r="E31" s="39"/>
      <c r="F31" s="39"/>
      <c r="G31" s="39"/>
      <c r="H31" s="39"/>
      <c r="I31" s="140"/>
      <c r="J31" s="38">
        <f>J102</f>
        <v>0</v>
      </c>
      <c r="K31" s="39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47" t="s">
        <v>36</v>
      </c>
      <c r="E32" s="39"/>
      <c r="F32" s="39"/>
      <c r="G32" s="39"/>
      <c r="H32" s="39"/>
      <c r="I32" s="140"/>
      <c r="J32" s="97">
        <f>ROUND(J30+J31,2)</f>
        <v>0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91"/>
      <c r="E33" s="91"/>
      <c r="F33" s="91"/>
      <c r="G33" s="91"/>
      <c r="H33" s="91"/>
      <c r="I33" s="146"/>
      <c r="J33" s="91"/>
      <c r="K33" s="91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38</v>
      </c>
      <c r="G34" s="39"/>
      <c r="H34" s="39"/>
      <c r="I34" s="148" t="s">
        <v>37</v>
      </c>
      <c r="J34" s="44" t="s">
        <v>39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49" t="s">
        <v>40</v>
      </c>
      <c r="E35" s="31" t="s">
        <v>41</v>
      </c>
      <c r="F35" s="150">
        <f>ROUND((SUM(BE102:BE109)+SUM(BE129:BE135)),2)</f>
        <v>0</v>
      </c>
      <c r="G35" s="39"/>
      <c r="H35" s="39"/>
      <c r="I35" s="151">
        <v>0.21</v>
      </c>
      <c r="J35" s="150">
        <f>ROUND(((SUM(BE102:BE109)+SUM(BE129:BE135))*I35),2)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1" t="s">
        <v>42</v>
      </c>
      <c r="F36" s="150">
        <f>ROUND((SUM(BF102:BF109)+SUM(BF129:BF135)),2)</f>
        <v>0</v>
      </c>
      <c r="G36" s="39"/>
      <c r="H36" s="39"/>
      <c r="I36" s="151">
        <v>0.15</v>
      </c>
      <c r="J36" s="150">
        <f>ROUND(((SUM(BF102:BF109)+SUM(BF129:BF135))*I36),2)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1" t="s">
        <v>43</v>
      </c>
      <c r="F37" s="150">
        <f>ROUND((SUM(BG102:BG109)+SUM(BG129:BG135)),2)</f>
        <v>0</v>
      </c>
      <c r="G37" s="39"/>
      <c r="H37" s="39"/>
      <c r="I37" s="151">
        <v>0.21</v>
      </c>
      <c r="J37" s="150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1" t="s">
        <v>44</v>
      </c>
      <c r="F38" s="150">
        <f>ROUND((SUM(BH102:BH109)+SUM(BH129:BH135)),2)</f>
        <v>0</v>
      </c>
      <c r="G38" s="39"/>
      <c r="H38" s="39"/>
      <c r="I38" s="151">
        <v>0.15</v>
      </c>
      <c r="J38" s="150">
        <f>0</f>
        <v>0</v>
      </c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1" t="s">
        <v>45</v>
      </c>
      <c r="F39" s="150">
        <f>ROUND((SUM(BI102:BI109)+SUM(BI129:BI135)),2)</f>
        <v>0</v>
      </c>
      <c r="G39" s="39"/>
      <c r="H39" s="39"/>
      <c r="I39" s="151">
        <v>0</v>
      </c>
      <c r="J39" s="150">
        <f>0</f>
        <v>0</v>
      </c>
      <c r="K39" s="39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40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4"/>
      <c r="D41" s="152" t="s">
        <v>46</v>
      </c>
      <c r="E41" s="82"/>
      <c r="F41" s="82"/>
      <c r="G41" s="153" t="s">
        <v>47</v>
      </c>
      <c r="H41" s="154" t="s">
        <v>48</v>
      </c>
      <c r="I41" s="155"/>
      <c r="J41" s="156">
        <f>SUM(J32:J39)</f>
        <v>0</v>
      </c>
      <c r="K41" s="157"/>
      <c r="L41" s="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0"/>
      <c r="C42" s="39"/>
      <c r="D42" s="39"/>
      <c r="E42" s="39"/>
      <c r="F42" s="39"/>
      <c r="G42" s="39"/>
      <c r="H42" s="39"/>
      <c r="I42" s="140"/>
      <c r="J42" s="39"/>
      <c r="K42" s="39"/>
      <c r="L42" s="5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36"/>
      <c r="L43" s="21"/>
    </row>
    <row r="44" spans="2:12" s="1" customFormat="1" ht="14.4" customHeight="1">
      <c r="B44" s="21"/>
      <c r="I44" s="136"/>
      <c r="L44" s="21"/>
    </row>
    <row r="45" spans="2:12" s="1" customFormat="1" ht="14.4" customHeight="1">
      <c r="B45" s="21"/>
      <c r="I45" s="136"/>
      <c r="L45" s="21"/>
    </row>
    <row r="46" spans="2:12" s="1" customFormat="1" ht="14.4" customHeight="1">
      <c r="B46" s="21"/>
      <c r="I46" s="136"/>
      <c r="L46" s="21"/>
    </row>
    <row r="47" spans="2:12" s="1" customFormat="1" ht="14.4" customHeight="1">
      <c r="B47" s="21"/>
      <c r="I47" s="136"/>
      <c r="L47" s="21"/>
    </row>
    <row r="48" spans="2:12" s="1" customFormat="1" ht="14.4" customHeight="1">
      <c r="B48" s="21"/>
      <c r="I48" s="136"/>
      <c r="L48" s="21"/>
    </row>
    <row r="49" spans="2:12" s="1" customFormat="1" ht="14.4" customHeight="1">
      <c r="B49" s="21"/>
      <c r="I49" s="136"/>
      <c r="L49" s="21"/>
    </row>
    <row r="50" spans="2:12" s="2" customFormat="1" ht="14.4" customHeight="1">
      <c r="B50" s="56"/>
      <c r="D50" s="57" t="s">
        <v>49</v>
      </c>
      <c r="E50" s="58"/>
      <c r="F50" s="58"/>
      <c r="G50" s="57" t="s">
        <v>50</v>
      </c>
      <c r="H50" s="58"/>
      <c r="I50" s="158"/>
      <c r="J50" s="58"/>
      <c r="K50" s="58"/>
      <c r="L50" s="5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0"/>
      <c r="C61" s="39"/>
      <c r="D61" s="59" t="s">
        <v>51</v>
      </c>
      <c r="E61" s="42"/>
      <c r="F61" s="159" t="s">
        <v>52</v>
      </c>
      <c r="G61" s="59" t="s">
        <v>51</v>
      </c>
      <c r="H61" s="42"/>
      <c r="I61" s="160"/>
      <c r="J61" s="161" t="s">
        <v>52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0"/>
      <c r="C65" s="39"/>
      <c r="D65" s="57" t="s">
        <v>53</v>
      </c>
      <c r="E65" s="60"/>
      <c r="F65" s="60"/>
      <c r="G65" s="57" t="s">
        <v>54</v>
      </c>
      <c r="H65" s="60"/>
      <c r="I65" s="162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0"/>
      <c r="C76" s="39"/>
      <c r="D76" s="59" t="s">
        <v>51</v>
      </c>
      <c r="E76" s="42"/>
      <c r="F76" s="159" t="s">
        <v>52</v>
      </c>
      <c r="G76" s="59" t="s">
        <v>51</v>
      </c>
      <c r="H76" s="42"/>
      <c r="I76" s="160"/>
      <c r="J76" s="161" t="s">
        <v>52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163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1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115</v>
      </c>
      <c r="D82" s="39"/>
      <c r="E82" s="39"/>
      <c r="F82" s="39"/>
      <c r="G82" s="39"/>
      <c r="H82" s="39"/>
      <c r="I82" s="140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40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39"/>
      <c r="E84" s="39"/>
      <c r="F84" s="39"/>
      <c r="G84" s="39"/>
      <c r="H84" s="39"/>
      <c r="I84" s="140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39" t="str">
        <f>E7</f>
        <v>ZŠ LAŽÁNKY - rekonstrukce a dostavba</v>
      </c>
      <c r="F85" s="31"/>
      <c r="G85" s="31"/>
      <c r="H85" s="31"/>
      <c r="I85" s="140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112</v>
      </c>
      <c r="D86" s="39"/>
      <c r="E86" s="39"/>
      <c r="F86" s="39"/>
      <c r="G86" s="39"/>
      <c r="H86" s="39"/>
      <c r="I86" s="140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2020/002/d - ZTI</v>
      </c>
      <c r="F87" s="39"/>
      <c r="G87" s="39"/>
      <c r="H87" s="39"/>
      <c r="I87" s="140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40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1" t="s">
        <v>22</v>
      </c>
      <c r="J89" s="70" t="str">
        <f>IF(J12="","",J12)</f>
        <v>9. 3. 2020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140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1" t="s">
        <v>29</v>
      </c>
      <c r="J91" s="35" t="str">
        <f>E21</f>
        <v xml:space="preserve"> 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1" t="s">
        <v>31</v>
      </c>
      <c r="J92" s="35" t="str">
        <f>E24</f>
        <v>Budgets4u s.r.o.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140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65" t="s">
        <v>116</v>
      </c>
      <c r="D94" s="134"/>
      <c r="E94" s="134"/>
      <c r="F94" s="134"/>
      <c r="G94" s="134"/>
      <c r="H94" s="134"/>
      <c r="I94" s="166"/>
      <c r="J94" s="167" t="s">
        <v>117</v>
      </c>
      <c r="K94" s="134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140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68" t="s">
        <v>118</v>
      </c>
      <c r="D96" s="39"/>
      <c r="E96" s="39"/>
      <c r="F96" s="39"/>
      <c r="G96" s="39"/>
      <c r="H96" s="39"/>
      <c r="I96" s="140"/>
      <c r="J96" s="97">
        <f>J129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119</v>
      </c>
    </row>
    <row r="97" spans="1:31" s="9" customFormat="1" ht="24.95" customHeight="1">
      <c r="A97" s="9"/>
      <c r="B97" s="169"/>
      <c r="C97" s="9"/>
      <c r="D97" s="170" t="s">
        <v>1570</v>
      </c>
      <c r="E97" s="171"/>
      <c r="F97" s="171"/>
      <c r="G97" s="171"/>
      <c r="H97" s="171"/>
      <c r="I97" s="172"/>
      <c r="J97" s="173">
        <f>J130</f>
        <v>0</v>
      </c>
      <c r="K97" s="9"/>
      <c r="L97" s="16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69"/>
      <c r="C98" s="9"/>
      <c r="D98" s="170" t="s">
        <v>1571</v>
      </c>
      <c r="E98" s="171"/>
      <c r="F98" s="171"/>
      <c r="G98" s="171"/>
      <c r="H98" s="171"/>
      <c r="I98" s="172"/>
      <c r="J98" s="173">
        <f>J132</f>
        <v>0</v>
      </c>
      <c r="K98" s="9"/>
      <c r="L98" s="16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69"/>
      <c r="C99" s="9"/>
      <c r="D99" s="170" t="s">
        <v>1572</v>
      </c>
      <c r="E99" s="171"/>
      <c r="F99" s="171"/>
      <c r="G99" s="171"/>
      <c r="H99" s="171"/>
      <c r="I99" s="172"/>
      <c r="J99" s="173">
        <f>J134</f>
        <v>0</v>
      </c>
      <c r="K99" s="9"/>
      <c r="L99" s="16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39"/>
      <c r="D100" s="39"/>
      <c r="E100" s="39"/>
      <c r="F100" s="39"/>
      <c r="G100" s="39"/>
      <c r="H100" s="39"/>
      <c r="I100" s="140"/>
      <c r="J100" s="39"/>
      <c r="K100" s="39"/>
      <c r="L100" s="5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40"/>
      <c r="C101" s="39"/>
      <c r="D101" s="39"/>
      <c r="E101" s="39"/>
      <c r="F101" s="39"/>
      <c r="G101" s="39"/>
      <c r="H101" s="39"/>
      <c r="I101" s="140"/>
      <c r="J101" s="39"/>
      <c r="K101" s="39"/>
      <c r="L101" s="56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29.25" customHeight="1">
      <c r="A102" s="39"/>
      <c r="B102" s="40"/>
      <c r="C102" s="168" t="s">
        <v>146</v>
      </c>
      <c r="D102" s="39"/>
      <c r="E102" s="39"/>
      <c r="F102" s="39"/>
      <c r="G102" s="39"/>
      <c r="H102" s="39"/>
      <c r="I102" s="140"/>
      <c r="J102" s="179">
        <f>ROUND(J103+J104+J105+J106+J107+J108,2)</f>
        <v>0</v>
      </c>
      <c r="K102" s="39"/>
      <c r="L102" s="56"/>
      <c r="N102" s="180" t="s">
        <v>40</v>
      </c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65" s="2" customFormat="1" ht="18" customHeight="1">
      <c r="A103" s="39"/>
      <c r="B103" s="181"/>
      <c r="C103" s="140"/>
      <c r="D103" s="129" t="s">
        <v>147</v>
      </c>
      <c r="E103" s="182"/>
      <c r="F103" s="182"/>
      <c r="G103" s="140"/>
      <c r="H103" s="140"/>
      <c r="I103" s="140"/>
      <c r="J103" s="123">
        <v>0</v>
      </c>
      <c r="K103" s="140"/>
      <c r="L103" s="183"/>
      <c r="M103" s="184"/>
      <c r="N103" s="185" t="s">
        <v>41</v>
      </c>
      <c r="O103" s="184"/>
      <c r="P103" s="184"/>
      <c r="Q103" s="184"/>
      <c r="R103" s="184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6" t="s">
        <v>100</v>
      </c>
      <c r="AZ103" s="184"/>
      <c r="BA103" s="184"/>
      <c r="BB103" s="184"/>
      <c r="BC103" s="184"/>
      <c r="BD103" s="184"/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6" t="s">
        <v>84</v>
      </c>
      <c r="BK103" s="184"/>
      <c r="BL103" s="184"/>
      <c r="BM103" s="184"/>
    </row>
    <row r="104" spans="1:65" s="2" customFormat="1" ht="18" customHeight="1">
      <c r="A104" s="39"/>
      <c r="B104" s="181"/>
      <c r="C104" s="140"/>
      <c r="D104" s="129" t="s">
        <v>148</v>
      </c>
      <c r="E104" s="182"/>
      <c r="F104" s="182"/>
      <c r="G104" s="140"/>
      <c r="H104" s="140"/>
      <c r="I104" s="140"/>
      <c r="J104" s="123">
        <v>0</v>
      </c>
      <c r="K104" s="140"/>
      <c r="L104" s="183"/>
      <c r="M104" s="184"/>
      <c r="N104" s="185" t="s">
        <v>41</v>
      </c>
      <c r="O104" s="184"/>
      <c r="P104" s="184"/>
      <c r="Q104" s="184"/>
      <c r="R104" s="184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6" t="s">
        <v>100</v>
      </c>
      <c r="AZ104" s="184"/>
      <c r="BA104" s="184"/>
      <c r="BB104" s="184"/>
      <c r="BC104" s="184"/>
      <c r="BD104" s="184"/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6" t="s">
        <v>84</v>
      </c>
      <c r="BK104" s="184"/>
      <c r="BL104" s="184"/>
      <c r="BM104" s="184"/>
    </row>
    <row r="105" spans="1:65" s="2" customFormat="1" ht="18" customHeight="1">
      <c r="A105" s="39"/>
      <c r="B105" s="181"/>
      <c r="C105" s="140"/>
      <c r="D105" s="129" t="s">
        <v>149</v>
      </c>
      <c r="E105" s="182"/>
      <c r="F105" s="182"/>
      <c r="G105" s="140"/>
      <c r="H105" s="140"/>
      <c r="I105" s="140"/>
      <c r="J105" s="123">
        <v>0</v>
      </c>
      <c r="K105" s="140"/>
      <c r="L105" s="183"/>
      <c r="M105" s="184"/>
      <c r="N105" s="185" t="s">
        <v>41</v>
      </c>
      <c r="O105" s="184"/>
      <c r="P105" s="184"/>
      <c r="Q105" s="184"/>
      <c r="R105" s="184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6" t="s">
        <v>100</v>
      </c>
      <c r="AZ105" s="184"/>
      <c r="BA105" s="184"/>
      <c r="BB105" s="184"/>
      <c r="BC105" s="184"/>
      <c r="BD105" s="184"/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6" t="s">
        <v>84</v>
      </c>
      <c r="BK105" s="184"/>
      <c r="BL105" s="184"/>
      <c r="BM105" s="184"/>
    </row>
    <row r="106" spans="1:65" s="2" customFormat="1" ht="18" customHeight="1">
      <c r="A106" s="39"/>
      <c r="B106" s="181"/>
      <c r="C106" s="140"/>
      <c r="D106" s="129" t="s">
        <v>150</v>
      </c>
      <c r="E106" s="182"/>
      <c r="F106" s="182"/>
      <c r="G106" s="140"/>
      <c r="H106" s="140"/>
      <c r="I106" s="140"/>
      <c r="J106" s="123">
        <v>0</v>
      </c>
      <c r="K106" s="140"/>
      <c r="L106" s="183"/>
      <c r="M106" s="184"/>
      <c r="N106" s="185" t="s">
        <v>41</v>
      </c>
      <c r="O106" s="184"/>
      <c r="P106" s="184"/>
      <c r="Q106" s="184"/>
      <c r="R106" s="184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6" t="s">
        <v>100</v>
      </c>
      <c r="AZ106" s="184"/>
      <c r="BA106" s="184"/>
      <c r="BB106" s="184"/>
      <c r="BC106" s="184"/>
      <c r="BD106" s="184"/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6" t="s">
        <v>84</v>
      </c>
      <c r="BK106" s="184"/>
      <c r="BL106" s="184"/>
      <c r="BM106" s="184"/>
    </row>
    <row r="107" spans="1:65" s="2" customFormat="1" ht="18" customHeight="1">
      <c r="A107" s="39"/>
      <c r="B107" s="181"/>
      <c r="C107" s="140"/>
      <c r="D107" s="129" t="s">
        <v>151</v>
      </c>
      <c r="E107" s="182"/>
      <c r="F107" s="182"/>
      <c r="G107" s="140"/>
      <c r="H107" s="140"/>
      <c r="I107" s="140"/>
      <c r="J107" s="123">
        <v>0</v>
      </c>
      <c r="K107" s="140"/>
      <c r="L107" s="183"/>
      <c r="M107" s="184"/>
      <c r="N107" s="185" t="s">
        <v>41</v>
      </c>
      <c r="O107" s="184"/>
      <c r="P107" s="184"/>
      <c r="Q107" s="184"/>
      <c r="R107" s="184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6" t="s">
        <v>100</v>
      </c>
      <c r="AZ107" s="184"/>
      <c r="BA107" s="184"/>
      <c r="BB107" s="184"/>
      <c r="BC107" s="184"/>
      <c r="BD107" s="184"/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6" t="s">
        <v>84</v>
      </c>
      <c r="BK107" s="184"/>
      <c r="BL107" s="184"/>
      <c r="BM107" s="184"/>
    </row>
    <row r="108" spans="1:65" s="2" customFormat="1" ht="18" customHeight="1">
      <c r="A108" s="39"/>
      <c r="B108" s="181"/>
      <c r="C108" s="140"/>
      <c r="D108" s="182" t="s">
        <v>152</v>
      </c>
      <c r="E108" s="140"/>
      <c r="F108" s="140"/>
      <c r="G108" s="140"/>
      <c r="H108" s="140"/>
      <c r="I108" s="140"/>
      <c r="J108" s="123">
        <f>ROUND(J30*T108,2)</f>
        <v>0</v>
      </c>
      <c r="K108" s="140"/>
      <c r="L108" s="183"/>
      <c r="M108" s="184"/>
      <c r="N108" s="185" t="s">
        <v>41</v>
      </c>
      <c r="O108" s="184"/>
      <c r="P108" s="184"/>
      <c r="Q108" s="184"/>
      <c r="R108" s="184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6" t="s">
        <v>153</v>
      </c>
      <c r="AZ108" s="184"/>
      <c r="BA108" s="184"/>
      <c r="BB108" s="184"/>
      <c r="BC108" s="184"/>
      <c r="BD108" s="184"/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6" t="s">
        <v>84</v>
      </c>
      <c r="BK108" s="184"/>
      <c r="BL108" s="184"/>
      <c r="BM108" s="184"/>
    </row>
    <row r="109" spans="1:31" s="2" customFormat="1" ht="12">
      <c r="A109" s="39"/>
      <c r="B109" s="40"/>
      <c r="C109" s="39"/>
      <c r="D109" s="39"/>
      <c r="E109" s="39"/>
      <c r="F109" s="39"/>
      <c r="G109" s="39"/>
      <c r="H109" s="39"/>
      <c r="I109" s="140"/>
      <c r="J109" s="39"/>
      <c r="K109" s="39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9.25" customHeight="1">
      <c r="A110" s="39"/>
      <c r="B110" s="40"/>
      <c r="C110" s="133" t="s">
        <v>110</v>
      </c>
      <c r="D110" s="134"/>
      <c r="E110" s="134"/>
      <c r="F110" s="134"/>
      <c r="G110" s="134"/>
      <c r="H110" s="134"/>
      <c r="I110" s="166"/>
      <c r="J110" s="135">
        <f>ROUND(J96+J102,2)</f>
        <v>0</v>
      </c>
      <c r="K110" s="134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1"/>
      <c r="C111" s="62"/>
      <c r="D111" s="62"/>
      <c r="E111" s="62"/>
      <c r="F111" s="62"/>
      <c r="G111" s="62"/>
      <c r="H111" s="62"/>
      <c r="I111" s="163"/>
      <c r="J111" s="62"/>
      <c r="K111" s="62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3"/>
      <c r="C115" s="64"/>
      <c r="D115" s="64"/>
      <c r="E115" s="64"/>
      <c r="F115" s="64"/>
      <c r="G115" s="64"/>
      <c r="H115" s="64"/>
      <c r="I115" s="164"/>
      <c r="J115" s="64"/>
      <c r="K115" s="64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2" t="s">
        <v>154</v>
      </c>
      <c r="D116" s="39"/>
      <c r="E116" s="39"/>
      <c r="F116" s="39"/>
      <c r="G116" s="39"/>
      <c r="H116" s="39"/>
      <c r="I116" s="140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39"/>
      <c r="D117" s="39"/>
      <c r="E117" s="39"/>
      <c r="F117" s="39"/>
      <c r="G117" s="39"/>
      <c r="H117" s="39"/>
      <c r="I117" s="140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16</v>
      </c>
      <c r="D118" s="39"/>
      <c r="E118" s="39"/>
      <c r="F118" s="39"/>
      <c r="G118" s="39"/>
      <c r="H118" s="39"/>
      <c r="I118" s="140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39"/>
      <c r="D119" s="39"/>
      <c r="E119" s="139" t="str">
        <f>E7</f>
        <v>ZŠ LAŽÁNKY - rekonstrukce a dostavba</v>
      </c>
      <c r="F119" s="31"/>
      <c r="G119" s="31"/>
      <c r="H119" s="31"/>
      <c r="I119" s="140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1" t="s">
        <v>112</v>
      </c>
      <c r="D120" s="39"/>
      <c r="E120" s="39"/>
      <c r="F120" s="39"/>
      <c r="G120" s="39"/>
      <c r="H120" s="39"/>
      <c r="I120" s="140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39"/>
      <c r="D121" s="39"/>
      <c r="E121" s="68" t="str">
        <f>E9</f>
        <v>2020/002/d - ZTI</v>
      </c>
      <c r="F121" s="39"/>
      <c r="G121" s="39"/>
      <c r="H121" s="39"/>
      <c r="I121" s="140"/>
      <c r="J121" s="39"/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39"/>
      <c r="D122" s="39"/>
      <c r="E122" s="39"/>
      <c r="F122" s="39"/>
      <c r="G122" s="39"/>
      <c r="H122" s="39"/>
      <c r="I122" s="140"/>
      <c r="J122" s="39"/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1" t="s">
        <v>20</v>
      </c>
      <c r="D123" s="39"/>
      <c r="E123" s="39"/>
      <c r="F123" s="26" t="str">
        <f>F12</f>
        <v xml:space="preserve"> </v>
      </c>
      <c r="G123" s="39"/>
      <c r="H123" s="39"/>
      <c r="I123" s="141" t="s">
        <v>22</v>
      </c>
      <c r="J123" s="70" t="str">
        <f>IF(J12="","",J12)</f>
        <v>9. 3. 2020</v>
      </c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39"/>
      <c r="D124" s="39"/>
      <c r="E124" s="39"/>
      <c r="F124" s="39"/>
      <c r="G124" s="39"/>
      <c r="H124" s="39"/>
      <c r="I124" s="140"/>
      <c r="J124" s="39"/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1" t="s">
        <v>24</v>
      </c>
      <c r="D125" s="39"/>
      <c r="E125" s="39"/>
      <c r="F125" s="26" t="str">
        <f>E15</f>
        <v xml:space="preserve"> </v>
      </c>
      <c r="G125" s="39"/>
      <c r="H125" s="39"/>
      <c r="I125" s="141" t="s">
        <v>29</v>
      </c>
      <c r="J125" s="35" t="str">
        <f>E21</f>
        <v xml:space="preserve"> </v>
      </c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1" t="s">
        <v>27</v>
      </c>
      <c r="D126" s="39"/>
      <c r="E126" s="39"/>
      <c r="F126" s="26" t="str">
        <f>IF(E18="","",E18)</f>
        <v>Vyplň údaj</v>
      </c>
      <c r="G126" s="39"/>
      <c r="H126" s="39"/>
      <c r="I126" s="141" t="s">
        <v>31</v>
      </c>
      <c r="J126" s="35" t="str">
        <f>E24</f>
        <v>Budgets4u s.r.o.</v>
      </c>
      <c r="K126" s="39"/>
      <c r="L126" s="56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39"/>
      <c r="D127" s="39"/>
      <c r="E127" s="39"/>
      <c r="F127" s="39"/>
      <c r="G127" s="39"/>
      <c r="H127" s="39"/>
      <c r="I127" s="140"/>
      <c r="J127" s="39"/>
      <c r="K127" s="39"/>
      <c r="L127" s="56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188"/>
      <c r="B128" s="189"/>
      <c r="C128" s="190" t="s">
        <v>155</v>
      </c>
      <c r="D128" s="191" t="s">
        <v>61</v>
      </c>
      <c r="E128" s="191" t="s">
        <v>57</v>
      </c>
      <c r="F128" s="191" t="s">
        <v>58</v>
      </c>
      <c r="G128" s="191" t="s">
        <v>156</v>
      </c>
      <c r="H128" s="191" t="s">
        <v>157</v>
      </c>
      <c r="I128" s="192" t="s">
        <v>158</v>
      </c>
      <c r="J128" s="193" t="s">
        <v>117</v>
      </c>
      <c r="K128" s="194" t="s">
        <v>159</v>
      </c>
      <c r="L128" s="195"/>
      <c r="M128" s="87" t="s">
        <v>1</v>
      </c>
      <c r="N128" s="88" t="s">
        <v>40</v>
      </c>
      <c r="O128" s="88" t="s">
        <v>160</v>
      </c>
      <c r="P128" s="88" t="s">
        <v>161</v>
      </c>
      <c r="Q128" s="88" t="s">
        <v>162</v>
      </c>
      <c r="R128" s="88" t="s">
        <v>163</v>
      </c>
      <c r="S128" s="88" t="s">
        <v>164</v>
      </c>
      <c r="T128" s="89" t="s">
        <v>165</v>
      </c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</row>
    <row r="129" spans="1:63" s="2" customFormat="1" ht="22.8" customHeight="1">
      <c r="A129" s="39"/>
      <c r="B129" s="40"/>
      <c r="C129" s="94" t="s">
        <v>166</v>
      </c>
      <c r="D129" s="39"/>
      <c r="E129" s="39"/>
      <c r="F129" s="39"/>
      <c r="G129" s="39"/>
      <c r="H129" s="39"/>
      <c r="I129" s="140"/>
      <c r="J129" s="196">
        <f>BK129</f>
        <v>0</v>
      </c>
      <c r="K129" s="39"/>
      <c r="L129" s="40"/>
      <c r="M129" s="90"/>
      <c r="N129" s="74"/>
      <c r="O129" s="91"/>
      <c r="P129" s="197">
        <f>P130+P132+P134</f>
        <v>0</v>
      </c>
      <c r="Q129" s="91"/>
      <c r="R129" s="197">
        <f>R130+R132+R134</f>
        <v>0</v>
      </c>
      <c r="S129" s="91"/>
      <c r="T129" s="198">
        <f>T130+T132+T134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119</v>
      </c>
      <c r="BK129" s="199">
        <f>BK130+BK132+BK134</f>
        <v>0</v>
      </c>
    </row>
    <row r="130" spans="1:63" s="12" customFormat="1" ht="25.9" customHeight="1">
      <c r="A130" s="12"/>
      <c r="B130" s="200"/>
      <c r="C130" s="12"/>
      <c r="D130" s="201" t="s">
        <v>75</v>
      </c>
      <c r="E130" s="202" t="s">
        <v>1573</v>
      </c>
      <c r="F130" s="202" t="s">
        <v>1574</v>
      </c>
      <c r="G130" s="12"/>
      <c r="H130" s="12"/>
      <c r="I130" s="203"/>
      <c r="J130" s="204">
        <f>BK130</f>
        <v>0</v>
      </c>
      <c r="K130" s="12"/>
      <c r="L130" s="200"/>
      <c r="M130" s="205"/>
      <c r="N130" s="206"/>
      <c r="O130" s="206"/>
      <c r="P130" s="207">
        <f>P131</f>
        <v>0</v>
      </c>
      <c r="Q130" s="206"/>
      <c r="R130" s="207">
        <f>R131</f>
        <v>0</v>
      </c>
      <c r="S130" s="206"/>
      <c r="T130" s="208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86</v>
      </c>
      <c r="AT130" s="209" t="s">
        <v>75</v>
      </c>
      <c r="AU130" s="209" t="s">
        <v>76</v>
      </c>
      <c r="AY130" s="201" t="s">
        <v>169</v>
      </c>
      <c r="BK130" s="210">
        <f>BK131</f>
        <v>0</v>
      </c>
    </row>
    <row r="131" spans="1:65" s="2" customFormat="1" ht="16.5" customHeight="1">
      <c r="A131" s="39"/>
      <c r="B131" s="181"/>
      <c r="C131" s="213" t="s">
        <v>84</v>
      </c>
      <c r="D131" s="213" t="s">
        <v>171</v>
      </c>
      <c r="E131" s="214" t="s">
        <v>1575</v>
      </c>
      <c r="F131" s="215" t="s">
        <v>1576</v>
      </c>
      <c r="G131" s="216" t="s">
        <v>1407</v>
      </c>
      <c r="H131" s="217">
        <v>1</v>
      </c>
      <c r="I131" s="218"/>
      <c r="J131" s="219">
        <f>ROUND(I131*H131,2)</f>
        <v>0</v>
      </c>
      <c r="K131" s="220"/>
      <c r="L131" s="40"/>
      <c r="M131" s="221" t="s">
        <v>1</v>
      </c>
      <c r="N131" s="222" t="s">
        <v>41</v>
      </c>
      <c r="O131" s="78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5" t="s">
        <v>257</v>
      </c>
      <c r="AT131" s="225" t="s">
        <v>171</v>
      </c>
      <c r="AU131" s="225" t="s">
        <v>84</v>
      </c>
      <c r="AY131" s="18" t="s">
        <v>169</v>
      </c>
      <c r="BE131" s="128">
        <f>IF(N131="základní",J131,0)</f>
        <v>0</v>
      </c>
      <c r="BF131" s="128">
        <f>IF(N131="snížená",J131,0)</f>
        <v>0</v>
      </c>
      <c r="BG131" s="128">
        <f>IF(N131="zákl. přenesená",J131,0)</f>
        <v>0</v>
      </c>
      <c r="BH131" s="128">
        <f>IF(N131="sníž. přenesená",J131,0)</f>
        <v>0</v>
      </c>
      <c r="BI131" s="128">
        <f>IF(N131="nulová",J131,0)</f>
        <v>0</v>
      </c>
      <c r="BJ131" s="18" t="s">
        <v>84</v>
      </c>
      <c r="BK131" s="128">
        <f>ROUND(I131*H131,2)</f>
        <v>0</v>
      </c>
      <c r="BL131" s="18" t="s">
        <v>257</v>
      </c>
      <c r="BM131" s="225" t="s">
        <v>1577</v>
      </c>
    </row>
    <row r="132" spans="1:63" s="12" customFormat="1" ht="25.9" customHeight="1">
      <c r="A132" s="12"/>
      <c r="B132" s="200"/>
      <c r="C132" s="12"/>
      <c r="D132" s="201" t="s">
        <v>75</v>
      </c>
      <c r="E132" s="202" t="s">
        <v>1578</v>
      </c>
      <c r="F132" s="202" t="s">
        <v>1579</v>
      </c>
      <c r="G132" s="12"/>
      <c r="H132" s="12"/>
      <c r="I132" s="203"/>
      <c r="J132" s="204">
        <f>BK132</f>
        <v>0</v>
      </c>
      <c r="K132" s="12"/>
      <c r="L132" s="200"/>
      <c r="M132" s="205"/>
      <c r="N132" s="206"/>
      <c r="O132" s="206"/>
      <c r="P132" s="207">
        <f>P133</f>
        <v>0</v>
      </c>
      <c r="Q132" s="206"/>
      <c r="R132" s="207">
        <f>R133</f>
        <v>0</v>
      </c>
      <c r="S132" s="206"/>
      <c r="T132" s="208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86</v>
      </c>
      <c r="AT132" s="209" t="s">
        <v>75</v>
      </c>
      <c r="AU132" s="209" t="s">
        <v>76</v>
      </c>
      <c r="AY132" s="201" t="s">
        <v>169</v>
      </c>
      <c r="BK132" s="210">
        <f>BK133</f>
        <v>0</v>
      </c>
    </row>
    <row r="133" spans="1:65" s="2" customFormat="1" ht="16.5" customHeight="1">
      <c r="A133" s="39"/>
      <c r="B133" s="181"/>
      <c r="C133" s="213" t="s">
        <v>86</v>
      </c>
      <c r="D133" s="213" t="s">
        <v>171</v>
      </c>
      <c r="E133" s="214" t="s">
        <v>1580</v>
      </c>
      <c r="F133" s="215" t="s">
        <v>1581</v>
      </c>
      <c r="G133" s="216" t="s">
        <v>1407</v>
      </c>
      <c r="H133" s="217">
        <v>1</v>
      </c>
      <c r="I133" s="218"/>
      <c r="J133" s="219">
        <f>ROUND(I133*H133,2)</f>
        <v>0</v>
      </c>
      <c r="K133" s="220"/>
      <c r="L133" s="40"/>
      <c r="M133" s="221" t="s">
        <v>1</v>
      </c>
      <c r="N133" s="222" t="s">
        <v>41</v>
      </c>
      <c r="O133" s="78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257</v>
      </c>
      <c r="AT133" s="225" t="s">
        <v>171</v>
      </c>
      <c r="AU133" s="225" t="s">
        <v>84</v>
      </c>
      <c r="AY133" s="18" t="s">
        <v>169</v>
      </c>
      <c r="BE133" s="128">
        <f>IF(N133="základní",J133,0)</f>
        <v>0</v>
      </c>
      <c r="BF133" s="128">
        <f>IF(N133="snížená",J133,0)</f>
        <v>0</v>
      </c>
      <c r="BG133" s="128">
        <f>IF(N133="zákl. přenesená",J133,0)</f>
        <v>0</v>
      </c>
      <c r="BH133" s="128">
        <f>IF(N133="sníž. přenesená",J133,0)</f>
        <v>0</v>
      </c>
      <c r="BI133" s="128">
        <f>IF(N133="nulová",J133,0)</f>
        <v>0</v>
      </c>
      <c r="BJ133" s="18" t="s">
        <v>84</v>
      </c>
      <c r="BK133" s="128">
        <f>ROUND(I133*H133,2)</f>
        <v>0</v>
      </c>
      <c r="BL133" s="18" t="s">
        <v>257</v>
      </c>
      <c r="BM133" s="225" t="s">
        <v>1582</v>
      </c>
    </row>
    <row r="134" spans="1:63" s="12" customFormat="1" ht="25.9" customHeight="1">
      <c r="A134" s="12"/>
      <c r="B134" s="200"/>
      <c r="C134" s="12"/>
      <c r="D134" s="201" t="s">
        <v>75</v>
      </c>
      <c r="E134" s="202" t="s">
        <v>1583</v>
      </c>
      <c r="F134" s="202" t="s">
        <v>1584</v>
      </c>
      <c r="G134" s="12"/>
      <c r="H134" s="12"/>
      <c r="I134" s="203"/>
      <c r="J134" s="204">
        <f>BK134</f>
        <v>0</v>
      </c>
      <c r="K134" s="12"/>
      <c r="L134" s="200"/>
      <c r="M134" s="205"/>
      <c r="N134" s="206"/>
      <c r="O134" s="206"/>
      <c r="P134" s="207">
        <f>P135</f>
        <v>0</v>
      </c>
      <c r="Q134" s="206"/>
      <c r="R134" s="207">
        <f>R135</f>
        <v>0</v>
      </c>
      <c r="S134" s="206"/>
      <c r="T134" s="208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1" t="s">
        <v>86</v>
      </c>
      <c r="AT134" s="209" t="s">
        <v>75</v>
      </c>
      <c r="AU134" s="209" t="s">
        <v>76</v>
      </c>
      <c r="AY134" s="201" t="s">
        <v>169</v>
      </c>
      <c r="BK134" s="210">
        <f>BK135</f>
        <v>0</v>
      </c>
    </row>
    <row r="135" spans="1:65" s="2" customFormat="1" ht="16.5" customHeight="1">
      <c r="A135" s="39"/>
      <c r="B135" s="181"/>
      <c r="C135" s="213" t="s">
        <v>186</v>
      </c>
      <c r="D135" s="213" t="s">
        <v>171</v>
      </c>
      <c r="E135" s="214" t="s">
        <v>1585</v>
      </c>
      <c r="F135" s="215" t="s">
        <v>1586</v>
      </c>
      <c r="G135" s="216" t="s">
        <v>1407</v>
      </c>
      <c r="H135" s="217">
        <v>1</v>
      </c>
      <c r="I135" s="218"/>
      <c r="J135" s="219">
        <f>ROUND(I135*H135,2)</f>
        <v>0</v>
      </c>
      <c r="K135" s="220"/>
      <c r="L135" s="40"/>
      <c r="M135" s="267" t="s">
        <v>1</v>
      </c>
      <c r="N135" s="268" t="s">
        <v>41</v>
      </c>
      <c r="O135" s="269"/>
      <c r="P135" s="270">
        <f>O135*H135</f>
        <v>0</v>
      </c>
      <c r="Q135" s="270">
        <v>0</v>
      </c>
      <c r="R135" s="270">
        <f>Q135*H135</f>
        <v>0</v>
      </c>
      <c r="S135" s="270">
        <v>0</v>
      </c>
      <c r="T135" s="27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5" t="s">
        <v>257</v>
      </c>
      <c r="AT135" s="225" t="s">
        <v>171</v>
      </c>
      <c r="AU135" s="225" t="s">
        <v>84</v>
      </c>
      <c r="AY135" s="18" t="s">
        <v>169</v>
      </c>
      <c r="BE135" s="128">
        <f>IF(N135="základní",J135,0)</f>
        <v>0</v>
      </c>
      <c r="BF135" s="128">
        <f>IF(N135="snížená",J135,0)</f>
        <v>0</v>
      </c>
      <c r="BG135" s="128">
        <f>IF(N135="zákl. přenesená",J135,0)</f>
        <v>0</v>
      </c>
      <c r="BH135" s="128">
        <f>IF(N135="sníž. přenesená",J135,0)</f>
        <v>0</v>
      </c>
      <c r="BI135" s="128">
        <f>IF(N135="nulová",J135,0)</f>
        <v>0</v>
      </c>
      <c r="BJ135" s="18" t="s">
        <v>84</v>
      </c>
      <c r="BK135" s="128">
        <f>ROUND(I135*H135,2)</f>
        <v>0</v>
      </c>
      <c r="BL135" s="18" t="s">
        <v>257</v>
      </c>
      <c r="BM135" s="225" t="s">
        <v>1587</v>
      </c>
    </row>
    <row r="136" spans="1:31" s="2" customFormat="1" ht="6.95" customHeight="1">
      <c r="A136" s="39"/>
      <c r="B136" s="61"/>
      <c r="C136" s="62"/>
      <c r="D136" s="62"/>
      <c r="E136" s="62"/>
      <c r="F136" s="62"/>
      <c r="G136" s="62"/>
      <c r="H136" s="62"/>
      <c r="I136" s="163"/>
      <c r="J136" s="62"/>
      <c r="K136" s="62"/>
      <c r="L136" s="40"/>
      <c r="M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</sheetData>
  <autoFilter ref="C128:K135"/>
  <mergeCells count="14">
    <mergeCell ref="E7:H7"/>
    <mergeCell ref="E9:H9"/>
    <mergeCell ref="E18:H18"/>
    <mergeCell ref="E27:H27"/>
    <mergeCell ref="E85:H85"/>
    <mergeCell ref="E87:H87"/>
    <mergeCell ref="D103:F103"/>
    <mergeCell ref="D104:F104"/>
    <mergeCell ref="D105:F105"/>
    <mergeCell ref="D106:F106"/>
    <mergeCell ref="D107:F10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37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I4" s="136"/>
      <c r="L4" s="21"/>
      <c r="M4" s="138" t="s">
        <v>10</v>
      </c>
      <c r="AT4" s="18" t="s">
        <v>3</v>
      </c>
    </row>
    <row r="5" spans="2:12" s="1" customFormat="1" ht="6.95" customHeight="1">
      <c r="B5" s="21"/>
      <c r="I5" s="136"/>
      <c r="L5" s="21"/>
    </row>
    <row r="6" spans="2:12" s="1" customFormat="1" ht="12" customHeight="1">
      <c r="B6" s="21"/>
      <c r="D6" s="31" t="s">
        <v>16</v>
      </c>
      <c r="I6" s="136"/>
      <c r="L6" s="21"/>
    </row>
    <row r="7" spans="2:12" s="1" customFormat="1" ht="16.5" customHeight="1">
      <c r="B7" s="21"/>
      <c r="E7" s="139" t="str">
        <f>'Rekapitulace stavby'!K6</f>
        <v>ZŠ LAŽÁNKY - rekonstrukce a dostavba</v>
      </c>
      <c r="F7" s="31"/>
      <c r="G7" s="31"/>
      <c r="H7" s="31"/>
      <c r="I7" s="136"/>
      <c r="L7" s="21"/>
    </row>
    <row r="8" spans="1:31" s="2" customFormat="1" ht="12" customHeight="1">
      <c r="A8" s="39"/>
      <c r="B8" s="40"/>
      <c r="C8" s="39"/>
      <c r="D8" s="31" t="s">
        <v>112</v>
      </c>
      <c r="E8" s="39"/>
      <c r="F8" s="39"/>
      <c r="G8" s="39"/>
      <c r="H8" s="39"/>
      <c r="I8" s="140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1588</v>
      </c>
      <c r="F9" s="39"/>
      <c r="G9" s="39"/>
      <c r="H9" s="39"/>
      <c r="I9" s="140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140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1" t="s">
        <v>18</v>
      </c>
      <c r="E11" s="39"/>
      <c r="F11" s="26" t="s">
        <v>1</v>
      </c>
      <c r="G11" s="39"/>
      <c r="H11" s="39"/>
      <c r="I11" s="141" t="s">
        <v>19</v>
      </c>
      <c r="J11" s="26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1" t="s">
        <v>20</v>
      </c>
      <c r="E12" s="39"/>
      <c r="F12" s="26" t="s">
        <v>21</v>
      </c>
      <c r="G12" s="39"/>
      <c r="H12" s="39"/>
      <c r="I12" s="141" t="s">
        <v>22</v>
      </c>
      <c r="J12" s="70" t="str">
        <f>'Rekapitulace stavby'!AN8</f>
        <v>9. 3. 2020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40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1" t="s">
        <v>24</v>
      </c>
      <c r="E14" s="39"/>
      <c r="F14" s="39"/>
      <c r="G14" s="39"/>
      <c r="H14" s="39"/>
      <c r="I14" s="141" t="s">
        <v>25</v>
      </c>
      <c r="J14" s="26" t="str">
        <f>IF('Rekapitulace stavby'!AN10="","",'Rekapitulace stavby'!AN10)</f>
        <v/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6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26" t="str">
        <f>IF('Rekapitulace stavby'!AN11="","",'Rekapitulace stavby'!AN11)</f>
        <v/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140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1" t="s">
        <v>27</v>
      </c>
      <c r="E17" s="39"/>
      <c r="F17" s="39"/>
      <c r="G17" s="39"/>
      <c r="H17" s="39"/>
      <c r="I17" s="141" t="s">
        <v>25</v>
      </c>
      <c r="J17" s="32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2" t="str">
        <f>'Rekapitulace stavby'!E14</f>
        <v>Vyplň údaj</v>
      </c>
      <c r="F18" s="26"/>
      <c r="G18" s="26"/>
      <c r="H18" s="26"/>
      <c r="I18" s="141" t="s">
        <v>26</v>
      </c>
      <c r="J18" s="32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140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1" t="s">
        <v>29</v>
      </c>
      <c r="E20" s="39"/>
      <c r="F20" s="39"/>
      <c r="G20" s="39"/>
      <c r="H20" s="39"/>
      <c r="I20" s="141" t="s">
        <v>25</v>
      </c>
      <c r="J20" s="26" t="str">
        <f>IF('Rekapitulace stavby'!AN16="","",'Rekapitulace stavby'!AN16)</f>
        <v/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6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26" t="str">
        <f>IF('Rekapitulace stavby'!AN17="","",'Rekapitulace stavby'!AN17)</f>
        <v/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140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1" t="s">
        <v>31</v>
      </c>
      <c r="E23" s="39"/>
      <c r="F23" s="39"/>
      <c r="G23" s="39"/>
      <c r="H23" s="39"/>
      <c r="I23" s="141" t="s">
        <v>25</v>
      </c>
      <c r="J23" s="26" t="str">
        <f>IF('Rekapitulace stavby'!AN19="","",'Rekapitulace stavby'!AN19)</f>
        <v/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6" t="str">
        <f>IF('Rekapitulace stavby'!E20="","",'Rekapitulace stavby'!E20)</f>
        <v>Budgets4u s.r.o.</v>
      </c>
      <c r="F24" s="39"/>
      <c r="G24" s="39"/>
      <c r="H24" s="39"/>
      <c r="I24" s="141" t="s">
        <v>26</v>
      </c>
      <c r="J24" s="26" t="str">
        <f>IF('Rekapitulace stavby'!AN20="","",'Rekapitulace stavby'!AN20)</f>
        <v/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140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1" t="s">
        <v>33</v>
      </c>
      <c r="E26" s="39"/>
      <c r="F26" s="39"/>
      <c r="G26" s="39"/>
      <c r="H26" s="39"/>
      <c r="I26" s="140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35" t="s">
        <v>1</v>
      </c>
      <c r="F27" s="35"/>
      <c r="G27" s="35"/>
      <c r="H27" s="35"/>
      <c r="I27" s="144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140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146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0"/>
      <c r="C30" s="39"/>
      <c r="D30" s="26" t="s">
        <v>114</v>
      </c>
      <c r="E30" s="39"/>
      <c r="F30" s="39"/>
      <c r="G30" s="39"/>
      <c r="H30" s="39"/>
      <c r="I30" s="140"/>
      <c r="J30" s="38">
        <f>J96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0"/>
      <c r="C31" s="39"/>
      <c r="D31" s="37" t="s">
        <v>105</v>
      </c>
      <c r="E31" s="39"/>
      <c r="F31" s="39"/>
      <c r="G31" s="39"/>
      <c r="H31" s="39"/>
      <c r="I31" s="140"/>
      <c r="J31" s="38">
        <f>J100</f>
        <v>0</v>
      </c>
      <c r="K31" s="39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47" t="s">
        <v>36</v>
      </c>
      <c r="E32" s="39"/>
      <c r="F32" s="39"/>
      <c r="G32" s="39"/>
      <c r="H32" s="39"/>
      <c r="I32" s="140"/>
      <c r="J32" s="97">
        <f>ROUND(J30+J31,2)</f>
        <v>0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91"/>
      <c r="E33" s="91"/>
      <c r="F33" s="91"/>
      <c r="G33" s="91"/>
      <c r="H33" s="91"/>
      <c r="I33" s="146"/>
      <c r="J33" s="91"/>
      <c r="K33" s="91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38</v>
      </c>
      <c r="G34" s="39"/>
      <c r="H34" s="39"/>
      <c r="I34" s="148" t="s">
        <v>37</v>
      </c>
      <c r="J34" s="44" t="s">
        <v>39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49" t="s">
        <v>40</v>
      </c>
      <c r="E35" s="31" t="s">
        <v>41</v>
      </c>
      <c r="F35" s="150">
        <f>ROUND((SUM(BE100:BE107)+SUM(BE127:BE129)),2)</f>
        <v>0</v>
      </c>
      <c r="G35" s="39"/>
      <c r="H35" s="39"/>
      <c r="I35" s="151">
        <v>0.21</v>
      </c>
      <c r="J35" s="150">
        <f>ROUND(((SUM(BE100:BE107)+SUM(BE127:BE129))*I35),2)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1" t="s">
        <v>42</v>
      </c>
      <c r="F36" s="150">
        <f>ROUND((SUM(BF100:BF107)+SUM(BF127:BF129)),2)</f>
        <v>0</v>
      </c>
      <c r="G36" s="39"/>
      <c r="H36" s="39"/>
      <c r="I36" s="151">
        <v>0.15</v>
      </c>
      <c r="J36" s="150">
        <f>ROUND(((SUM(BF100:BF107)+SUM(BF127:BF129))*I36),2)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1" t="s">
        <v>43</v>
      </c>
      <c r="F37" s="150">
        <f>ROUND((SUM(BG100:BG107)+SUM(BG127:BG129)),2)</f>
        <v>0</v>
      </c>
      <c r="G37" s="39"/>
      <c r="H37" s="39"/>
      <c r="I37" s="151">
        <v>0.21</v>
      </c>
      <c r="J37" s="150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1" t="s">
        <v>44</v>
      </c>
      <c r="F38" s="150">
        <f>ROUND((SUM(BH100:BH107)+SUM(BH127:BH129)),2)</f>
        <v>0</v>
      </c>
      <c r="G38" s="39"/>
      <c r="H38" s="39"/>
      <c r="I38" s="151">
        <v>0.15</v>
      </c>
      <c r="J38" s="150">
        <f>0</f>
        <v>0</v>
      </c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1" t="s">
        <v>45</v>
      </c>
      <c r="F39" s="150">
        <f>ROUND((SUM(BI100:BI107)+SUM(BI127:BI129)),2)</f>
        <v>0</v>
      </c>
      <c r="G39" s="39"/>
      <c r="H39" s="39"/>
      <c r="I39" s="151">
        <v>0</v>
      </c>
      <c r="J39" s="150">
        <f>0</f>
        <v>0</v>
      </c>
      <c r="K39" s="39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40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4"/>
      <c r="D41" s="152" t="s">
        <v>46</v>
      </c>
      <c r="E41" s="82"/>
      <c r="F41" s="82"/>
      <c r="G41" s="153" t="s">
        <v>47</v>
      </c>
      <c r="H41" s="154" t="s">
        <v>48</v>
      </c>
      <c r="I41" s="155"/>
      <c r="J41" s="156">
        <f>SUM(J32:J39)</f>
        <v>0</v>
      </c>
      <c r="K41" s="157"/>
      <c r="L41" s="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0"/>
      <c r="C42" s="39"/>
      <c r="D42" s="39"/>
      <c r="E42" s="39"/>
      <c r="F42" s="39"/>
      <c r="G42" s="39"/>
      <c r="H42" s="39"/>
      <c r="I42" s="140"/>
      <c r="J42" s="39"/>
      <c r="K42" s="39"/>
      <c r="L42" s="5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36"/>
      <c r="L43" s="21"/>
    </row>
    <row r="44" spans="2:12" s="1" customFormat="1" ht="14.4" customHeight="1">
      <c r="B44" s="21"/>
      <c r="I44" s="136"/>
      <c r="L44" s="21"/>
    </row>
    <row r="45" spans="2:12" s="1" customFormat="1" ht="14.4" customHeight="1">
      <c r="B45" s="21"/>
      <c r="I45" s="136"/>
      <c r="L45" s="21"/>
    </row>
    <row r="46" spans="2:12" s="1" customFormat="1" ht="14.4" customHeight="1">
      <c r="B46" s="21"/>
      <c r="I46" s="136"/>
      <c r="L46" s="21"/>
    </row>
    <row r="47" spans="2:12" s="1" customFormat="1" ht="14.4" customHeight="1">
      <c r="B47" s="21"/>
      <c r="I47" s="136"/>
      <c r="L47" s="21"/>
    </row>
    <row r="48" spans="2:12" s="1" customFormat="1" ht="14.4" customHeight="1">
      <c r="B48" s="21"/>
      <c r="I48" s="136"/>
      <c r="L48" s="21"/>
    </row>
    <row r="49" spans="2:12" s="1" customFormat="1" ht="14.4" customHeight="1">
      <c r="B49" s="21"/>
      <c r="I49" s="136"/>
      <c r="L49" s="21"/>
    </row>
    <row r="50" spans="2:12" s="2" customFormat="1" ht="14.4" customHeight="1">
      <c r="B50" s="56"/>
      <c r="D50" s="57" t="s">
        <v>49</v>
      </c>
      <c r="E50" s="58"/>
      <c r="F50" s="58"/>
      <c r="G50" s="57" t="s">
        <v>50</v>
      </c>
      <c r="H50" s="58"/>
      <c r="I50" s="158"/>
      <c r="J50" s="58"/>
      <c r="K50" s="58"/>
      <c r="L50" s="5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0"/>
      <c r="C61" s="39"/>
      <c r="D61" s="59" t="s">
        <v>51</v>
      </c>
      <c r="E61" s="42"/>
      <c r="F61" s="159" t="s">
        <v>52</v>
      </c>
      <c r="G61" s="59" t="s">
        <v>51</v>
      </c>
      <c r="H61" s="42"/>
      <c r="I61" s="160"/>
      <c r="J61" s="161" t="s">
        <v>52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0"/>
      <c r="C65" s="39"/>
      <c r="D65" s="57" t="s">
        <v>53</v>
      </c>
      <c r="E65" s="60"/>
      <c r="F65" s="60"/>
      <c r="G65" s="57" t="s">
        <v>54</v>
      </c>
      <c r="H65" s="60"/>
      <c r="I65" s="162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0"/>
      <c r="C76" s="39"/>
      <c r="D76" s="59" t="s">
        <v>51</v>
      </c>
      <c r="E76" s="42"/>
      <c r="F76" s="159" t="s">
        <v>52</v>
      </c>
      <c r="G76" s="59" t="s">
        <v>51</v>
      </c>
      <c r="H76" s="42"/>
      <c r="I76" s="160"/>
      <c r="J76" s="161" t="s">
        <v>52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163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1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115</v>
      </c>
      <c r="D82" s="39"/>
      <c r="E82" s="39"/>
      <c r="F82" s="39"/>
      <c r="G82" s="39"/>
      <c r="H82" s="39"/>
      <c r="I82" s="140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40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39"/>
      <c r="E84" s="39"/>
      <c r="F84" s="39"/>
      <c r="G84" s="39"/>
      <c r="H84" s="39"/>
      <c r="I84" s="140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39" t="str">
        <f>E7</f>
        <v>ZŠ LAŽÁNKY - rekonstrukce a dostavba</v>
      </c>
      <c r="F85" s="31"/>
      <c r="G85" s="31"/>
      <c r="H85" s="31"/>
      <c r="I85" s="140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112</v>
      </c>
      <c r="D86" s="39"/>
      <c r="E86" s="39"/>
      <c r="F86" s="39"/>
      <c r="G86" s="39"/>
      <c r="H86" s="39"/>
      <c r="I86" s="140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2020/002/e - Vzduchotechnika</v>
      </c>
      <c r="F87" s="39"/>
      <c r="G87" s="39"/>
      <c r="H87" s="39"/>
      <c r="I87" s="140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40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1" t="s">
        <v>22</v>
      </c>
      <c r="J89" s="70" t="str">
        <f>IF(J12="","",J12)</f>
        <v>9. 3. 2020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140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1" t="s">
        <v>29</v>
      </c>
      <c r="J91" s="35" t="str">
        <f>E21</f>
        <v xml:space="preserve"> 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1" t="s">
        <v>31</v>
      </c>
      <c r="J92" s="35" t="str">
        <f>E24</f>
        <v>Budgets4u s.r.o.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140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65" t="s">
        <v>116</v>
      </c>
      <c r="D94" s="134"/>
      <c r="E94" s="134"/>
      <c r="F94" s="134"/>
      <c r="G94" s="134"/>
      <c r="H94" s="134"/>
      <c r="I94" s="166"/>
      <c r="J94" s="167" t="s">
        <v>117</v>
      </c>
      <c r="K94" s="134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140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68" t="s">
        <v>118</v>
      </c>
      <c r="D96" s="39"/>
      <c r="E96" s="39"/>
      <c r="F96" s="39"/>
      <c r="G96" s="39"/>
      <c r="H96" s="39"/>
      <c r="I96" s="140"/>
      <c r="J96" s="97">
        <f>J127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119</v>
      </c>
    </row>
    <row r="97" spans="1:31" s="9" customFormat="1" ht="24.95" customHeight="1">
      <c r="A97" s="9"/>
      <c r="B97" s="169"/>
      <c r="C97" s="9"/>
      <c r="D97" s="170" t="s">
        <v>1589</v>
      </c>
      <c r="E97" s="171"/>
      <c r="F97" s="171"/>
      <c r="G97" s="171"/>
      <c r="H97" s="171"/>
      <c r="I97" s="172"/>
      <c r="J97" s="173">
        <f>J128</f>
        <v>0</v>
      </c>
      <c r="K97" s="9"/>
      <c r="L97" s="16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39"/>
      <c r="D98" s="39"/>
      <c r="E98" s="39"/>
      <c r="F98" s="39"/>
      <c r="G98" s="39"/>
      <c r="H98" s="39"/>
      <c r="I98" s="140"/>
      <c r="J98" s="39"/>
      <c r="K98" s="39"/>
      <c r="L98" s="5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40"/>
      <c r="C99" s="39"/>
      <c r="D99" s="39"/>
      <c r="E99" s="39"/>
      <c r="F99" s="39"/>
      <c r="G99" s="39"/>
      <c r="H99" s="39"/>
      <c r="I99" s="140"/>
      <c r="J99" s="39"/>
      <c r="K99" s="39"/>
      <c r="L99" s="5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29.25" customHeight="1">
      <c r="A100" s="39"/>
      <c r="B100" s="40"/>
      <c r="C100" s="168" t="s">
        <v>146</v>
      </c>
      <c r="D100" s="39"/>
      <c r="E100" s="39"/>
      <c r="F100" s="39"/>
      <c r="G100" s="39"/>
      <c r="H100" s="39"/>
      <c r="I100" s="140"/>
      <c r="J100" s="179">
        <f>ROUND(J101+J102+J103+J104+J105+J106,2)</f>
        <v>0</v>
      </c>
      <c r="K100" s="39"/>
      <c r="L100" s="56"/>
      <c r="N100" s="180" t="s">
        <v>40</v>
      </c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65" s="2" customFormat="1" ht="18" customHeight="1">
      <c r="A101" s="39"/>
      <c r="B101" s="181"/>
      <c r="C101" s="140"/>
      <c r="D101" s="129" t="s">
        <v>147</v>
      </c>
      <c r="E101" s="182"/>
      <c r="F101" s="182"/>
      <c r="G101" s="140"/>
      <c r="H101" s="140"/>
      <c r="I101" s="140"/>
      <c r="J101" s="123">
        <v>0</v>
      </c>
      <c r="K101" s="140"/>
      <c r="L101" s="183"/>
      <c r="M101" s="184"/>
      <c r="N101" s="185" t="s">
        <v>41</v>
      </c>
      <c r="O101" s="184"/>
      <c r="P101" s="184"/>
      <c r="Q101" s="184"/>
      <c r="R101" s="184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84"/>
      <c r="AG101" s="184"/>
      <c r="AH101" s="184"/>
      <c r="AI101" s="184"/>
      <c r="AJ101" s="184"/>
      <c r="AK101" s="184"/>
      <c r="AL101" s="184"/>
      <c r="AM101" s="184"/>
      <c r="AN101" s="184"/>
      <c r="AO101" s="184"/>
      <c r="AP101" s="184"/>
      <c r="AQ101" s="184"/>
      <c r="AR101" s="184"/>
      <c r="AS101" s="184"/>
      <c r="AT101" s="184"/>
      <c r="AU101" s="184"/>
      <c r="AV101" s="184"/>
      <c r="AW101" s="184"/>
      <c r="AX101" s="184"/>
      <c r="AY101" s="186" t="s">
        <v>100</v>
      </c>
      <c r="AZ101" s="184"/>
      <c r="BA101" s="184"/>
      <c r="BB101" s="184"/>
      <c r="BC101" s="184"/>
      <c r="BD101" s="184"/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86" t="s">
        <v>84</v>
      </c>
      <c r="BK101" s="184"/>
      <c r="BL101" s="184"/>
      <c r="BM101" s="184"/>
    </row>
    <row r="102" spans="1:65" s="2" customFormat="1" ht="18" customHeight="1">
      <c r="A102" s="39"/>
      <c r="B102" s="181"/>
      <c r="C102" s="140"/>
      <c r="D102" s="129" t="s">
        <v>148</v>
      </c>
      <c r="E102" s="182"/>
      <c r="F102" s="182"/>
      <c r="G102" s="140"/>
      <c r="H102" s="140"/>
      <c r="I102" s="140"/>
      <c r="J102" s="123">
        <v>0</v>
      </c>
      <c r="K102" s="140"/>
      <c r="L102" s="183"/>
      <c r="M102" s="184"/>
      <c r="N102" s="185" t="s">
        <v>41</v>
      </c>
      <c r="O102" s="184"/>
      <c r="P102" s="184"/>
      <c r="Q102" s="184"/>
      <c r="R102" s="184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6" t="s">
        <v>100</v>
      </c>
      <c r="AZ102" s="184"/>
      <c r="BA102" s="184"/>
      <c r="BB102" s="184"/>
      <c r="BC102" s="184"/>
      <c r="BD102" s="184"/>
      <c r="BE102" s="187">
        <f>IF(N102="základní",J102,0)</f>
        <v>0</v>
      </c>
      <c r="BF102" s="187">
        <f>IF(N102="snížená",J102,0)</f>
        <v>0</v>
      </c>
      <c r="BG102" s="187">
        <f>IF(N102="zákl. přenesená",J102,0)</f>
        <v>0</v>
      </c>
      <c r="BH102" s="187">
        <f>IF(N102="sníž. přenesená",J102,0)</f>
        <v>0</v>
      </c>
      <c r="BI102" s="187">
        <f>IF(N102="nulová",J102,0)</f>
        <v>0</v>
      </c>
      <c r="BJ102" s="186" t="s">
        <v>84</v>
      </c>
      <c r="BK102" s="184"/>
      <c r="BL102" s="184"/>
      <c r="BM102" s="184"/>
    </row>
    <row r="103" spans="1:65" s="2" customFormat="1" ht="18" customHeight="1">
      <c r="A103" s="39"/>
      <c r="B103" s="181"/>
      <c r="C103" s="140"/>
      <c r="D103" s="129" t="s">
        <v>149</v>
      </c>
      <c r="E103" s="182"/>
      <c r="F103" s="182"/>
      <c r="G103" s="140"/>
      <c r="H103" s="140"/>
      <c r="I103" s="140"/>
      <c r="J103" s="123">
        <v>0</v>
      </c>
      <c r="K103" s="140"/>
      <c r="L103" s="183"/>
      <c r="M103" s="184"/>
      <c r="N103" s="185" t="s">
        <v>41</v>
      </c>
      <c r="O103" s="184"/>
      <c r="P103" s="184"/>
      <c r="Q103" s="184"/>
      <c r="R103" s="184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84"/>
      <c r="AG103" s="184"/>
      <c r="AH103" s="184"/>
      <c r="AI103" s="184"/>
      <c r="AJ103" s="184"/>
      <c r="AK103" s="184"/>
      <c r="AL103" s="184"/>
      <c r="AM103" s="184"/>
      <c r="AN103" s="184"/>
      <c r="AO103" s="184"/>
      <c r="AP103" s="184"/>
      <c r="AQ103" s="184"/>
      <c r="AR103" s="184"/>
      <c r="AS103" s="184"/>
      <c r="AT103" s="184"/>
      <c r="AU103" s="184"/>
      <c r="AV103" s="184"/>
      <c r="AW103" s="184"/>
      <c r="AX103" s="184"/>
      <c r="AY103" s="186" t="s">
        <v>100</v>
      </c>
      <c r="AZ103" s="184"/>
      <c r="BA103" s="184"/>
      <c r="BB103" s="184"/>
      <c r="BC103" s="184"/>
      <c r="BD103" s="184"/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86" t="s">
        <v>84</v>
      </c>
      <c r="BK103" s="184"/>
      <c r="BL103" s="184"/>
      <c r="BM103" s="184"/>
    </row>
    <row r="104" spans="1:65" s="2" customFormat="1" ht="18" customHeight="1">
      <c r="A104" s="39"/>
      <c r="B104" s="181"/>
      <c r="C104" s="140"/>
      <c r="D104" s="129" t="s">
        <v>150</v>
      </c>
      <c r="E104" s="182"/>
      <c r="F104" s="182"/>
      <c r="G104" s="140"/>
      <c r="H104" s="140"/>
      <c r="I104" s="140"/>
      <c r="J104" s="123">
        <v>0</v>
      </c>
      <c r="K104" s="140"/>
      <c r="L104" s="183"/>
      <c r="M104" s="184"/>
      <c r="N104" s="185" t="s">
        <v>41</v>
      </c>
      <c r="O104" s="184"/>
      <c r="P104" s="184"/>
      <c r="Q104" s="184"/>
      <c r="R104" s="184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6" t="s">
        <v>100</v>
      </c>
      <c r="AZ104" s="184"/>
      <c r="BA104" s="184"/>
      <c r="BB104" s="184"/>
      <c r="BC104" s="184"/>
      <c r="BD104" s="184"/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6" t="s">
        <v>84</v>
      </c>
      <c r="BK104" s="184"/>
      <c r="BL104" s="184"/>
      <c r="BM104" s="184"/>
    </row>
    <row r="105" spans="1:65" s="2" customFormat="1" ht="18" customHeight="1">
      <c r="A105" s="39"/>
      <c r="B105" s="181"/>
      <c r="C105" s="140"/>
      <c r="D105" s="129" t="s">
        <v>151</v>
      </c>
      <c r="E105" s="182"/>
      <c r="F105" s="182"/>
      <c r="G105" s="140"/>
      <c r="H105" s="140"/>
      <c r="I105" s="140"/>
      <c r="J105" s="123">
        <v>0</v>
      </c>
      <c r="K105" s="140"/>
      <c r="L105" s="183"/>
      <c r="M105" s="184"/>
      <c r="N105" s="185" t="s">
        <v>41</v>
      </c>
      <c r="O105" s="184"/>
      <c r="P105" s="184"/>
      <c r="Q105" s="184"/>
      <c r="R105" s="184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6" t="s">
        <v>100</v>
      </c>
      <c r="AZ105" s="184"/>
      <c r="BA105" s="184"/>
      <c r="BB105" s="184"/>
      <c r="BC105" s="184"/>
      <c r="BD105" s="184"/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6" t="s">
        <v>84</v>
      </c>
      <c r="BK105" s="184"/>
      <c r="BL105" s="184"/>
      <c r="BM105" s="184"/>
    </row>
    <row r="106" spans="1:65" s="2" customFormat="1" ht="18" customHeight="1">
      <c r="A106" s="39"/>
      <c r="B106" s="181"/>
      <c r="C106" s="140"/>
      <c r="D106" s="182" t="s">
        <v>152</v>
      </c>
      <c r="E106" s="140"/>
      <c r="F106" s="140"/>
      <c r="G106" s="140"/>
      <c r="H106" s="140"/>
      <c r="I106" s="140"/>
      <c r="J106" s="123">
        <f>ROUND(J30*T106,2)</f>
        <v>0</v>
      </c>
      <c r="K106" s="140"/>
      <c r="L106" s="183"/>
      <c r="M106" s="184"/>
      <c r="N106" s="185" t="s">
        <v>41</v>
      </c>
      <c r="O106" s="184"/>
      <c r="P106" s="184"/>
      <c r="Q106" s="184"/>
      <c r="R106" s="184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6" t="s">
        <v>153</v>
      </c>
      <c r="AZ106" s="184"/>
      <c r="BA106" s="184"/>
      <c r="BB106" s="184"/>
      <c r="BC106" s="184"/>
      <c r="BD106" s="184"/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6" t="s">
        <v>84</v>
      </c>
      <c r="BK106" s="184"/>
      <c r="BL106" s="184"/>
      <c r="BM106" s="184"/>
    </row>
    <row r="107" spans="1:31" s="2" customFormat="1" ht="12">
      <c r="A107" s="39"/>
      <c r="B107" s="40"/>
      <c r="C107" s="39"/>
      <c r="D107" s="39"/>
      <c r="E107" s="39"/>
      <c r="F107" s="39"/>
      <c r="G107" s="39"/>
      <c r="H107" s="39"/>
      <c r="I107" s="140"/>
      <c r="J107" s="39"/>
      <c r="K107" s="39"/>
      <c r="L107" s="56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9.25" customHeight="1">
      <c r="A108" s="39"/>
      <c r="B108" s="40"/>
      <c r="C108" s="133" t="s">
        <v>110</v>
      </c>
      <c r="D108" s="134"/>
      <c r="E108" s="134"/>
      <c r="F108" s="134"/>
      <c r="G108" s="134"/>
      <c r="H108" s="134"/>
      <c r="I108" s="166"/>
      <c r="J108" s="135">
        <f>ROUND(J96+J100,2)</f>
        <v>0</v>
      </c>
      <c r="K108" s="134"/>
      <c r="L108" s="5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1"/>
      <c r="C109" s="62"/>
      <c r="D109" s="62"/>
      <c r="E109" s="62"/>
      <c r="F109" s="62"/>
      <c r="G109" s="62"/>
      <c r="H109" s="62"/>
      <c r="I109" s="163"/>
      <c r="J109" s="62"/>
      <c r="K109" s="62"/>
      <c r="L109" s="5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3"/>
      <c r="C113" s="64"/>
      <c r="D113" s="64"/>
      <c r="E113" s="64"/>
      <c r="F113" s="64"/>
      <c r="G113" s="64"/>
      <c r="H113" s="64"/>
      <c r="I113" s="164"/>
      <c r="J113" s="64"/>
      <c r="K113" s="64"/>
      <c r="L113" s="5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2" t="s">
        <v>154</v>
      </c>
      <c r="D114" s="39"/>
      <c r="E114" s="39"/>
      <c r="F114" s="39"/>
      <c r="G114" s="39"/>
      <c r="H114" s="39"/>
      <c r="I114" s="140"/>
      <c r="J114" s="39"/>
      <c r="K114" s="39"/>
      <c r="L114" s="5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39"/>
      <c r="D115" s="39"/>
      <c r="E115" s="39"/>
      <c r="F115" s="39"/>
      <c r="G115" s="39"/>
      <c r="H115" s="39"/>
      <c r="I115" s="140"/>
      <c r="J115" s="39"/>
      <c r="K115" s="39"/>
      <c r="L115" s="5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1" t="s">
        <v>16</v>
      </c>
      <c r="D116" s="39"/>
      <c r="E116" s="39"/>
      <c r="F116" s="39"/>
      <c r="G116" s="39"/>
      <c r="H116" s="39"/>
      <c r="I116" s="140"/>
      <c r="J116" s="39"/>
      <c r="K116" s="39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39"/>
      <c r="D117" s="39"/>
      <c r="E117" s="139" t="str">
        <f>E7</f>
        <v>ZŠ LAŽÁNKY - rekonstrukce a dostavba</v>
      </c>
      <c r="F117" s="31"/>
      <c r="G117" s="31"/>
      <c r="H117" s="31"/>
      <c r="I117" s="140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1" t="s">
        <v>112</v>
      </c>
      <c r="D118" s="39"/>
      <c r="E118" s="39"/>
      <c r="F118" s="39"/>
      <c r="G118" s="39"/>
      <c r="H118" s="39"/>
      <c r="I118" s="140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39"/>
      <c r="D119" s="39"/>
      <c r="E119" s="68" t="str">
        <f>E9</f>
        <v>2020/002/e - Vzduchotechnika</v>
      </c>
      <c r="F119" s="39"/>
      <c r="G119" s="39"/>
      <c r="H119" s="39"/>
      <c r="I119" s="140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39"/>
      <c r="D120" s="39"/>
      <c r="E120" s="39"/>
      <c r="F120" s="39"/>
      <c r="G120" s="39"/>
      <c r="H120" s="39"/>
      <c r="I120" s="140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20</v>
      </c>
      <c r="D121" s="39"/>
      <c r="E121" s="39"/>
      <c r="F121" s="26" t="str">
        <f>F12</f>
        <v xml:space="preserve"> </v>
      </c>
      <c r="G121" s="39"/>
      <c r="H121" s="39"/>
      <c r="I121" s="141" t="s">
        <v>22</v>
      </c>
      <c r="J121" s="70" t="str">
        <f>IF(J12="","",J12)</f>
        <v>9. 3. 2020</v>
      </c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39"/>
      <c r="D122" s="39"/>
      <c r="E122" s="39"/>
      <c r="F122" s="39"/>
      <c r="G122" s="39"/>
      <c r="H122" s="39"/>
      <c r="I122" s="140"/>
      <c r="J122" s="39"/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1" t="s">
        <v>24</v>
      </c>
      <c r="D123" s="39"/>
      <c r="E123" s="39"/>
      <c r="F123" s="26" t="str">
        <f>E15</f>
        <v xml:space="preserve"> </v>
      </c>
      <c r="G123" s="39"/>
      <c r="H123" s="39"/>
      <c r="I123" s="141" t="s">
        <v>29</v>
      </c>
      <c r="J123" s="35" t="str">
        <f>E21</f>
        <v xml:space="preserve"> </v>
      </c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1" t="s">
        <v>27</v>
      </c>
      <c r="D124" s="39"/>
      <c r="E124" s="39"/>
      <c r="F124" s="26" t="str">
        <f>IF(E18="","",E18)</f>
        <v>Vyplň údaj</v>
      </c>
      <c r="G124" s="39"/>
      <c r="H124" s="39"/>
      <c r="I124" s="141" t="s">
        <v>31</v>
      </c>
      <c r="J124" s="35" t="str">
        <f>E24</f>
        <v>Budgets4u s.r.o.</v>
      </c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39"/>
      <c r="D125" s="39"/>
      <c r="E125" s="39"/>
      <c r="F125" s="39"/>
      <c r="G125" s="39"/>
      <c r="H125" s="39"/>
      <c r="I125" s="140"/>
      <c r="J125" s="39"/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88"/>
      <c r="B126" s="189"/>
      <c r="C126" s="190" t="s">
        <v>155</v>
      </c>
      <c r="D126" s="191" t="s">
        <v>61</v>
      </c>
      <c r="E126" s="191" t="s">
        <v>57</v>
      </c>
      <c r="F126" s="191" t="s">
        <v>58</v>
      </c>
      <c r="G126" s="191" t="s">
        <v>156</v>
      </c>
      <c r="H126" s="191" t="s">
        <v>157</v>
      </c>
      <c r="I126" s="192" t="s">
        <v>158</v>
      </c>
      <c r="J126" s="193" t="s">
        <v>117</v>
      </c>
      <c r="K126" s="194" t="s">
        <v>159</v>
      </c>
      <c r="L126" s="195"/>
      <c r="M126" s="87" t="s">
        <v>1</v>
      </c>
      <c r="N126" s="88" t="s">
        <v>40</v>
      </c>
      <c r="O126" s="88" t="s">
        <v>160</v>
      </c>
      <c r="P126" s="88" t="s">
        <v>161</v>
      </c>
      <c r="Q126" s="88" t="s">
        <v>162</v>
      </c>
      <c r="R126" s="88" t="s">
        <v>163</v>
      </c>
      <c r="S126" s="88" t="s">
        <v>164</v>
      </c>
      <c r="T126" s="89" t="s">
        <v>165</v>
      </c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</row>
    <row r="127" spans="1:63" s="2" customFormat="1" ht="22.8" customHeight="1">
      <c r="A127" s="39"/>
      <c r="B127" s="40"/>
      <c r="C127" s="94" t="s">
        <v>166</v>
      </c>
      <c r="D127" s="39"/>
      <c r="E127" s="39"/>
      <c r="F127" s="39"/>
      <c r="G127" s="39"/>
      <c r="H127" s="39"/>
      <c r="I127" s="140"/>
      <c r="J127" s="196">
        <f>BK127</f>
        <v>0</v>
      </c>
      <c r="K127" s="39"/>
      <c r="L127" s="40"/>
      <c r="M127" s="90"/>
      <c r="N127" s="74"/>
      <c r="O127" s="91"/>
      <c r="P127" s="197">
        <f>P128</f>
        <v>0</v>
      </c>
      <c r="Q127" s="91"/>
      <c r="R127" s="197">
        <f>R128</f>
        <v>0</v>
      </c>
      <c r="S127" s="91"/>
      <c r="T127" s="198">
        <f>T128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75</v>
      </c>
      <c r="AU127" s="18" t="s">
        <v>119</v>
      </c>
      <c r="BK127" s="199">
        <f>BK128</f>
        <v>0</v>
      </c>
    </row>
    <row r="128" spans="1:63" s="12" customFormat="1" ht="25.9" customHeight="1">
      <c r="A128" s="12"/>
      <c r="B128" s="200"/>
      <c r="C128" s="12"/>
      <c r="D128" s="201" t="s">
        <v>75</v>
      </c>
      <c r="E128" s="202" t="s">
        <v>1590</v>
      </c>
      <c r="F128" s="202" t="s">
        <v>97</v>
      </c>
      <c r="G128" s="12"/>
      <c r="H128" s="12"/>
      <c r="I128" s="203"/>
      <c r="J128" s="204">
        <f>BK128</f>
        <v>0</v>
      </c>
      <c r="K128" s="12"/>
      <c r="L128" s="200"/>
      <c r="M128" s="205"/>
      <c r="N128" s="206"/>
      <c r="O128" s="206"/>
      <c r="P128" s="207">
        <f>P129</f>
        <v>0</v>
      </c>
      <c r="Q128" s="206"/>
      <c r="R128" s="207">
        <f>R129</f>
        <v>0</v>
      </c>
      <c r="S128" s="206"/>
      <c r="T128" s="208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1" t="s">
        <v>86</v>
      </c>
      <c r="AT128" s="209" t="s">
        <v>75</v>
      </c>
      <c r="AU128" s="209" t="s">
        <v>76</v>
      </c>
      <c r="AY128" s="201" t="s">
        <v>169</v>
      </c>
      <c r="BK128" s="210">
        <f>BK129</f>
        <v>0</v>
      </c>
    </row>
    <row r="129" spans="1:65" s="2" customFormat="1" ht="16.5" customHeight="1">
      <c r="A129" s="39"/>
      <c r="B129" s="181"/>
      <c r="C129" s="213" t="s">
        <v>84</v>
      </c>
      <c r="D129" s="213" t="s">
        <v>171</v>
      </c>
      <c r="E129" s="214" t="s">
        <v>1591</v>
      </c>
      <c r="F129" s="215" t="s">
        <v>97</v>
      </c>
      <c r="G129" s="216" t="s">
        <v>1407</v>
      </c>
      <c r="H129" s="217">
        <v>1</v>
      </c>
      <c r="I129" s="218"/>
      <c r="J129" s="219">
        <f>ROUND(I129*H129,2)</f>
        <v>0</v>
      </c>
      <c r="K129" s="220"/>
      <c r="L129" s="40"/>
      <c r="M129" s="267" t="s">
        <v>1</v>
      </c>
      <c r="N129" s="268" t="s">
        <v>41</v>
      </c>
      <c r="O129" s="269"/>
      <c r="P129" s="270">
        <f>O129*H129</f>
        <v>0</v>
      </c>
      <c r="Q129" s="270">
        <v>0</v>
      </c>
      <c r="R129" s="270">
        <f>Q129*H129</f>
        <v>0</v>
      </c>
      <c r="S129" s="270">
        <v>0</v>
      </c>
      <c r="T129" s="27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5" t="s">
        <v>257</v>
      </c>
      <c r="AT129" s="225" t="s">
        <v>171</v>
      </c>
      <c r="AU129" s="225" t="s">
        <v>84</v>
      </c>
      <c r="AY129" s="18" t="s">
        <v>169</v>
      </c>
      <c r="BE129" s="128">
        <f>IF(N129="základní",J129,0)</f>
        <v>0</v>
      </c>
      <c r="BF129" s="128">
        <f>IF(N129="snížená",J129,0)</f>
        <v>0</v>
      </c>
      <c r="BG129" s="128">
        <f>IF(N129="zákl. přenesená",J129,0)</f>
        <v>0</v>
      </c>
      <c r="BH129" s="128">
        <f>IF(N129="sníž. přenesená",J129,0)</f>
        <v>0</v>
      </c>
      <c r="BI129" s="128">
        <f>IF(N129="nulová",J129,0)</f>
        <v>0</v>
      </c>
      <c r="BJ129" s="18" t="s">
        <v>84</v>
      </c>
      <c r="BK129" s="128">
        <f>ROUND(I129*H129,2)</f>
        <v>0</v>
      </c>
      <c r="BL129" s="18" t="s">
        <v>257</v>
      </c>
      <c r="BM129" s="225" t="s">
        <v>1592</v>
      </c>
    </row>
    <row r="130" spans="1:31" s="2" customFormat="1" ht="6.95" customHeight="1">
      <c r="A130" s="39"/>
      <c r="B130" s="61"/>
      <c r="C130" s="62"/>
      <c r="D130" s="62"/>
      <c r="E130" s="62"/>
      <c r="F130" s="62"/>
      <c r="G130" s="62"/>
      <c r="H130" s="62"/>
      <c r="I130" s="163"/>
      <c r="J130" s="62"/>
      <c r="K130" s="62"/>
      <c r="L130" s="40"/>
      <c r="M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</sheetData>
  <autoFilter ref="C126:K129"/>
  <mergeCells count="14">
    <mergeCell ref="E7:H7"/>
    <mergeCell ref="E9:H9"/>
    <mergeCell ref="E18:H18"/>
    <mergeCell ref="E27:H27"/>
    <mergeCell ref="E85:H85"/>
    <mergeCell ref="E87:H87"/>
    <mergeCell ref="D101:F101"/>
    <mergeCell ref="D102:F102"/>
    <mergeCell ref="D103:F103"/>
    <mergeCell ref="D104:F104"/>
    <mergeCell ref="D105:F10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137"/>
      <c r="J3" s="20"/>
      <c r="K3" s="20"/>
      <c r="L3" s="21"/>
      <c r="AT3" s="18" t="s">
        <v>86</v>
      </c>
    </row>
    <row r="4" spans="2:46" s="1" customFormat="1" ht="24.95" customHeight="1">
      <c r="B4" s="21"/>
      <c r="D4" s="22" t="s">
        <v>111</v>
      </c>
      <c r="I4" s="136"/>
      <c r="L4" s="21"/>
      <c r="M4" s="138" t="s">
        <v>10</v>
      </c>
      <c r="AT4" s="18" t="s">
        <v>3</v>
      </c>
    </row>
    <row r="5" spans="2:12" s="1" customFormat="1" ht="6.95" customHeight="1">
      <c r="B5" s="21"/>
      <c r="I5" s="136"/>
      <c r="L5" s="21"/>
    </row>
    <row r="6" spans="2:12" s="1" customFormat="1" ht="12" customHeight="1">
      <c r="B6" s="21"/>
      <c r="D6" s="31" t="s">
        <v>16</v>
      </c>
      <c r="I6" s="136"/>
      <c r="L6" s="21"/>
    </row>
    <row r="7" spans="2:12" s="1" customFormat="1" ht="16.5" customHeight="1">
      <c r="B7" s="21"/>
      <c r="E7" s="139" t="str">
        <f>'Rekapitulace stavby'!K6</f>
        <v>ZŠ LAŽÁNKY - rekonstrukce a dostavba</v>
      </c>
      <c r="F7" s="31"/>
      <c r="G7" s="31"/>
      <c r="H7" s="31"/>
      <c r="I7" s="136"/>
      <c r="L7" s="21"/>
    </row>
    <row r="8" spans="1:31" s="2" customFormat="1" ht="12" customHeight="1">
      <c r="A8" s="39"/>
      <c r="B8" s="40"/>
      <c r="C8" s="39"/>
      <c r="D8" s="31" t="s">
        <v>112</v>
      </c>
      <c r="E8" s="39"/>
      <c r="F8" s="39"/>
      <c r="G8" s="39"/>
      <c r="H8" s="39"/>
      <c r="I8" s="140"/>
      <c r="J8" s="39"/>
      <c r="K8" s="39"/>
      <c r="L8" s="5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0"/>
      <c r="C9" s="39"/>
      <c r="D9" s="39"/>
      <c r="E9" s="68" t="s">
        <v>1593</v>
      </c>
      <c r="F9" s="39"/>
      <c r="G9" s="39"/>
      <c r="H9" s="39"/>
      <c r="I9" s="140"/>
      <c r="J9" s="39"/>
      <c r="K9" s="39"/>
      <c r="L9" s="5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0"/>
      <c r="C10" s="39"/>
      <c r="D10" s="39"/>
      <c r="E10" s="39"/>
      <c r="F10" s="39"/>
      <c r="G10" s="39"/>
      <c r="H10" s="39"/>
      <c r="I10" s="140"/>
      <c r="J10" s="39"/>
      <c r="K10" s="39"/>
      <c r="L10" s="5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0"/>
      <c r="C11" s="39"/>
      <c r="D11" s="31" t="s">
        <v>18</v>
      </c>
      <c r="E11" s="39"/>
      <c r="F11" s="26" t="s">
        <v>1</v>
      </c>
      <c r="G11" s="39"/>
      <c r="H11" s="39"/>
      <c r="I11" s="141" t="s">
        <v>19</v>
      </c>
      <c r="J11" s="26" t="s">
        <v>1</v>
      </c>
      <c r="K11" s="39"/>
      <c r="L11" s="5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0"/>
      <c r="C12" s="39"/>
      <c r="D12" s="31" t="s">
        <v>20</v>
      </c>
      <c r="E12" s="39"/>
      <c r="F12" s="26" t="s">
        <v>21</v>
      </c>
      <c r="G12" s="39"/>
      <c r="H12" s="39"/>
      <c r="I12" s="141" t="s">
        <v>22</v>
      </c>
      <c r="J12" s="70" t="str">
        <f>'Rekapitulace stavby'!AN8</f>
        <v>9. 3. 2020</v>
      </c>
      <c r="K12" s="39"/>
      <c r="L12" s="5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40"/>
      <c r="J13" s="39"/>
      <c r="K13" s="39"/>
      <c r="L13" s="5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0"/>
      <c r="C14" s="39"/>
      <c r="D14" s="31" t="s">
        <v>24</v>
      </c>
      <c r="E14" s="39"/>
      <c r="F14" s="39"/>
      <c r="G14" s="39"/>
      <c r="H14" s="39"/>
      <c r="I14" s="141" t="s">
        <v>25</v>
      </c>
      <c r="J14" s="26" t="str">
        <f>IF('Rekapitulace stavby'!AN10="","",'Rekapitulace stavby'!AN10)</f>
        <v/>
      </c>
      <c r="K14" s="39"/>
      <c r="L14" s="5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0"/>
      <c r="C15" s="39"/>
      <c r="D15" s="39"/>
      <c r="E15" s="26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26" t="str">
        <f>IF('Rekapitulace stavby'!AN11="","",'Rekapitulace stavby'!AN11)</f>
        <v/>
      </c>
      <c r="K15" s="39"/>
      <c r="L15" s="5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0"/>
      <c r="C16" s="39"/>
      <c r="D16" s="39"/>
      <c r="E16" s="39"/>
      <c r="F16" s="39"/>
      <c r="G16" s="39"/>
      <c r="H16" s="39"/>
      <c r="I16" s="140"/>
      <c r="J16" s="39"/>
      <c r="K16" s="39"/>
      <c r="L16" s="5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0"/>
      <c r="C17" s="39"/>
      <c r="D17" s="31" t="s">
        <v>27</v>
      </c>
      <c r="E17" s="39"/>
      <c r="F17" s="39"/>
      <c r="G17" s="39"/>
      <c r="H17" s="39"/>
      <c r="I17" s="141" t="s">
        <v>25</v>
      </c>
      <c r="J17" s="32" t="str">
        <f>'Rekapitulace stavby'!AN13</f>
        <v>Vyplň údaj</v>
      </c>
      <c r="K17" s="39"/>
      <c r="L17" s="5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0"/>
      <c r="C18" s="39"/>
      <c r="D18" s="39"/>
      <c r="E18" s="32" t="str">
        <f>'Rekapitulace stavby'!E14</f>
        <v>Vyplň údaj</v>
      </c>
      <c r="F18" s="26"/>
      <c r="G18" s="26"/>
      <c r="H18" s="26"/>
      <c r="I18" s="141" t="s">
        <v>26</v>
      </c>
      <c r="J18" s="32" t="str">
        <f>'Rekapitulace stavby'!AN14</f>
        <v>Vyplň údaj</v>
      </c>
      <c r="K18" s="39"/>
      <c r="L18" s="5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0"/>
      <c r="C19" s="39"/>
      <c r="D19" s="39"/>
      <c r="E19" s="39"/>
      <c r="F19" s="39"/>
      <c r="G19" s="39"/>
      <c r="H19" s="39"/>
      <c r="I19" s="140"/>
      <c r="J19" s="39"/>
      <c r="K19" s="39"/>
      <c r="L19" s="5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0"/>
      <c r="C20" s="39"/>
      <c r="D20" s="31" t="s">
        <v>29</v>
      </c>
      <c r="E20" s="39"/>
      <c r="F20" s="39"/>
      <c r="G20" s="39"/>
      <c r="H20" s="39"/>
      <c r="I20" s="141" t="s">
        <v>25</v>
      </c>
      <c r="J20" s="26" t="str">
        <f>IF('Rekapitulace stavby'!AN16="","",'Rekapitulace stavby'!AN16)</f>
        <v/>
      </c>
      <c r="K20" s="39"/>
      <c r="L20" s="5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0"/>
      <c r="C21" s="39"/>
      <c r="D21" s="39"/>
      <c r="E21" s="26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26" t="str">
        <f>IF('Rekapitulace stavby'!AN17="","",'Rekapitulace stavby'!AN17)</f>
        <v/>
      </c>
      <c r="K21" s="39"/>
      <c r="L21" s="5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0"/>
      <c r="C22" s="39"/>
      <c r="D22" s="39"/>
      <c r="E22" s="39"/>
      <c r="F22" s="39"/>
      <c r="G22" s="39"/>
      <c r="H22" s="39"/>
      <c r="I22" s="140"/>
      <c r="J22" s="39"/>
      <c r="K22" s="39"/>
      <c r="L22" s="5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0"/>
      <c r="C23" s="39"/>
      <c r="D23" s="31" t="s">
        <v>31</v>
      </c>
      <c r="E23" s="39"/>
      <c r="F23" s="39"/>
      <c r="G23" s="39"/>
      <c r="H23" s="39"/>
      <c r="I23" s="141" t="s">
        <v>25</v>
      </c>
      <c r="J23" s="26" t="str">
        <f>IF('Rekapitulace stavby'!AN19="","",'Rekapitulace stavby'!AN19)</f>
        <v/>
      </c>
      <c r="K23" s="39"/>
      <c r="L23" s="5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0"/>
      <c r="C24" s="39"/>
      <c r="D24" s="39"/>
      <c r="E24" s="26" t="str">
        <f>IF('Rekapitulace stavby'!E20="","",'Rekapitulace stavby'!E20)</f>
        <v>Budgets4u s.r.o.</v>
      </c>
      <c r="F24" s="39"/>
      <c r="G24" s="39"/>
      <c r="H24" s="39"/>
      <c r="I24" s="141" t="s">
        <v>26</v>
      </c>
      <c r="J24" s="26" t="str">
        <f>IF('Rekapitulace stavby'!AN20="","",'Rekapitulace stavby'!AN20)</f>
        <v/>
      </c>
      <c r="K24" s="39"/>
      <c r="L24" s="5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0"/>
      <c r="C25" s="39"/>
      <c r="D25" s="39"/>
      <c r="E25" s="39"/>
      <c r="F25" s="39"/>
      <c r="G25" s="39"/>
      <c r="H25" s="39"/>
      <c r="I25" s="140"/>
      <c r="J25" s="39"/>
      <c r="K25" s="39"/>
      <c r="L25" s="5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0"/>
      <c r="C26" s="39"/>
      <c r="D26" s="31" t="s">
        <v>33</v>
      </c>
      <c r="E26" s="39"/>
      <c r="F26" s="39"/>
      <c r="G26" s="39"/>
      <c r="H26" s="39"/>
      <c r="I26" s="140"/>
      <c r="J26" s="39"/>
      <c r="K26" s="39"/>
      <c r="L26" s="5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2"/>
      <c r="B27" s="143"/>
      <c r="C27" s="142"/>
      <c r="D27" s="142"/>
      <c r="E27" s="35" t="s">
        <v>1</v>
      </c>
      <c r="F27" s="35"/>
      <c r="G27" s="35"/>
      <c r="H27" s="35"/>
      <c r="I27" s="144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9"/>
      <c r="B28" s="40"/>
      <c r="C28" s="39"/>
      <c r="D28" s="39"/>
      <c r="E28" s="39"/>
      <c r="F28" s="39"/>
      <c r="G28" s="39"/>
      <c r="H28" s="39"/>
      <c r="I28" s="140"/>
      <c r="J28" s="39"/>
      <c r="K28" s="39"/>
      <c r="L28" s="5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0"/>
      <c r="C29" s="39"/>
      <c r="D29" s="91"/>
      <c r="E29" s="91"/>
      <c r="F29" s="91"/>
      <c r="G29" s="91"/>
      <c r="H29" s="91"/>
      <c r="I29" s="146"/>
      <c r="J29" s="91"/>
      <c r="K29" s="91"/>
      <c r="L29" s="5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0"/>
      <c r="C30" s="39"/>
      <c r="D30" s="26" t="s">
        <v>114</v>
      </c>
      <c r="E30" s="39"/>
      <c r="F30" s="39"/>
      <c r="G30" s="39"/>
      <c r="H30" s="39"/>
      <c r="I30" s="140"/>
      <c r="J30" s="38">
        <f>J96</f>
        <v>0</v>
      </c>
      <c r="K30" s="39"/>
      <c r="L30" s="5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0"/>
      <c r="C31" s="39"/>
      <c r="D31" s="37" t="s">
        <v>105</v>
      </c>
      <c r="E31" s="39"/>
      <c r="F31" s="39"/>
      <c r="G31" s="39"/>
      <c r="H31" s="39"/>
      <c r="I31" s="140"/>
      <c r="J31" s="38">
        <f>J103</f>
        <v>0</v>
      </c>
      <c r="K31" s="39"/>
      <c r="L31" s="5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0"/>
      <c r="C32" s="39"/>
      <c r="D32" s="147" t="s">
        <v>36</v>
      </c>
      <c r="E32" s="39"/>
      <c r="F32" s="39"/>
      <c r="G32" s="39"/>
      <c r="H32" s="39"/>
      <c r="I32" s="140"/>
      <c r="J32" s="97">
        <f>ROUND(J30+J31,2)</f>
        <v>0</v>
      </c>
      <c r="K32" s="39"/>
      <c r="L32" s="5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0"/>
      <c r="C33" s="39"/>
      <c r="D33" s="91"/>
      <c r="E33" s="91"/>
      <c r="F33" s="91"/>
      <c r="G33" s="91"/>
      <c r="H33" s="91"/>
      <c r="I33" s="146"/>
      <c r="J33" s="91"/>
      <c r="K33" s="91"/>
      <c r="L33" s="5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0"/>
      <c r="C34" s="39"/>
      <c r="D34" s="39"/>
      <c r="E34" s="39"/>
      <c r="F34" s="44" t="s">
        <v>38</v>
      </c>
      <c r="G34" s="39"/>
      <c r="H34" s="39"/>
      <c r="I34" s="148" t="s">
        <v>37</v>
      </c>
      <c r="J34" s="44" t="s">
        <v>39</v>
      </c>
      <c r="K34" s="39"/>
      <c r="L34" s="5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0"/>
      <c r="C35" s="39"/>
      <c r="D35" s="149" t="s">
        <v>40</v>
      </c>
      <c r="E35" s="31" t="s">
        <v>41</v>
      </c>
      <c r="F35" s="150">
        <f>ROUND((SUM(BE103:BE110)+SUM(BE130:BE143)),2)</f>
        <v>0</v>
      </c>
      <c r="G35" s="39"/>
      <c r="H35" s="39"/>
      <c r="I35" s="151">
        <v>0.21</v>
      </c>
      <c r="J35" s="150">
        <f>ROUND(((SUM(BE103:BE110)+SUM(BE130:BE143))*I35),2)</f>
        <v>0</v>
      </c>
      <c r="K35" s="39"/>
      <c r="L35" s="5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0"/>
      <c r="C36" s="39"/>
      <c r="D36" s="39"/>
      <c r="E36" s="31" t="s">
        <v>42</v>
      </c>
      <c r="F36" s="150">
        <f>ROUND((SUM(BF103:BF110)+SUM(BF130:BF143)),2)</f>
        <v>0</v>
      </c>
      <c r="G36" s="39"/>
      <c r="H36" s="39"/>
      <c r="I36" s="151">
        <v>0.15</v>
      </c>
      <c r="J36" s="150">
        <f>ROUND(((SUM(BF103:BF110)+SUM(BF130:BF143))*I36),2)</f>
        <v>0</v>
      </c>
      <c r="K36" s="39"/>
      <c r="L36" s="5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0"/>
      <c r="C37" s="39"/>
      <c r="D37" s="39"/>
      <c r="E37" s="31" t="s">
        <v>43</v>
      </c>
      <c r="F37" s="150">
        <f>ROUND((SUM(BG103:BG110)+SUM(BG130:BG143)),2)</f>
        <v>0</v>
      </c>
      <c r="G37" s="39"/>
      <c r="H37" s="39"/>
      <c r="I37" s="151">
        <v>0.21</v>
      </c>
      <c r="J37" s="150">
        <f>0</f>
        <v>0</v>
      </c>
      <c r="K37" s="39"/>
      <c r="L37" s="5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0"/>
      <c r="C38" s="39"/>
      <c r="D38" s="39"/>
      <c r="E38" s="31" t="s">
        <v>44</v>
      </c>
      <c r="F38" s="150">
        <f>ROUND((SUM(BH103:BH110)+SUM(BH130:BH143)),2)</f>
        <v>0</v>
      </c>
      <c r="G38" s="39"/>
      <c r="H38" s="39"/>
      <c r="I38" s="151">
        <v>0.15</v>
      </c>
      <c r="J38" s="150">
        <f>0</f>
        <v>0</v>
      </c>
      <c r="K38" s="39"/>
      <c r="L38" s="5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0"/>
      <c r="C39" s="39"/>
      <c r="D39" s="39"/>
      <c r="E39" s="31" t="s">
        <v>45</v>
      </c>
      <c r="F39" s="150">
        <f>ROUND((SUM(BI103:BI110)+SUM(BI130:BI143)),2)</f>
        <v>0</v>
      </c>
      <c r="G39" s="39"/>
      <c r="H39" s="39"/>
      <c r="I39" s="151">
        <v>0</v>
      </c>
      <c r="J39" s="150">
        <f>0</f>
        <v>0</v>
      </c>
      <c r="K39" s="39"/>
      <c r="L39" s="5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0"/>
      <c r="C40" s="39"/>
      <c r="D40" s="39"/>
      <c r="E40" s="39"/>
      <c r="F40" s="39"/>
      <c r="G40" s="39"/>
      <c r="H40" s="39"/>
      <c r="I40" s="140"/>
      <c r="J40" s="39"/>
      <c r="K40" s="39"/>
      <c r="L40" s="5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0"/>
      <c r="C41" s="134"/>
      <c r="D41" s="152" t="s">
        <v>46</v>
      </c>
      <c r="E41" s="82"/>
      <c r="F41" s="82"/>
      <c r="G41" s="153" t="s">
        <v>47</v>
      </c>
      <c r="H41" s="154" t="s">
        <v>48</v>
      </c>
      <c r="I41" s="155"/>
      <c r="J41" s="156">
        <f>SUM(J32:J39)</f>
        <v>0</v>
      </c>
      <c r="K41" s="157"/>
      <c r="L41" s="5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0"/>
      <c r="C42" s="39"/>
      <c r="D42" s="39"/>
      <c r="E42" s="39"/>
      <c r="F42" s="39"/>
      <c r="G42" s="39"/>
      <c r="H42" s="39"/>
      <c r="I42" s="140"/>
      <c r="J42" s="39"/>
      <c r="K42" s="39"/>
      <c r="L42" s="5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I43" s="136"/>
      <c r="L43" s="21"/>
    </row>
    <row r="44" spans="2:12" s="1" customFormat="1" ht="14.4" customHeight="1">
      <c r="B44" s="21"/>
      <c r="I44" s="136"/>
      <c r="L44" s="21"/>
    </row>
    <row r="45" spans="2:12" s="1" customFormat="1" ht="14.4" customHeight="1">
      <c r="B45" s="21"/>
      <c r="I45" s="136"/>
      <c r="L45" s="21"/>
    </row>
    <row r="46" spans="2:12" s="1" customFormat="1" ht="14.4" customHeight="1">
      <c r="B46" s="21"/>
      <c r="I46" s="136"/>
      <c r="L46" s="21"/>
    </row>
    <row r="47" spans="2:12" s="1" customFormat="1" ht="14.4" customHeight="1">
      <c r="B47" s="21"/>
      <c r="I47" s="136"/>
      <c r="L47" s="21"/>
    </row>
    <row r="48" spans="2:12" s="1" customFormat="1" ht="14.4" customHeight="1">
      <c r="B48" s="21"/>
      <c r="I48" s="136"/>
      <c r="L48" s="21"/>
    </row>
    <row r="49" spans="2:12" s="1" customFormat="1" ht="14.4" customHeight="1">
      <c r="B49" s="21"/>
      <c r="I49" s="136"/>
      <c r="L49" s="21"/>
    </row>
    <row r="50" spans="2:12" s="2" customFormat="1" ht="14.4" customHeight="1">
      <c r="B50" s="56"/>
      <c r="D50" s="57" t="s">
        <v>49</v>
      </c>
      <c r="E50" s="58"/>
      <c r="F50" s="58"/>
      <c r="G50" s="57" t="s">
        <v>50</v>
      </c>
      <c r="H50" s="58"/>
      <c r="I50" s="158"/>
      <c r="J50" s="58"/>
      <c r="K50" s="58"/>
      <c r="L50" s="56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0"/>
      <c r="C61" s="39"/>
      <c r="D61" s="59" t="s">
        <v>51</v>
      </c>
      <c r="E61" s="42"/>
      <c r="F61" s="159" t="s">
        <v>52</v>
      </c>
      <c r="G61" s="59" t="s">
        <v>51</v>
      </c>
      <c r="H61" s="42"/>
      <c r="I61" s="160"/>
      <c r="J61" s="161" t="s">
        <v>52</v>
      </c>
      <c r="K61" s="42"/>
      <c r="L61" s="5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0"/>
      <c r="C65" s="39"/>
      <c r="D65" s="57" t="s">
        <v>53</v>
      </c>
      <c r="E65" s="60"/>
      <c r="F65" s="60"/>
      <c r="G65" s="57" t="s">
        <v>54</v>
      </c>
      <c r="H65" s="60"/>
      <c r="I65" s="162"/>
      <c r="J65" s="60"/>
      <c r="K65" s="60"/>
      <c r="L65" s="5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0"/>
      <c r="C76" s="39"/>
      <c r="D76" s="59" t="s">
        <v>51</v>
      </c>
      <c r="E76" s="42"/>
      <c r="F76" s="159" t="s">
        <v>52</v>
      </c>
      <c r="G76" s="59" t="s">
        <v>51</v>
      </c>
      <c r="H76" s="42"/>
      <c r="I76" s="160"/>
      <c r="J76" s="161" t="s">
        <v>52</v>
      </c>
      <c r="K76" s="42"/>
      <c r="L76" s="5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61"/>
      <c r="C77" s="62"/>
      <c r="D77" s="62"/>
      <c r="E77" s="62"/>
      <c r="F77" s="62"/>
      <c r="G77" s="62"/>
      <c r="H77" s="62"/>
      <c r="I77" s="163"/>
      <c r="J77" s="62"/>
      <c r="K77" s="62"/>
      <c r="L77" s="5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3"/>
      <c r="C81" s="64"/>
      <c r="D81" s="64"/>
      <c r="E81" s="64"/>
      <c r="F81" s="64"/>
      <c r="G81" s="64"/>
      <c r="H81" s="64"/>
      <c r="I81" s="164"/>
      <c r="J81" s="64"/>
      <c r="K81" s="64"/>
      <c r="L81" s="5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2" t="s">
        <v>115</v>
      </c>
      <c r="D82" s="39"/>
      <c r="E82" s="39"/>
      <c r="F82" s="39"/>
      <c r="G82" s="39"/>
      <c r="H82" s="39"/>
      <c r="I82" s="140"/>
      <c r="J82" s="39"/>
      <c r="K82" s="39"/>
      <c r="L82" s="5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39"/>
      <c r="D83" s="39"/>
      <c r="E83" s="39"/>
      <c r="F83" s="39"/>
      <c r="G83" s="39"/>
      <c r="H83" s="39"/>
      <c r="I83" s="140"/>
      <c r="J83" s="39"/>
      <c r="K83" s="39"/>
      <c r="L83" s="5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1" t="s">
        <v>16</v>
      </c>
      <c r="D84" s="39"/>
      <c r="E84" s="39"/>
      <c r="F84" s="39"/>
      <c r="G84" s="39"/>
      <c r="H84" s="39"/>
      <c r="I84" s="140"/>
      <c r="J84" s="39"/>
      <c r="K84" s="39"/>
      <c r="L84" s="5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39"/>
      <c r="D85" s="39"/>
      <c r="E85" s="139" t="str">
        <f>E7</f>
        <v>ZŠ LAŽÁNKY - rekonstrukce a dostavba</v>
      </c>
      <c r="F85" s="31"/>
      <c r="G85" s="31"/>
      <c r="H85" s="31"/>
      <c r="I85" s="140"/>
      <c r="J85" s="39"/>
      <c r="K85" s="39"/>
      <c r="L85" s="5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1" t="s">
        <v>112</v>
      </c>
      <c r="D86" s="39"/>
      <c r="E86" s="39"/>
      <c r="F86" s="39"/>
      <c r="G86" s="39"/>
      <c r="H86" s="39"/>
      <c r="I86" s="140"/>
      <c r="J86" s="39"/>
      <c r="K86" s="39"/>
      <c r="L86" s="5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39"/>
      <c r="D87" s="39"/>
      <c r="E87" s="68" t="str">
        <f>E9</f>
        <v>2020/002/f - VRN</v>
      </c>
      <c r="F87" s="39"/>
      <c r="G87" s="39"/>
      <c r="H87" s="39"/>
      <c r="I87" s="140"/>
      <c r="J87" s="39"/>
      <c r="K87" s="39"/>
      <c r="L87" s="5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39"/>
      <c r="D88" s="39"/>
      <c r="E88" s="39"/>
      <c r="F88" s="39"/>
      <c r="G88" s="39"/>
      <c r="H88" s="39"/>
      <c r="I88" s="140"/>
      <c r="J88" s="39"/>
      <c r="K88" s="39"/>
      <c r="L88" s="5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141" t="s">
        <v>22</v>
      </c>
      <c r="J89" s="70" t="str">
        <f>IF(J12="","",J12)</f>
        <v>9. 3. 2020</v>
      </c>
      <c r="K89" s="39"/>
      <c r="L89" s="5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39"/>
      <c r="D90" s="39"/>
      <c r="E90" s="39"/>
      <c r="F90" s="39"/>
      <c r="G90" s="39"/>
      <c r="H90" s="39"/>
      <c r="I90" s="140"/>
      <c r="J90" s="39"/>
      <c r="K90" s="39"/>
      <c r="L90" s="5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141" t="s">
        <v>29</v>
      </c>
      <c r="J91" s="35" t="str">
        <f>E21</f>
        <v xml:space="preserve"> </v>
      </c>
      <c r="K91" s="39"/>
      <c r="L91" s="5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141" t="s">
        <v>31</v>
      </c>
      <c r="J92" s="35" t="str">
        <f>E24</f>
        <v>Budgets4u s.r.o.</v>
      </c>
      <c r="K92" s="39"/>
      <c r="L92" s="5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39"/>
      <c r="D93" s="39"/>
      <c r="E93" s="39"/>
      <c r="F93" s="39"/>
      <c r="G93" s="39"/>
      <c r="H93" s="39"/>
      <c r="I93" s="140"/>
      <c r="J93" s="39"/>
      <c r="K93" s="39"/>
      <c r="L93" s="5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65" t="s">
        <v>116</v>
      </c>
      <c r="D94" s="134"/>
      <c r="E94" s="134"/>
      <c r="F94" s="134"/>
      <c r="G94" s="134"/>
      <c r="H94" s="134"/>
      <c r="I94" s="166"/>
      <c r="J94" s="167" t="s">
        <v>117</v>
      </c>
      <c r="K94" s="134"/>
      <c r="L94" s="5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39"/>
      <c r="D95" s="39"/>
      <c r="E95" s="39"/>
      <c r="F95" s="39"/>
      <c r="G95" s="39"/>
      <c r="H95" s="39"/>
      <c r="I95" s="140"/>
      <c r="J95" s="39"/>
      <c r="K95" s="39"/>
      <c r="L95" s="5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68" t="s">
        <v>118</v>
      </c>
      <c r="D96" s="39"/>
      <c r="E96" s="39"/>
      <c r="F96" s="39"/>
      <c r="G96" s="39"/>
      <c r="H96" s="39"/>
      <c r="I96" s="140"/>
      <c r="J96" s="97">
        <f>J130</f>
        <v>0</v>
      </c>
      <c r="K96" s="39"/>
      <c r="L96" s="5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119</v>
      </c>
    </row>
    <row r="97" spans="1:31" s="9" customFormat="1" ht="24.95" customHeight="1">
      <c r="A97" s="9"/>
      <c r="B97" s="169"/>
      <c r="C97" s="9"/>
      <c r="D97" s="170" t="s">
        <v>1594</v>
      </c>
      <c r="E97" s="171"/>
      <c r="F97" s="171"/>
      <c r="G97" s="171"/>
      <c r="H97" s="171"/>
      <c r="I97" s="172"/>
      <c r="J97" s="173">
        <f>J131</f>
        <v>0</v>
      </c>
      <c r="K97" s="9"/>
      <c r="L97" s="16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4"/>
      <c r="C98" s="10"/>
      <c r="D98" s="175" t="s">
        <v>1595</v>
      </c>
      <c r="E98" s="176"/>
      <c r="F98" s="176"/>
      <c r="G98" s="176"/>
      <c r="H98" s="176"/>
      <c r="I98" s="177"/>
      <c r="J98" s="178">
        <f>J132</f>
        <v>0</v>
      </c>
      <c r="K98" s="10"/>
      <c r="L98" s="17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4"/>
      <c r="C99" s="10"/>
      <c r="D99" s="175" t="s">
        <v>1596</v>
      </c>
      <c r="E99" s="176"/>
      <c r="F99" s="176"/>
      <c r="G99" s="176"/>
      <c r="H99" s="176"/>
      <c r="I99" s="177"/>
      <c r="J99" s="178">
        <f>J135</f>
        <v>0</v>
      </c>
      <c r="K99" s="10"/>
      <c r="L99" s="17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4"/>
      <c r="C100" s="10"/>
      <c r="D100" s="175" t="s">
        <v>1597</v>
      </c>
      <c r="E100" s="176"/>
      <c r="F100" s="176"/>
      <c r="G100" s="176"/>
      <c r="H100" s="176"/>
      <c r="I100" s="177"/>
      <c r="J100" s="178">
        <f>J140</f>
        <v>0</v>
      </c>
      <c r="K100" s="10"/>
      <c r="L100" s="17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39"/>
      <c r="D101" s="39"/>
      <c r="E101" s="39"/>
      <c r="F101" s="39"/>
      <c r="G101" s="39"/>
      <c r="H101" s="39"/>
      <c r="I101" s="140"/>
      <c r="J101" s="39"/>
      <c r="K101" s="39"/>
      <c r="L101" s="56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40"/>
      <c r="C102" s="39"/>
      <c r="D102" s="39"/>
      <c r="E102" s="39"/>
      <c r="F102" s="39"/>
      <c r="G102" s="39"/>
      <c r="H102" s="39"/>
      <c r="I102" s="140"/>
      <c r="J102" s="39"/>
      <c r="K102" s="39"/>
      <c r="L102" s="56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29.25" customHeight="1">
      <c r="A103" s="39"/>
      <c r="B103" s="40"/>
      <c r="C103" s="168" t="s">
        <v>146</v>
      </c>
      <c r="D103" s="39"/>
      <c r="E103" s="39"/>
      <c r="F103" s="39"/>
      <c r="G103" s="39"/>
      <c r="H103" s="39"/>
      <c r="I103" s="140"/>
      <c r="J103" s="179">
        <f>ROUND(J104+J105+J106+J107+J108+J109,2)</f>
        <v>0</v>
      </c>
      <c r="K103" s="39"/>
      <c r="L103" s="56"/>
      <c r="N103" s="180" t="s">
        <v>40</v>
      </c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65" s="2" customFormat="1" ht="18" customHeight="1">
      <c r="A104" s="39"/>
      <c r="B104" s="181"/>
      <c r="C104" s="140"/>
      <c r="D104" s="129" t="s">
        <v>147</v>
      </c>
      <c r="E104" s="182"/>
      <c r="F104" s="182"/>
      <c r="G104" s="140"/>
      <c r="H104" s="140"/>
      <c r="I104" s="140"/>
      <c r="J104" s="123">
        <v>0</v>
      </c>
      <c r="K104" s="140"/>
      <c r="L104" s="183"/>
      <c r="M104" s="184"/>
      <c r="N104" s="185" t="s">
        <v>41</v>
      </c>
      <c r="O104" s="184"/>
      <c r="P104" s="184"/>
      <c r="Q104" s="184"/>
      <c r="R104" s="184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6" t="s">
        <v>100</v>
      </c>
      <c r="AZ104" s="184"/>
      <c r="BA104" s="184"/>
      <c r="BB104" s="184"/>
      <c r="BC104" s="184"/>
      <c r="BD104" s="184"/>
      <c r="BE104" s="187">
        <f>IF(N104="základní",J104,0)</f>
        <v>0</v>
      </c>
      <c r="BF104" s="187">
        <f>IF(N104="snížená",J104,0)</f>
        <v>0</v>
      </c>
      <c r="BG104" s="187">
        <f>IF(N104="zákl. přenesená",J104,0)</f>
        <v>0</v>
      </c>
      <c r="BH104" s="187">
        <f>IF(N104="sníž. přenesená",J104,0)</f>
        <v>0</v>
      </c>
      <c r="BI104" s="187">
        <f>IF(N104="nulová",J104,0)</f>
        <v>0</v>
      </c>
      <c r="BJ104" s="186" t="s">
        <v>84</v>
      </c>
      <c r="BK104" s="184"/>
      <c r="BL104" s="184"/>
      <c r="BM104" s="184"/>
    </row>
    <row r="105" spans="1:65" s="2" customFormat="1" ht="18" customHeight="1">
      <c r="A105" s="39"/>
      <c r="B105" s="181"/>
      <c r="C105" s="140"/>
      <c r="D105" s="129" t="s">
        <v>148</v>
      </c>
      <c r="E105" s="182"/>
      <c r="F105" s="182"/>
      <c r="G105" s="140"/>
      <c r="H105" s="140"/>
      <c r="I105" s="140"/>
      <c r="J105" s="123">
        <v>0</v>
      </c>
      <c r="K105" s="140"/>
      <c r="L105" s="183"/>
      <c r="M105" s="184"/>
      <c r="N105" s="185" t="s">
        <v>41</v>
      </c>
      <c r="O105" s="184"/>
      <c r="P105" s="184"/>
      <c r="Q105" s="184"/>
      <c r="R105" s="184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84"/>
      <c r="AG105" s="184"/>
      <c r="AH105" s="184"/>
      <c r="AI105" s="184"/>
      <c r="AJ105" s="184"/>
      <c r="AK105" s="184"/>
      <c r="AL105" s="184"/>
      <c r="AM105" s="184"/>
      <c r="AN105" s="184"/>
      <c r="AO105" s="184"/>
      <c r="AP105" s="184"/>
      <c r="AQ105" s="184"/>
      <c r="AR105" s="184"/>
      <c r="AS105" s="184"/>
      <c r="AT105" s="184"/>
      <c r="AU105" s="184"/>
      <c r="AV105" s="184"/>
      <c r="AW105" s="184"/>
      <c r="AX105" s="184"/>
      <c r="AY105" s="186" t="s">
        <v>100</v>
      </c>
      <c r="AZ105" s="184"/>
      <c r="BA105" s="184"/>
      <c r="BB105" s="184"/>
      <c r="BC105" s="184"/>
      <c r="BD105" s="184"/>
      <c r="BE105" s="187">
        <f>IF(N105="základní",J105,0)</f>
        <v>0</v>
      </c>
      <c r="BF105" s="187">
        <f>IF(N105="snížená",J105,0)</f>
        <v>0</v>
      </c>
      <c r="BG105" s="187">
        <f>IF(N105="zákl. přenesená",J105,0)</f>
        <v>0</v>
      </c>
      <c r="BH105" s="187">
        <f>IF(N105="sníž. přenesená",J105,0)</f>
        <v>0</v>
      </c>
      <c r="BI105" s="187">
        <f>IF(N105="nulová",J105,0)</f>
        <v>0</v>
      </c>
      <c r="BJ105" s="186" t="s">
        <v>84</v>
      </c>
      <c r="BK105" s="184"/>
      <c r="BL105" s="184"/>
      <c r="BM105" s="184"/>
    </row>
    <row r="106" spans="1:65" s="2" customFormat="1" ht="18" customHeight="1">
      <c r="A106" s="39"/>
      <c r="B106" s="181"/>
      <c r="C106" s="140"/>
      <c r="D106" s="129" t="s">
        <v>149</v>
      </c>
      <c r="E106" s="182"/>
      <c r="F106" s="182"/>
      <c r="G106" s="140"/>
      <c r="H106" s="140"/>
      <c r="I106" s="140"/>
      <c r="J106" s="123">
        <v>0</v>
      </c>
      <c r="K106" s="140"/>
      <c r="L106" s="183"/>
      <c r="M106" s="184"/>
      <c r="N106" s="185" t="s">
        <v>41</v>
      </c>
      <c r="O106" s="184"/>
      <c r="P106" s="184"/>
      <c r="Q106" s="184"/>
      <c r="R106" s="184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6" t="s">
        <v>100</v>
      </c>
      <c r="AZ106" s="184"/>
      <c r="BA106" s="184"/>
      <c r="BB106" s="184"/>
      <c r="BC106" s="184"/>
      <c r="BD106" s="184"/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86" t="s">
        <v>84</v>
      </c>
      <c r="BK106" s="184"/>
      <c r="BL106" s="184"/>
      <c r="BM106" s="184"/>
    </row>
    <row r="107" spans="1:65" s="2" customFormat="1" ht="18" customHeight="1">
      <c r="A107" s="39"/>
      <c r="B107" s="181"/>
      <c r="C107" s="140"/>
      <c r="D107" s="129" t="s">
        <v>150</v>
      </c>
      <c r="E107" s="182"/>
      <c r="F107" s="182"/>
      <c r="G107" s="140"/>
      <c r="H107" s="140"/>
      <c r="I107" s="140"/>
      <c r="J107" s="123">
        <v>0</v>
      </c>
      <c r="K107" s="140"/>
      <c r="L107" s="183"/>
      <c r="M107" s="184"/>
      <c r="N107" s="185" t="s">
        <v>41</v>
      </c>
      <c r="O107" s="184"/>
      <c r="P107" s="184"/>
      <c r="Q107" s="184"/>
      <c r="R107" s="184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6" t="s">
        <v>100</v>
      </c>
      <c r="AZ107" s="184"/>
      <c r="BA107" s="184"/>
      <c r="BB107" s="184"/>
      <c r="BC107" s="184"/>
      <c r="BD107" s="184"/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86" t="s">
        <v>84</v>
      </c>
      <c r="BK107" s="184"/>
      <c r="BL107" s="184"/>
      <c r="BM107" s="184"/>
    </row>
    <row r="108" spans="1:65" s="2" customFormat="1" ht="18" customHeight="1">
      <c r="A108" s="39"/>
      <c r="B108" s="181"/>
      <c r="C108" s="140"/>
      <c r="D108" s="129" t="s">
        <v>151</v>
      </c>
      <c r="E108" s="182"/>
      <c r="F108" s="182"/>
      <c r="G108" s="140"/>
      <c r="H108" s="140"/>
      <c r="I108" s="140"/>
      <c r="J108" s="123">
        <v>0</v>
      </c>
      <c r="K108" s="140"/>
      <c r="L108" s="183"/>
      <c r="M108" s="184"/>
      <c r="N108" s="185" t="s">
        <v>41</v>
      </c>
      <c r="O108" s="184"/>
      <c r="P108" s="184"/>
      <c r="Q108" s="184"/>
      <c r="R108" s="184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84"/>
      <c r="AG108" s="184"/>
      <c r="AH108" s="184"/>
      <c r="AI108" s="184"/>
      <c r="AJ108" s="184"/>
      <c r="AK108" s="184"/>
      <c r="AL108" s="184"/>
      <c r="AM108" s="184"/>
      <c r="AN108" s="184"/>
      <c r="AO108" s="184"/>
      <c r="AP108" s="184"/>
      <c r="AQ108" s="184"/>
      <c r="AR108" s="184"/>
      <c r="AS108" s="184"/>
      <c r="AT108" s="184"/>
      <c r="AU108" s="184"/>
      <c r="AV108" s="184"/>
      <c r="AW108" s="184"/>
      <c r="AX108" s="184"/>
      <c r="AY108" s="186" t="s">
        <v>100</v>
      </c>
      <c r="AZ108" s="184"/>
      <c r="BA108" s="184"/>
      <c r="BB108" s="184"/>
      <c r="BC108" s="184"/>
      <c r="BD108" s="184"/>
      <c r="BE108" s="187">
        <f>IF(N108="základní",J108,0)</f>
        <v>0</v>
      </c>
      <c r="BF108" s="187">
        <f>IF(N108="snížená",J108,0)</f>
        <v>0</v>
      </c>
      <c r="BG108" s="187">
        <f>IF(N108="zákl. přenesená",J108,0)</f>
        <v>0</v>
      </c>
      <c r="BH108" s="187">
        <f>IF(N108="sníž. přenesená",J108,0)</f>
        <v>0</v>
      </c>
      <c r="BI108" s="187">
        <f>IF(N108="nulová",J108,0)</f>
        <v>0</v>
      </c>
      <c r="BJ108" s="186" t="s">
        <v>84</v>
      </c>
      <c r="BK108" s="184"/>
      <c r="BL108" s="184"/>
      <c r="BM108" s="184"/>
    </row>
    <row r="109" spans="1:65" s="2" customFormat="1" ht="18" customHeight="1">
      <c r="A109" s="39"/>
      <c r="B109" s="181"/>
      <c r="C109" s="140"/>
      <c r="D109" s="182" t="s">
        <v>152</v>
      </c>
      <c r="E109" s="140"/>
      <c r="F109" s="140"/>
      <c r="G109" s="140"/>
      <c r="H109" s="140"/>
      <c r="I109" s="140"/>
      <c r="J109" s="123">
        <f>ROUND(J30*T109,2)</f>
        <v>0</v>
      </c>
      <c r="K109" s="140"/>
      <c r="L109" s="183"/>
      <c r="M109" s="184"/>
      <c r="N109" s="185" t="s">
        <v>41</v>
      </c>
      <c r="O109" s="184"/>
      <c r="P109" s="184"/>
      <c r="Q109" s="184"/>
      <c r="R109" s="184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6" t="s">
        <v>153</v>
      </c>
      <c r="AZ109" s="184"/>
      <c r="BA109" s="184"/>
      <c r="BB109" s="184"/>
      <c r="BC109" s="184"/>
      <c r="BD109" s="184"/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86" t="s">
        <v>84</v>
      </c>
      <c r="BK109" s="184"/>
      <c r="BL109" s="184"/>
      <c r="BM109" s="184"/>
    </row>
    <row r="110" spans="1:31" s="2" customFormat="1" ht="12">
      <c r="A110" s="39"/>
      <c r="B110" s="40"/>
      <c r="C110" s="39"/>
      <c r="D110" s="39"/>
      <c r="E110" s="39"/>
      <c r="F110" s="39"/>
      <c r="G110" s="39"/>
      <c r="H110" s="39"/>
      <c r="I110" s="140"/>
      <c r="J110" s="39"/>
      <c r="K110" s="39"/>
      <c r="L110" s="5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9.25" customHeight="1">
      <c r="A111" s="39"/>
      <c r="B111" s="40"/>
      <c r="C111" s="133" t="s">
        <v>110</v>
      </c>
      <c r="D111" s="134"/>
      <c r="E111" s="134"/>
      <c r="F111" s="134"/>
      <c r="G111" s="134"/>
      <c r="H111" s="134"/>
      <c r="I111" s="166"/>
      <c r="J111" s="135">
        <f>ROUND(J96+J103,2)</f>
        <v>0</v>
      </c>
      <c r="K111" s="134"/>
      <c r="L111" s="5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1"/>
      <c r="C112" s="62"/>
      <c r="D112" s="62"/>
      <c r="E112" s="62"/>
      <c r="F112" s="62"/>
      <c r="G112" s="62"/>
      <c r="H112" s="62"/>
      <c r="I112" s="163"/>
      <c r="J112" s="62"/>
      <c r="K112" s="62"/>
      <c r="L112" s="5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3"/>
      <c r="C116" s="64"/>
      <c r="D116" s="64"/>
      <c r="E116" s="64"/>
      <c r="F116" s="64"/>
      <c r="G116" s="64"/>
      <c r="H116" s="64"/>
      <c r="I116" s="164"/>
      <c r="J116" s="64"/>
      <c r="K116" s="64"/>
      <c r="L116" s="5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2" t="s">
        <v>154</v>
      </c>
      <c r="D117" s="39"/>
      <c r="E117" s="39"/>
      <c r="F117" s="39"/>
      <c r="G117" s="39"/>
      <c r="H117" s="39"/>
      <c r="I117" s="140"/>
      <c r="J117" s="39"/>
      <c r="K117" s="39"/>
      <c r="L117" s="5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39"/>
      <c r="D118" s="39"/>
      <c r="E118" s="39"/>
      <c r="F118" s="39"/>
      <c r="G118" s="39"/>
      <c r="H118" s="39"/>
      <c r="I118" s="140"/>
      <c r="J118" s="39"/>
      <c r="K118" s="39"/>
      <c r="L118" s="5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1" t="s">
        <v>16</v>
      </c>
      <c r="D119" s="39"/>
      <c r="E119" s="39"/>
      <c r="F119" s="39"/>
      <c r="G119" s="39"/>
      <c r="H119" s="39"/>
      <c r="I119" s="140"/>
      <c r="J119" s="39"/>
      <c r="K119" s="39"/>
      <c r="L119" s="5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39"/>
      <c r="D120" s="39"/>
      <c r="E120" s="139" t="str">
        <f>E7</f>
        <v>ZŠ LAŽÁNKY - rekonstrukce a dostavba</v>
      </c>
      <c r="F120" s="31"/>
      <c r="G120" s="31"/>
      <c r="H120" s="31"/>
      <c r="I120" s="140"/>
      <c r="J120" s="39"/>
      <c r="K120" s="39"/>
      <c r="L120" s="5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1" t="s">
        <v>112</v>
      </c>
      <c r="D121" s="39"/>
      <c r="E121" s="39"/>
      <c r="F121" s="39"/>
      <c r="G121" s="39"/>
      <c r="H121" s="39"/>
      <c r="I121" s="140"/>
      <c r="J121" s="39"/>
      <c r="K121" s="39"/>
      <c r="L121" s="5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39"/>
      <c r="D122" s="39"/>
      <c r="E122" s="68" t="str">
        <f>E9</f>
        <v>2020/002/f - VRN</v>
      </c>
      <c r="F122" s="39"/>
      <c r="G122" s="39"/>
      <c r="H122" s="39"/>
      <c r="I122" s="140"/>
      <c r="J122" s="39"/>
      <c r="K122" s="39"/>
      <c r="L122" s="5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39"/>
      <c r="D123" s="39"/>
      <c r="E123" s="39"/>
      <c r="F123" s="39"/>
      <c r="G123" s="39"/>
      <c r="H123" s="39"/>
      <c r="I123" s="140"/>
      <c r="J123" s="39"/>
      <c r="K123" s="39"/>
      <c r="L123" s="5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1" t="s">
        <v>20</v>
      </c>
      <c r="D124" s="39"/>
      <c r="E124" s="39"/>
      <c r="F124" s="26" t="str">
        <f>F12</f>
        <v xml:space="preserve"> </v>
      </c>
      <c r="G124" s="39"/>
      <c r="H124" s="39"/>
      <c r="I124" s="141" t="s">
        <v>22</v>
      </c>
      <c r="J124" s="70" t="str">
        <f>IF(J12="","",J12)</f>
        <v>9. 3. 2020</v>
      </c>
      <c r="K124" s="39"/>
      <c r="L124" s="5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39"/>
      <c r="D125" s="39"/>
      <c r="E125" s="39"/>
      <c r="F125" s="39"/>
      <c r="G125" s="39"/>
      <c r="H125" s="39"/>
      <c r="I125" s="140"/>
      <c r="J125" s="39"/>
      <c r="K125" s="39"/>
      <c r="L125" s="5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1" t="s">
        <v>24</v>
      </c>
      <c r="D126" s="39"/>
      <c r="E126" s="39"/>
      <c r="F126" s="26" t="str">
        <f>E15</f>
        <v xml:space="preserve"> </v>
      </c>
      <c r="G126" s="39"/>
      <c r="H126" s="39"/>
      <c r="I126" s="141" t="s">
        <v>29</v>
      </c>
      <c r="J126" s="35" t="str">
        <f>E21</f>
        <v xml:space="preserve"> </v>
      </c>
      <c r="K126" s="39"/>
      <c r="L126" s="56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1" t="s">
        <v>27</v>
      </c>
      <c r="D127" s="39"/>
      <c r="E127" s="39"/>
      <c r="F127" s="26" t="str">
        <f>IF(E18="","",E18)</f>
        <v>Vyplň údaj</v>
      </c>
      <c r="G127" s="39"/>
      <c r="H127" s="39"/>
      <c r="I127" s="141" t="s">
        <v>31</v>
      </c>
      <c r="J127" s="35" t="str">
        <f>E24</f>
        <v>Budgets4u s.r.o.</v>
      </c>
      <c r="K127" s="39"/>
      <c r="L127" s="56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39"/>
      <c r="D128" s="39"/>
      <c r="E128" s="39"/>
      <c r="F128" s="39"/>
      <c r="G128" s="39"/>
      <c r="H128" s="39"/>
      <c r="I128" s="140"/>
      <c r="J128" s="39"/>
      <c r="K128" s="39"/>
      <c r="L128" s="56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88"/>
      <c r="B129" s="189"/>
      <c r="C129" s="190" t="s">
        <v>155</v>
      </c>
      <c r="D129" s="191" t="s">
        <v>61</v>
      </c>
      <c r="E129" s="191" t="s">
        <v>57</v>
      </c>
      <c r="F129" s="191" t="s">
        <v>58</v>
      </c>
      <c r="G129" s="191" t="s">
        <v>156</v>
      </c>
      <c r="H129" s="191" t="s">
        <v>157</v>
      </c>
      <c r="I129" s="192" t="s">
        <v>158</v>
      </c>
      <c r="J129" s="193" t="s">
        <v>117</v>
      </c>
      <c r="K129" s="194" t="s">
        <v>159</v>
      </c>
      <c r="L129" s="195"/>
      <c r="M129" s="87" t="s">
        <v>1</v>
      </c>
      <c r="N129" s="88" t="s">
        <v>40</v>
      </c>
      <c r="O129" s="88" t="s">
        <v>160</v>
      </c>
      <c r="P129" s="88" t="s">
        <v>161</v>
      </c>
      <c r="Q129" s="88" t="s">
        <v>162</v>
      </c>
      <c r="R129" s="88" t="s">
        <v>163</v>
      </c>
      <c r="S129" s="88" t="s">
        <v>164</v>
      </c>
      <c r="T129" s="89" t="s">
        <v>165</v>
      </c>
      <c r="U129" s="188"/>
      <c r="V129" s="188"/>
      <c r="W129" s="188"/>
      <c r="X129" s="188"/>
      <c r="Y129" s="188"/>
      <c r="Z129" s="188"/>
      <c r="AA129" s="188"/>
      <c r="AB129" s="188"/>
      <c r="AC129" s="188"/>
      <c r="AD129" s="188"/>
      <c r="AE129" s="188"/>
    </row>
    <row r="130" spans="1:63" s="2" customFormat="1" ht="22.8" customHeight="1">
      <c r="A130" s="39"/>
      <c r="B130" s="40"/>
      <c r="C130" s="94" t="s">
        <v>166</v>
      </c>
      <c r="D130" s="39"/>
      <c r="E130" s="39"/>
      <c r="F130" s="39"/>
      <c r="G130" s="39"/>
      <c r="H130" s="39"/>
      <c r="I130" s="140"/>
      <c r="J130" s="196">
        <f>BK130</f>
        <v>0</v>
      </c>
      <c r="K130" s="39"/>
      <c r="L130" s="40"/>
      <c r="M130" s="90"/>
      <c r="N130" s="74"/>
      <c r="O130" s="91"/>
      <c r="P130" s="197">
        <f>P131</f>
        <v>0</v>
      </c>
      <c r="Q130" s="91"/>
      <c r="R130" s="197">
        <f>R131</f>
        <v>0</v>
      </c>
      <c r="S130" s="91"/>
      <c r="T130" s="198">
        <f>T131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75</v>
      </c>
      <c r="AU130" s="18" t="s">
        <v>119</v>
      </c>
      <c r="BK130" s="199">
        <f>BK131</f>
        <v>0</v>
      </c>
    </row>
    <row r="131" spans="1:63" s="12" customFormat="1" ht="25.9" customHeight="1">
      <c r="A131" s="12"/>
      <c r="B131" s="200"/>
      <c r="C131" s="12"/>
      <c r="D131" s="201" t="s">
        <v>75</v>
      </c>
      <c r="E131" s="202" t="s">
        <v>100</v>
      </c>
      <c r="F131" s="202" t="s">
        <v>1598</v>
      </c>
      <c r="G131" s="12"/>
      <c r="H131" s="12"/>
      <c r="I131" s="203"/>
      <c r="J131" s="204">
        <f>BK131</f>
        <v>0</v>
      </c>
      <c r="K131" s="12"/>
      <c r="L131" s="200"/>
      <c r="M131" s="205"/>
      <c r="N131" s="206"/>
      <c r="O131" s="206"/>
      <c r="P131" s="207">
        <f>P132+P135+P140</f>
        <v>0</v>
      </c>
      <c r="Q131" s="206"/>
      <c r="R131" s="207">
        <f>R132+R135+R140</f>
        <v>0</v>
      </c>
      <c r="S131" s="206"/>
      <c r="T131" s="208">
        <f>T132+T135+T140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194</v>
      </c>
      <c r="AT131" s="209" t="s">
        <v>75</v>
      </c>
      <c r="AU131" s="209" t="s">
        <v>76</v>
      </c>
      <c r="AY131" s="201" t="s">
        <v>169</v>
      </c>
      <c r="BK131" s="210">
        <f>BK132+BK135+BK140</f>
        <v>0</v>
      </c>
    </row>
    <row r="132" spans="1:63" s="12" customFormat="1" ht="22.8" customHeight="1">
      <c r="A132" s="12"/>
      <c r="B132" s="200"/>
      <c r="C132" s="12"/>
      <c r="D132" s="201" t="s">
        <v>75</v>
      </c>
      <c r="E132" s="211" t="s">
        <v>1599</v>
      </c>
      <c r="F132" s="211" t="s">
        <v>1600</v>
      </c>
      <c r="G132" s="12"/>
      <c r="H132" s="12"/>
      <c r="I132" s="203"/>
      <c r="J132" s="212">
        <f>BK132</f>
        <v>0</v>
      </c>
      <c r="K132" s="12"/>
      <c r="L132" s="200"/>
      <c r="M132" s="205"/>
      <c r="N132" s="206"/>
      <c r="O132" s="206"/>
      <c r="P132" s="207">
        <f>SUM(P133:P134)</f>
        <v>0</v>
      </c>
      <c r="Q132" s="206"/>
      <c r="R132" s="207">
        <f>SUM(R133:R134)</f>
        <v>0</v>
      </c>
      <c r="S132" s="206"/>
      <c r="T132" s="208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1" t="s">
        <v>194</v>
      </c>
      <c r="AT132" s="209" t="s">
        <v>75</v>
      </c>
      <c r="AU132" s="209" t="s">
        <v>84</v>
      </c>
      <c r="AY132" s="201" t="s">
        <v>169</v>
      </c>
      <c r="BK132" s="210">
        <f>SUM(BK133:BK134)</f>
        <v>0</v>
      </c>
    </row>
    <row r="133" spans="1:65" s="2" customFormat="1" ht="16.5" customHeight="1">
      <c r="A133" s="39"/>
      <c r="B133" s="181"/>
      <c r="C133" s="213" t="s">
        <v>84</v>
      </c>
      <c r="D133" s="213" t="s">
        <v>171</v>
      </c>
      <c r="E133" s="214" t="s">
        <v>1601</v>
      </c>
      <c r="F133" s="215" t="s">
        <v>1602</v>
      </c>
      <c r="G133" s="216" t="s">
        <v>1407</v>
      </c>
      <c r="H133" s="217">
        <v>1</v>
      </c>
      <c r="I133" s="218"/>
      <c r="J133" s="219">
        <f>ROUND(I133*H133,2)</f>
        <v>0</v>
      </c>
      <c r="K133" s="220"/>
      <c r="L133" s="40"/>
      <c r="M133" s="221" t="s">
        <v>1</v>
      </c>
      <c r="N133" s="222" t="s">
        <v>41</v>
      </c>
      <c r="O133" s="78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5" t="s">
        <v>1603</v>
      </c>
      <c r="AT133" s="225" t="s">
        <v>171</v>
      </c>
      <c r="AU133" s="225" t="s">
        <v>86</v>
      </c>
      <c r="AY133" s="18" t="s">
        <v>169</v>
      </c>
      <c r="BE133" s="128">
        <f>IF(N133="základní",J133,0)</f>
        <v>0</v>
      </c>
      <c r="BF133" s="128">
        <f>IF(N133="snížená",J133,0)</f>
        <v>0</v>
      </c>
      <c r="BG133" s="128">
        <f>IF(N133="zákl. přenesená",J133,0)</f>
        <v>0</v>
      </c>
      <c r="BH133" s="128">
        <f>IF(N133="sníž. přenesená",J133,0)</f>
        <v>0</v>
      </c>
      <c r="BI133" s="128">
        <f>IF(N133="nulová",J133,0)</f>
        <v>0</v>
      </c>
      <c r="BJ133" s="18" t="s">
        <v>84</v>
      </c>
      <c r="BK133" s="128">
        <f>ROUND(I133*H133,2)</f>
        <v>0</v>
      </c>
      <c r="BL133" s="18" t="s">
        <v>1603</v>
      </c>
      <c r="BM133" s="225" t="s">
        <v>1604</v>
      </c>
    </row>
    <row r="134" spans="1:65" s="2" customFormat="1" ht="16.5" customHeight="1">
      <c r="A134" s="39"/>
      <c r="B134" s="181"/>
      <c r="C134" s="213" t="s">
        <v>86</v>
      </c>
      <c r="D134" s="213" t="s">
        <v>171</v>
      </c>
      <c r="E134" s="214" t="s">
        <v>1605</v>
      </c>
      <c r="F134" s="215" t="s">
        <v>1606</v>
      </c>
      <c r="G134" s="216" t="s">
        <v>1407</v>
      </c>
      <c r="H134" s="217">
        <v>1</v>
      </c>
      <c r="I134" s="218"/>
      <c r="J134" s="219">
        <f>ROUND(I134*H134,2)</f>
        <v>0</v>
      </c>
      <c r="K134" s="220"/>
      <c r="L134" s="40"/>
      <c r="M134" s="221" t="s">
        <v>1</v>
      </c>
      <c r="N134" s="222" t="s">
        <v>41</v>
      </c>
      <c r="O134" s="78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5" t="s">
        <v>1603</v>
      </c>
      <c r="AT134" s="225" t="s">
        <v>171</v>
      </c>
      <c r="AU134" s="225" t="s">
        <v>86</v>
      </c>
      <c r="AY134" s="18" t="s">
        <v>169</v>
      </c>
      <c r="BE134" s="128">
        <f>IF(N134="základní",J134,0)</f>
        <v>0</v>
      </c>
      <c r="BF134" s="128">
        <f>IF(N134="snížená",J134,0)</f>
        <v>0</v>
      </c>
      <c r="BG134" s="128">
        <f>IF(N134="zákl. přenesená",J134,0)</f>
        <v>0</v>
      </c>
      <c r="BH134" s="128">
        <f>IF(N134="sníž. přenesená",J134,0)</f>
        <v>0</v>
      </c>
      <c r="BI134" s="128">
        <f>IF(N134="nulová",J134,0)</f>
        <v>0</v>
      </c>
      <c r="BJ134" s="18" t="s">
        <v>84</v>
      </c>
      <c r="BK134" s="128">
        <f>ROUND(I134*H134,2)</f>
        <v>0</v>
      </c>
      <c r="BL134" s="18" t="s">
        <v>1603</v>
      </c>
      <c r="BM134" s="225" t="s">
        <v>1607</v>
      </c>
    </row>
    <row r="135" spans="1:63" s="12" customFormat="1" ht="22.8" customHeight="1">
      <c r="A135" s="12"/>
      <c r="B135" s="200"/>
      <c r="C135" s="12"/>
      <c r="D135" s="201" t="s">
        <v>75</v>
      </c>
      <c r="E135" s="211" t="s">
        <v>1608</v>
      </c>
      <c r="F135" s="211" t="s">
        <v>147</v>
      </c>
      <c r="G135" s="12"/>
      <c r="H135" s="12"/>
      <c r="I135" s="203"/>
      <c r="J135" s="212">
        <f>BK135</f>
        <v>0</v>
      </c>
      <c r="K135" s="12"/>
      <c r="L135" s="200"/>
      <c r="M135" s="205"/>
      <c r="N135" s="206"/>
      <c r="O135" s="206"/>
      <c r="P135" s="207">
        <f>SUM(P136:P139)</f>
        <v>0</v>
      </c>
      <c r="Q135" s="206"/>
      <c r="R135" s="207">
        <f>SUM(R136:R139)</f>
        <v>0</v>
      </c>
      <c r="S135" s="206"/>
      <c r="T135" s="208">
        <f>SUM(T136:T139)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1" t="s">
        <v>194</v>
      </c>
      <c r="AT135" s="209" t="s">
        <v>75</v>
      </c>
      <c r="AU135" s="209" t="s">
        <v>84</v>
      </c>
      <c r="AY135" s="201" t="s">
        <v>169</v>
      </c>
      <c r="BK135" s="210">
        <f>SUM(BK136:BK139)</f>
        <v>0</v>
      </c>
    </row>
    <row r="136" spans="1:65" s="2" customFormat="1" ht="16.5" customHeight="1">
      <c r="A136" s="39"/>
      <c r="B136" s="181"/>
      <c r="C136" s="213" t="s">
        <v>186</v>
      </c>
      <c r="D136" s="213" t="s">
        <v>171</v>
      </c>
      <c r="E136" s="214" t="s">
        <v>1609</v>
      </c>
      <c r="F136" s="215" t="s">
        <v>1610</v>
      </c>
      <c r="G136" s="216" t="s">
        <v>1407</v>
      </c>
      <c r="H136" s="217">
        <v>1</v>
      </c>
      <c r="I136" s="218"/>
      <c r="J136" s="219">
        <f>ROUND(I136*H136,2)</f>
        <v>0</v>
      </c>
      <c r="K136" s="220"/>
      <c r="L136" s="40"/>
      <c r="M136" s="221" t="s">
        <v>1</v>
      </c>
      <c r="N136" s="222" t="s">
        <v>41</v>
      </c>
      <c r="O136" s="78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5" t="s">
        <v>1603</v>
      </c>
      <c r="AT136" s="225" t="s">
        <v>171</v>
      </c>
      <c r="AU136" s="225" t="s">
        <v>86</v>
      </c>
      <c r="AY136" s="18" t="s">
        <v>169</v>
      </c>
      <c r="BE136" s="128">
        <f>IF(N136="základní",J136,0)</f>
        <v>0</v>
      </c>
      <c r="BF136" s="128">
        <f>IF(N136="snížená",J136,0)</f>
        <v>0</v>
      </c>
      <c r="BG136" s="128">
        <f>IF(N136="zákl. přenesená",J136,0)</f>
        <v>0</v>
      </c>
      <c r="BH136" s="128">
        <f>IF(N136="sníž. přenesená",J136,0)</f>
        <v>0</v>
      </c>
      <c r="BI136" s="128">
        <f>IF(N136="nulová",J136,0)</f>
        <v>0</v>
      </c>
      <c r="BJ136" s="18" t="s">
        <v>84</v>
      </c>
      <c r="BK136" s="128">
        <f>ROUND(I136*H136,2)</f>
        <v>0</v>
      </c>
      <c r="BL136" s="18" t="s">
        <v>1603</v>
      </c>
      <c r="BM136" s="225" t="s">
        <v>1611</v>
      </c>
    </row>
    <row r="137" spans="1:65" s="2" customFormat="1" ht="16.5" customHeight="1">
      <c r="A137" s="39"/>
      <c r="B137" s="181"/>
      <c r="C137" s="213" t="s">
        <v>175</v>
      </c>
      <c r="D137" s="213" t="s">
        <v>171</v>
      </c>
      <c r="E137" s="214" t="s">
        <v>1612</v>
      </c>
      <c r="F137" s="215" t="s">
        <v>1613</v>
      </c>
      <c r="G137" s="216" t="s">
        <v>1407</v>
      </c>
      <c r="H137" s="217">
        <v>1</v>
      </c>
      <c r="I137" s="218"/>
      <c r="J137" s="219">
        <f>ROUND(I137*H137,2)</f>
        <v>0</v>
      </c>
      <c r="K137" s="220"/>
      <c r="L137" s="40"/>
      <c r="M137" s="221" t="s">
        <v>1</v>
      </c>
      <c r="N137" s="222" t="s">
        <v>41</v>
      </c>
      <c r="O137" s="78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5" t="s">
        <v>1603</v>
      </c>
      <c r="AT137" s="225" t="s">
        <v>171</v>
      </c>
      <c r="AU137" s="225" t="s">
        <v>86</v>
      </c>
      <c r="AY137" s="18" t="s">
        <v>169</v>
      </c>
      <c r="BE137" s="128">
        <f>IF(N137="základní",J137,0)</f>
        <v>0</v>
      </c>
      <c r="BF137" s="128">
        <f>IF(N137="snížená",J137,0)</f>
        <v>0</v>
      </c>
      <c r="BG137" s="128">
        <f>IF(N137="zákl. přenesená",J137,0)</f>
        <v>0</v>
      </c>
      <c r="BH137" s="128">
        <f>IF(N137="sníž. přenesená",J137,0)</f>
        <v>0</v>
      </c>
      <c r="BI137" s="128">
        <f>IF(N137="nulová",J137,0)</f>
        <v>0</v>
      </c>
      <c r="BJ137" s="18" t="s">
        <v>84</v>
      </c>
      <c r="BK137" s="128">
        <f>ROUND(I137*H137,2)</f>
        <v>0</v>
      </c>
      <c r="BL137" s="18" t="s">
        <v>1603</v>
      </c>
      <c r="BM137" s="225" t="s">
        <v>1614</v>
      </c>
    </row>
    <row r="138" spans="1:65" s="2" customFormat="1" ht="16.5" customHeight="1">
      <c r="A138" s="39"/>
      <c r="B138" s="181"/>
      <c r="C138" s="213" t="s">
        <v>194</v>
      </c>
      <c r="D138" s="213" t="s">
        <v>171</v>
      </c>
      <c r="E138" s="214" t="s">
        <v>1615</v>
      </c>
      <c r="F138" s="215" t="s">
        <v>1616</v>
      </c>
      <c r="G138" s="216" t="s">
        <v>1407</v>
      </c>
      <c r="H138" s="217">
        <v>1</v>
      </c>
      <c r="I138" s="218"/>
      <c r="J138" s="219">
        <f>ROUND(I138*H138,2)</f>
        <v>0</v>
      </c>
      <c r="K138" s="220"/>
      <c r="L138" s="40"/>
      <c r="M138" s="221" t="s">
        <v>1</v>
      </c>
      <c r="N138" s="222" t="s">
        <v>41</v>
      </c>
      <c r="O138" s="78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5" t="s">
        <v>1603</v>
      </c>
      <c r="AT138" s="225" t="s">
        <v>171</v>
      </c>
      <c r="AU138" s="225" t="s">
        <v>86</v>
      </c>
      <c r="AY138" s="18" t="s">
        <v>169</v>
      </c>
      <c r="BE138" s="128">
        <f>IF(N138="základní",J138,0)</f>
        <v>0</v>
      </c>
      <c r="BF138" s="128">
        <f>IF(N138="snížená",J138,0)</f>
        <v>0</v>
      </c>
      <c r="BG138" s="128">
        <f>IF(N138="zákl. přenesená",J138,0)</f>
        <v>0</v>
      </c>
      <c r="BH138" s="128">
        <f>IF(N138="sníž. přenesená",J138,0)</f>
        <v>0</v>
      </c>
      <c r="BI138" s="128">
        <f>IF(N138="nulová",J138,0)</f>
        <v>0</v>
      </c>
      <c r="BJ138" s="18" t="s">
        <v>84</v>
      </c>
      <c r="BK138" s="128">
        <f>ROUND(I138*H138,2)</f>
        <v>0</v>
      </c>
      <c r="BL138" s="18" t="s">
        <v>1603</v>
      </c>
      <c r="BM138" s="225" t="s">
        <v>1617</v>
      </c>
    </row>
    <row r="139" spans="1:65" s="2" customFormat="1" ht="16.5" customHeight="1">
      <c r="A139" s="39"/>
      <c r="B139" s="181"/>
      <c r="C139" s="213" t="s">
        <v>198</v>
      </c>
      <c r="D139" s="213" t="s">
        <v>171</v>
      </c>
      <c r="E139" s="214" t="s">
        <v>1618</v>
      </c>
      <c r="F139" s="215" t="s">
        <v>1619</v>
      </c>
      <c r="G139" s="216" t="s">
        <v>1407</v>
      </c>
      <c r="H139" s="217">
        <v>1</v>
      </c>
      <c r="I139" s="218"/>
      <c r="J139" s="219">
        <f>ROUND(I139*H139,2)</f>
        <v>0</v>
      </c>
      <c r="K139" s="220"/>
      <c r="L139" s="40"/>
      <c r="M139" s="221" t="s">
        <v>1</v>
      </c>
      <c r="N139" s="222" t="s">
        <v>41</v>
      </c>
      <c r="O139" s="78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5" t="s">
        <v>1603</v>
      </c>
      <c r="AT139" s="225" t="s">
        <v>171</v>
      </c>
      <c r="AU139" s="225" t="s">
        <v>86</v>
      </c>
      <c r="AY139" s="18" t="s">
        <v>169</v>
      </c>
      <c r="BE139" s="128">
        <f>IF(N139="základní",J139,0)</f>
        <v>0</v>
      </c>
      <c r="BF139" s="128">
        <f>IF(N139="snížená",J139,0)</f>
        <v>0</v>
      </c>
      <c r="BG139" s="128">
        <f>IF(N139="zákl. přenesená",J139,0)</f>
        <v>0</v>
      </c>
      <c r="BH139" s="128">
        <f>IF(N139="sníž. přenesená",J139,0)</f>
        <v>0</v>
      </c>
      <c r="BI139" s="128">
        <f>IF(N139="nulová",J139,0)</f>
        <v>0</v>
      </c>
      <c r="BJ139" s="18" t="s">
        <v>84</v>
      </c>
      <c r="BK139" s="128">
        <f>ROUND(I139*H139,2)</f>
        <v>0</v>
      </c>
      <c r="BL139" s="18" t="s">
        <v>1603</v>
      </c>
      <c r="BM139" s="225" t="s">
        <v>1620</v>
      </c>
    </row>
    <row r="140" spans="1:63" s="12" customFormat="1" ht="22.8" customHeight="1">
      <c r="A140" s="12"/>
      <c r="B140" s="200"/>
      <c r="C140" s="12"/>
      <c r="D140" s="201" t="s">
        <v>75</v>
      </c>
      <c r="E140" s="211" t="s">
        <v>1621</v>
      </c>
      <c r="F140" s="211" t="s">
        <v>1622</v>
      </c>
      <c r="G140" s="12"/>
      <c r="H140" s="12"/>
      <c r="I140" s="203"/>
      <c r="J140" s="212">
        <f>BK140</f>
        <v>0</v>
      </c>
      <c r="K140" s="12"/>
      <c r="L140" s="200"/>
      <c r="M140" s="205"/>
      <c r="N140" s="206"/>
      <c r="O140" s="206"/>
      <c r="P140" s="207">
        <f>SUM(P141:P143)</f>
        <v>0</v>
      </c>
      <c r="Q140" s="206"/>
      <c r="R140" s="207">
        <f>SUM(R141:R143)</f>
        <v>0</v>
      </c>
      <c r="S140" s="206"/>
      <c r="T140" s="208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1" t="s">
        <v>194</v>
      </c>
      <c r="AT140" s="209" t="s">
        <v>75</v>
      </c>
      <c r="AU140" s="209" t="s">
        <v>84</v>
      </c>
      <c r="AY140" s="201" t="s">
        <v>169</v>
      </c>
      <c r="BK140" s="210">
        <f>SUM(BK141:BK143)</f>
        <v>0</v>
      </c>
    </row>
    <row r="141" spans="1:65" s="2" customFormat="1" ht="16.5" customHeight="1">
      <c r="A141" s="39"/>
      <c r="B141" s="181"/>
      <c r="C141" s="213" t="s">
        <v>214</v>
      </c>
      <c r="D141" s="213" t="s">
        <v>171</v>
      </c>
      <c r="E141" s="214" t="s">
        <v>1623</v>
      </c>
      <c r="F141" s="215" t="s">
        <v>1624</v>
      </c>
      <c r="G141" s="216" t="s">
        <v>1407</v>
      </c>
      <c r="H141" s="217">
        <v>1</v>
      </c>
      <c r="I141" s="218"/>
      <c r="J141" s="219">
        <f>ROUND(I141*H141,2)</f>
        <v>0</v>
      </c>
      <c r="K141" s="220"/>
      <c r="L141" s="40"/>
      <c r="M141" s="221" t="s">
        <v>1</v>
      </c>
      <c r="N141" s="222" t="s">
        <v>41</v>
      </c>
      <c r="O141" s="78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5" t="s">
        <v>1603</v>
      </c>
      <c r="AT141" s="225" t="s">
        <v>171</v>
      </c>
      <c r="AU141" s="225" t="s">
        <v>86</v>
      </c>
      <c r="AY141" s="18" t="s">
        <v>169</v>
      </c>
      <c r="BE141" s="128">
        <f>IF(N141="základní",J141,0)</f>
        <v>0</v>
      </c>
      <c r="BF141" s="128">
        <f>IF(N141="snížená",J141,0)</f>
        <v>0</v>
      </c>
      <c r="BG141" s="128">
        <f>IF(N141="zákl. přenesená",J141,0)</f>
        <v>0</v>
      </c>
      <c r="BH141" s="128">
        <f>IF(N141="sníž. přenesená",J141,0)</f>
        <v>0</v>
      </c>
      <c r="BI141" s="128">
        <f>IF(N141="nulová",J141,0)</f>
        <v>0</v>
      </c>
      <c r="BJ141" s="18" t="s">
        <v>84</v>
      </c>
      <c r="BK141" s="128">
        <f>ROUND(I141*H141,2)</f>
        <v>0</v>
      </c>
      <c r="BL141" s="18" t="s">
        <v>1603</v>
      </c>
      <c r="BM141" s="225" t="s">
        <v>1625</v>
      </c>
    </row>
    <row r="142" spans="1:65" s="2" customFormat="1" ht="16.5" customHeight="1">
      <c r="A142" s="39"/>
      <c r="B142" s="181"/>
      <c r="C142" s="213" t="s">
        <v>219</v>
      </c>
      <c r="D142" s="213" t="s">
        <v>171</v>
      </c>
      <c r="E142" s="214" t="s">
        <v>1626</v>
      </c>
      <c r="F142" s="215" t="s">
        <v>152</v>
      </c>
      <c r="G142" s="216" t="s">
        <v>1407</v>
      </c>
      <c r="H142" s="217">
        <v>1</v>
      </c>
      <c r="I142" s="218"/>
      <c r="J142" s="219">
        <f>ROUND(I142*H142,2)</f>
        <v>0</v>
      </c>
      <c r="K142" s="220"/>
      <c r="L142" s="40"/>
      <c r="M142" s="221" t="s">
        <v>1</v>
      </c>
      <c r="N142" s="222" t="s">
        <v>41</v>
      </c>
      <c r="O142" s="78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5" t="s">
        <v>1603</v>
      </c>
      <c r="AT142" s="225" t="s">
        <v>171</v>
      </c>
      <c r="AU142" s="225" t="s">
        <v>86</v>
      </c>
      <c r="AY142" s="18" t="s">
        <v>169</v>
      </c>
      <c r="BE142" s="128">
        <f>IF(N142="základní",J142,0)</f>
        <v>0</v>
      </c>
      <c r="BF142" s="128">
        <f>IF(N142="snížená",J142,0)</f>
        <v>0</v>
      </c>
      <c r="BG142" s="128">
        <f>IF(N142="zákl. přenesená",J142,0)</f>
        <v>0</v>
      </c>
      <c r="BH142" s="128">
        <f>IF(N142="sníž. přenesená",J142,0)</f>
        <v>0</v>
      </c>
      <c r="BI142" s="128">
        <f>IF(N142="nulová",J142,0)</f>
        <v>0</v>
      </c>
      <c r="BJ142" s="18" t="s">
        <v>84</v>
      </c>
      <c r="BK142" s="128">
        <f>ROUND(I142*H142,2)</f>
        <v>0</v>
      </c>
      <c r="BL142" s="18" t="s">
        <v>1603</v>
      </c>
      <c r="BM142" s="225" t="s">
        <v>1627</v>
      </c>
    </row>
    <row r="143" spans="1:65" s="2" customFormat="1" ht="16.5" customHeight="1">
      <c r="A143" s="39"/>
      <c r="B143" s="181"/>
      <c r="C143" s="213" t="s">
        <v>226</v>
      </c>
      <c r="D143" s="213" t="s">
        <v>171</v>
      </c>
      <c r="E143" s="214" t="s">
        <v>1628</v>
      </c>
      <c r="F143" s="215" t="s">
        <v>1629</v>
      </c>
      <c r="G143" s="216" t="s">
        <v>1407</v>
      </c>
      <c r="H143" s="217">
        <v>1</v>
      </c>
      <c r="I143" s="218"/>
      <c r="J143" s="219">
        <f>ROUND(I143*H143,2)</f>
        <v>0</v>
      </c>
      <c r="K143" s="220"/>
      <c r="L143" s="40"/>
      <c r="M143" s="267" t="s">
        <v>1</v>
      </c>
      <c r="N143" s="268" t="s">
        <v>41</v>
      </c>
      <c r="O143" s="269"/>
      <c r="P143" s="270">
        <f>O143*H143</f>
        <v>0</v>
      </c>
      <c r="Q143" s="270">
        <v>0</v>
      </c>
      <c r="R143" s="270">
        <f>Q143*H143</f>
        <v>0</v>
      </c>
      <c r="S143" s="270">
        <v>0</v>
      </c>
      <c r="T143" s="27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5" t="s">
        <v>1603</v>
      </c>
      <c r="AT143" s="225" t="s">
        <v>171</v>
      </c>
      <c r="AU143" s="225" t="s">
        <v>86</v>
      </c>
      <c r="AY143" s="18" t="s">
        <v>169</v>
      </c>
      <c r="BE143" s="128">
        <f>IF(N143="základní",J143,0)</f>
        <v>0</v>
      </c>
      <c r="BF143" s="128">
        <f>IF(N143="snížená",J143,0)</f>
        <v>0</v>
      </c>
      <c r="BG143" s="128">
        <f>IF(N143="zákl. přenesená",J143,0)</f>
        <v>0</v>
      </c>
      <c r="BH143" s="128">
        <f>IF(N143="sníž. přenesená",J143,0)</f>
        <v>0</v>
      </c>
      <c r="BI143" s="128">
        <f>IF(N143="nulová",J143,0)</f>
        <v>0</v>
      </c>
      <c r="BJ143" s="18" t="s">
        <v>84</v>
      </c>
      <c r="BK143" s="128">
        <f>ROUND(I143*H143,2)</f>
        <v>0</v>
      </c>
      <c r="BL143" s="18" t="s">
        <v>1603</v>
      </c>
      <c r="BM143" s="225" t="s">
        <v>1630</v>
      </c>
    </row>
    <row r="144" spans="1:31" s="2" customFormat="1" ht="6.95" customHeight="1">
      <c r="A144" s="39"/>
      <c r="B144" s="61"/>
      <c r="C144" s="62"/>
      <c r="D144" s="62"/>
      <c r="E144" s="62"/>
      <c r="F144" s="62"/>
      <c r="G144" s="62"/>
      <c r="H144" s="62"/>
      <c r="I144" s="163"/>
      <c r="J144" s="62"/>
      <c r="K144" s="62"/>
      <c r="L144" s="40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autoFilter ref="C129:K143"/>
  <mergeCells count="14">
    <mergeCell ref="E7:H7"/>
    <mergeCell ref="E9:H9"/>
    <mergeCell ref="E18:H18"/>
    <mergeCell ref="E27:H27"/>
    <mergeCell ref="E85:H85"/>
    <mergeCell ref="E87:H87"/>
    <mergeCell ref="D104:F104"/>
    <mergeCell ref="D105:F105"/>
    <mergeCell ref="D106:F106"/>
    <mergeCell ref="D107:F107"/>
    <mergeCell ref="D108:F10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Ondra</cp:lastModifiedBy>
  <dcterms:created xsi:type="dcterms:W3CDTF">2020-04-24T06:54:12Z</dcterms:created>
  <dcterms:modified xsi:type="dcterms:W3CDTF">2020-04-24T06:54:33Z</dcterms:modified>
  <cp:category/>
  <cp:version/>
  <cp:contentType/>
  <cp:contentStatus/>
</cp:coreProperties>
</file>