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ROJEKTY\2017\022_Haly Jurka\Rozpočet\Úprava 2020\Soupis\"/>
    </mc:Choice>
  </mc:AlternateContent>
  <bookViews>
    <workbookView xWindow="0" yWindow="0" windowWidth="28800" windowHeight="11235" firstSheet="1" activeTab="1"/>
  </bookViews>
  <sheets>
    <sheet name="Pokyny pro vyplnění" sheetId="11" state="hidden" r:id="rId1"/>
    <sheet name="Rekapitulace" sheetId="1" r:id="rId2"/>
    <sheet name="1.etapa" sheetId="17" r:id="rId3"/>
    <sheet name="VzorPolozky" sheetId="10" state="hidden" r:id="rId4"/>
  </sheets>
  <externalReferences>
    <externalReference r:id="rId5"/>
  </externalReferences>
  <definedNames>
    <definedName name="CelkemDPHVypocet" localSheetId="1">Rekapitulace!$H$43</definedName>
    <definedName name="CenaCelkem">Rekapitulace!$G$32</definedName>
    <definedName name="CenaCelkemBezDPH">Rekapitulace!$G$31</definedName>
    <definedName name="CenaCelkemVypocet" localSheetId="1">Rekapitulace!$I$43</definedName>
    <definedName name="cisloobjektu">Rekapitulace!$D$3</definedName>
    <definedName name="CisloRozpoctu">'[1]Krycí list'!$C$2</definedName>
    <definedName name="CisloStavby" localSheetId="1">Rekapitulace!#REF!</definedName>
    <definedName name="cislostavby">'[1]Krycí list'!$A$7</definedName>
    <definedName name="CisloStavebnihoRozpoctu">Rekapitulace!$D$4</definedName>
    <definedName name="dadresa">Rekapitulace!$D$12:$G$12</definedName>
    <definedName name="DIČ" localSheetId="1">Rekapitulace!$I$12</definedName>
    <definedName name="dmisto">Rekapitulace!$D$13:$G$13</definedName>
    <definedName name="DPHSni">Rekapitulace!$G$28</definedName>
    <definedName name="DPHZakl">Rekapitulace!$G$30</definedName>
    <definedName name="dpsc" localSheetId="1">Rekapitulace!$C$13</definedName>
    <definedName name="IČO" localSheetId="1">Rekapitulace!$I$11</definedName>
    <definedName name="Mena">Rekapitulace!$J$32</definedName>
    <definedName name="MistoStavby">Rekapitulace!$D$4</definedName>
    <definedName name="nazevobjektu">Rekapitulace!$E$3</definedName>
    <definedName name="NazevRozpoctu">'[1]Krycí list'!$D$2</definedName>
    <definedName name="NazevStavby" localSheetId="1">Rekapitulace!$D$2</definedName>
    <definedName name="nazevstavby">'[1]Krycí list'!$C$7</definedName>
    <definedName name="NazevStavebnihoRozpoctu">Rekapitulace!$E$4</definedName>
    <definedName name="oadresa">Rekapitulace!$D$6</definedName>
    <definedName name="Objednatel" localSheetId="1">Rekapitulace!$D$5</definedName>
    <definedName name="Objekt" localSheetId="1">Rekapitulace!$B$41</definedName>
    <definedName name="_xlnm.Print_Area" localSheetId="2">'1.etapa'!$A$1:$G$176</definedName>
    <definedName name="_xlnm.Print_Area" localSheetId="1">Rekapitulace!$B$1:$J$39</definedName>
    <definedName name="odic" localSheetId="1">Rekapitulace!$I$6</definedName>
    <definedName name="oico" localSheetId="1">Rekapitulace!$I$5</definedName>
    <definedName name="omisto" localSheetId="1">Rekapitulace!$D$7</definedName>
    <definedName name="onazev" localSheetId="1">Rekapitulace!$D$6</definedName>
    <definedName name="opsc" localSheetId="1">Rekapitulace!$C$7</definedName>
    <definedName name="padresa">Rekapitulace!$D$9</definedName>
    <definedName name="pdic">Rekapitulace!$I$9</definedName>
    <definedName name="pico">Rekapitulace!$I$8</definedName>
    <definedName name="pmisto">Rekapitulace!$D$10</definedName>
    <definedName name="PocetMJ">#REF!</definedName>
    <definedName name="PoptavkaID">Rekapitulace!$A$1</definedName>
    <definedName name="pPSC">Rekapitulace!$C$10</definedName>
    <definedName name="Projektant">Rekapitulace!$D$8</definedName>
    <definedName name="SazbaDPH1" localSheetId="1">Rekapitulace!$E$27</definedName>
    <definedName name="SazbaDPH1">'[1]Krycí list'!$C$30</definedName>
    <definedName name="SazbaDPH2" localSheetId="1">Rekapitulace!$E$29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Rekapitulace!$D$14</definedName>
    <definedName name="Z_B7E7C763_C459_487D_8ABA_5CFDDFBD5A84_.wvu.Cols" localSheetId="1" hidden="1">Rekapitulace!$A:$A</definedName>
    <definedName name="Z_B7E7C763_C459_487D_8ABA_5CFDDFBD5A84_.wvu.PrintArea" localSheetId="1" hidden="1">Rekapitulace!$B$1:$J$39</definedName>
    <definedName name="ZakladDPHSni">Rekapitulace!$G$27</definedName>
    <definedName name="ZakladDPHSniVypocet" localSheetId="1">Rekapitulace!$F$43</definedName>
    <definedName name="ZakladDPHZakl">Rekapitulace!$G$29</definedName>
    <definedName name="ZakladDPHZaklVypocet" localSheetId="1">Rekapitulace!$G$43</definedName>
    <definedName name="Zaokrouhleni">Rekapitulace!#REF!</definedName>
    <definedName name="Zhotovitel">Rekapitulace!$D$11:$G$11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70" i="17" l="1"/>
  <c r="G167" i="17"/>
  <c r="M167" i="17" s="1"/>
  <c r="M166" i="17" s="1"/>
  <c r="G165" i="17"/>
  <c r="M165" i="17" s="1"/>
  <c r="G163" i="17"/>
  <c r="M163" i="17" s="1"/>
  <c r="G155" i="17"/>
  <c r="G157" i="17"/>
  <c r="G158" i="17"/>
  <c r="M158" i="17" s="1"/>
  <c r="G159" i="17"/>
  <c r="M159" i="17" s="1"/>
  <c r="G160" i="17"/>
  <c r="G153" i="17"/>
  <c r="M153" i="17" s="1"/>
  <c r="G146" i="17"/>
  <c r="M146" i="17" s="1"/>
  <c r="G150" i="17"/>
  <c r="M150" i="17" s="1"/>
  <c r="G139" i="17"/>
  <c r="M139" i="17" s="1"/>
  <c r="G130" i="17"/>
  <c r="G132" i="17"/>
  <c r="G134" i="17"/>
  <c r="M134" i="17" s="1"/>
  <c r="G128" i="17"/>
  <c r="M128" i="17" s="1"/>
  <c r="G112" i="17"/>
  <c r="M112" i="17" s="1"/>
  <c r="G113" i="17"/>
  <c r="G115" i="17"/>
  <c r="M115" i="17" s="1"/>
  <c r="G117" i="17"/>
  <c r="M117" i="17" s="1"/>
  <c r="G102" i="17"/>
  <c r="M102" i="17" s="1"/>
  <c r="G99" i="17"/>
  <c r="M99" i="17" s="1"/>
  <c r="M98" i="17" s="1"/>
  <c r="G95" i="17"/>
  <c r="M95" i="17" s="1"/>
  <c r="G97" i="17"/>
  <c r="M97" i="17" s="1"/>
  <c r="G94" i="17"/>
  <c r="G85" i="17"/>
  <c r="G87" i="17"/>
  <c r="G83" i="17"/>
  <c r="M83" i="17" s="1"/>
  <c r="G81" i="17"/>
  <c r="M81" i="17" s="1"/>
  <c r="G77" i="17"/>
  <c r="M77" i="17" s="1"/>
  <c r="G78" i="17"/>
  <c r="M78" i="17" s="1"/>
  <c r="G75" i="17"/>
  <c r="G72" i="17"/>
  <c r="G60" i="17"/>
  <c r="M60" i="17" s="1"/>
  <c r="G50" i="17"/>
  <c r="M50" i="17" s="1"/>
  <c r="G39" i="17"/>
  <c r="M39" i="17" s="1"/>
  <c r="G42" i="17"/>
  <c r="G45" i="17"/>
  <c r="G48" i="17"/>
  <c r="M48" i="17" s="1"/>
  <c r="G37" i="17"/>
  <c r="M37" i="17" s="1"/>
  <c r="G28" i="17"/>
  <c r="M28" i="17" s="1"/>
  <c r="G21" i="17"/>
  <c r="G16" i="17"/>
  <c r="M16" i="17" s="1"/>
  <c r="M15" i="17" s="1"/>
  <c r="G8" i="17"/>
  <c r="M8" i="17" s="1"/>
  <c r="M7" i="17" s="1"/>
  <c r="A1" i="17"/>
  <c r="U170" i="17"/>
  <c r="Q170" i="17"/>
  <c r="Q169" i="17" s="1"/>
  <c r="O170" i="17"/>
  <c r="O169" i="17" s="1"/>
  <c r="M170" i="17"/>
  <c r="K170" i="17"/>
  <c r="K169" i="17" s="1"/>
  <c r="I170" i="17"/>
  <c r="I169" i="17" s="1"/>
  <c r="U169" i="17"/>
  <c r="M169" i="17"/>
  <c r="G169" i="17"/>
  <c r="U167" i="17"/>
  <c r="U166" i="17" s="1"/>
  <c r="Q167" i="17"/>
  <c r="Q166" i="17" s="1"/>
  <c r="O167" i="17"/>
  <c r="O166" i="17" s="1"/>
  <c r="K167" i="17"/>
  <c r="K166" i="17" s="1"/>
  <c r="I167" i="17"/>
  <c r="I166" i="17" s="1"/>
  <c r="G166" i="17"/>
  <c r="U165" i="17"/>
  <c r="Q165" i="17"/>
  <c r="O165" i="17"/>
  <c r="K165" i="17"/>
  <c r="I165" i="17"/>
  <c r="U163" i="17"/>
  <c r="Q163" i="17"/>
  <c r="Q162" i="17" s="1"/>
  <c r="O163" i="17"/>
  <c r="O162" i="17" s="1"/>
  <c r="K163" i="17"/>
  <c r="I163" i="17"/>
  <c r="U162" i="17"/>
  <c r="G162" i="17"/>
  <c r="U160" i="17"/>
  <c r="Q160" i="17"/>
  <c r="O160" i="17"/>
  <c r="M160" i="17"/>
  <c r="K160" i="17"/>
  <c r="I160" i="17"/>
  <c r="U159" i="17"/>
  <c r="Q159" i="17"/>
  <c r="O159" i="17"/>
  <c r="K159" i="17"/>
  <c r="I159" i="17"/>
  <c r="U158" i="17"/>
  <c r="Q158" i="17"/>
  <c r="O158" i="17"/>
  <c r="K158" i="17"/>
  <c r="I158" i="17"/>
  <c r="U157" i="17"/>
  <c r="Q157" i="17"/>
  <c r="O157" i="17"/>
  <c r="M157" i="17"/>
  <c r="K157" i="17"/>
  <c r="I157" i="17"/>
  <c r="U155" i="17"/>
  <c r="Q155" i="17"/>
  <c r="O155" i="17"/>
  <c r="M155" i="17"/>
  <c r="K155" i="17"/>
  <c r="I155" i="17"/>
  <c r="I152" i="17" s="1"/>
  <c r="U153" i="17"/>
  <c r="U152" i="17" s="1"/>
  <c r="Q153" i="17"/>
  <c r="O153" i="17"/>
  <c r="K153" i="17"/>
  <c r="I153" i="17"/>
  <c r="G152" i="17"/>
  <c r="U150" i="17"/>
  <c r="Q150" i="17"/>
  <c r="O150" i="17"/>
  <c r="K150" i="17"/>
  <c r="I150" i="17"/>
  <c r="U146" i="17"/>
  <c r="Q146" i="17"/>
  <c r="O146" i="17"/>
  <c r="K146" i="17"/>
  <c r="I146" i="17"/>
  <c r="U139" i="17"/>
  <c r="Q139" i="17"/>
  <c r="O139" i="17"/>
  <c r="O138" i="17" s="1"/>
  <c r="K139" i="17"/>
  <c r="K138" i="17" s="1"/>
  <c r="I139" i="17"/>
  <c r="G138" i="17"/>
  <c r="U134" i="17"/>
  <c r="Q134" i="17"/>
  <c r="O134" i="17"/>
  <c r="K134" i="17"/>
  <c r="I134" i="17"/>
  <c r="U132" i="17"/>
  <c r="Q132" i="17"/>
  <c r="O132" i="17"/>
  <c r="M132" i="17"/>
  <c r="K132" i="17"/>
  <c r="I132" i="17"/>
  <c r="U130" i="17"/>
  <c r="Q130" i="17"/>
  <c r="O130" i="17"/>
  <c r="M130" i="17"/>
  <c r="K130" i="17"/>
  <c r="I130" i="17"/>
  <c r="U128" i="17"/>
  <c r="U127" i="17" s="1"/>
  <c r="Q128" i="17"/>
  <c r="O128" i="17"/>
  <c r="K128" i="17"/>
  <c r="I128" i="17"/>
  <c r="I127" i="17" s="1"/>
  <c r="G127" i="17"/>
  <c r="U117" i="17"/>
  <c r="Q117" i="17"/>
  <c r="O117" i="17"/>
  <c r="K117" i="17"/>
  <c r="I117" i="17"/>
  <c r="U115" i="17"/>
  <c r="Q115" i="17"/>
  <c r="O115" i="17"/>
  <c r="K115" i="17"/>
  <c r="I115" i="17"/>
  <c r="U113" i="17"/>
  <c r="Q113" i="17"/>
  <c r="O113" i="17"/>
  <c r="M113" i="17"/>
  <c r="K113" i="17"/>
  <c r="I113" i="17"/>
  <c r="U112" i="17"/>
  <c r="Q112" i="17"/>
  <c r="O112" i="17"/>
  <c r="K112" i="17"/>
  <c r="I112" i="17"/>
  <c r="U102" i="17"/>
  <c r="U101" i="17" s="1"/>
  <c r="Q102" i="17"/>
  <c r="O102" i="17"/>
  <c r="K102" i="17"/>
  <c r="I102" i="17"/>
  <c r="Q101" i="17"/>
  <c r="G101" i="17"/>
  <c r="U99" i="17"/>
  <c r="U98" i="17" s="1"/>
  <c r="Q99" i="17"/>
  <c r="Q98" i="17" s="1"/>
  <c r="O99" i="17"/>
  <c r="O98" i="17" s="1"/>
  <c r="K99" i="17"/>
  <c r="I99" i="17"/>
  <c r="K98" i="17"/>
  <c r="I98" i="17"/>
  <c r="G98" i="17"/>
  <c r="U97" i="17"/>
  <c r="Q97" i="17"/>
  <c r="O97" i="17"/>
  <c r="K97" i="17"/>
  <c r="I97" i="17"/>
  <c r="U95" i="17"/>
  <c r="Q95" i="17"/>
  <c r="O95" i="17"/>
  <c r="K95" i="17"/>
  <c r="I95" i="17"/>
  <c r="U94" i="17"/>
  <c r="Q94" i="17"/>
  <c r="O94" i="17"/>
  <c r="M94" i="17"/>
  <c r="K94" i="17"/>
  <c r="I94" i="17"/>
  <c r="BA92" i="17"/>
  <c r="BA91" i="17"/>
  <c r="BA90" i="17"/>
  <c r="BA89" i="17"/>
  <c r="BA88" i="17"/>
  <c r="U87" i="17"/>
  <c r="Q87" i="17"/>
  <c r="O87" i="17"/>
  <c r="M87" i="17"/>
  <c r="K87" i="17"/>
  <c r="I87" i="17"/>
  <c r="U85" i="17"/>
  <c r="Q85" i="17"/>
  <c r="O85" i="17"/>
  <c r="M85" i="17"/>
  <c r="K85" i="17"/>
  <c r="I85" i="17"/>
  <c r="U83" i="17"/>
  <c r="Q83" i="17"/>
  <c r="O83" i="17"/>
  <c r="O82" i="17" s="1"/>
  <c r="K83" i="17"/>
  <c r="I83" i="17"/>
  <c r="G82" i="17"/>
  <c r="U81" i="17"/>
  <c r="Q81" i="17"/>
  <c r="O81" i="17"/>
  <c r="K81" i="17"/>
  <c r="I81" i="17"/>
  <c r="BA79" i="17"/>
  <c r="U78" i="17"/>
  <c r="Q78" i="17"/>
  <c r="O78" i="17"/>
  <c r="K78" i="17"/>
  <c r="I78" i="17"/>
  <c r="U77" i="17"/>
  <c r="Q77" i="17"/>
  <c r="O77" i="17"/>
  <c r="K77" i="17"/>
  <c r="I77" i="17"/>
  <c r="U75" i="17"/>
  <c r="Q75" i="17"/>
  <c r="O75" i="17"/>
  <c r="M75" i="17"/>
  <c r="K75" i="17"/>
  <c r="I75" i="17"/>
  <c r="BA73" i="17"/>
  <c r="U72" i="17"/>
  <c r="U71" i="17" s="1"/>
  <c r="Q72" i="17"/>
  <c r="O72" i="17"/>
  <c r="M72" i="17"/>
  <c r="K72" i="17"/>
  <c r="K71" i="17" s="1"/>
  <c r="I72" i="17"/>
  <c r="G71" i="17"/>
  <c r="BA70" i="17"/>
  <c r="BA69" i="17"/>
  <c r="BA68" i="17"/>
  <c r="BA67" i="17"/>
  <c r="BA66" i="17"/>
  <c r="BA65" i="17"/>
  <c r="BA64" i="17"/>
  <c r="BA63" i="17"/>
  <c r="BA61" i="17"/>
  <c r="U60" i="17"/>
  <c r="Q60" i="17"/>
  <c r="O60" i="17"/>
  <c r="K60" i="17"/>
  <c r="I60" i="17"/>
  <c r="BA59" i="17"/>
  <c r="BA58" i="17"/>
  <c r="BA57" i="17"/>
  <c r="BA56" i="17"/>
  <c r="BA55" i="17"/>
  <c r="BA54" i="17"/>
  <c r="BA53" i="17"/>
  <c r="BA51" i="17"/>
  <c r="U50" i="17"/>
  <c r="U49" i="17" s="1"/>
  <c r="Q50" i="17"/>
  <c r="Q49" i="17" s="1"/>
  <c r="O50" i="17"/>
  <c r="K50" i="17"/>
  <c r="I50" i="17"/>
  <c r="I49" i="17" s="1"/>
  <c r="G49" i="17"/>
  <c r="U48" i="17"/>
  <c r="Q48" i="17"/>
  <c r="O48" i="17"/>
  <c r="K48" i="17"/>
  <c r="I48" i="17"/>
  <c r="U45" i="17"/>
  <c r="Q45" i="17"/>
  <c r="O45" i="17"/>
  <c r="M45" i="17"/>
  <c r="K45" i="17"/>
  <c r="I45" i="17"/>
  <c r="U42" i="17"/>
  <c r="Q42" i="17"/>
  <c r="O42" i="17"/>
  <c r="M42" i="17"/>
  <c r="K42" i="17"/>
  <c r="I42" i="17"/>
  <c r="U39" i="17"/>
  <c r="Q39" i="17"/>
  <c r="O39" i="17"/>
  <c r="K39" i="17"/>
  <c r="I39" i="17"/>
  <c r="U37" i="17"/>
  <c r="Q37" i="17"/>
  <c r="O37" i="17"/>
  <c r="K37" i="17"/>
  <c r="I37" i="17"/>
  <c r="BA33" i="17"/>
  <c r="BA31" i="17"/>
  <c r="BA29" i="17"/>
  <c r="U28" i="17"/>
  <c r="Q28" i="17"/>
  <c r="O28" i="17"/>
  <c r="K28" i="17"/>
  <c r="I28" i="17"/>
  <c r="BA26" i="17"/>
  <c r="BA24" i="17"/>
  <c r="BA22" i="17"/>
  <c r="U21" i="17"/>
  <c r="Q21" i="17"/>
  <c r="O21" i="17"/>
  <c r="M21" i="17"/>
  <c r="K21" i="17"/>
  <c r="K20" i="17" s="1"/>
  <c r="I21" i="17"/>
  <c r="I20" i="17" s="1"/>
  <c r="Q20" i="17"/>
  <c r="G20" i="17"/>
  <c r="U16" i="17"/>
  <c r="U15" i="17" s="1"/>
  <c r="Q16" i="17"/>
  <c r="Q15" i="17" s="1"/>
  <c r="O16" i="17"/>
  <c r="O15" i="17" s="1"/>
  <c r="K16" i="17"/>
  <c r="K15" i="17" s="1"/>
  <c r="I16" i="17"/>
  <c r="I15" i="17" s="1"/>
  <c r="G15" i="17"/>
  <c r="U8" i="17"/>
  <c r="U7" i="17" s="1"/>
  <c r="Q8" i="17"/>
  <c r="O8" i="17"/>
  <c r="O7" i="17" s="1"/>
  <c r="K8" i="17"/>
  <c r="K7" i="17" s="1"/>
  <c r="I8" i="17"/>
  <c r="I7" i="17" s="1"/>
  <c r="Q7" i="17"/>
  <c r="G7" i="17"/>
  <c r="M162" i="17" l="1"/>
  <c r="I20" i="1"/>
  <c r="M138" i="17"/>
  <c r="M101" i="17"/>
  <c r="M82" i="17"/>
  <c r="M49" i="17"/>
  <c r="Q127" i="17"/>
  <c r="U82" i="17"/>
  <c r="Q138" i="17"/>
  <c r="I162" i="17"/>
  <c r="I71" i="17"/>
  <c r="I82" i="17"/>
  <c r="K82" i="17"/>
  <c r="I101" i="17"/>
  <c r="U138" i="17"/>
  <c r="K162" i="17"/>
  <c r="K152" i="17"/>
  <c r="M20" i="17"/>
  <c r="K101" i="17"/>
  <c r="K49" i="17"/>
  <c r="O49" i="17"/>
  <c r="M71" i="17"/>
  <c r="K127" i="17"/>
  <c r="M152" i="17"/>
  <c r="Q82" i="17"/>
  <c r="O20" i="17"/>
  <c r="O101" i="17"/>
  <c r="U20" i="17"/>
  <c r="O71" i="17"/>
  <c r="M127" i="17"/>
  <c r="I138" i="17"/>
  <c r="O152" i="17"/>
  <c r="Q71" i="17"/>
  <c r="O127" i="17"/>
  <c r="Q152" i="17"/>
  <c r="I21" i="1" l="1"/>
  <c r="F43" i="1" l="1"/>
  <c r="G43" i="1"/>
  <c r="H43" i="1"/>
  <c r="I43" i="1"/>
  <c r="J42" i="1" s="1"/>
  <c r="J43" i="1" s="1"/>
  <c r="J31" i="1"/>
  <c r="J30" i="1"/>
  <c r="G41" i="1"/>
  <c r="F41" i="1"/>
  <c r="J27" i="1"/>
  <c r="J28" i="1"/>
  <c r="J29" i="1"/>
  <c r="E28" i="1"/>
  <c r="E30" i="1"/>
  <c r="G29" i="1" l="1"/>
  <c r="G30" i="1" s="1"/>
  <c r="G32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<sst xmlns="http://schemas.openxmlformats.org/spreadsheetml/2006/main" count="550" uniqueCount="291">
  <si>
    <t>%</t>
  </si>
  <si>
    <t>Cena celkem</t>
  </si>
  <si>
    <t>Za zhotovitele</t>
  </si>
  <si>
    <t>Za objednatele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</si>
  <si>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</si>
  <si>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</si>
  <si>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</si>
  <si>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</si>
  <si>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</si>
  <si>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</si>
  <si>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</si>
  <si>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</si>
  <si>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</si>
  <si>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</si>
  <si>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</si>
  <si>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</si>
  <si>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</si>
  <si>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</si>
  <si>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</si>
  <si>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Objednatel:</t>
  </si>
  <si>
    <t>Cena celkem bez DPH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</si>
  <si>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</si>
  <si>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</si>
  <si>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</si>
  <si>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</si>
  <si>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</si>
  <si>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</si>
  <si>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</si>
  <si>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</si>
  <si>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</si>
  <si>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</si>
  <si>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</si>
  <si>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</si>
  <si>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67401</t>
  </si>
  <si>
    <t>Římov 146</t>
  </si>
  <si>
    <t>Římov</t>
  </si>
  <si>
    <t>67522</t>
  </si>
  <si>
    <t>Celkem za stavbu</t>
  </si>
  <si>
    <t>CZK</t>
  </si>
  <si>
    <t>Název rozpočtu (profese)</t>
  </si>
  <si>
    <t>Římově</t>
  </si>
  <si>
    <t>Celkem bez DPH</t>
  </si>
  <si>
    <t>Poznámka:</t>
  </si>
  <si>
    <t>#TypZaznamu#</t>
  </si>
  <si>
    <t>S:</t>
  </si>
  <si>
    <t>STA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</si>
  <si>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</si>
  <si>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</si>
  <si>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</si>
  <si>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</si>
  <si>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</si>
  <si>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</si>
  <si>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</si>
  <si>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</si>
  <si>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</si>
  <si>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</si>
  <si>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</si>
  <si>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</si>
  <si>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</si>
  <si>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</si>
  <si>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</si>
  <si>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</si>
  <si>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</si>
  <si>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</si>
  <si>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</si>
  <si>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</si>
  <si>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</si>
  <si>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</si>
  <si>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</si>
  <si>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</si>
  <si>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</si>
  <si>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3</t>
  </si>
  <si>
    <t>DIL</t>
  </si>
  <si>
    <t>m2</t>
  </si>
  <si>
    <t>POL1_0</t>
  </si>
  <si>
    <t>VV</t>
  </si>
  <si>
    <t>62</t>
  </si>
  <si>
    <t>Upravy povrchů vnější</t>
  </si>
  <si>
    <t>m</t>
  </si>
  <si>
    <t>622904112R00</t>
  </si>
  <si>
    <t>Očištění fasád tlakovou vodou složitost 1 - 2</t>
  </si>
  <si>
    <t>620991121R00</t>
  </si>
  <si>
    <t>Zakrývání výplní vnějších otvorů z lešení</t>
  </si>
  <si>
    <t/>
  </si>
  <si>
    <t>kus</t>
  </si>
  <si>
    <t>2</t>
  </si>
  <si>
    <t>4</t>
  </si>
  <si>
    <t>POL3_0</t>
  </si>
  <si>
    <t>t</t>
  </si>
  <si>
    <t>713</t>
  </si>
  <si>
    <t>Izolace tepelné</t>
  </si>
  <si>
    <t>764</t>
  </si>
  <si>
    <t>Konstrukce klempířské</t>
  </si>
  <si>
    <t>764410850R00</t>
  </si>
  <si>
    <t>Demontáž oplechování parapetů,rš od 100 do 330 mm</t>
  </si>
  <si>
    <t>ks</t>
  </si>
  <si>
    <t>767</t>
  </si>
  <si>
    <t>Konstrukce zámečnické</t>
  </si>
  <si>
    <t>94</t>
  </si>
  <si>
    <t>Lešení a stavební výtahy</t>
  </si>
  <si>
    <t>941941031R00</t>
  </si>
  <si>
    <t>Montáž lešení leh.řad.s podlahami,š.do 1 m, H 10 m</t>
  </si>
  <si>
    <t>941941831R00</t>
  </si>
  <si>
    <t>Demontáž lešení leh.řad.s podlahami,š.1 m, H 10 m</t>
  </si>
  <si>
    <t>941941191R00</t>
  </si>
  <si>
    <t>Příplatek za každý měsíc použití lešení k pol.1031</t>
  </si>
  <si>
    <t>99</t>
  </si>
  <si>
    <t>Staveništní přesun hmot</t>
  </si>
  <si>
    <t>ON</t>
  </si>
  <si>
    <t>Ostatní náklady</t>
  </si>
  <si>
    <t>Demontáž a zpětná montáž prvků na fasádě</t>
  </si>
  <si>
    <t>kompl</t>
  </si>
  <si>
    <t>END</t>
  </si>
  <si>
    <t>Uchazeč:</t>
  </si>
  <si>
    <t>Zpracováno programem RTS Stavitel+</t>
  </si>
  <si>
    <t>Nedílnou součástí výkazu výměr je projektová dokumentace</t>
  </si>
  <si>
    <t>Mechanická odolnost vnějšího souvrství v rázové zkoušce alespoň 20J</t>
  </si>
  <si>
    <t>V systému budou použity pouze schválené hmoždinky s Evropským technickým schválením dle ETAG 014. Pro zamezení vlivu tepelných mostů budou použity šroubovací hmoždinky se zátkou z izolantu pro zapuštěnou montáž.</t>
  </si>
  <si>
    <t>Položky zateplení fasád a soklů obsahují: nanesení lepicího tmelu na izolační desky, nalepení desek, zajištění talířovými hmoždinkami (6 ks/m2), natažení stěrky, vtlačení výztužné tkaniny (1,65 g/m2), přehlazení stěrky, kontaktní nátěr (vyžaduje -li to typ omítkoviny), povrchová úprava omítkou. Položky obsahují 0,14 m rohových lišt na m2. Položky pro zateplení minerální deskou obsahují vyrovnávací stěrku na armovací vrstvu. Tepelná izolace z minerálních desek s podélným vláknem TR10, ld =0,036 W/mK.</t>
  </si>
  <si>
    <t>V systému budou použity pouze schválené hmoždinky s Evropským technickým schválením dle ETAG 014. Pro zamezení vlivu tepelných mostů budou použity šroubovací hmoždinky se zátkou z izolantu pro zapuštěnou montáž včetně rozšiřujícího talíře.</t>
  </si>
  <si>
    <t>Svislé a kompletní konstrukce</t>
  </si>
  <si>
    <t>622315735RT3</t>
  </si>
  <si>
    <t>622325015R00</t>
  </si>
  <si>
    <t>Soklová lišta hliník KZS tl. 150 mm</t>
  </si>
  <si>
    <t>620991005R00</t>
  </si>
  <si>
    <t>Začišťovací okenní lišta s tkaninou</t>
  </si>
  <si>
    <t>Zateplovací systém,fasáda, EPS F tl. 150 mm, s omítkou silikonovou, zrno 2 mm</t>
  </si>
  <si>
    <t>Položky zateplení fasád a soklů obsahují: nanesení lepicího tmelu na izolační desky, nalepení desek, zajištění talířovými hmoždinkami (6 ks/m2), natažení stěrky, vtlačení výztužné tkaniny (1,65 m2/m2), přehlazení stěrky, kontaktní nátěr (vyžaduje -li to typ omítkoviny), povrchová úprava omítkou. Položky obsahují 0,14 m rohových lišt na m2. Tepelná izolace z EPS 70F.</t>
  </si>
  <si>
    <t>64</t>
  </si>
  <si>
    <t>Výplně otvorů</t>
  </si>
  <si>
    <t>64-001</t>
  </si>
  <si>
    <t>POP</t>
  </si>
  <si>
    <t>Souč. prostupu tepla: Uw max = 1,2 W/m2K</t>
  </si>
  <si>
    <t>64-002</t>
  </si>
  <si>
    <t>Lamely:ocelový plech tloušťky 0,5 mm, vrstva zinku 275 mg/m2, polyesterový nástřik 25 µm, ochranný nátěr 0,5 mm. Výplň tvoří tepelnězolační PUR pěna hustoty 40 kg/m3.</t>
  </si>
  <si>
    <t>Zasklení: hliníkové lamely s dvojtým plexisklem</t>
  </si>
  <si>
    <t>Kování: 	zvýšené</t>
  </si>
  <si>
    <t>Ovládání:	pomocí motoru, nuzový ruční řetěz, vložkový zámek</t>
  </si>
  <si>
    <t>998713101R00</t>
  </si>
  <si>
    <t>Přesun hmot pro izolace tepelné, výšky do 6 m</t>
  </si>
  <si>
    <t>998764101R00</t>
  </si>
  <si>
    <t>Přesun hmot pro klempířské konstr., výšky do 6 m</t>
  </si>
  <si>
    <t>764813133R00</t>
  </si>
  <si>
    <t>Lemování zdí z lakovaného Pz plechu, rš 330 mm</t>
  </si>
  <si>
    <t>Materiál:	Pozinkovaný plech (FeZn), tl. min. 0,55 mm</t>
  </si>
  <si>
    <t>Povrchová úprava: 	PU povrchová vrstva tl. min. 25 µm, barva šedá</t>
  </si>
  <si>
    <t>764819213R00</t>
  </si>
  <si>
    <t>Odpadní trouby kruhové z lak.Pz plechu, D 120 mm</t>
  </si>
  <si>
    <t>784</t>
  </si>
  <si>
    <t>Malby</t>
  </si>
  <si>
    <t>784161401R00</t>
  </si>
  <si>
    <t>784165612R00</t>
  </si>
  <si>
    <t>Malba, bílá, bez penetrace, 2x</t>
  </si>
  <si>
    <t>784011221R00</t>
  </si>
  <si>
    <t>Zakrytí předmětů</t>
  </si>
  <si>
    <t>784011222RT2</t>
  </si>
  <si>
    <t>Zakrytí podlah, včetně papírové lepenky</t>
  </si>
  <si>
    <t>784390010R00</t>
  </si>
  <si>
    <t>Příplatek k malbě, místnost výšky nad 3,8 m</t>
  </si>
  <si>
    <t>941955004R00</t>
  </si>
  <si>
    <t>Lešení lehké pomocné, výška podlahy do 3,5 m</t>
  </si>
  <si>
    <t>96</t>
  </si>
  <si>
    <t>Bourání konstrukcí</t>
  </si>
  <si>
    <t>968072246R00</t>
  </si>
  <si>
    <t>Vybourání kovových rámů oken jednod. pl. 4 m2</t>
  </si>
  <si>
    <t>968071137R00</t>
  </si>
  <si>
    <t>Vyvěšení, zavěšení kovových křídel vrat nad 4 m2</t>
  </si>
  <si>
    <t>97</t>
  </si>
  <si>
    <t>Prorážení otvorů</t>
  </si>
  <si>
    <t>979082111R00</t>
  </si>
  <si>
    <t>Vnitrostaveništní doprava suti do 10 m</t>
  </si>
  <si>
    <t>979082121R00</t>
  </si>
  <si>
    <t>Příplatek k vnitrost. dopravě suti za dalších 5 m</t>
  </si>
  <si>
    <t>979081111R00</t>
  </si>
  <si>
    <t>Odvoz suti a vybour. hmot na skládku do 1 km</t>
  </si>
  <si>
    <t>979081121R00</t>
  </si>
  <si>
    <t>Příplatek k odvozu za každý další 1 km</t>
  </si>
  <si>
    <t>979951111R00</t>
  </si>
  <si>
    <t>Výkup kovů - železný šrot tl. do 4 mm</t>
  </si>
  <si>
    <t>998011001R00</t>
  </si>
  <si>
    <t>Přesun hmot pro budovy zděné výšky do 6 m</t>
  </si>
  <si>
    <t>998009101R00</t>
  </si>
  <si>
    <t>Přesun hmot lešení samostatně budovaného</t>
  </si>
  <si>
    <t>M21</t>
  </si>
  <si>
    <t>Elektromontáže</t>
  </si>
  <si>
    <t>M21-001</t>
  </si>
  <si>
    <t>Demontáž + zpětná montáž stávajícího svodu, vč. ochran. trubky, podpěr vedení a zkušeb. svorky</t>
  </si>
  <si>
    <t>ON-001</t>
  </si>
  <si>
    <t>Energetická sanace areálu firmy Bohuslav Jurka Bezručova 571/1, Třebíč</t>
  </si>
  <si>
    <t>Moták Projekt s.r.o.</t>
  </si>
  <si>
    <t>05350581</t>
  </si>
  <si>
    <t>Bohuslav Jurka</t>
  </si>
  <si>
    <t>12152579</t>
  </si>
  <si>
    <t>CZ27669971</t>
  </si>
  <si>
    <t>Bezručova 571/1</t>
  </si>
  <si>
    <t>Třebíč</t>
  </si>
  <si>
    <t>Výrobní hala</t>
  </si>
  <si>
    <t>Cenová soustava RTS 18/I</t>
  </si>
  <si>
    <t>311271175RT4</t>
  </si>
  <si>
    <t>Zdivo z tvárnic porobetonových hladkých tl. 20 cm, tvárnice P 4 - 500, 599 x 249 x 200 mm</t>
  </si>
  <si>
    <t>10,93*2,06</t>
  </si>
  <si>
    <t>3,51*1,79*2</t>
  </si>
  <si>
    <t>1,55*1,79*2</t>
  </si>
  <si>
    <t>0,85*1,79*2</t>
  </si>
  <si>
    <t>12,65*2</t>
  </si>
  <si>
    <t>3,09*0,69*2</t>
  </si>
  <si>
    <t>Vodorovné konstrukce</t>
  </si>
  <si>
    <t>416026122R00</t>
  </si>
  <si>
    <t>Podhled SDK,ocel.dvouúrov.kříž.rošt, 1x DF 12,5 mm</t>
  </si>
  <si>
    <t>11,93*13,9</t>
  </si>
  <si>
    <t>11,93*9,52</t>
  </si>
  <si>
    <t>11,93*7,9</t>
  </si>
  <si>
    <t>Zatepl.systém, fasáda, miner.desky KV 150 mm,, s omítkou silikonovou, zrno 2 mm</t>
  </si>
  <si>
    <t>0,9*(8,475+12,455+4,46+32,62+12,63*2)</t>
  </si>
  <si>
    <t>622315135RT3</t>
  </si>
  <si>
    <t>štíty:58,93*2</t>
  </si>
  <si>
    <t>pohled jižní:83,80</t>
  </si>
  <si>
    <t>pohled severní:92,46</t>
  </si>
  <si>
    <t>8,475+12,455+4,46+32,62+12,63*2</t>
  </si>
  <si>
    <t>(3,09+1,79*2)*12</t>
  </si>
  <si>
    <t>(3,59+3,5*2)*2</t>
  </si>
  <si>
    <t>3,09*1,79*12</t>
  </si>
  <si>
    <t>3,59*3,5*2</t>
  </si>
  <si>
    <t>74,943</t>
  </si>
  <si>
    <t>294,12</t>
  </si>
  <si>
    <t>622477212RT4</t>
  </si>
  <si>
    <t>Omítka vnější štuková ze SMS,3.vrst,slož.1-2, postřik,jádro,štuk</t>
  </si>
  <si>
    <t xml:space="preserve">Okno plastové 3090x1790 mm.iz. dvojsklo, Uw = 1,2 </t>
  </si>
  <si>
    <t>Plastové netypizované trojdílné okno, otevíravé a sklopné dle schéma.</t>
  </si>
  <si>
    <t>Stavební otvor(š.v.): 3 090 × 1 790 mm</t>
  </si>
  <si>
    <t>Zasklení: čiré izolační dvojsklo</t>
  </si>
  <si>
    <t>Rám okna: plastový komorový, barva - modrý odstín - dle původních plastových oken objektu SO01</t>
  </si>
  <si>
    <t>Kování: celoobvodové kování</t>
  </si>
  <si>
    <t>Vnitřní parapet: plastový komůrkový</t>
  </si>
  <si>
    <t>Vnější parapet: viz. samostatný prvek</t>
  </si>
  <si>
    <t xml:space="preserve">Vrata sekční 3590x3500 mm, Uw = 1,2 W/m2K, včetně </t>
  </si>
  <si>
    <t>Sekční průmyslová vrata s tepelně izolační PUR výplní ze sendvičových lamel tl. cca 40 mm. Vestavěné dveře se sníženým prahem</t>
  </si>
  <si>
    <t xml:space="preserve">	</t>
  </si>
  <si>
    <t>Stavební otvor(š.v.):3 590 × 3 500 mm</t>
  </si>
  <si>
    <t>Vetavěné dveře: 850 × 2 280 mm - snížený práh</t>
  </si>
  <si>
    <t>Odstín: modrý odstín - dle původních plastových oken</t>
  </si>
  <si>
    <t>713111211RK5</t>
  </si>
  <si>
    <t>Montáž parozábrany krovů spodem s přelepením spojů</t>
  </si>
  <si>
    <t>Parozábrana - 2× PE fólie s výztužnou mřížkou, m = 140 g/m2, sd ? 50 m</t>
  </si>
  <si>
    <t>373,6476*1,05</t>
  </si>
  <si>
    <t>713111273R00</t>
  </si>
  <si>
    <t>Utěsnění styku s jinou konstr. pěn.páskou a lištou</t>
  </si>
  <si>
    <t>11,93*6+14*2+9,52*2+7,9*2</t>
  </si>
  <si>
    <t>713111121RT2</t>
  </si>
  <si>
    <t>Izolace tepelné stropů rovných spodem, drátem, 2 vrstvy - materiál ve specifikaci</t>
  </si>
  <si>
    <t>63150833.AR</t>
  </si>
  <si>
    <t>Plsť nekašírovaná skleněná tl. 100mm</t>
  </si>
  <si>
    <t>373,6476*1,05*2</t>
  </si>
  <si>
    <t>32,27*2+12,33*2-3,59*2</t>
  </si>
  <si>
    <t>764454803R00</t>
  </si>
  <si>
    <t>Demontáž odpadních trub kruhových,D 150 mm</t>
  </si>
  <si>
    <t>4,9*4</t>
  </si>
  <si>
    <t>Odpadní trouba (střešní svod) kruhového průřezu d 125 včetně kolen a objímek a žlabového kotlíku.</t>
  </si>
  <si>
    <t>Rozměr:	d 125</t>
  </si>
  <si>
    <t>Délka: 4 900 mm</t>
  </si>
  <si>
    <t>764816125R00</t>
  </si>
  <si>
    <t>Oplechování parapetů, lakovaný Pz plech, rš 250 mm</t>
  </si>
  <si>
    <t>3,09*12</t>
  </si>
  <si>
    <t>767134803R00</t>
  </si>
  <si>
    <t>Demontáž oplechování stěn plechy přistřelenými</t>
  </si>
  <si>
    <t>Penetrace podkladu nátěrem 1 x</t>
  </si>
  <si>
    <t>zdivo:10,93*2,06</t>
  </si>
  <si>
    <t>zdivo:3,51*1,79*2</t>
  </si>
  <si>
    <t>zdivo:1,55*1,79*2</t>
  </si>
  <si>
    <t>zdivo:0,85*1,79*2</t>
  </si>
  <si>
    <t>zdivo:12,65*2</t>
  </si>
  <si>
    <t>zdivo:3,09*0,69*2</t>
  </si>
  <si>
    <t>podhled:11,93*13,9</t>
  </si>
  <si>
    <t>podhled:11,93*9,52</t>
  </si>
  <si>
    <t>podhled:11,93*7,9</t>
  </si>
  <si>
    <t>163,05+111,67+91,49</t>
  </si>
  <si>
    <t>68,25*2+158,43*2</t>
  </si>
  <si>
    <t>96-001</t>
  </si>
  <si>
    <t>DMTZ podhledu z polykarbonátu</t>
  </si>
  <si>
    <t>0,1805+0,2277+7,1759</t>
  </si>
  <si>
    <t>0,18051+0,2277+3,88657</t>
  </si>
  <si>
    <t>979990163R00</t>
  </si>
  <si>
    <t>Poplatek za skládku suti - plast+sklo</t>
  </si>
  <si>
    <t>7,5841*9</t>
  </si>
  <si>
    <t>7,78518+5,11524+1,70278+0,26439+7,19656+0,40971+0,07887</t>
  </si>
  <si>
    <t>5,1*4</t>
  </si>
  <si>
    <t>Tepelná izolace ze skelné vaty o ld= max. 0,039 W/mK</t>
  </si>
  <si>
    <t>Souč. prostupu tepla: Ud max = 1,20 W/m2K</t>
  </si>
  <si>
    <t>1. etapa</t>
  </si>
  <si>
    <t>1.etapa</t>
  </si>
  <si>
    <t>Soupis stavebních prací dodávek a služeb - 1.etapa - Výrobní hala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</si>
</sst>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b/>
      <sz val="10"/>
      <name val="Arial CE"/>
      <family val="2"/>
      <charset val="238"/>
    </font>
    <font>
      <u/>
      <sz val="8"/>
      <color theme="10"/>
      <name val="Trebuchet MS"/>
      <family val="2"/>
    </font>
    <font>
      <u/>
      <sz val="10"/>
      <color theme="10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7" fillId="0" borderId="6" xfId="0" applyFont="1" applyBorder="1"/>
    <xf numFmtId="0" fontId="7" fillId="0" borderId="0" xfId="0" applyFont="1" applyBorder="1" applyAlignment="1">
      <alignment vertical="center"/>
    </xf>
    <xf numFmtId="0" fontId="7" fillId="0" borderId="6" xfId="0" applyFont="1" applyBorder="1" applyAlignment="1">
      <alignment horizontal="right" vertical="center"/>
    </xf>
    <xf numFmtId="0" fontId="0" fillId="0" borderId="6" xfId="0" applyFont="1" applyBorder="1"/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7" fillId="0" borderId="1" xfId="0" applyFont="1" applyBorder="1"/>
    <xf numFmtId="0" fontId="7" fillId="0" borderId="0" xfId="0" applyFont="1" applyBorder="1"/>
    <xf numFmtId="0" fontId="7" fillId="0" borderId="6" xfId="0" applyFont="1" applyBorder="1" applyAlignment="1"/>
    <xf numFmtId="0" fontId="7" fillId="0" borderId="0" xfId="0" applyFont="1" applyBorder="1" applyAlignment="1">
      <alignment horizontal="left" vertical="center"/>
    </xf>
    <xf numFmtId="0" fontId="7" fillId="0" borderId="6" xfId="0" applyFont="1" applyBorder="1" applyAlignment="1">
      <alignment vertical="center"/>
    </xf>
    <xf numFmtId="0" fontId="7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7" fillId="0" borderId="0" xfId="0" applyFont="1"/>
    <xf numFmtId="0" fontId="7" fillId="0" borderId="2" xfId="0" applyFont="1" applyBorder="1" applyAlignment="1">
      <alignment horizontal="right"/>
    </xf>
    <xf numFmtId="0" fontId="7" fillId="0" borderId="6" xfId="0" applyFont="1" applyBorder="1" applyAlignment="1">
      <alignment vertical="top"/>
    </xf>
    <xf numFmtId="14" fontId="7" fillId="0" borderId="6" xfId="0" applyNumberFormat="1" applyFont="1" applyBorder="1" applyAlignment="1">
      <alignment horizontal="center" vertical="top"/>
    </xf>
    <xf numFmtId="0" fontId="7" fillId="0" borderId="1" xfId="0" applyFont="1" applyBorder="1" applyAlignment="1">
      <alignment horizontal="left" vertical="center" indent="1"/>
    </xf>
    <xf numFmtId="0" fontId="7" fillId="0" borderId="9" xfId="0" applyFont="1" applyBorder="1" applyAlignment="1">
      <alignment horizontal="left" vertical="center" indent="1"/>
    </xf>
    <xf numFmtId="1" fontId="7" fillId="0" borderId="10" xfId="0" applyNumberFormat="1" applyFont="1" applyBorder="1" applyAlignment="1">
      <alignment horizontal="right" vertical="center"/>
    </xf>
    <xf numFmtId="0" fontId="0" fillId="0" borderId="0" xfId="0" applyBorder="1" applyAlignment="1"/>
    <xf numFmtId="0" fontId="7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7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7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1" fontId="7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7" fillId="0" borderId="18" xfId="0" applyFont="1" applyFill="1" applyBorder="1" applyAlignment="1">
      <alignment horizontal="left" vertical="top"/>
    </xf>
    <xf numFmtId="0" fontId="7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20" xfId="0" applyBorder="1"/>
    <xf numFmtId="0" fontId="4" fillId="0" borderId="0" xfId="0" applyFont="1" applyAlignment="1">
      <alignment horizontal="left"/>
    </xf>
    <xf numFmtId="0" fontId="0" fillId="0" borderId="9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0" fontId="0" fillId="3" borderId="1" xfId="0" applyFont="1" applyFill="1" applyBorder="1" applyAlignment="1">
      <alignment horizontal="left" vertical="center" indent="1"/>
    </xf>
    <xf numFmtId="0" fontId="7" fillId="3" borderId="0" xfId="0" applyFont="1" applyFill="1" applyBorder="1" applyAlignment="1">
      <alignment horizontal="left" vertical="center"/>
    </xf>
    <xf numFmtId="0" fontId="7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7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7" fillId="3" borderId="6" xfId="0" applyNumberFormat="1" applyFont="1" applyFill="1" applyBorder="1" applyAlignment="1">
      <alignment horizontal="left" vertical="center"/>
    </xf>
    <xf numFmtId="0" fontId="7" fillId="3" borderId="6" xfId="0" applyFont="1" applyFill="1" applyBorder="1"/>
    <xf numFmtId="0" fontId="7" fillId="3" borderId="6" xfId="0" applyFont="1" applyFill="1" applyBorder="1" applyAlignment="1"/>
    <xf numFmtId="0" fontId="7" fillId="3" borderId="8" xfId="0" applyFont="1" applyFill="1" applyBorder="1" applyAlignment="1"/>
    <xf numFmtId="49" fontId="7" fillId="0" borderId="0" xfId="0" applyNumberFormat="1" applyFont="1" applyBorder="1" applyAlignment="1">
      <alignment horizontal="left" vertical="center"/>
    </xf>
    <xf numFmtId="49" fontId="7" fillId="0" borderId="6" xfId="0" applyNumberFormat="1" applyFont="1" applyBorder="1" applyAlignment="1">
      <alignment horizontal="right" vertical="center"/>
    </xf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6" fillId="3" borderId="27" xfId="0" applyNumberFormat="1" applyFont="1" applyFill="1" applyBorder="1" applyAlignment="1">
      <alignment vertical="center"/>
    </xf>
    <xf numFmtId="3" fontId="6" fillId="3" borderId="18" xfId="0" applyNumberFormat="1" applyFont="1" applyFill="1" applyBorder="1" applyAlignment="1">
      <alignment vertical="center"/>
    </xf>
    <xf numFmtId="3" fontId="6" fillId="3" borderId="18" xfId="0" applyNumberFormat="1" applyFont="1" applyFill="1" applyBorder="1" applyAlignment="1">
      <alignment vertical="center" wrapText="1"/>
    </xf>
    <xf numFmtId="3" fontId="6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9" fillId="3" borderId="28" xfId="0" applyNumberFormat="1" applyFont="1" applyFill="1" applyBorder="1" applyAlignment="1">
      <alignment horizontal="center" vertical="center" wrapText="1" shrinkToFit="1"/>
    </xf>
    <xf numFmtId="3" fontId="6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49" fontId="7" fillId="3" borderId="13" xfId="0" applyNumberFormat="1" applyFont="1" applyFill="1" applyBorder="1" applyAlignment="1">
      <alignment horizontal="left" vertical="center"/>
    </xf>
    <xf numFmtId="0" fontId="11" fillId="0" borderId="26" xfId="0" applyFont="1" applyBorder="1" applyAlignment="1">
      <alignment horizontal="center" vertical="center" wrapText="1"/>
    </xf>
    <xf numFmtId="0" fontId="6" fillId="0" borderId="26" xfId="0" applyFont="1" applyBorder="1" applyAlignment="1">
      <alignment vertical="center"/>
    </xf>
    <xf numFmtId="0" fontId="6" fillId="0" borderId="26" xfId="0" applyFont="1" applyBorder="1"/>
    <xf numFmtId="0" fontId="0" fillId="0" borderId="1" xfId="0" applyFont="1" applyBorder="1" applyAlignment="1">
      <alignment horizontal="left" vertical="top" indent="1"/>
    </xf>
    <xf numFmtId="0" fontId="0" fillId="0" borderId="0" xfId="0" applyBorder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0" fillId="0" borderId="14" xfId="0" applyFont="1" applyBorder="1" applyAlignment="1">
      <alignment horizontal="left" vertical="center" indent="1"/>
    </xf>
    <xf numFmtId="0" fontId="0" fillId="0" borderId="12" xfId="0" applyFont="1" applyBorder="1" applyAlignment="1">
      <alignment horizontal="left" vertical="center"/>
    </xf>
    <xf numFmtId="0" fontId="0" fillId="0" borderId="12" xfId="0" applyFont="1" applyBorder="1"/>
    <xf numFmtId="0" fontId="0" fillId="0" borderId="12" xfId="0" applyFont="1" applyBorder="1" applyAlignment="1">
      <alignment horizontal="left" vertical="center" indent="1"/>
    </xf>
    <xf numFmtId="0" fontId="0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 indent="1"/>
    </xf>
    <xf numFmtId="0" fontId="7" fillId="3" borderId="11" xfId="0" applyFont="1" applyFill="1" applyBorder="1" applyAlignment="1">
      <alignment horizontal="left" vertical="center" indent="1"/>
    </xf>
    <xf numFmtId="0" fontId="7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horizontal="left" vertical="center"/>
    </xf>
    <xf numFmtId="4" fontId="7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ont="1" applyFill="1" applyBorder="1" applyAlignment="1">
      <alignment horizontal="left" vertical="center"/>
    </xf>
    <xf numFmtId="0" fontId="0" fillId="3" borderId="7" xfId="0" applyFont="1" applyFill="1" applyBorder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4" fontId="7" fillId="0" borderId="0" xfId="0" applyNumberFormat="1" applyFont="1" applyFill="1" applyBorder="1" applyAlignment="1"/>
    <xf numFmtId="4" fontId="7" fillId="0" borderId="2" xfId="0" applyNumberFormat="1" applyFont="1" applyFill="1" applyBorder="1" applyAlignment="1"/>
    <xf numFmtId="0" fontId="7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indent="1"/>
    </xf>
    <xf numFmtId="49" fontId="7" fillId="5" borderId="0" xfId="0" applyNumberFormat="1" applyFont="1" applyFill="1" applyBorder="1" applyAlignment="1" applyProtection="1">
      <alignment horizontal="left" vertical="center"/>
      <protection locked="0"/>
    </xf>
    <xf numFmtId="49" fontId="7" fillId="5" borderId="6" xfId="0" applyNumberFormat="1" applyFont="1" applyFill="1" applyBorder="1" applyAlignment="1" applyProtection="1">
      <alignment horizontal="right" vertical="center"/>
      <protection locked="0"/>
    </xf>
    <xf numFmtId="0" fontId="1" fillId="0" borderId="29" xfId="0" applyFont="1" applyBorder="1" applyAlignment="1">
      <alignment vertical="center"/>
    </xf>
    <xf numFmtId="0" fontId="0" fillId="3" borderId="29" xfId="0" applyFill="1" applyBorder="1"/>
    <xf numFmtId="49" fontId="0" fillId="3" borderId="12" xfId="0" applyNumberFormat="1" applyFill="1" applyBorder="1" applyAlignment="1"/>
    <xf numFmtId="49" fontId="0" fillId="3" borderId="12" xfId="0" applyNumberFormat="1" applyFill="1" applyBorder="1"/>
    <xf numFmtId="0" fontId="0" fillId="3" borderId="12" xfId="0" applyFill="1" applyBorder="1"/>
    <xf numFmtId="0" fontId="0" fillId="3" borderId="32" xfId="0" applyFill="1" applyBorder="1"/>
    <xf numFmtId="0" fontId="0" fillId="3" borderId="35" xfId="0" applyFill="1" applyBorder="1"/>
    <xf numFmtId="49" fontId="0" fillId="3" borderId="35" xfId="0" applyNumberFormat="1" applyFill="1" applyBorder="1"/>
    <xf numFmtId="0" fontId="0" fillId="3" borderId="36" xfId="0" applyFill="1" applyBorder="1"/>
    <xf numFmtId="0" fontId="0" fillId="3" borderId="35" xfId="0" applyFill="1" applyBorder="1" applyAlignment="1">
      <alignment wrapText="1"/>
    </xf>
    <xf numFmtId="0" fontId="0" fillId="3" borderId="31" xfId="0" applyFill="1" applyBorder="1" applyAlignment="1">
      <alignment vertical="top"/>
    </xf>
    <xf numFmtId="49" fontId="0" fillId="3" borderId="31" xfId="0" applyNumberFormat="1" applyFill="1" applyBorder="1" applyAlignment="1">
      <alignment vertical="top"/>
    </xf>
    <xf numFmtId="49" fontId="0" fillId="3" borderId="29" xfId="0" applyNumberFormat="1" applyFill="1" applyBorder="1" applyAlignment="1">
      <alignment vertical="top"/>
    </xf>
    <xf numFmtId="0" fontId="0" fillId="3" borderId="29" xfId="0" applyFill="1" applyBorder="1" applyAlignment="1">
      <alignment vertical="top"/>
    </xf>
    <xf numFmtId="164" fontId="0" fillId="3" borderId="29" xfId="0" applyNumberFormat="1" applyFill="1" applyBorder="1" applyAlignment="1">
      <alignment vertical="top"/>
    </xf>
    <xf numFmtId="4" fontId="0" fillId="3" borderId="29" xfId="0" applyNumberFormat="1" applyFill="1" applyBorder="1" applyAlignment="1">
      <alignment vertical="top"/>
    </xf>
    <xf numFmtId="0" fontId="15" fillId="0" borderId="26" xfId="0" applyFont="1" applyBorder="1" applyAlignment="1">
      <alignment vertical="top"/>
    </xf>
    <xf numFmtId="0" fontId="15" fillId="0" borderId="26" xfId="0" applyNumberFormat="1" applyFont="1" applyBorder="1" applyAlignment="1">
      <alignment vertical="top"/>
    </xf>
    <xf numFmtId="0" fontId="15" fillId="0" borderId="33" xfId="0" applyNumberFormat="1" applyFont="1" applyBorder="1" applyAlignment="1">
      <alignment horizontal="left" vertical="top" wrapText="1"/>
    </xf>
    <xf numFmtId="0" fontId="15" fillId="0" borderId="33" xfId="0" applyFont="1" applyBorder="1" applyAlignment="1">
      <alignment vertical="top" shrinkToFit="1"/>
    </xf>
    <xf numFmtId="164" fontId="15" fillId="0" borderId="33" xfId="0" applyNumberFormat="1" applyFont="1" applyBorder="1" applyAlignment="1">
      <alignment vertical="top" shrinkToFit="1"/>
    </xf>
    <xf numFmtId="4" fontId="15" fillId="0" borderId="33" xfId="0" applyNumberFormat="1" applyFont="1" applyBorder="1" applyAlignment="1">
      <alignment vertical="top" shrinkToFit="1"/>
    </xf>
    <xf numFmtId="0" fontId="15" fillId="0" borderId="26" xfId="0" applyFont="1" applyBorder="1" applyAlignment="1">
      <alignment vertical="top" shrinkToFit="1"/>
    </xf>
    <xf numFmtId="0" fontId="15" fillId="0" borderId="0" xfId="0" applyFont="1"/>
    <xf numFmtId="0" fontId="16" fillId="0" borderId="33" xfId="0" quotePrefix="1" applyNumberFormat="1" applyFont="1" applyBorder="1" applyAlignment="1">
      <alignment horizontal="left" vertical="top" wrapText="1"/>
    </xf>
    <xf numFmtId="0" fontId="16" fillId="0" borderId="33" xfId="0" applyNumberFormat="1" applyFont="1" applyBorder="1" applyAlignment="1">
      <alignment vertical="top" wrapText="1" shrinkToFit="1"/>
    </xf>
    <xf numFmtId="164" fontId="16" fillId="0" borderId="33" xfId="0" applyNumberFormat="1" applyFont="1" applyBorder="1" applyAlignment="1">
      <alignment vertical="top" wrapText="1" shrinkToFit="1"/>
    </xf>
    <xf numFmtId="0" fontId="0" fillId="3" borderId="10" xfId="0" applyFill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0" fillId="3" borderId="30" xfId="0" applyNumberFormat="1" applyFill="1" applyBorder="1" applyAlignment="1">
      <alignment horizontal="left" vertical="top" wrapText="1"/>
    </xf>
    <xf numFmtId="0" fontId="0" fillId="3" borderId="30" xfId="0" applyFill="1" applyBorder="1" applyAlignment="1">
      <alignment vertical="top" shrinkToFit="1"/>
    </xf>
    <xf numFmtId="164" fontId="0" fillId="3" borderId="30" xfId="0" applyNumberFormat="1" applyFill="1" applyBorder="1" applyAlignment="1">
      <alignment vertical="top" shrinkToFit="1"/>
    </xf>
    <xf numFmtId="4" fontId="0" fillId="3" borderId="30" xfId="0" applyNumberFormat="1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49" fontId="18" fillId="0" borderId="0" xfId="0" applyNumberFormat="1" applyFont="1" applyAlignment="1">
      <alignment wrapText="1"/>
    </xf>
    <xf numFmtId="0" fontId="17" fillId="0" borderId="33" xfId="0" applyNumberFormat="1" applyFont="1" applyBorder="1" applyAlignment="1">
      <alignment horizontal="left" vertical="top" wrapText="1"/>
    </xf>
    <xf numFmtId="0" fontId="17" fillId="0" borderId="33" xfId="0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0" fontId="15" fillId="0" borderId="30" xfId="0" applyFont="1" applyBorder="1" applyAlignment="1">
      <alignment vertical="top" shrinkToFit="1"/>
    </xf>
    <xf numFmtId="4" fontId="15" fillId="0" borderId="30" xfId="0" applyNumberFormat="1" applyFont="1" applyBorder="1" applyAlignment="1">
      <alignment vertical="top" shrinkToFit="1"/>
    </xf>
    <xf numFmtId="0" fontId="15" fillId="0" borderId="10" xfId="0" applyFont="1" applyBorder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/>
    <xf numFmtId="49" fontId="0" fillId="0" borderId="0" xfId="0" applyNumberFormat="1" applyAlignment="1">
      <alignment horizontal="left" wrapText="1"/>
    </xf>
    <xf numFmtId="4" fontId="15" fillId="5" borderId="33" xfId="0" applyNumberFormat="1" applyFont="1" applyFill="1" applyBorder="1" applyAlignment="1" applyProtection="1">
      <alignment vertical="top" shrinkToFit="1"/>
      <protection locked="0"/>
    </xf>
    <xf numFmtId="49" fontId="12" fillId="0" borderId="0" xfId="0" applyNumberFormat="1" applyFont="1" applyBorder="1" applyAlignment="1">
      <alignment horizontal="left" vertical="center"/>
    </xf>
    <xf numFmtId="49" fontId="12" fillId="0" borderId="6" xfId="0" applyNumberFormat="1" applyFont="1" applyBorder="1" applyAlignment="1">
      <alignment horizontal="left" vertical="center"/>
    </xf>
    <xf numFmtId="0" fontId="1" fillId="0" borderId="0" xfId="0" applyFont="1" applyAlignment="1" applyProtection="1"/>
    <xf numFmtId="0" fontId="1" fillId="0" borderId="0" xfId="0" applyFont="1"/>
    <xf numFmtId="0" fontId="15" fillId="0" borderId="31" xfId="0" applyFont="1" applyBorder="1" applyAlignment="1">
      <alignment vertical="top"/>
    </xf>
    <xf numFmtId="0" fontId="15" fillId="0" borderId="31" xfId="0" applyNumberFormat="1" applyFont="1" applyBorder="1" applyAlignment="1">
      <alignment vertical="top"/>
    </xf>
    <xf numFmtId="0" fontId="15" fillId="0" borderId="29" xfId="0" applyNumberFormat="1" applyFont="1" applyBorder="1" applyAlignment="1">
      <alignment horizontal="left" vertical="top" wrapText="1"/>
    </xf>
    <xf numFmtId="0" fontId="15" fillId="0" borderId="29" xfId="0" applyFont="1" applyBorder="1" applyAlignment="1">
      <alignment vertical="top" shrinkToFit="1"/>
    </xf>
    <xf numFmtId="164" fontId="15" fillId="0" borderId="29" xfId="0" applyNumberFormat="1" applyFont="1" applyBorder="1" applyAlignment="1">
      <alignment vertical="top" shrinkToFit="1"/>
    </xf>
    <xf numFmtId="4" fontId="15" fillId="5" borderId="29" xfId="0" applyNumberFormat="1" applyFont="1" applyFill="1" applyBorder="1" applyAlignment="1" applyProtection="1">
      <alignment vertical="top" shrinkToFit="1"/>
      <protection locked="0"/>
    </xf>
    <xf numFmtId="4" fontId="15" fillId="0" borderId="29" xfId="0" applyNumberFormat="1" applyFont="1" applyBorder="1" applyAlignment="1">
      <alignment vertical="top" shrinkToFit="1"/>
    </xf>
    <xf numFmtId="0" fontId="11" fillId="3" borderId="29" xfId="0" applyFont="1" applyFill="1" applyBorder="1" applyAlignment="1">
      <alignment horizontal="center" vertical="center" wrapText="1"/>
    </xf>
    <xf numFmtId="49" fontId="1" fillId="0" borderId="29" xfId="0" applyNumberFormat="1" applyFont="1" applyBorder="1" applyAlignment="1">
      <alignment vertical="center"/>
    </xf>
    <xf numFmtId="0" fontId="3" fillId="2" borderId="0" xfId="0" applyFont="1" applyFill="1" applyAlignment="1">
      <alignment horizontal="left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1" fillId="3" borderId="29" xfId="0" applyFont="1" applyFill="1" applyBorder="1" applyAlignment="1">
      <alignment horizontal="center" vertical="center" wrapText="1"/>
    </xf>
    <xf numFmtId="0" fontId="11" fillId="3" borderId="29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/>
    </xf>
    <xf numFmtId="4" fontId="7" fillId="0" borderId="15" xfId="0" applyNumberFormat="1" applyFont="1" applyBorder="1" applyAlignment="1">
      <alignment horizontal="right" vertical="center"/>
    </xf>
    <xf numFmtId="4" fontId="7" fillId="0" borderId="12" xfId="0" applyNumberFormat="1" applyFont="1" applyBorder="1" applyAlignment="1">
      <alignment horizontal="right" vertical="center"/>
    </xf>
    <xf numFmtId="4" fontId="7" fillId="0" borderId="15" xfId="0" applyNumberFormat="1" applyFont="1" applyBorder="1" applyAlignment="1">
      <alignment vertical="center"/>
    </xf>
    <xf numFmtId="4" fontId="7" fillId="0" borderId="12" xfId="0" applyNumberFormat="1" applyFont="1" applyBorder="1" applyAlignment="1">
      <alignment vertical="center"/>
    </xf>
    <xf numFmtId="0" fontId="7" fillId="0" borderId="6" xfId="0" applyFont="1" applyBorder="1" applyAlignment="1">
      <alignment horizontal="center" vertical="top"/>
    </xf>
    <xf numFmtId="4" fontId="7" fillId="4" borderId="21" xfId="0" applyNumberFormat="1" applyFont="1" applyFill="1" applyBorder="1" applyAlignment="1">
      <alignment vertical="center"/>
    </xf>
    <xf numFmtId="4" fontId="7" fillId="4" borderId="37" xfId="0" applyNumberFormat="1" applyFont="1" applyFill="1" applyBorder="1" applyAlignment="1">
      <alignment vertical="center"/>
    </xf>
    <xf numFmtId="49" fontId="14" fillId="0" borderId="29" xfId="2" applyNumberFormat="1" applyFont="1" applyBorder="1" applyAlignment="1">
      <alignment horizontal="left" vertical="center" wrapText="1"/>
    </xf>
    <xf numFmtId="0" fontId="1" fillId="4" borderId="14" xfId="0" applyFont="1" applyFill="1" applyBorder="1" applyAlignment="1">
      <alignment horizontal="left" vertical="center"/>
    </xf>
    <xf numFmtId="0" fontId="0" fillId="4" borderId="12" xfId="0" applyFont="1" applyFill="1" applyBorder="1" applyAlignment="1">
      <alignment horizontal="left" vertical="center"/>
    </xf>
    <xf numFmtId="0" fontId="0" fillId="4" borderId="22" xfId="0" applyFont="1" applyFill="1" applyBorder="1" applyAlignment="1">
      <alignment horizontal="left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7" fillId="0" borderId="10" xfId="0" applyNumberFormat="1" applyFont="1" applyBorder="1" applyAlignment="1">
      <alignment horizontal="right" vertical="center"/>
    </xf>
    <xf numFmtId="4" fontId="7" fillId="0" borderId="6" xfId="0" applyNumberFormat="1" applyFont="1" applyBorder="1" applyAlignment="1">
      <alignment horizontal="right" vertical="center"/>
    </xf>
    <xf numFmtId="4" fontId="7" fillId="3" borderId="7" xfId="0" applyNumberFormat="1" applyFont="1" applyFill="1" applyBorder="1" applyAlignment="1">
      <alignment horizontal="right" vertical="center"/>
    </xf>
    <xf numFmtId="2" fontId="7" fillId="3" borderId="7" xfId="0" applyNumberFormat="1" applyFont="1" applyFill="1" applyBorder="1" applyAlignment="1">
      <alignment horizontal="right" vertical="center"/>
    </xf>
    <xf numFmtId="49" fontId="12" fillId="0" borderId="18" xfId="0" applyNumberFormat="1" applyFont="1" applyBorder="1" applyAlignment="1">
      <alignment horizontal="left" vertical="center"/>
    </xf>
    <xf numFmtId="49" fontId="7" fillId="0" borderId="18" xfId="0" applyNumberFormat="1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49" fontId="7" fillId="0" borderId="6" xfId="0" applyNumberFormat="1" applyFont="1" applyBorder="1" applyAlignment="1">
      <alignment horizontal="left" vertical="center"/>
    </xf>
    <xf numFmtId="49" fontId="4" fillId="3" borderId="18" xfId="0" applyNumberFormat="1" applyFont="1" applyFill="1" applyBorder="1" applyAlignment="1">
      <alignment horizontal="left" vertical="center" wrapText="1"/>
    </xf>
    <xf numFmtId="49" fontId="4" fillId="3" borderId="18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" fontId="0" fillId="0" borderId="29" xfId="0" applyNumberFormat="1" applyFont="1" applyBorder="1" applyAlignment="1">
      <alignment vertical="center"/>
    </xf>
    <xf numFmtId="49" fontId="7" fillId="5" borderId="0" xfId="0" applyNumberFormat="1" applyFont="1" applyFill="1" applyBorder="1" applyAlignment="1" applyProtection="1">
      <alignment horizontal="left" vertical="center"/>
      <protection locked="0"/>
    </xf>
    <xf numFmtId="49" fontId="7" fillId="5" borderId="6" xfId="0" applyNumberFormat="1" applyFont="1" applyFill="1" applyBorder="1" applyAlignment="1" applyProtection="1">
      <alignment horizontal="left" vertical="center"/>
      <protection locked="0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32" xfId="0" applyBorder="1" applyAlignment="1">
      <alignment vertical="center"/>
    </xf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</cellXfs>
  <cellStyles count="3">
    <cellStyle name="Hypertextový odkaz" xfId="2" builtinId="8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7F9A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209551</xdr:colOff>
      <xdr:row>35</xdr:row>
      <xdr:rowOff>66675</xdr:rowOff>
    </xdr:from>
    <xdr:to>
      <xdr:col>4</xdr:col>
      <xdr:colOff>762828</xdr:colOff>
      <xdr:row>36</xdr:row>
      <xdr:rowOff>141374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4451" y="8343900"/>
          <a:ext cx="1448627" cy="1332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3" t="s">
        <v>27</v>
      </c>
    </row>
    <row r="2" spans="1:7" ht="57.75" customHeight="1" x14ac:dyDescent="0.2">
      <c r="A2" s="187" t="s">
        <v>28</v>
      </c>
      <c r="B2" s="187"/>
      <c r="C2" s="187"/>
      <c r="D2" s="187"/>
      <c r="E2" s="187"/>
      <c r="F2" s="187"/>
      <c r="G2" s="18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  <pageSetUpPr fitToPage="1"/>
  </sheetPr>
  <dimension ref="A1:O58"/>
  <sheetViews>
    <sheetView showGridLines="0" tabSelected="1" topLeftCell="B2" zoomScale="130" zoomScaleNormal="130" zoomScaleSheetLayoutView="75" workbookViewId="0">
      <selection activeCell="N15" sqref="N1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3" t="s">
        <v>25</v>
      </c>
      <c r="B1" s="207" t="s">
        <v>290</v>
      </c>
      <c r="C1" s="208"/>
      <c r="D1" s="208"/>
      <c r="E1" s="208"/>
      <c r="F1" s="208"/>
      <c r="G1" s="208"/>
      <c r="H1" s="208"/>
      <c r="I1" s="208"/>
      <c r="J1" s="209"/>
    </row>
    <row r="2" spans="1:15" ht="23.25" customHeight="1" x14ac:dyDescent="0.2">
      <c r="A2" s="4"/>
      <c r="B2" s="68" t="s">
        <v>29</v>
      </c>
      <c r="C2" s="69"/>
      <c r="D2" s="218" t="s">
        <v>188</v>
      </c>
      <c r="E2" s="219"/>
      <c r="F2" s="219"/>
      <c r="G2" s="219"/>
      <c r="H2" s="219"/>
      <c r="I2" s="219"/>
      <c r="J2" s="220"/>
      <c r="O2" s="2"/>
    </row>
    <row r="3" spans="1:15" ht="23.25" hidden="1" customHeight="1" x14ac:dyDescent="0.2">
      <c r="A3" s="4"/>
      <c r="B3" s="70" t="s">
        <v>31</v>
      </c>
      <c r="C3" s="69"/>
      <c r="D3" s="71"/>
      <c r="E3" s="71"/>
      <c r="F3" s="72"/>
      <c r="G3" s="72"/>
      <c r="H3" s="69"/>
      <c r="I3" s="73"/>
      <c r="J3" s="74"/>
    </row>
    <row r="4" spans="1:15" ht="23.25" hidden="1" customHeight="1" x14ac:dyDescent="0.2">
      <c r="A4" s="4"/>
      <c r="B4" s="75" t="s">
        <v>32</v>
      </c>
      <c r="C4" s="76"/>
      <c r="D4" s="77"/>
      <c r="E4" s="77"/>
      <c r="F4" s="78"/>
      <c r="G4" s="79"/>
      <c r="H4" s="78"/>
      <c r="I4" s="79"/>
      <c r="J4" s="80"/>
    </row>
    <row r="5" spans="1:15" ht="24" customHeight="1" x14ac:dyDescent="0.2">
      <c r="A5" s="4"/>
      <c r="B5" s="42" t="s">
        <v>19</v>
      </c>
      <c r="C5" s="5"/>
      <c r="D5" s="174" t="s">
        <v>191</v>
      </c>
      <c r="E5" s="21"/>
      <c r="F5" s="21"/>
      <c r="G5" s="21"/>
      <c r="H5" s="24" t="s">
        <v>22</v>
      </c>
      <c r="I5" s="174" t="s">
        <v>192</v>
      </c>
      <c r="J5" s="11"/>
    </row>
    <row r="6" spans="1:15" ht="15.75" customHeight="1" x14ac:dyDescent="0.2">
      <c r="A6" s="4"/>
      <c r="B6" s="37"/>
      <c r="C6" s="21"/>
      <c r="D6" s="174" t="s">
        <v>194</v>
      </c>
      <c r="E6" s="21"/>
      <c r="F6" s="21"/>
      <c r="G6" s="21"/>
      <c r="H6" s="24" t="s">
        <v>23</v>
      </c>
      <c r="I6" s="174" t="s">
        <v>193</v>
      </c>
      <c r="J6" s="11"/>
    </row>
    <row r="7" spans="1:15" ht="15.75" customHeight="1" x14ac:dyDescent="0.2">
      <c r="A7" s="4"/>
      <c r="B7" s="38"/>
      <c r="C7" s="82" t="s">
        <v>33</v>
      </c>
      <c r="D7" s="175" t="s">
        <v>195</v>
      </c>
      <c r="E7" s="30"/>
      <c r="F7" s="30"/>
      <c r="G7" s="30"/>
      <c r="H7" s="32"/>
      <c r="I7" s="30"/>
      <c r="J7" s="44"/>
    </row>
    <row r="8" spans="1:15" ht="24" hidden="1" customHeight="1" x14ac:dyDescent="0.2">
      <c r="A8" s="4"/>
      <c r="B8" s="42" t="s">
        <v>18</v>
      </c>
      <c r="C8" s="5"/>
      <c r="D8" s="31"/>
      <c r="E8" s="5"/>
      <c r="F8" s="5"/>
      <c r="G8" s="40"/>
      <c r="H8" s="24" t="s">
        <v>22</v>
      </c>
      <c r="I8" s="29"/>
      <c r="J8" s="11"/>
    </row>
    <row r="9" spans="1:15" ht="15.75" hidden="1" customHeight="1" x14ac:dyDescent="0.2">
      <c r="A9" s="4"/>
      <c r="B9" s="4"/>
      <c r="C9" s="5"/>
      <c r="D9" s="31"/>
      <c r="E9" s="5"/>
      <c r="F9" s="5"/>
      <c r="G9" s="40"/>
      <c r="H9" s="24" t="s">
        <v>23</v>
      </c>
      <c r="I9" s="29"/>
      <c r="J9" s="11"/>
    </row>
    <row r="10" spans="1:15" ht="15.75" hidden="1" customHeight="1" x14ac:dyDescent="0.2">
      <c r="A10" s="4"/>
      <c r="B10" s="45"/>
      <c r="C10" s="22"/>
      <c r="D10" s="41"/>
      <c r="E10" s="48"/>
      <c r="F10" s="48"/>
      <c r="G10" s="46"/>
      <c r="H10" s="46"/>
      <c r="I10" s="47"/>
      <c r="J10" s="44"/>
    </row>
    <row r="11" spans="1:15" ht="24" customHeight="1" x14ac:dyDescent="0.2">
      <c r="A11" s="4"/>
      <c r="B11" s="42" t="s">
        <v>17</v>
      </c>
      <c r="C11" s="5"/>
      <c r="D11" s="214" t="s">
        <v>189</v>
      </c>
      <c r="E11" s="215"/>
      <c r="F11" s="215"/>
      <c r="G11" s="215"/>
      <c r="H11" s="24" t="s">
        <v>22</v>
      </c>
      <c r="I11" s="174" t="s">
        <v>190</v>
      </c>
      <c r="J11" s="11"/>
    </row>
    <row r="12" spans="1:15" ht="15.75" customHeight="1" x14ac:dyDescent="0.2">
      <c r="A12" s="4"/>
      <c r="B12" s="37"/>
      <c r="C12" s="21"/>
      <c r="D12" s="216" t="s">
        <v>34</v>
      </c>
      <c r="E12" s="216"/>
      <c r="F12" s="216"/>
      <c r="G12" s="216"/>
      <c r="H12" s="24" t="s">
        <v>23</v>
      </c>
      <c r="I12" s="81"/>
      <c r="J12" s="11"/>
    </row>
    <row r="13" spans="1:15" ht="15.75" customHeight="1" x14ac:dyDescent="0.2">
      <c r="A13" s="4"/>
      <c r="B13" s="38"/>
      <c r="C13" s="82" t="s">
        <v>36</v>
      </c>
      <c r="D13" s="217" t="s">
        <v>35</v>
      </c>
      <c r="E13" s="217"/>
      <c r="F13" s="217"/>
      <c r="G13" s="217"/>
      <c r="H13" s="25"/>
      <c r="I13" s="30"/>
      <c r="J13" s="44"/>
    </row>
    <row r="14" spans="1:15" ht="6" hidden="1" customHeight="1" x14ac:dyDescent="0.2">
      <c r="A14" s="4"/>
      <c r="B14" s="57"/>
      <c r="C14" s="58"/>
      <c r="D14" s="59"/>
      <c r="E14" s="60"/>
      <c r="F14" s="60"/>
      <c r="G14" s="60"/>
      <c r="H14" s="61"/>
      <c r="I14" s="60"/>
      <c r="J14" s="62"/>
    </row>
    <row r="15" spans="1:15" ht="24" customHeight="1" x14ac:dyDescent="0.2">
      <c r="A15" s="4"/>
      <c r="B15" s="125" t="s">
        <v>113</v>
      </c>
      <c r="C15" s="5"/>
      <c r="D15" s="222"/>
      <c r="E15" s="222"/>
      <c r="F15" s="222"/>
      <c r="G15" s="222"/>
      <c r="H15" s="24" t="s">
        <v>22</v>
      </c>
      <c r="I15" s="126"/>
      <c r="J15" s="11"/>
    </row>
    <row r="16" spans="1:15" ht="15.75" customHeight="1" x14ac:dyDescent="0.2">
      <c r="A16" s="4"/>
      <c r="B16" s="37"/>
      <c r="C16" s="21"/>
      <c r="D16" s="222"/>
      <c r="E16" s="222"/>
      <c r="F16" s="222"/>
      <c r="G16" s="222"/>
      <c r="H16" s="24" t="s">
        <v>23</v>
      </c>
      <c r="I16" s="126"/>
      <c r="J16" s="11"/>
    </row>
    <row r="17" spans="1:10" ht="15.75" customHeight="1" x14ac:dyDescent="0.2">
      <c r="A17" s="4"/>
      <c r="B17" s="38"/>
      <c r="C17" s="127"/>
      <c r="D17" s="223"/>
      <c r="E17" s="223"/>
      <c r="F17" s="223"/>
      <c r="G17" s="223"/>
      <c r="H17" s="32"/>
      <c r="I17" s="30"/>
      <c r="J17" s="44"/>
    </row>
    <row r="18" spans="1:10" ht="24" customHeight="1" x14ac:dyDescent="0.2">
      <c r="A18" s="4"/>
      <c r="B18" s="4"/>
      <c r="C18" s="5"/>
      <c r="D18" s="5"/>
      <c r="E18" s="5"/>
      <c r="F18" s="5"/>
      <c r="G18" s="40"/>
      <c r="H18" s="5"/>
      <c r="I18" s="40"/>
      <c r="J18" s="11"/>
    </row>
    <row r="19" spans="1:10" ht="24" customHeight="1" x14ac:dyDescent="0.2">
      <c r="A19" s="4"/>
      <c r="B19" s="185" t="s">
        <v>15</v>
      </c>
      <c r="C19" s="194" t="s">
        <v>39</v>
      </c>
      <c r="D19" s="194"/>
      <c r="E19" s="194"/>
      <c r="F19" s="194"/>
      <c r="G19" s="194"/>
      <c r="H19" s="194"/>
      <c r="I19" s="193" t="s">
        <v>41</v>
      </c>
      <c r="J19" s="193"/>
    </row>
    <row r="20" spans="1:10" ht="24" customHeight="1" x14ac:dyDescent="0.2">
      <c r="A20" s="4"/>
      <c r="B20" s="186" t="s">
        <v>288</v>
      </c>
      <c r="C20" s="203" t="s">
        <v>196</v>
      </c>
      <c r="D20" s="203"/>
      <c r="E20" s="203"/>
      <c r="F20" s="203"/>
      <c r="G20" s="203"/>
      <c r="H20" s="203"/>
      <c r="I20" s="221">
        <f>'1.etapa'!G7+'1.etapa'!G15+'1.etapa'!G20+'1.etapa'!G49+'1.etapa'!G71+'1.etapa'!G82+'1.etapa'!G98+'1.etapa'!G101+'1.etapa'!G127+'1.etapa'!G138+'1.etapa'!G152+'1.etapa'!G162+'1.etapa'!G166+'1.etapa'!G169</f>
        <v>0</v>
      </c>
      <c r="J20" s="221"/>
    </row>
    <row r="21" spans="1:10" ht="24" customHeight="1" x14ac:dyDescent="0.2">
      <c r="A21" s="4"/>
      <c r="B21" s="204" t="s">
        <v>1</v>
      </c>
      <c r="C21" s="205"/>
      <c r="D21" s="205"/>
      <c r="E21" s="205"/>
      <c r="F21" s="205"/>
      <c r="G21" s="205"/>
      <c r="H21" s="206"/>
      <c r="I21" s="201">
        <f>SUM(I20:I20)</f>
        <v>0</v>
      </c>
      <c r="J21" s="202"/>
    </row>
    <row r="22" spans="1:10" ht="15" customHeight="1" x14ac:dyDescent="0.2">
      <c r="A22" s="4"/>
      <c r="B22" s="120"/>
      <c r="C22" s="121"/>
      <c r="D22" s="121"/>
      <c r="E22" s="121"/>
      <c r="F22" s="121"/>
      <c r="G22" s="121"/>
      <c r="H22" s="121"/>
      <c r="I22" s="122"/>
      <c r="J22" s="123"/>
    </row>
    <row r="23" spans="1:10" ht="15" customHeight="1" x14ac:dyDescent="0.2">
      <c r="A23" s="4"/>
      <c r="B23" s="124" t="s">
        <v>42</v>
      </c>
      <c r="C23" s="121"/>
      <c r="D23" s="121"/>
      <c r="E23" s="121"/>
      <c r="F23" s="121"/>
      <c r="G23" s="121"/>
      <c r="H23" s="121"/>
      <c r="I23" s="122"/>
      <c r="J23" s="123"/>
    </row>
    <row r="24" spans="1:10" ht="15" customHeight="1" x14ac:dyDescent="0.2">
      <c r="A24" s="4"/>
      <c r="B24" s="124"/>
      <c r="C24" s="121"/>
      <c r="D24" s="121"/>
      <c r="E24" s="121"/>
      <c r="F24" s="121"/>
      <c r="G24" s="121"/>
      <c r="H24" s="121"/>
      <c r="I24" s="122"/>
      <c r="J24" s="123"/>
    </row>
    <row r="25" spans="1:10" ht="24" customHeight="1" x14ac:dyDescent="0.2">
      <c r="A25" s="4"/>
      <c r="B25" s="105"/>
      <c r="C25" s="106"/>
      <c r="D25" s="107"/>
      <c r="E25" s="21"/>
      <c r="F25" s="21"/>
      <c r="G25" s="21"/>
      <c r="H25" s="24"/>
      <c r="I25" s="21"/>
      <c r="J25" s="11"/>
    </row>
    <row r="26" spans="1:10" ht="33" customHeight="1" x14ac:dyDescent="0.2">
      <c r="A26" s="4"/>
      <c r="B26" s="56" t="s">
        <v>21</v>
      </c>
      <c r="C26" s="50"/>
      <c r="D26" s="51"/>
      <c r="E26" s="55"/>
      <c r="F26" s="53"/>
      <c r="G26" s="43"/>
      <c r="H26" s="43"/>
      <c r="I26" s="43"/>
      <c r="J26" s="54"/>
    </row>
    <row r="27" spans="1:10" ht="23.25" customHeight="1" x14ac:dyDescent="0.2">
      <c r="A27" s="4"/>
      <c r="B27" s="108" t="s">
        <v>10</v>
      </c>
      <c r="C27" s="109"/>
      <c r="D27" s="110"/>
      <c r="E27" s="52">
        <v>15</v>
      </c>
      <c r="F27" s="111" t="s">
        <v>0</v>
      </c>
      <c r="G27" s="198">
        <v>0</v>
      </c>
      <c r="H27" s="199"/>
      <c r="I27" s="199"/>
      <c r="J27" s="54" t="str">
        <f t="shared" ref="J27:J31" si="0">Mena</f>
        <v>CZK</v>
      </c>
    </row>
    <row r="28" spans="1:10" ht="23.25" customHeight="1" x14ac:dyDescent="0.2">
      <c r="A28" s="4"/>
      <c r="B28" s="108" t="s">
        <v>11</v>
      </c>
      <c r="C28" s="109"/>
      <c r="D28" s="110"/>
      <c r="E28" s="52">
        <f>SazbaDPH1</f>
        <v>15</v>
      </c>
      <c r="F28" s="111" t="s">
        <v>0</v>
      </c>
      <c r="G28" s="196">
        <v>0</v>
      </c>
      <c r="H28" s="197"/>
      <c r="I28" s="197"/>
      <c r="J28" s="54" t="str">
        <f t="shared" si="0"/>
        <v>CZK</v>
      </c>
    </row>
    <row r="29" spans="1:10" ht="23.25" customHeight="1" x14ac:dyDescent="0.2">
      <c r="A29" s="4"/>
      <c r="B29" s="108" t="s">
        <v>12</v>
      </c>
      <c r="C29" s="109"/>
      <c r="D29" s="110"/>
      <c r="E29" s="52">
        <v>21</v>
      </c>
      <c r="F29" s="111" t="s">
        <v>0</v>
      </c>
      <c r="G29" s="198">
        <f>I21</f>
        <v>0</v>
      </c>
      <c r="H29" s="199"/>
      <c r="I29" s="199"/>
      <c r="J29" s="54" t="str">
        <f t="shared" si="0"/>
        <v>CZK</v>
      </c>
    </row>
    <row r="30" spans="1:10" ht="23.25" customHeight="1" thickBot="1" x14ac:dyDescent="0.25">
      <c r="A30" s="4"/>
      <c r="B30" s="65" t="s">
        <v>13</v>
      </c>
      <c r="C30" s="112"/>
      <c r="D30" s="23"/>
      <c r="E30" s="39">
        <f>SazbaDPH2</f>
        <v>21</v>
      </c>
      <c r="F30" s="113" t="s">
        <v>0</v>
      </c>
      <c r="G30" s="210">
        <f>ZakladDPHZakl*0.21</f>
        <v>0</v>
      </c>
      <c r="H30" s="211"/>
      <c r="I30" s="211"/>
      <c r="J30" s="49" t="str">
        <f t="shared" si="0"/>
        <v>CZK</v>
      </c>
    </row>
    <row r="31" spans="1:10" ht="27.75" hidden="1" customHeight="1" thickBot="1" x14ac:dyDescent="0.25">
      <c r="A31" s="4"/>
      <c r="B31" s="114" t="s">
        <v>20</v>
      </c>
      <c r="C31" s="115"/>
      <c r="D31" s="115"/>
      <c r="E31" s="116"/>
      <c r="F31" s="117"/>
      <c r="G31" s="212">
        <v>2223931.38</v>
      </c>
      <c r="H31" s="213"/>
      <c r="I31" s="213"/>
      <c r="J31" s="118" t="str">
        <f t="shared" si="0"/>
        <v>CZK</v>
      </c>
    </row>
    <row r="32" spans="1:10" ht="27.75" customHeight="1" thickBot="1" x14ac:dyDescent="0.25">
      <c r="A32" s="4"/>
      <c r="B32" s="114" t="s">
        <v>24</v>
      </c>
      <c r="C32" s="119"/>
      <c r="D32" s="119"/>
      <c r="E32" s="119"/>
      <c r="F32" s="119"/>
      <c r="G32" s="212">
        <f>ZakladDPHZakl+DPHZakl</f>
        <v>0</v>
      </c>
      <c r="H32" s="212"/>
      <c r="I32" s="212"/>
      <c r="J32" s="101" t="s">
        <v>38</v>
      </c>
    </row>
    <row r="33" spans="1:10" ht="12.75" customHeight="1" x14ac:dyDescent="0.2">
      <c r="A33" s="4"/>
      <c r="B33" s="4"/>
      <c r="C33" s="5"/>
      <c r="D33" s="5"/>
      <c r="E33" s="5"/>
      <c r="F33" s="5"/>
      <c r="G33" s="40"/>
      <c r="H33" s="5"/>
      <c r="I33" s="40"/>
      <c r="J33" s="12"/>
    </row>
    <row r="34" spans="1:10" ht="25.5" customHeight="1" x14ac:dyDescent="0.2">
      <c r="A34" s="4"/>
      <c r="B34" s="4"/>
      <c r="C34" s="5"/>
      <c r="D34" s="5"/>
      <c r="E34" s="5"/>
      <c r="F34" s="5"/>
      <c r="G34" s="40"/>
      <c r="H34" s="5"/>
      <c r="I34" s="40"/>
      <c r="J34" s="12"/>
    </row>
    <row r="35" spans="1:10" ht="18.75" customHeight="1" x14ac:dyDescent="0.2">
      <c r="A35" s="4"/>
      <c r="B35" s="19"/>
      <c r="C35" s="18" t="s">
        <v>9</v>
      </c>
      <c r="D35" s="200" t="s">
        <v>40</v>
      </c>
      <c r="E35" s="200"/>
      <c r="F35" s="18" t="s">
        <v>8</v>
      </c>
      <c r="G35" s="35"/>
      <c r="H35" s="36"/>
      <c r="I35" s="35"/>
      <c r="J35" s="12"/>
    </row>
    <row r="36" spans="1:10" ht="99" customHeight="1" x14ac:dyDescent="0.2">
      <c r="A36" s="4"/>
      <c r="B36" s="4"/>
      <c r="C36" s="5"/>
      <c r="D36" s="5"/>
      <c r="E36" s="5"/>
      <c r="F36" s="5"/>
      <c r="G36" s="40"/>
      <c r="H36" s="5"/>
      <c r="I36" s="40"/>
      <c r="J36" s="12"/>
    </row>
    <row r="37" spans="1:10" s="33" customFormat="1" ht="18.75" customHeight="1" x14ac:dyDescent="0.2">
      <c r="A37" s="26"/>
      <c r="B37" s="26"/>
      <c r="C37" s="27"/>
      <c r="D37" s="20"/>
      <c r="E37" s="20"/>
      <c r="F37" s="27"/>
      <c r="G37" s="28"/>
      <c r="H37" s="20"/>
      <c r="I37" s="28"/>
      <c r="J37" s="34"/>
    </row>
    <row r="38" spans="1:10" ht="12.75" customHeight="1" x14ac:dyDescent="0.2">
      <c r="A38" s="4"/>
      <c r="B38" s="4"/>
      <c r="C38" s="5"/>
      <c r="D38" s="195" t="s">
        <v>2</v>
      </c>
      <c r="E38" s="195"/>
      <c r="F38" s="5"/>
      <c r="G38" s="40"/>
      <c r="H38" s="13" t="s">
        <v>3</v>
      </c>
      <c r="I38" s="40"/>
      <c r="J38" s="12"/>
    </row>
    <row r="39" spans="1:10" ht="13.5" customHeight="1" thickBot="1" x14ac:dyDescent="0.25">
      <c r="A39" s="14"/>
      <c r="B39" s="14"/>
      <c r="C39" s="15"/>
      <c r="D39" s="15"/>
      <c r="E39" s="15"/>
      <c r="F39" s="15"/>
      <c r="G39" s="16"/>
      <c r="H39" s="15"/>
      <c r="I39" s="16"/>
      <c r="J39" s="17"/>
    </row>
    <row r="40" spans="1:10" ht="27" hidden="1" customHeight="1" x14ac:dyDescent="0.25">
      <c r="B40" s="64" t="s">
        <v>14</v>
      </c>
      <c r="C40" s="3"/>
      <c r="D40" s="3"/>
      <c r="E40" s="3"/>
      <c r="F40" s="93"/>
      <c r="G40" s="93"/>
      <c r="H40" s="93"/>
      <c r="I40" s="93"/>
      <c r="J40" s="3"/>
    </row>
    <row r="41" spans="1:10" ht="25.5" hidden="1" customHeight="1" x14ac:dyDescent="0.2">
      <c r="A41" s="85" t="s">
        <v>26</v>
      </c>
      <c r="B41" s="87" t="s">
        <v>15</v>
      </c>
      <c r="C41" s="88" t="s">
        <v>4</v>
      </c>
      <c r="D41" s="89"/>
      <c r="E41" s="89"/>
      <c r="F41" s="94" t="str">
        <f>B27</f>
        <v>Základ pro sníženou DPH</v>
      </c>
      <c r="G41" s="94" t="str">
        <f>B29</f>
        <v>Základ pro základní DPH</v>
      </c>
      <c r="H41" s="95" t="s">
        <v>16</v>
      </c>
      <c r="I41" s="95" t="s">
        <v>1</v>
      </c>
      <c r="J41" s="90" t="s">
        <v>0</v>
      </c>
    </row>
    <row r="42" spans="1:10" ht="25.5" hidden="1" customHeight="1" x14ac:dyDescent="0.2">
      <c r="A42" s="85">
        <v>1</v>
      </c>
      <c r="B42" s="91"/>
      <c r="C42" s="188"/>
      <c r="D42" s="189"/>
      <c r="E42" s="189"/>
      <c r="F42" s="96">
        <v>0</v>
      </c>
      <c r="G42" s="97">
        <v>2223931.38</v>
      </c>
      <c r="H42" s="98">
        <v>467026</v>
      </c>
      <c r="I42" s="98">
        <v>2690957.38</v>
      </c>
      <c r="J42" s="92">
        <f>IF(CenaCelkemVypocet=0,"",I42/CenaCelkemVypocet*100)</f>
        <v>100</v>
      </c>
    </row>
    <row r="43" spans="1:10" ht="25.5" hidden="1" customHeight="1" x14ac:dyDescent="0.2">
      <c r="A43" s="85"/>
      <c r="B43" s="190" t="s">
        <v>37</v>
      </c>
      <c r="C43" s="191"/>
      <c r="D43" s="191"/>
      <c r="E43" s="192"/>
      <c r="F43" s="99">
        <f>SUMIF(A42:A42,"=1",F42:F42)</f>
        <v>0</v>
      </c>
      <c r="G43" s="100">
        <f>SUMIF(A42:A42,"=1",G42:G42)</f>
        <v>2223931.38</v>
      </c>
      <c r="H43" s="100">
        <f>SUMIF(A42:A42,"=1",H42:H42)</f>
        <v>467026</v>
      </c>
      <c r="I43" s="100">
        <f>SUMIF(A42:A42,"=1",I42:I42)</f>
        <v>2690957.38</v>
      </c>
      <c r="J43" s="86">
        <f>SUMIF(A42:A42,"=1",J42:J42)</f>
        <v>100</v>
      </c>
    </row>
    <row r="49" spans="1:10" ht="25.5" customHeight="1" x14ac:dyDescent="0.2">
      <c r="A49" s="102"/>
    </row>
    <row r="50" spans="1:10" ht="25.5" customHeight="1" x14ac:dyDescent="0.2">
      <c r="A50" s="103"/>
    </row>
    <row r="51" spans="1:10" ht="25.5" customHeight="1" x14ac:dyDescent="0.2">
      <c r="A51" s="103"/>
    </row>
    <row r="52" spans="1:10" ht="25.5" customHeight="1" x14ac:dyDescent="0.2">
      <c r="A52" s="103"/>
    </row>
    <row r="53" spans="1:10" ht="25.5" customHeight="1" x14ac:dyDescent="0.2">
      <c r="A53" s="103"/>
    </row>
    <row r="54" spans="1:10" ht="25.5" customHeight="1" x14ac:dyDescent="0.2">
      <c r="A54" s="103"/>
    </row>
    <row r="55" spans="1:10" ht="25.5" customHeight="1" x14ac:dyDescent="0.2">
      <c r="A55" s="104"/>
    </row>
    <row r="56" spans="1:10" x14ac:dyDescent="0.2">
      <c r="F56" s="83"/>
      <c r="G56" s="84"/>
      <c r="H56" s="83"/>
      <c r="I56" s="84"/>
      <c r="J56" s="84"/>
    </row>
    <row r="57" spans="1:10" x14ac:dyDescent="0.2">
      <c r="F57" s="83"/>
      <c r="G57" s="84"/>
      <c r="H57" s="83"/>
      <c r="I57" s="84"/>
      <c r="J57" s="84"/>
    </row>
    <row r="58" spans="1:10" x14ac:dyDescent="0.2">
      <c r="F58" s="83"/>
      <c r="G58" s="84"/>
      <c r="H58" s="83"/>
      <c r="I58" s="84"/>
      <c r="J58" s="84"/>
    </row>
  </sheetData>
  <sheetProtection algorithmName="SHA-512" hashValue="SqxAGjMooRtU/ilPttAJY4kOC7p+/PK0K0LgCrBnAnpQlxdMFXQv30/3CucMFxOmO6CxVOnNGo6QOPvHwec6gg==" saltValue="FnU8QUjIHBRDu0Fjr2gq5Q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24">
    <mergeCell ref="B1:J1"/>
    <mergeCell ref="G30:I30"/>
    <mergeCell ref="G32:I32"/>
    <mergeCell ref="G29:I29"/>
    <mergeCell ref="G31:I31"/>
    <mergeCell ref="D11:G11"/>
    <mergeCell ref="D12:G12"/>
    <mergeCell ref="D13:G13"/>
    <mergeCell ref="D2:J2"/>
    <mergeCell ref="I20:J20"/>
    <mergeCell ref="D15:G15"/>
    <mergeCell ref="D16:G16"/>
    <mergeCell ref="D17:G17"/>
    <mergeCell ref="C42:E42"/>
    <mergeCell ref="B43:E43"/>
    <mergeCell ref="I19:J19"/>
    <mergeCell ref="C19:H19"/>
    <mergeCell ref="D38:E38"/>
    <mergeCell ref="G28:I28"/>
    <mergeCell ref="G27:I27"/>
    <mergeCell ref="D35:E35"/>
    <mergeCell ref="I21:J21"/>
    <mergeCell ref="C20:H20"/>
    <mergeCell ref="B21:H21"/>
  </mergeCells>
  <phoneticPr fontId="0" type="noConversion"/>
  <hyperlinks>
    <hyperlink ref="C20:H20" location="'D.1.4g)'!A1" display="Silnoproudá elektrotechnika včetně ochrany před bleskem"/>
  </hyperlinks>
  <pageMargins left="0.39370078740157483" right="0.19685039370078741" top="0.59055118110236227" bottom="0.39370078740157483" header="0" footer="0.19685039370078741"/>
  <pageSetup paperSize="9" fitToHeight="0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9" max="9" man="1"/>
  </rowBreaks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75"/>
  <sheetViews>
    <sheetView showGridLines="0" workbookViewId="0">
      <selection activeCell="F170" sqref="F170"/>
    </sheetView>
  </sheetViews>
  <sheetFormatPr defaultRowHeight="12.75" outlineLevelRow="1" x14ac:dyDescent="0.2"/>
  <cols>
    <col min="1" max="1" width="4.28515625" customWidth="1"/>
    <col min="2" max="2" width="14.42578125" style="171" customWidth="1"/>
    <col min="3" max="3" width="38.28515625" style="17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29" t="str">
        <f>Rekapitulace!B1</f>
        <v>Soupis stavebních prací dodávek a služeb - 1.etapa - Výrobní hala</v>
      </c>
      <c r="B1" s="229"/>
      <c r="C1" s="229"/>
      <c r="D1" s="229"/>
      <c r="E1" s="229"/>
      <c r="F1" s="229"/>
      <c r="G1" s="229"/>
      <c r="AE1" t="s">
        <v>43</v>
      </c>
    </row>
    <row r="2" spans="1:60" ht="24.95" customHeight="1" x14ac:dyDescent="0.2">
      <c r="A2" s="128" t="s">
        <v>44</v>
      </c>
      <c r="B2" s="66" t="s">
        <v>289</v>
      </c>
      <c r="C2" s="230" t="s">
        <v>196</v>
      </c>
      <c r="D2" s="231"/>
      <c r="E2" s="231"/>
      <c r="F2" s="231"/>
      <c r="G2" s="232"/>
      <c r="AE2" t="s">
        <v>45</v>
      </c>
    </row>
    <row r="3" spans="1:60" ht="24.95" hidden="1" customHeight="1" x14ac:dyDescent="0.2">
      <c r="A3" s="128" t="s">
        <v>7</v>
      </c>
      <c r="B3" s="66"/>
      <c r="C3" s="230"/>
      <c r="D3" s="231"/>
      <c r="E3" s="231"/>
      <c r="F3" s="231"/>
      <c r="G3" s="232"/>
      <c r="AE3" t="s">
        <v>46</v>
      </c>
    </row>
    <row r="4" spans="1:60" hidden="1" x14ac:dyDescent="0.2">
      <c r="A4" s="129" t="s">
        <v>47</v>
      </c>
      <c r="B4" s="130"/>
      <c r="C4" s="131"/>
      <c r="D4" s="132"/>
      <c r="E4" s="132"/>
      <c r="F4" s="132"/>
      <c r="G4" s="133"/>
      <c r="AE4" t="s">
        <v>48</v>
      </c>
    </row>
    <row r="6" spans="1:60" ht="38.25" x14ac:dyDescent="0.2">
      <c r="A6" s="134" t="s">
        <v>49</v>
      </c>
      <c r="B6" s="135" t="s">
        <v>50</v>
      </c>
      <c r="C6" s="135" t="s">
        <v>51</v>
      </c>
      <c r="D6" s="134" t="s">
        <v>52</v>
      </c>
      <c r="E6" s="134" t="s">
        <v>53</v>
      </c>
      <c r="F6" s="136" t="s">
        <v>54</v>
      </c>
      <c r="G6" s="134" t="s">
        <v>55</v>
      </c>
      <c r="H6" s="137" t="s">
        <v>56</v>
      </c>
      <c r="I6" s="137" t="s">
        <v>57</v>
      </c>
      <c r="J6" s="137" t="s">
        <v>58</v>
      </c>
      <c r="K6" s="137" t="s">
        <v>59</v>
      </c>
      <c r="L6" s="137" t="s">
        <v>60</v>
      </c>
      <c r="M6" s="137" t="s">
        <v>61</v>
      </c>
      <c r="N6" s="137" t="s">
        <v>62</v>
      </c>
      <c r="O6" s="137" t="s">
        <v>63</v>
      </c>
      <c r="P6" s="137" t="s">
        <v>64</v>
      </c>
      <c r="Q6" s="137" t="s">
        <v>65</v>
      </c>
      <c r="R6" s="137" t="s">
        <v>66</v>
      </c>
      <c r="S6" s="137" t="s">
        <v>67</v>
      </c>
      <c r="T6" s="137" t="s">
        <v>68</v>
      </c>
      <c r="U6" s="137" t="s">
        <v>69</v>
      </c>
    </row>
    <row r="7" spans="1:60" x14ac:dyDescent="0.2">
      <c r="A7" s="138" t="s">
        <v>70</v>
      </c>
      <c r="B7" s="139" t="s">
        <v>71</v>
      </c>
      <c r="C7" s="140" t="s">
        <v>120</v>
      </c>
      <c r="D7" s="141"/>
      <c r="E7" s="142"/>
      <c r="F7" s="143"/>
      <c r="G7" s="143">
        <f>SUMIF(AE8:AE14,"&lt;&gt;NOR",G8:G14)</f>
        <v>0</v>
      </c>
      <c r="H7" s="143"/>
      <c r="I7" s="143">
        <f>SUM(I8:I14)</f>
        <v>44190.22</v>
      </c>
      <c r="J7" s="143"/>
      <c r="K7" s="143">
        <f>SUM(K8:K14)</f>
        <v>16963.34</v>
      </c>
      <c r="L7" s="143"/>
      <c r="M7" s="143">
        <f>SUM(M8:M14)</f>
        <v>0</v>
      </c>
      <c r="N7" s="141"/>
      <c r="O7" s="141">
        <f>SUM(O8:O14)</f>
        <v>7.7851800000000004</v>
      </c>
      <c r="P7" s="141"/>
      <c r="Q7" s="141">
        <f>SUM(Q8:Q14)</f>
        <v>0</v>
      </c>
      <c r="R7" s="141"/>
      <c r="S7" s="141"/>
      <c r="T7" s="138"/>
      <c r="U7" s="141">
        <f>SUM(U8:U14)</f>
        <v>42.84</v>
      </c>
      <c r="AE7" t="s">
        <v>72</v>
      </c>
    </row>
    <row r="8" spans="1:60" ht="22.5" outlineLevel="1" x14ac:dyDescent="0.2">
      <c r="A8" s="144">
        <v>1</v>
      </c>
      <c r="B8" s="145" t="s">
        <v>198</v>
      </c>
      <c r="C8" s="146" t="s">
        <v>199</v>
      </c>
      <c r="D8" s="147" t="s">
        <v>73</v>
      </c>
      <c r="E8" s="148">
        <v>73.237799999999993</v>
      </c>
      <c r="F8" s="173"/>
      <c r="G8" s="149">
        <f>E8*F8</f>
        <v>0</v>
      </c>
      <c r="H8" s="149">
        <v>603.38</v>
      </c>
      <c r="I8" s="149">
        <f>ROUND(E8*H8,2)</f>
        <v>44190.22</v>
      </c>
      <c r="J8" s="149">
        <v>231.62</v>
      </c>
      <c r="K8" s="149">
        <f>ROUND(E8*J8,2)</f>
        <v>16963.34</v>
      </c>
      <c r="L8" s="149">
        <v>21</v>
      </c>
      <c r="M8" s="149">
        <f>G8*(1+L8/100)</f>
        <v>0</v>
      </c>
      <c r="N8" s="147">
        <v>0.10630000000000001</v>
      </c>
      <c r="O8" s="147">
        <f>ROUND(E8*N8,5)</f>
        <v>7.7851800000000004</v>
      </c>
      <c r="P8" s="147">
        <v>0</v>
      </c>
      <c r="Q8" s="147">
        <f>ROUND(E8*P8,5)</f>
        <v>0</v>
      </c>
      <c r="R8" s="147"/>
      <c r="S8" s="147"/>
      <c r="T8" s="150">
        <v>0.58499999999999996</v>
      </c>
      <c r="U8" s="147">
        <f>ROUND(E8*T8,2)</f>
        <v>42.84</v>
      </c>
      <c r="V8" s="151"/>
      <c r="W8" s="151"/>
      <c r="X8" s="151"/>
      <c r="Y8" s="151"/>
      <c r="Z8" s="151"/>
      <c r="AA8" s="151"/>
      <c r="AB8" s="151"/>
      <c r="AC8" s="151"/>
      <c r="AD8" s="151"/>
      <c r="AE8" s="151" t="s">
        <v>74</v>
      </c>
      <c r="AF8" s="151"/>
      <c r="AG8" s="151"/>
      <c r="AH8" s="151"/>
      <c r="AI8" s="151"/>
      <c r="AJ8" s="151"/>
      <c r="AK8" s="151"/>
      <c r="AL8" s="151"/>
      <c r="AM8" s="151"/>
      <c r="AN8" s="151"/>
      <c r="AO8" s="151"/>
      <c r="AP8" s="151"/>
      <c r="AQ8" s="151"/>
      <c r="AR8" s="151"/>
      <c r="AS8" s="151"/>
      <c r="AT8" s="151"/>
      <c r="AU8" s="151"/>
      <c r="AV8" s="151"/>
      <c r="AW8" s="151"/>
      <c r="AX8" s="151"/>
      <c r="AY8" s="151"/>
      <c r="AZ8" s="151"/>
      <c r="BA8" s="151"/>
      <c r="BB8" s="151"/>
      <c r="BC8" s="151"/>
      <c r="BD8" s="151"/>
      <c r="BE8" s="151"/>
      <c r="BF8" s="151"/>
      <c r="BG8" s="151"/>
      <c r="BH8" s="151"/>
    </row>
    <row r="9" spans="1:60" outlineLevel="1" x14ac:dyDescent="0.2">
      <c r="A9" s="144"/>
      <c r="B9" s="145"/>
      <c r="C9" s="152" t="s">
        <v>200</v>
      </c>
      <c r="D9" s="153"/>
      <c r="E9" s="154">
        <v>22.515799999999999</v>
      </c>
      <c r="F9" s="149"/>
      <c r="G9" s="149"/>
      <c r="H9" s="149"/>
      <c r="I9" s="149"/>
      <c r="J9" s="149"/>
      <c r="K9" s="149"/>
      <c r="L9" s="149"/>
      <c r="M9" s="149"/>
      <c r="N9" s="147"/>
      <c r="O9" s="147"/>
      <c r="P9" s="147"/>
      <c r="Q9" s="147"/>
      <c r="R9" s="147"/>
      <c r="S9" s="147"/>
      <c r="T9" s="150"/>
      <c r="U9" s="147"/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75</v>
      </c>
      <c r="AF9" s="151">
        <v>0</v>
      </c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44"/>
      <c r="B10" s="145"/>
      <c r="C10" s="152" t="s">
        <v>201</v>
      </c>
      <c r="D10" s="153"/>
      <c r="E10" s="154">
        <v>12.565799999999999</v>
      </c>
      <c r="F10" s="149"/>
      <c r="G10" s="149"/>
      <c r="H10" s="149"/>
      <c r="I10" s="149"/>
      <c r="J10" s="149"/>
      <c r="K10" s="149"/>
      <c r="L10" s="149"/>
      <c r="M10" s="149"/>
      <c r="N10" s="147"/>
      <c r="O10" s="147"/>
      <c r="P10" s="147"/>
      <c r="Q10" s="147"/>
      <c r="R10" s="147"/>
      <c r="S10" s="147"/>
      <c r="T10" s="150"/>
      <c r="U10" s="147"/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75</v>
      </c>
      <c r="AF10" s="151">
        <v>0</v>
      </c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44"/>
      <c r="B11" s="145"/>
      <c r="C11" s="152" t="s">
        <v>202</v>
      </c>
      <c r="D11" s="153"/>
      <c r="E11" s="154">
        <v>5.5490000000000004</v>
      </c>
      <c r="F11" s="149"/>
      <c r="G11" s="149"/>
      <c r="H11" s="149"/>
      <c r="I11" s="149"/>
      <c r="J11" s="149"/>
      <c r="K11" s="149"/>
      <c r="L11" s="149"/>
      <c r="M11" s="149"/>
      <c r="N11" s="147"/>
      <c r="O11" s="147"/>
      <c r="P11" s="147"/>
      <c r="Q11" s="147"/>
      <c r="R11" s="147"/>
      <c r="S11" s="147"/>
      <c r="T11" s="150"/>
      <c r="U11" s="147"/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75</v>
      </c>
      <c r="AF11" s="151">
        <v>0</v>
      </c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44"/>
      <c r="B12" s="145"/>
      <c r="C12" s="152" t="s">
        <v>203</v>
      </c>
      <c r="D12" s="153"/>
      <c r="E12" s="154">
        <v>3.0430000000000001</v>
      </c>
      <c r="F12" s="149"/>
      <c r="G12" s="149"/>
      <c r="H12" s="149"/>
      <c r="I12" s="149"/>
      <c r="J12" s="149"/>
      <c r="K12" s="149"/>
      <c r="L12" s="149"/>
      <c r="M12" s="149"/>
      <c r="N12" s="147"/>
      <c r="O12" s="147"/>
      <c r="P12" s="147"/>
      <c r="Q12" s="147"/>
      <c r="R12" s="147"/>
      <c r="S12" s="147"/>
      <c r="T12" s="150"/>
      <c r="U12" s="147"/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75</v>
      </c>
      <c r="AF12" s="151">
        <v>0</v>
      </c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44"/>
      <c r="B13" s="145"/>
      <c r="C13" s="152" t="s">
        <v>204</v>
      </c>
      <c r="D13" s="153"/>
      <c r="E13" s="154">
        <v>25.3</v>
      </c>
      <c r="F13" s="149"/>
      <c r="G13" s="149"/>
      <c r="H13" s="149"/>
      <c r="I13" s="149"/>
      <c r="J13" s="149"/>
      <c r="K13" s="149"/>
      <c r="L13" s="149"/>
      <c r="M13" s="149"/>
      <c r="N13" s="147"/>
      <c r="O13" s="147"/>
      <c r="P13" s="147"/>
      <c r="Q13" s="147"/>
      <c r="R13" s="147"/>
      <c r="S13" s="147"/>
      <c r="T13" s="150"/>
      <c r="U13" s="147"/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75</v>
      </c>
      <c r="AF13" s="151">
        <v>0</v>
      </c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44"/>
      <c r="B14" s="145"/>
      <c r="C14" s="152" t="s">
        <v>205</v>
      </c>
      <c r="D14" s="153"/>
      <c r="E14" s="154">
        <v>4.2641999999999998</v>
      </c>
      <c r="F14" s="149"/>
      <c r="G14" s="149"/>
      <c r="H14" s="149"/>
      <c r="I14" s="149"/>
      <c r="J14" s="149"/>
      <c r="K14" s="149"/>
      <c r="L14" s="149"/>
      <c r="M14" s="149"/>
      <c r="N14" s="147"/>
      <c r="O14" s="147"/>
      <c r="P14" s="147"/>
      <c r="Q14" s="147"/>
      <c r="R14" s="147"/>
      <c r="S14" s="147"/>
      <c r="T14" s="150"/>
      <c r="U14" s="147"/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75</v>
      </c>
      <c r="AF14" s="151">
        <v>0</v>
      </c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x14ac:dyDescent="0.2">
      <c r="A15" s="155" t="s">
        <v>70</v>
      </c>
      <c r="B15" s="156" t="s">
        <v>86</v>
      </c>
      <c r="C15" s="157" t="s">
        <v>206</v>
      </c>
      <c r="D15" s="158"/>
      <c r="E15" s="159"/>
      <c r="F15" s="160"/>
      <c r="G15" s="160">
        <f>SUMIF(AE16:AE19,"&lt;&gt;NOR",G16:G19)</f>
        <v>0</v>
      </c>
      <c r="H15" s="160"/>
      <c r="I15" s="160">
        <f>SUM(I16:I19)</f>
        <v>81507.490000000005</v>
      </c>
      <c r="J15" s="160"/>
      <c r="K15" s="160">
        <f>SUM(K16:K19)</f>
        <v>166220.87</v>
      </c>
      <c r="L15" s="160"/>
      <c r="M15" s="160">
        <f>SUM(M16:M19)</f>
        <v>0</v>
      </c>
      <c r="N15" s="158"/>
      <c r="O15" s="158">
        <f>SUM(O16:O19)</f>
        <v>5.11524</v>
      </c>
      <c r="P15" s="158"/>
      <c r="Q15" s="158">
        <f>SUM(Q16:Q19)</f>
        <v>0</v>
      </c>
      <c r="R15" s="158"/>
      <c r="S15" s="158"/>
      <c r="T15" s="161"/>
      <c r="U15" s="158">
        <f>SUM(U16:U19)</f>
        <v>354.97</v>
      </c>
      <c r="AE15" t="s">
        <v>72</v>
      </c>
    </row>
    <row r="16" spans="1:60" outlineLevel="1" x14ac:dyDescent="0.2">
      <c r="A16" s="144">
        <v>2</v>
      </c>
      <c r="B16" s="145" t="s">
        <v>207</v>
      </c>
      <c r="C16" s="146" t="s">
        <v>208</v>
      </c>
      <c r="D16" s="147" t="s">
        <v>73</v>
      </c>
      <c r="E16" s="148">
        <v>373.64760000000001</v>
      </c>
      <c r="F16" s="173"/>
      <c r="G16" s="149">
        <f>E16*F16</f>
        <v>0</v>
      </c>
      <c r="H16" s="149">
        <v>218.14</v>
      </c>
      <c r="I16" s="149">
        <f>ROUND(E16*H16,2)</f>
        <v>81507.490000000005</v>
      </c>
      <c r="J16" s="149">
        <v>444.86</v>
      </c>
      <c r="K16" s="149">
        <f>ROUND(E16*J16,2)</f>
        <v>166220.87</v>
      </c>
      <c r="L16" s="149">
        <v>21</v>
      </c>
      <c r="M16" s="149">
        <f>G16*(1+L16/100)</f>
        <v>0</v>
      </c>
      <c r="N16" s="147">
        <v>1.3690000000000001E-2</v>
      </c>
      <c r="O16" s="147">
        <f>ROUND(E16*N16,5)</f>
        <v>5.11524</v>
      </c>
      <c r="P16" s="147">
        <v>0</v>
      </c>
      <c r="Q16" s="147">
        <f>ROUND(E16*P16,5)</f>
        <v>0</v>
      </c>
      <c r="R16" s="147"/>
      <c r="S16" s="147"/>
      <c r="T16" s="150">
        <v>0.95</v>
      </c>
      <c r="U16" s="147">
        <f>ROUND(E16*T16,2)</f>
        <v>354.97</v>
      </c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74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44"/>
      <c r="B17" s="145"/>
      <c r="C17" s="152" t="s">
        <v>209</v>
      </c>
      <c r="D17" s="153"/>
      <c r="E17" s="154">
        <v>165.827</v>
      </c>
      <c r="F17" s="149"/>
      <c r="G17" s="149"/>
      <c r="H17" s="149"/>
      <c r="I17" s="149"/>
      <c r="J17" s="149"/>
      <c r="K17" s="149"/>
      <c r="L17" s="149"/>
      <c r="M17" s="149"/>
      <c r="N17" s="147"/>
      <c r="O17" s="147"/>
      <c r="P17" s="147"/>
      <c r="Q17" s="147"/>
      <c r="R17" s="147"/>
      <c r="S17" s="147"/>
      <c r="T17" s="150"/>
      <c r="U17" s="147"/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75</v>
      </c>
      <c r="AF17" s="151">
        <v>0</v>
      </c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44"/>
      <c r="B18" s="145"/>
      <c r="C18" s="152" t="s">
        <v>210</v>
      </c>
      <c r="D18" s="153"/>
      <c r="E18" s="154">
        <v>113.5736</v>
      </c>
      <c r="F18" s="149"/>
      <c r="G18" s="149"/>
      <c r="H18" s="149"/>
      <c r="I18" s="149"/>
      <c r="J18" s="149"/>
      <c r="K18" s="149"/>
      <c r="L18" s="149"/>
      <c r="M18" s="149"/>
      <c r="N18" s="147"/>
      <c r="O18" s="147"/>
      <c r="P18" s="147"/>
      <c r="Q18" s="147"/>
      <c r="R18" s="147"/>
      <c r="S18" s="147"/>
      <c r="T18" s="150"/>
      <c r="U18" s="147"/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75</v>
      </c>
      <c r="AF18" s="151">
        <v>0</v>
      </c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44"/>
      <c r="B19" s="145"/>
      <c r="C19" s="152" t="s">
        <v>211</v>
      </c>
      <c r="D19" s="153"/>
      <c r="E19" s="154">
        <v>94.247</v>
      </c>
      <c r="F19" s="149"/>
      <c r="G19" s="149"/>
      <c r="H19" s="149"/>
      <c r="I19" s="149"/>
      <c r="J19" s="149"/>
      <c r="K19" s="149"/>
      <c r="L19" s="149"/>
      <c r="M19" s="149"/>
      <c r="N19" s="147"/>
      <c r="O19" s="147"/>
      <c r="P19" s="147"/>
      <c r="Q19" s="147"/>
      <c r="R19" s="147"/>
      <c r="S19" s="147"/>
      <c r="T19" s="150"/>
      <c r="U19" s="147"/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75</v>
      </c>
      <c r="AF19" s="151">
        <v>0</v>
      </c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x14ac:dyDescent="0.2">
      <c r="A20" s="155" t="s">
        <v>70</v>
      </c>
      <c r="B20" s="156" t="s">
        <v>76</v>
      </c>
      <c r="C20" s="157" t="s">
        <v>77</v>
      </c>
      <c r="D20" s="158"/>
      <c r="E20" s="159"/>
      <c r="F20" s="160"/>
      <c r="G20" s="160">
        <f>SUMIF(AE21:AE48,"&lt;&gt;NOR",G21:G48)</f>
        <v>0</v>
      </c>
      <c r="H20" s="160"/>
      <c r="I20" s="160">
        <f>SUM(I21:I48)</f>
        <v>239625.06999999998</v>
      </c>
      <c r="J20" s="160"/>
      <c r="K20" s="160">
        <f>SUM(K21:K48)</f>
        <v>247417.75999999998</v>
      </c>
      <c r="L20" s="160"/>
      <c r="M20" s="160">
        <f>SUM(M21:M48)</f>
        <v>0</v>
      </c>
      <c r="N20" s="158"/>
      <c r="O20" s="158">
        <f>SUM(O21:O48)</f>
        <v>8.7382800000000014</v>
      </c>
      <c r="P20" s="158"/>
      <c r="Q20" s="158">
        <f>SUM(Q21:Q48)</f>
        <v>0</v>
      </c>
      <c r="R20" s="158"/>
      <c r="S20" s="158"/>
      <c r="T20" s="161"/>
      <c r="U20" s="158">
        <f>SUM(U21:U48)</f>
        <v>600.69000000000005</v>
      </c>
      <c r="AE20" t="s">
        <v>72</v>
      </c>
    </row>
    <row r="21" spans="1:60" ht="22.5" outlineLevel="1" x14ac:dyDescent="0.2">
      <c r="A21" s="144">
        <v>3</v>
      </c>
      <c r="B21" s="145" t="s">
        <v>121</v>
      </c>
      <c r="C21" s="146" t="s">
        <v>212</v>
      </c>
      <c r="D21" s="147" t="s">
        <v>73</v>
      </c>
      <c r="E21" s="148">
        <v>74.942999999999998</v>
      </c>
      <c r="F21" s="173"/>
      <c r="G21" s="149">
        <f>E21*F21</f>
        <v>0</v>
      </c>
      <c r="H21" s="149">
        <v>795.95</v>
      </c>
      <c r="I21" s="149">
        <f>ROUND(E21*H21,2)</f>
        <v>59650.879999999997</v>
      </c>
      <c r="J21" s="149">
        <v>579.04999999999995</v>
      </c>
      <c r="K21" s="149">
        <f>ROUND(E21*J21,2)</f>
        <v>43395.74</v>
      </c>
      <c r="L21" s="149">
        <v>21</v>
      </c>
      <c r="M21" s="149">
        <f>G21*(1+L21/100)</f>
        <v>0</v>
      </c>
      <c r="N21" s="147">
        <v>2.5409999999999999E-2</v>
      </c>
      <c r="O21" s="147">
        <f>ROUND(E21*N21,5)</f>
        <v>1.9043000000000001</v>
      </c>
      <c r="P21" s="147">
        <v>0</v>
      </c>
      <c r="Q21" s="147">
        <f>ROUND(E21*P21,5)</f>
        <v>0</v>
      </c>
      <c r="R21" s="147"/>
      <c r="S21" s="147"/>
      <c r="T21" s="150">
        <v>1.4157999999999999</v>
      </c>
      <c r="U21" s="147">
        <f>ROUND(E21*T21,2)</f>
        <v>106.1</v>
      </c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74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ht="67.5" outlineLevel="1" x14ac:dyDescent="0.2">
      <c r="A22" s="144"/>
      <c r="B22" s="145"/>
      <c r="C22" s="224" t="s">
        <v>118</v>
      </c>
      <c r="D22" s="225"/>
      <c r="E22" s="226"/>
      <c r="F22" s="227"/>
      <c r="G22" s="228"/>
      <c r="H22" s="149"/>
      <c r="I22" s="149"/>
      <c r="J22" s="149"/>
      <c r="K22" s="149"/>
      <c r="L22" s="149"/>
      <c r="M22" s="149"/>
      <c r="N22" s="147"/>
      <c r="O22" s="147"/>
      <c r="P22" s="147"/>
      <c r="Q22" s="147"/>
      <c r="R22" s="147"/>
      <c r="S22" s="147"/>
      <c r="T22" s="150"/>
      <c r="U22" s="147"/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131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62" t="str">
        <f>C22</f>
        <v>Položky zateplení fasád a soklů obsahují: nanesení lepicího tmelu na izolační desky, nalepení desek, zajištění talířovými hmoždinkami (6 ks/m2), natažení stěrky, vtlačení výztužné tkaniny (1,65 g/m2), přehlazení stěrky, kontaktní nátěr (vyžaduje -li to typ omítkoviny), povrchová úprava omítkou. Položky obsahují 0,14 m rohových lišt na m2. Položky pro zateplení minerální deskou obsahují vyrovnávací stěrku na armovací vrstvu. Tepelná izolace z minerálních desek s podélným vláknem TR10, ld =0,036 W/mK.</v>
      </c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44"/>
      <c r="B23" s="145"/>
      <c r="C23" s="163" t="s">
        <v>83</v>
      </c>
      <c r="D23" s="164"/>
      <c r="E23" s="165"/>
      <c r="F23" s="166"/>
      <c r="G23" s="166"/>
      <c r="H23" s="149"/>
      <c r="I23" s="149"/>
      <c r="J23" s="149"/>
      <c r="K23" s="149"/>
      <c r="L23" s="149"/>
      <c r="M23" s="149"/>
      <c r="N23" s="147"/>
      <c r="O23" s="147"/>
      <c r="P23" s="147"/>
      <c r="Q23" s="147"/>
      <c r="R23" s="147"/>
      <c r="S23" s="147"/>
      <c r="T23" s="150"/>
      <c r="U23" s="147"/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131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44"/>
      <c r="B24" s="145"/>
      <c r="C24" s="224" t="s">
        <v>116</v>
      </c>
      <c r="D24" s="225"/>
      <c r="E24" s="226"/>
      <c r="F24" s="227"/>
      <c r="G24" s="228"/>
      <c r="H24" s="149"/>
      <c r="I24" s="149"/>
      <c r="J24" s="149"/>
      <c r="K24" s="149"/>
      <c r="L24" s="149"/>
      <c r="M24" s="149"/>
      <c r="N24" s="147"/>
      <c r="O24" s="147"/>
      <c r="P24" s="147"/>
      <c r="Q24" s="147"/>
      <c r="R24" s="147"/>
      <c r="S24" s="147"/>
      <c r="T24" s="150"/>
      <c r="U24" s="147"/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131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62" t="str">
        <f>C24</f>
        <v>Mechanická odolnost vnějšího souvrství v rázové zkoušce alespoň 20J</v>
      </c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44"/>
      <c r="B25" s="145"/>
      <c r="C25" s="163" t="s">
        <v>83</v>
      </c>
      <c r="D25" s="164"/>
      <c r="E25" s="165"/>
      <c r="F25" s="166"/>
      <c r="G25" s="166"/>
      <c r="H25" s="149"/>
      <c r="I25" s="149"/>
      <c r="J25" s="149"/>
      <c r="K25" s="149"/>
      <c r="L25" s="149"/>
      <c r="M25" s="149"/>
      <c r="N25" s="147"/>
      <c r="O25" s="147"/>
      <c r="P25" s="147"/>
      <c r="Q25" s="147"/>
      <c r="R25" s="147"/>
      <c r="S25" s="147"/>
      <c r="T25" s="150"/>
      <c r="U25" s="147"/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131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ht="33.75" outlineLevel="1" x14ac:dyDescent="0.2">
      <c r="A26" s="144"/>
      <c r="B26" s="145"/>
      <c r="C26" s="224" t="s">
        <v>119</v>
      </c>
      <c r="D26" s="225"/>
      <c r="E26" s="226"/>
      <c r="F26" s="227"/>
      <c r="G26" s="228"/>
      <c r="H26" s="149"/>
      <c r="I26" s="149"/>
      <c r="J26" s="149"/>
      <c r="K26" s="149"/>
      <c r="L26" s="149"/>
      <c r="M26" s="149"/>
      <c r="N26" s="147"/>
      <c r="O26" s="147"/>
      <c r="P26" s="147"/>
      <c r="Q26" s="147"/>
      <c r="R26" s="147"/>
      <c r="S26" s="147"/>
      <c r="T26" s="150"/>
      <c r="U26" s="147"/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131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62" t="str">
        <f>C26</f>
        <v>V systému budou použity pouze schválené hmoždinky s Evropským technickým schválením dle ETAG 014. Pro zamezení vlivu tepelných mostů budou použity šroubovací hmoždinky se zátkou z izolantu pro zapuštěnou montáž včetně rozšiřujícího talíře.</v>
      </c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44"/>
      <c r="B27" s="145"/>
      <c r="C27" s="152" t="s">
        <v>213</v>
      </c>
      <c r="D27" s="153"/>
      <c r="E27" s="154">
        <v>74.942999999999998</v>
      </c>
      <c r="F27" s="149"/>
      <c r="G27" s="149"/>
      <c r="H27" s="149"/>
      <c r="I27" s="149"/>
      <c r="J27" s="149"/>
      <c r="K27" s="149"/>
      <c r="L27" s="149"/>
      <c r="M27" s="149"/>
      <c r="N27" s="147"/>
      <c r="O27" s="147"/>
      <c r="P27" s="147"/>
      <c r="Q27" s="147"/>
      <c r="R27" s="147"/>
      <c r="S27" s="147"/>
      <c r="T27" s="150"/>
      <c r="U27" s="147"/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75</v>
      </c>
      <c r="AF27" s="151">
        <v>0</v>
      </c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ht="22.5" outlineLevel="1" x14ac:dyDescent="0.2">
      <c r="A28" s="144">
        <v>4</v>
      </c>
      <c r="B28" s="145" t="s">
        <v>214</v>
      </c>
      <c r="C28" s="146" t="s">
        <v>126</v>
      </c>
      <c r="D28" s="147" t="s">
        <v>73</v>
      </c>
      <c r="E28" s="148">
        <v>294.12</v>
      </c>
      <c r="F28" s="173"/>
      <c r="G28" s="149">
        <f>E28*F28</f>
        <v>0</v>
      </c>
      <c r="H28" s="149">
        <v>533.32000000000005</v>
      </c>
      <c r="I28" s="149">
        <f>ROUND(E28*H28,2)</f>
        <v>156860.07999999999</v>
      </c>
      <c r="J28" s="149">
        <v>515.67999999999995</v>
      </c>
      <c r="K28" s="149">
        <f>ROUND(E28*J28,2)</f>
        <v>151671.79999999999</v>
      </c>
      <c r="L28" s="149">
        <v>21</v>
      </c>
      <c r="M28" s="149">
        <f>G28*(1+L28/100)</f>
        <v>0</v>
      </c>
      <c r="N28" s="147">
        <v>1.4970000000000001E-2</v>
      </c>
      <c r="O28" s="147">
        <f>ROUND(E28*N28,5)</f>
        <v>4.4029800000000003</v>
      </c>
      <c r="P28" s="147">
        <v>0</v>
      </c>
      <c r="Q28" s="147">
        <f>ROUND(E28*P28,5)</f>
        <v>0</v>
      </c>
      <c r="R28" s="147"/>
      <c r="S28" s="147"/>
      <c r="T28" s="150">
        <v>1.2558</v>
      </c>
      <c r="U28" s="147">
        <f>ROUND(E28*T28,2)</f>
        <v>369.36</v>
      </c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74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ht="45" outlineLevel="1" x14ac:dyDescent="0.2">
      <c r="A29" s="144"/>
      <c r="B29" s="145"/>
      <c r="C29" s="224" t="s">
        <v>127</v>
      </c>
      <c r="D29" s="225"/>
      <c r="E29" s="226"/>
      <c r="F29" s="227"/>
      <c r="G29" s="228"/>
      <c r="H29" s="149"/>
      <c r="I29" s="149"/>
      <c r="J29" s="149"/>
      <c r="K29" s="149"/>
      <c r="L29" s="149"/>
      <c r="M29" s="149"/>
      <c r="N29" s="147"/>
      <c r="O29" s="147"/>
      <c r="P29" s="147"/>
      <c r="Q29" s="147"/>
      <c r="R29" s="147"/>
      <c r="S29" s="147"/>
      <c r="T29" s="150"/>
      <c r="U29" s="147"/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131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62" t="str">
        <f>C29</f>
        <v>Položky zateplení fasád a soklů obsahují: nanesení lepicího tmelu na izolační desky, nalepení desek, zajištění talířovými hmoždinkami (6 ks/m2), natažení stěrky, vtlačení výztužné tkaniny (1,65 m2/m2), přehlazení stěrky, kontaktní nátěr (vyžaduje -li to typ omítkoviny), povrchová úprava omítkou. Položky obsahují 0,14 m rohových lišt na m2. Tepelná izolace z EPS 70F.</v>
      </c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44"/>
      <c r="B30" s="145"/>
      <c r="C30" s="163" t="s">
        <v>83</v>
      </c>
      <c r="D30" s="164"/>
      <c r="E30" s="165"/>
      <c r="F30" s="166"/>
      <c r="G30" s="166"/>
      <c r="H30" s="149"/>
      <c r="I30" s="149"/>
      <c r="J30" s="149"/>
      <c r="K30" s="149"/>
      <c r="L30" s="149"/>
      <c r="M30" s="149"/>
      <c r="N30" s="147"/>
      <c r="O30" s="147"/>
      <c r="P30" s="147"/>
      <c r="Q30" s="147"/>
      <c r="R30" s="147"/>
      <c r="S30" s="147"/>
      <c r="T30" s="150"/>
      <c r="U30" s="147"/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131</v>
      </c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44"/>
      <c r="B31" s="145"/>
      <c r="C31" s="224" t="s">
        <v>116</v>
      </c>
      <c r="D31" s="225"/>
      <c r="E31" s="226"/>
      <c r="F31" s="227"/>
      <c r="G31" s="228"/>
      <c r="H31" s="149"/>
      <c r="I31" s="149"/>
      <c r="J31" s="149"/>
      <c r="K31" s="149"/>
      <c r="L31" s="149"/>
      <c r="M31" s="149"/>
      <c r="N31" s="147"/>
      <c r="O31" s="147"/>
      <c r="P31" s="147"/>
      <c r="Q31" s="147"/>
      <c r="R31" s="147"/>
      <c r="S31" s="147"/>
      <c r="T31" s="150"/>
      <c r="U31" s="147"/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131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62" t="str">
        <f>C31</f>
        <v>Mechanická odolnost vnějšího souvrství v rázové zkoušce alespoň 20J</v>
      </c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44"/>
      <c r="B32" s="145"/>
      <c r="C32" s="163" t="s">
        <v>83</v>
      </c>
      <c r="D32" s="164"/>
      <c r="E32" s="165"/>
      <c r="F32" s="166"/>
      <c r="G32" s="166"/>
      <c r="H32" s="149"/>
      <c r="I32" s="149"/>
      <c r="J32" s="149"/>
      <c r="K32" s="149"/>
      <c r="L32" s="149"/>
      <c r="M32" s="149"/>
      <c r="N32" s="147"/>
      <c r="O32" s="147"/>
      <c r="P32" s="147"/>
      <c r="Q32" s="147"/>
      <c r="R32" s="147"/>
      <c r="S32" s="147"/>
      <c r="T32" s="150"/>
      <c r="U32" s="147"/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131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ht="33.75" outlineLevel="1" x14ac:dyDescent="0.2">
      <c r="A33" s="144"/>
      <c r="B33" s="145"/>
      <c r="C33" s="224" t="s">
        <v>117</v>
      </c>
      <c r="D33" s="225"/>
      <c r="E33" s="226"/>
      <c r="F33" s="227"/>
      <c r="G33" s="228"/>
      <c r="H33" s="149"/>
      <c r="I33" s="149"/>
      <c r="J33" s="149"/>
      <c r="K33" s="149"/>
      <c r="L33" s="149"/>
      <c r="M33" s="149"/>
      <c r="N33" s="147"/>
      <c r="O33" s="147"/>
      <c r="P33" s="147"/>
      <c r="Q33" s="147"/>
      <c r="R33" s="147"/>
      <c r="S33" s="147"/>
      <c r="T33" s="150"/>
      <c r="U33" s="147"/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131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62" t="str">
        <f>C33</f>
        <v>V systému budou použity pouze schválené hmoždinky s Evropským technickým schválením dle ETAG 014. Pro zamezení vlivu tepelných mostů budou použity šroubovací hmoždinky se zátkou z izolantu pro zapuštěnou montáž.</v>
      </c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44"/>
      <c r="B34" s="145"/>
      <c r="C34" s="152" t="s">
        <v>215</v>
      </c>
      <c r="D34" s="153"/>
      <c r="E34" s="154">
        <v>117.86</v>
      </c>
      <c r="F34" s="149"/>
      <c r="G34" s="149"/>
      <c r="H34" s="149"/>
      <c r="I34" s="149"/>
      <c r="J34" s="149"/>
      <c r="K34" s="149"/>
      <c r="L34" s="149"/>
      <c r="M34" s="149"/>
      <c r="N34" s="147"/>
      <c r="O34" s="147"/>
      <c r="P34" s="147"/>
      <c r="Q34" s="147"/>
      <c r="R34" s="147"/>
      <c r="S34" s="147"/>
      <c r="T34" s="150"/>
      <c r="U34" s="147"/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75</v>
      </c>
      <c r="AF34" s="151">
        <v>0</v>
      </c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44"/>
      <c r="B35" s="145"/>
      <c r="C35" s="152" t="s">
        <v>216</v>
      </c>
      <c r="D35" s="153"/>
      <c r="E35" s="154">
        <v>83.8</v>
      </c>
      <c r="F35" s="149"/>
      <c r="G35" s="149"/>
      <c r="H35" s="149"/>
      <c r="I35" s="149"/>
      <c r="J35" s="149"/>
      <c r="K35" s="149"/>
      <c r="L35" s="149"/>
      <c r="M35" s="149"/>
      <c r="N35" s="147"/>
      <c r="O35" s="147"/>
      <c r="P35" s="147"/>
      <c r="Q35" s="147"/>
      <c r="R35" s="147"/>
      <c r="S35" s="147"/>
      <c r="T35" s="150"/>
      <c r="U35" s="147"/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75</v>
      </c>
      <c r="AF35" s="151">
        <v>0</v>
      </c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44"/>
      <c r="B36" s="145"/>
      <c r="C36" s="152" t="s">
        <v>217</v>
      </c>
      <c r="D36" s="153"/>
      <c r="E36" s="154">
        <v>92.46</v>
      </c>
      <c r="F36" s="149"/>
      <c r="G36" s="149"/>
      <c r="H36" s="149"/>
      <c r="I36" s="149"/>
      <c r="J36" s="149"/>
      <c r="K36" s="149"/>
      <c r="L36" s="149"/>
      <c r="M36" s="149"/>
      <c r="N36" s="147"/>
      <c r="O36" s="147"/>
      <c r="P36" s="147"/>
      <c r="Q36" s="147"/>
      <c r="R36" s="147"/>
      <c r="S36" s="147"/>
      <c r="T36" s="150"/>
      <c r="U36" s="147"/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75</v>
      </c>
      <c r="AF36" s="151">
        <v>0</v>
      </c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44">
        <v>5</v>
      </c>
      <c r="B37" s="145" t="s">
        <v>122</v>
      </c>
      <c r="C37" s="146" t="s">
        <v>123</v>
      </c>
      <c r="D37" s="147" t="s">
        <v>78</v>
      </c>
      <c r="E37" s="148">
        <v>83.27</v>
      </c>
      <c r="F37" s="173"/>
      <c r="G37" s="149">
        <f>E37*F37</f>
        <v>0</v>
      </c>
      <c r="H37" s="149">
        <v>105.76</v>
      </c>
      <c r="I37" s="149">
        <f>ROUND(E37*H37,2)</f>
        <v>8806.64</v>
      </c>
      <c r="J37" s="149">
        <v>85.74</v>
      </c>
      <c r="K37" s="149">
        <f>ROUND(E37*J37,2)</f>
        <v>7139.57</v>
      </c>
      <c r="L37" s="149">
        <v>21</v>
      </c>
      <c r="M37" s="149">
        <f>G37*(1+L37/100)</f>
        <v>0</v>
      </c>
      <c r="N37" s="147">
        <v>3.4000000000000002E-4</v>
      </c>
      <c r="O37" s="147">
        <f>ROUND(E37*N37,5)</f>
        <v>2.8309999999999998E-2</v>
      </c>
      <c r="P37" s="147">
        <v>0</v>
      </c>
      <c r="Q37" s="147">
        <f>ROUND(E37*P37,5)</f>
        <v>0</v>
      </c>
      <c r="R37" s="147"/>
      <c r="S37" s="147"/>
      <c r="T37" s="150">
        <v>0.21360000000000001</v>
      </c>
      <c r="U37" s="147">
        <f>ROUND(E37*T37,2)</f>
        <v>17.79</v>
      </c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74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44"/>
      <c r="B38" s="145"/>
      <c r="C38" s="152" t="s">
        <v>218</v>
      </c>
      <c r="D38" s="153"/>
      <c r="E38" s="154">
        <v>83.27</v>
      </c>
      <c r="F38" s="149"/>
      <c r="G38" s="149"/>
      <c r="H38" s="149"/>
      <c r="I38" s="149"/>
      <c r="J38" s="149"/>
      <c r="K38" s="149"/>
      <c r="L38" s="149"/>
      <c r="M38" s="149"/>
      <c r="N38" s="147"/>
      <c r="O38" s="147"/>
      <c r="P38" s="147"/>
      <c r="Q38" s="147"/>
      <c r="R38" s="147"/>
      <c r="S38" s="147"/>
      <c r="T38" s="150"/>
      <c r="U38" s="147"/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75</v>
      </c>
      <c r="AF38" s="151">
        <v>0</v>
      </c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44">
        <v>6</v>
      </c>
      <c r="B39" s="145" t="s">
        <v>124</v>
      </c>
      <c r="C39" s="146" t="s">
        <v>125</v>
      </c>
      <c r="D39" s="147" t="s">
        <v>78</v>
      </c>
      <c r="E39" s="148">
        <v>101.22</v>
      </c>
      <c r="F39" s="173"/>
      <c r="G39" s="149">
        <f t="shared" ref="G39:G48" si="0">E39*F39</f>
        <v>0</v>
      </c>
      <c r="H39" s="149">
        <v>39.35</v>
      </c>
      <c r="I39" s="149">
        <f>ROUND(E39*H39,2)</f>
        <v>3983.01</v>
      </c>
      <c r="J39" s="149">
        <v>17.949999999999996</v>
      </c>
      <c r="K39" s="149">
        <f>ROUND(E39*J39,2)</f>
        <v>1816.9</v>
      </c>
      <c r="L39" s="149">
        <v>21</v>
      </c>
      <c r="M39" s="149">
        <f>G39*(1+L39/100)</f>
        <v>0</v>
      </c>
      <c r="N39" s="147">
        <v>1.2E-4</v>
      </c>
      <c r="O39" s="147">
        <f>ROUND(E39*N39,5)</f>
        <v>1.2149999999999999E-2</v>
      </c>
      <c r="P39" s="147">
        <v>0</v>
      </c>
      <c r="Q39" s="147">
        <f>ROUND(E39*P39,5)</f>
        <v>0</v>
      </c>
      <c r="R39" s="147"/>
      <c r="S39" s="147"/>
      <c r="T39" s="150">
        <v>0.05</v>
      </c>
      <c r="U39" s="147">
        <f>ROUND(E39*T39,2)</f>
        <v>5.0599999999999996</v>
      </c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74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outlineLevel="1" x14ac:dyDescent="0.2">
      <c r="A40" s="144"/>
      <c r="B40" s="145"/>
      <c r="C40" s="152" t="s">
        <v>219</v>
      </c>
      <c r="D40" s="153"/>
      <c r="E40" s="154">
        <v>80.040000000000006</v>
      </c>
      <c r="F40" s="149"/>
      <c r="G40" s="149"/>
      <c r="H40" s="149"/>
      <c r="I40" s="149"/>
      <c r="J40" s="149"/>
      <c r="K40" s="149"/>
      <c r="L40" s="149"/>
      <c r="M40" s="149"/>
      <c r="N40" s="147"/>
      <c r="O40" s="147"/>
      <c r="P40" s="147"/>
      <c r="Q40" s="147"/>
      <c r="R40" s="147"/>
      <c r="S40" s="147"/>
      <c r="T40" s="150"/>
      <c r="U40" s="147"/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75</v>
      </c>
      <c r="AF40" s="151">
        <v>0</v>
      </c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44"/>
      <c r="B41" s="145"/>
      <c r="C41" s="152" t="s">
        <v>220</v>
      </c>
      <c r="D41" s="153"/>
      <c r="E41" s="154">
        <v>21.18</v>
      </c>
      <c r="F41" s="149"/>
      <c r="G41" s="149"/>
      <c r="H41" s="149"/>
      <c r="I41" s="149"/>
      <c r="J41" s="149"/>
      <c r="K41" s="149"/>
      <c r="L41" s="149"/>
      <c r="M41" s="149"/>
      <c r="N41" s="147"/>
      <c r="O41" s="147"/>
      <c r="P41" s="147"/>
      <c r="Q41" s="147"/>
      <c r="R41" s="147"/>
      <c r="S41" s="147"/>
      <c r="T41" s="150"/>
      <c r="U41" s="147"/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75</v>
      </c>
      <c r="AF41" s="151">
        <v>0</v>
      </c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44">
        <v>7</v>
      </c>
      <c r="B42" s="145" t="s">
        <v>81</v>
      </c>
      <c r="C42" s="146" t="s">
        <v>82</v>
      </c>
      <c r="D42" s="147" t="s">
        <v>73</v>
      </c>
      <c r="E42" s="148">
        <v>91.503200000000007</v>
      </c>
      <c r="F42" s="173"/>
      <c r="G42" s="149">
        <f t="shared" si="0"/>
        <v>0</v>
      </c>
      <c r="H42" s="149">
        <v>13.19</v>
      </c>
      <c r="I42" s="149">
        <f>ROUND(E42*H42,2)</f>
        <v>1206.93</v>
      </c>
      <c r="J42" s="149">
        <v>28.010000000000005</v>
      </c>
      <c r="K42" s="149">
        <f>ROUND(E42*J42,2)</f>
        <v>2563</v>
      </c>
      <c r="L42" s="149">
        <v>21</v>
      </c>
      <c r="M42" s="149">
        <f>G42*(1+L42/100)</f>
        <v>0</v>
      </c>
      <c r="N42" s="147">
        <v>4.0000000000000003E-5</v>
      </c>
      <c r="O42" s="147">
        <f>ROUND(E42*N42,5)</f>
        <v>3.6600000000000001E-3</v>
      </c>
      <c r="P42" s="147">
        <v>0</v>
      </c>
      <c r="Q42" s="147">
        <f>ROUND(E42*P42,5)</f>
        <v>0</v>
      </c>
      <c r="R42" s="147"/>
      <c r="S42" s="147"/>
      <c r="T42" s="150">
        <v>7.8E-2</v>
      </c>
      <c r="U42" s="147">
        <f>ROUND(E42*T42,2)</f>
        <v>7.14</v>
      </c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74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44"/>
      <c r="B43" s="145"/>
      <c r="C43" s="152" t="s">
        <v>221</v>
      </c>
      <c r="D43" s="153"/>
      <c r="E43" s="154">
        <v>66.373199999999997</v>
      </c>
      <c r="F43" s="149"/>
      <c r="G43" s="149"/>
      <c r="H43" s="149"/>
      <c r="I43" s="149"/>
      <c r="J43" s="149"/>
      <c r="K43" s="149"/>
      <c r="L43" s="149"/>
      <c r="M43" s="149"/>
      <c r="N43" s="147"/>
      <c r="O43" s="147"/>
      <c r="P43" s="147"/>
      <c r="Q43" s="147"/>
      <c r="R43" s="147"/>
      <c r="S43" s="147"/>
      <c r="T43" s="150"/>
      <c r="U43" s="147"/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75</v>
      </c>
      <c r="AF43" s="151">
        <v>0</v>
      </c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44"/>
      <c r="B44" s="145"/>
      <c r="C44" s="152" t="s">
        <v>222</v>
      </c>
      <c r="D44" s="153"/>
      <c r="E44" s="154">
        <v>25.13</v>
      </c>
      <c r="F44" s="149"/>
      <c r="G44" s="149"/>
      <c r="H44" s="149"/>
      <c r="I44" s="149"/>
      <c r="J44" s="149"/>
      <c r="K44" s="149"/>
      <c r="L44" s="149"/>
      <c r="M44" s="149"/>
      <c r="N44" s="147"/>
      <c r="O44" s="147"/>
      <c r="P44" s="147"/>
      <c r="Q44" s="147"/>
      <c r="R44" s="147"/>
      <c r="S44" s="147"/>
      <c r="T44" s="150"/>
      <c r="U44" s="147"/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75</v>
      </c>
      <c r="AF44" s="151">
        <v>0</v>
      </c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44">
        <v>8</v>
      </c>
      <c r="B45" s="145" t="s">
        <v>79</v>
      </c>
      <c r="C45" s="146" t="s">
        <v>80</v>
      </c>
      <c r="D45" s="147" t="s">
        <v>73</v>
      </c>
      <c r="E45" s="148">
        <v>369.06299999999999</v>
      </c>
      <c r="F45" s="173"/>
      <c r="G45" s="149">
        <f t="shared" si="0"/>
        <v>0</v>
      </c>
      <c r="H45" s="149">
        <v>3.62</v>
      </c>
      <c r="I45" s="149">
        <f>ROUND(E45*H45,2)</f>
        <v>1336.01</v>
      </c>
      <c r="J45" s="149">
        <v>47.38</v>
      </c>
      <c r="K45" s="149">
        <f>ROUND(E45*J45,2)</f>
        <v>17486.2</v>
      </c>
      <c r="L45" s="149">
        <v>21</v>
      </c>
      <c r="M45" s="149">
        <f>G45*(1+L45/100)</f>
        <v>0</v>
      </c>
      <c r="N45" s="147">
        <v>2.0000000000000002E-5</v>
      </c>
      <c r="O45" s="147">
        <f>ROUND(E45*N45,5)</f>
        <v>7.3800000000000003E-3</v>
      </c>
      <c r="P45" s="147">
        <v>0</v>
      </c>
      <c r="Q45" s="147">
        <f>ROUND(E45*P45,5)</f>
        <v>0</v>
      </c>
      <c r="R45" s="147"/>
      <c r="S45" s="147"/>
      <c r="T45" s="150">
        <v>0.11</v>
      </c>
      <c r="U45" s="147">
        <f>ROUND(E45*T45,2)</f>
        <v>40.6</v>
      </c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74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44"/>
      <c r="B46" s="145"/>
      <c r="C46" s="152" t="s">
        <v>223</v>
      </c>
      <c r="D46" s="153"/>
      <c r="E46" s="154">
        <v>74.942999999999998</v>
      </c>
      <c r="F46" s="149"/>
      <c r="G46" s="149"/>
      <c r="H46" s="149"/>
      <c r="I46" s="149"/>
      <c r="J46" s="149"/>
      <c r="K46" s="149"/>
      <c r="L46" s="149"/>
      <c r="M46" s="149"/>
      <c r="N46" s="147"/>
      <c r="O46" s="147"/>
      <c r="P46" s="147"/>
      <c r="Q46" s="147"/>
      <c r="R46" s="147"/>
      <c r="S46" s="147"/>
      <c r="T46" s="150"/>
      <c r="U46" s="147"/>
      <c r="V46" s="151"/>
      <c r="W46" s="151"/>
      <c r="X46" s="151"/>
      <c r="Y46" s="151"/>
      <c r="Z46" s="151"/>
      <c r="AA46" s="151"/>
      <c r="AB46" s="151"/>
      <c r="AC46" s="151"/>
      <c r="AD46" s="151"/>
      <c r="AE46" s="151" t="s">
        <v>75</v>
      </c>
      <c r="AF46" s="151">
        <v>0</v>
      </c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44"/>
      <c r="B47" s="145"/>
      <c r="C47" s="152" t="s">
        <v>224</v>
      </c>
      <c r="D47" s="153"/>
      <c r="E47" s="154">
        <v>294.12</v>
      </c>
      <c r="F47" s="149"/>
      <c r="G47" s="149"/>
      <c r="H47" s="149"/>
      <c r="I47" s="149"/>
      <c r="J47" s="149"/>
      <c r="K47" s="149"/>
      <c r="L47" s="149"/>
      <c r="M47" s="149"/>
      <c r="N47" s="147"/>
      <c r="O47" s="147"/>
      <c r="P47" s="147"/>
      <c r="Q47" s="147"/>
      <c r="R47" s="147"/>
      <c r="S47" s="147"/>
      <c r="T47" s="150"/>
      <c r="U47" s="147"/>
      <c r="V47" s="151"/>
      <c r="W47" s="151"/>
      <c r="X47" s="151"/>
      <c r="Y47" s="151"/>
      <c r="Z47" s="151"/>
      <c r="AA47" s="151"/>
      <c r="AB47" s="151"/>
      <c r="AC47" s="151"/>
      <c r="AD47" s="151"/>
      <c r="AE47" s="151" t="s">
        <v>75</v>
      </c>
      <c r="AF47" s="151">
        <v>0</v>
      </c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ht="22.5" outlineLevel="1" x14ac:dyDescent="0.2">
      <c r="A48" s="144">
        <v>9</v>
      </c>
      <c r="B48" s="145" t="s">
        <v>225</v>
      </c>
      <c r="C48" s="146" t="s">
        <v>226</v>
      </c>
      <c r="D48" s="147" t="s">
        <v>73</v>
      </c>
      <c r="E48" s="148">
        <v>73.237799999999993</v>
      </c>
      <c r="F48" s="173"/>
      <c r="G48" s="149">
        <f t="shared" si="0"/>
        <v>0</v>
      </c>
      <c r="H48" s="149">
        <v>106.25</v>
      </c>
      <c r="I48" s="149">
        <f>ROUND(E48*H48,2)</f>
        <v>7781.52</v>
      </c>
      <c r="J48" s="149">
        <v>318.75</v>
      </c>
      <c r="K48" s="149">
        <f>ROUND(E48*J48,2)</f>
        <v>23344.55</v>
      </c>
      <c r="L48" s="149">
        <v>21</v>
      </c>
      <c r="M48" s="149">
        <f>G48*(1+L48/100)</f>
        <v>0</v>
      </c>
      <c r="N48" s="147">
        <v>3.2489999999999998E-2</v>
      </c>
      <c r="O48" s="147">
        <f>ROUND(E48*N48,5)</f>
        <v>2.3795000000000002</v>
      </c>
      <c r="P48" s="147">
        <v>0</v>
      </c>
      <c r="Q48" s="147">
        <f>ROUND(E48*P48,5)</f>
        <v>0</v>
      </c>
      <c r="R48" s="147"/>
      <c r="S48" s="147"/>
      <c r="T48" s="150">
        <v>0.746</v>
      </c>
      <c r="U48" s="147">
        <f>ROUND(E48*T48,2)</f>
        <v>54.64</v>
      </c>
      <c r="V48" s="151"/>
      <c r="W48" s="151"/>
      <c r="X48" s="151"/>
      <c r="Y48" s="151"/>
      <c r="Z48" s="151"/>
      <c r="AA48" s="151"/>
      <c r="AB48" s="151"/>
      <c r="AC48" s="151"/>
      <c r="AD48" s="151"/>
      <c r="AE48" s="151" t="s">
        <v>74</v>
      </c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x14ac:dyDescent="0.2">
      <c r="A49" s="155" t="s">
        <v>70</v>
      </c>
      <c r="B49" s="156" t="s">
        <v>128</v>
      </c>
      <c r="C49" s="157" t="s">
        <v>129</v>
      </c>
      <c r="D49" s="158"/>
      <c r="E49" s="159"/>
      <c r="F49" s="160"/>
      <c r="G49" s="160">
        <f>SUMIF(AE50:AE70,"&lt;&gt;NOR",G50:G70)</f>
        <v>0</v>
      </c>
      <c r="H49" s="160"/>
      <c r="I49" s="160">
        <f>SUM(I50:I70)</f>
        <v>0</v>
      </c>
      <c r="J49" s="160"/>
      <c r="K49" s="160">
        <f>SUM(K50:K70)</f>
        <v>272000</v>
      </c>
      <c r="L49" s="160"/>
      <c r="M49" s="160">
        <f>SUM(M50:M70)</f>
        <v>0</v>
      </c>
      <c r="N49" s="158"/>
      <c r="O49" s="158">
        <f>SUM(O50:O70)</f>
        <v>0</v>
      </c>
      <c r="P49" s="158"/>
      <c r="Q49" s="158">
        <f>SUM(Q50:Q70)</f>
        <v>0</v>
      </c>
      <c r="R49" s="158"/>
      <c r="S49" s="158"/>
      <c r="T49" s="161"/>
      <c r="U49" s="158">
        <f>SUM(U50:U70)</f>
        <v>0</v>
      </c>
      <c r="AE49" t="s">
        <v>72</v>
      </c>
    </row>
    <row r="50" spans="1:60" outlineLevel="1" x14ac:dyDescent="0.2">
      <c r="A50" s="144">
        <v>10</v>
      </c>
      <c r="B50" s="145" t="s">
        <v>130</v>
      </c>
      <c r="C50" s="146" t="s">
        <v>227</v>
      </c>
      <c r="D50" s="147" t="s">
        <v>95</v>
      </c>
      <c r="E50" s="148">
        <v>12</v>
      </c>
      <c r="F50" s="173"/>
      <c r="G50" s="149">
        <f>E50*F50</f>
        <v>0</v>
      </c>
      <c r="H50" s="149">
        <v>0</v>
      </c>
      <c r="I50" s="149">
        <f>ROUND(E50*H50,2)</f>
        <v>0</v>
      </c>
      <c r="J50" s="149">
        <v>5500</v>
      </c>
      <c r="K50" s="149">
        <f>ROUND(E50*J50,2)</f>
        <v>66000</v>
      </c>
      <c r="L50" s="149">
        <v>21</v>
      </c>
      <c r="M50" s="149">
        <f>G50*(1+L50/100)</f>
        <v>0</v>
      </c>
      <c r="N50" s="147">
        <v>0</v>
      </c>
      <c r="O50" s="147">
        <f>ROUND(E50*N50,5)</f>
        <v>0</v>
      </c>
      <c r="P50" s="147">
        <v>0</v>
      </c>
      <c r="Q50" s="147">
        <f>ROUND(E50*P50,5)</f>
        <v>0</v>
      </c>
      <c r="R50" s="147"/>
      <c r="S50" s="147"/>
      <c r="T50" s="150">
        <v>0</v>
      </c>
      <c r="U50" s="147">
        <f>ROUND(E50*T50,2)</f>
        <v>0</v>
      </c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74</v>
      </c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44"/>
      <c r="B51" s="145"/>
      <c r="C51" s="224" t="s">
        <v>228</v>
      </c>
      <c r="D51" s="225"/>
      <c r="E51" s="226"/>
      <c r="F51" s="227"/>
      <c r="G51" s="228"/>
      <c r="H51" s="149"/>
      <c r="I51" s="149"/>
      <c r="J51" s="149"/>
      <c r="K51" s="149"/>
      <c r="L51" s="149"/>
      <c r="M51" s="149"/>
      <c r="N51" s="147"/>
      <c r="O51" s="147"/>
      <c r="P51" s="147"/>
      <c r="Q51" s="147"/>
      <c r="R51" s="147"/>
      <c r="S51" s="147"/>
      <c r="T51" s="150"/>
      <c r="U51" s="147"/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131</v>
      </c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62" t="str">
        <f>C51</f>
        <v>Plastové netypizované trojdílné okno, otevíravé a sklopné dle schéma.</v>
      </c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44"/>
      <c r="B52" s="145"/>
      <c r="C52" s="163" t="s">
        <v>83</v>
      </c>
      <c r="D52" s="164"/>
      <c r="E52" s="165"/>
      <c r="F52" s="166"/>
      <c r="G52" s="166"/>
      <c r="H52" s="149"/>
      <c r="I52" s="149"/>
      <c r="J52" s="149"/>
      <c r="K52" s="149"/>
      <c r="L52" s="149"/>
      <c r="M52" s="149"/>
      <c r="N52" s="147"/>
      <c r="O52" s="147"/>
      <c r="P52" s="147"/>
      <c r="Q52" s="147"/>
      <c r="R52" s="147"/>
      <c r="S52" s="147"/>
      <c r="T52" s="150"/>
      <c r="U52" s="147"/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131</v>
      </c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outlineLevel="1" x14ac:dyDescent="0.2">
      <c r="A53" s="144"/>
      <c r="B53" s="145"/>
      <c r="C53" s="224" t="s">
        <v>229</v>
      </c>
      <c r="D53" s="225"/>
      <c r="E53" s="226"/>
      <c r="F53" s="227"/>
      <c r="G53" s="228"/>
      <c r="H53" s="149"/>
      <c r="I53" s="149"/>
      <c r="J53" s="149"/>
      <c r="K53" s="149"/>
      <c r="L53" s="149"/>
      <c r="M53" s="149"/>
      <c r="N53" s="147"/>
      <c r="O53" s="147"/>
      <c r="P53" s="147"/>
      <c r="Q53" s="147"/>
      <c r="R53" s="147"/>
      <c r="S53" s="147"/>
      <c r="T53" s="150"/>
      <c r="U53" s="147"/>
      <c r="V53" s="151"/>
      <c r="W53" s="151"/>
      <c r="X53" s="151"/>
      <c r="Y53" s="151"/>
      <c r="Z53" s="151"/>
      <c r="AA53" s="151"/>
      <c r="AB53" s="151"/>
      <c r="AC53" s="151"/>
      <c r="AD53" s="151"/>
      <c r="AE53" s="151" t="s">
        <v>131</v>
      </c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62" t="str">
        <f t="shared" ref="BA53:BA59" si="1">C53</f>
        <v>Stavební otvor(š.v.): 3 090 × 1 790 mm</v>
      </c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44"/>
      <c r="B54" s="145"/>
      <c r="C54" s="224" t="s">
        <v>230</v>
      </c>
      <c r="D54" s="225"/>
      <c r="E54" s="226"/>
      <c r="F54" s="227"/>
      <c r="G54" s="228"/>
      <c r="H54" s="149"/>
      <c r="I54" s="149"/>
      <c r="J54" s="149"/>
      <c r="K54" s="149"/>
      <c r="L54" s="149"/>
      <c r="M54" s="149"/>
      <c r="N54" s="147"/>
      <c r="O54" s="147"/>
      <c r="P54" s="147"/>
      <c r="Q54" s="147"/>
      <c r="R54" s="147"/>
      <c r="S54" s="147"/>
      <c r="T54" s="150"/>
      <c r="U54" s="147"/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131</v>
      </c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62" t="str">
        <f t="shared" si="1"/>
        <v>Zasklení: čiré izolační dvojsklo</v>
      </c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44"/>
      <c r="B55" s="145"/>
      <c r="C55" s="224" t="s">
        <v>231</v>
      </c>
      <c r="D55" s="225"/>
      <c r="E55" s="226"/>
      <c r="F55" s="227"/>
      <c r="G55" s="228"/>
      <c r="H55" s="149"/>
      <c r="I55" s="149"/>
      <c r="J55" s="149"/>
      <c r="K55" s="149"/>
      <c r="L55" s="149"/>
      <c r="M55" s="149"/>
      <c r="N55" s="147"/>
      <c r="O55" s="147"/>
      <c r="P55" s="147"/>
      <c r="Q55" s="147"/>
      <c r="R55" s="147"/>
      <c r="S55" s="147"/>
      <c r="T55" s="150"/>
      <c r="U55" s="147"/>
      <c r="V55" s="151"/>
      <c r="W55" s="151"/>
      <c r="X55" s="151"/>
      <c r="Y55" s="151"/>
      <c r="Z55" s="151"/>
      <c r="AA55" s="151"/>
      <c r="AB55" s="151"/>
      <c r="AC55" s="151"/>
      <c r="AD55" s="151"/>
      <c r="AE55" s="151" t="s">
        <v>131</v>
      </c>
      <c r="AF55" s="151"/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62" t="str">
        <f t="shared" si="1"/>
        <v>Rám okna: plastový komorový, barva - modrý odstín - dle původních plastových oken objektu SO01</v>
      </c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44"/>
      <c r="B56" s="145"/>
      <c r="C56" s="224" t="s">
        <v>132</v>
      </c>
      <c r="D56" s="225"/>
      <c r="E56" s="226"/>
      <c r="F56" s="227"/>
      <c r="G56" s="228"/>
      <c r="H56" s="149"/>
      <c r="I56" s="149"/>
      <c r="J56" s="149"/>
      <c r="K56" s="149"/>
      <c r="L56" s="149"/>
      <c r="M56" s="149"/>
      <c r="N56" s="147"/>
      <c r="O56" s="147"/>
      <c r="P56" s="147"/>
      <c r="Q56" s="147"/>
      <c r="R56" s="147"/>
      <c r="S56" s="147"/>
      <c r="T56" s="150"/>
      <c r="U56" s="147"/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131</v>
      </c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62" t="str">
        <f t="shared" si="1"/>
        <v>Souč. prostupu tepla: Uw max = 1,2 W/m2K</v>
      </c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44"/>
      <c r="B57" s="145"/>
      <c r="C57" s="224" t="s">
        <v>232</v>
      </c>
      <c r="D57" s="225"/>
      <c r="E57" s="226"/>
      <c r="F57" s="227"/>
      <c r="G57" s="228"/>
      <c r="H57" s="149"/>
      <c r="I57" s="149"/>
      <c r="J57" s="149"/>
      <c r="K57" s="149"/>
      <c r="L57" s="149"/>
      <c r="M57" s="149"/>
      <c r="N57" s="147"/>
      <c r="O57" s="147"/>
      <c r="P57" s="147"/>
      <c r="Q57" s="147"/>
      <c r="R57" s="147"/>
      <c r="S57" s="147"/>
      <c r="T57" s="150"/>
      <c r="U57" s="147"/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131</v>
      </c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62" t="str">
        <f t="shared" si="1"/>
        <v>Kování: celoobvodové kování</v>
      </c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44"/>
      <c r="B58" s="145"/>
      <c r="C58" s="224" t="s">
        <v>233</v>
      </c>
      <c r="D58" s="225"/>
      <c r="E58" s="226"/>
      <c r="F58" s="227"/>
      <c r="G58" s="228"/>
      <c r="H58" s="149"/>
      <c r="I58" s="149"/>
      <c r="J58" s="149"/>
      <c r="K58" s="149"/>
      <c r="L58" s="149"/>
      <c r="M58" s="149"/>
      <c r="N58" s="147"/>
      <c r="O58" s="147"/>
      <c r="P58" s="147"/>
      <c r="Q58" s="147"/>
      <c r="R58" s="147"/>
      <c r="S58" s="147"/>
      <c r="T58" s="150"/>
      <c r="U58" s="147"/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131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62" t="str">
        <f t="shared" si="1"/>
        <v>Vnitřní parapet: plastový komůrkový</v>
      </c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44"/>
      <c r="B59" s="145"/>
      <c r="C59" s="224" t="s">
        <v>234</v>
      </c>
      <c r="D59" s="225"/>
      <c r="E59" s="226"/>
      <c r="F59" s="227"/>
      <c r="G59" s="228"/>
      <c r="H59" s="149"/>
      <c r="I59" s="149"/>
      <c r="J59" s="149"/>
      <c r="K59" s="149"/>
      <c r="L59" s="149"/>
      <c r="M59" s="149"/>
      <c r="N59" s="147"/>
      <c r="O59" s="147"/>
      <c r="P59" s="147"/>
      <c r="Q59" s="147"/>
      <c r="R59" s="147"/>
      <c r="S59" s="147"/>
      <c r="T59" s="150"/>
      <c r="U59" s="147"/>
      <c r="V59" s="151"/>
      <c r="W59" s="151"/>
      <c r="X59" s="151"/>
      <c r="Y59" s="151"/>
      <c r="Z59" s="151"/>
      <c r="AA59" s="151"/>
      <c r="AB59" s="151"/>
      <c r="AC59" s="151"/>
      <c r="AD59" s="151"/>
      <c r="AE59" s="151" t="s">
        <v>131</v>
      </c>
      <c r="AF59" s="151"/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62" t="str">
        <f t="shared" si="1"/>
        <v>Vnější parapet: viz. samostatný prvek</v>
      </c>
      <c r="BB59" s="151"/>
      <c r="BC59" s="151"/>
      <c r="BD59" s="151"/>
      <c r="BE59" s="151"/>
      <c r="BF59" s="151"/>
      <c r="BG59" s="151"/>
      <c r="BH59" s="151"/>
    </row>
    <row r="60" spans="1:60" ht="22.5" outlineLevel="1" x14ac:dyDescent="0.2">
      <c r="A60" s="144">
        <v>11</v>
      </c>
      <c r="B60" s="145" t="s">
        <v>133</v>
      </c>
      <c r="C60" s="146" t="s">
        <v>235</v>
      </c>
      <c r="D60" s="147" t="s">
        <v>95</v>
      </c>
      <c r="E60" s="148">
        <v>2</v>
      </c>
      <c r="F60" s="173"/>
      <c r="G60" s="149">
        <f>E60*F60</f>
        <v>0</v>
      </c>
      <c r="H60" s="149">
        <v>0</v>
      </c>
      <c r="I60" s="149">
        <f>ROUND(E60*H60,2)</f>
        <v>0</v>
      </c>
      <c r="J60" s="149">
        <v>103000</v>
      </c>
      <c r="K60" s="149">
        <f>ROUND(E60*J60,2)</f>
        <v>206000</v>
      </c>
      <c r="L60" s="149">
        <v>21</v>
      </c>
      <c r="M60" s="149">
        <f>G60*(1+L60/100)</f>
        <v>0</v>
      </c>
      <c r="N60" s="147">
        <v>0</v>
      </c>
      <c r="O60" s="147">
        <f>ROUND(E60*N60,5)</f>
        <v>0</v>
      </c>
      <c r="P60" s="147">
        <v>0</v>
      </c>
      <c r="Q60" s="147">
        <f>ROUND(E60*P60,5)</f>
        <v>0</v>
      </c>
      <c r="R60" s="147"/>
      <c r="S60" s="147"/>
      <c r="T60" s="150">
        <v>0</v>
      </c>
      <c r="U60" s="147">
        <f>ROUND(E60*T60,2)</f>
        <v>0</v>
      </c>
      <c r="V60" s="151"/>
      <c r="W60" s="151"/>
      <c r="X60" s="151"/>
      <c r="Y60" s="151"/>
      <c r="Z60" s="151"/>
      <c r="AA60" s="151"/>
      <c r="AB60" s="151"/>
      <c r="AC60" s="151"/>
      <c r="AD60" s="151"/>
      <c r="AE60" s="151" t="s">
        <v>74</v>
      </c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ht="22.5" outlineLevel="1" x14ac:dyDescent="0.2">
      <c r="A61" s="144"/>
      <c r="B61" s="145"/>
      <c r="C61" s="224" t="s">
        <v>236</v>
      </c>
      <c r="D61" s="225"/>
      <c r="E61" s="226"/>
      <c r="F61" s="227"/>
      <c r="G61" s="228"/>
      <c r="H61" s="149"/>
      <c r="I61" s="149"/>
      <c r="J61" s="149"/>
      <c r="K61" s="149"/>
      <c r="L61" s="149"/>
      <c r="M61" s="149"/>
      <c r="N61" s="147"/>
      <c r="O61" s="147"/>
      <c r="P61" s="147"/>
      <c r="Q61" s="147"/>
      <c r="R61" s="147"/>
      <c r="S61" s="147"/>
      <c r="T61" s="150"/>
      <c r="U61" s="147"/>
      <c r="V61" s="151"/>
      <c r="W61" s="151"/>
      <c r="X61" s="151"/>
      <c r="Y61" s="151"/>
      <c r="Z61" s="151"/>
      <c r="AA61" s="151"/>
      <c r="AB61" s="151"/>
      <c r="AC61" s="151"/>
      <c r="AD61" s="151"/>
      <c r="AE61" s="151" t="s">
        <v>131</v>
      </c>
      <c r="AF61" s="151"/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62" t="str">
        <f>C61</f>
        <v>Sekční průmyslová vrata s tepelně izolační PUR výplní ze sendvičových lamel tl. cca 40 mm. Vestavěné dveře se sníženým prahem</v>
      </c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44"/>
      <c r="B62" s="145"/>
      <c r="C62" s="163" t="s">
        <v>237</v>
      </c>
      <c r="D62" s="164"/>
      <c r="E62" s="165"/>
      <c r="F62" s="166"/>
      <c r="G62" s="166"/>
      <c r="H62" s="149"/>
      <c r="I62" s="149"/>
      <c r="J62" s="149"/>
      <c r="K62" s="149"/>
      <c r="L62" s="149"/>
      <c r="M62" s="149"/>
      <c r="N62" s="147"/>
      <c r="O62" s="147"/>
      <c r="P62" s="147"/>
      <c r="Q62" s="147"/>
      <c r="R62" s="147"/>
      <c r="S62" s="147"/>
      <c r="T62" s="150"/>
      <c r="U62" s="147"/>
      <c r="V62" s="151"/>
      <c r="W62" s="151"/>
      <c r="X62" s="151"/>
      <c r="Y62" s="151"/>
      <c r="Z62" s="151"/>
      <c r="AA62" s="151"/>
      <c r="AB62" s="151"/>
      <c r="AC62" s="151"/>
      <c r="AD62" s="151"/>
      <c r="AE62" s="151" t="s">
        <v>131</v>
      </c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44"/>
      <c r="B63" s="145"/>
      <c r="C63" s="224" t="s">
        <v>238</v>
      </c>
      <c r="D63" s="225"/>
      <c r="E63" s="226"/>
      <c r="F63" s="227"/>
      <c r="G63" s="228"/>
      <c r="H63" s="149"/>
      <c r="I63" s="149"/>
      <c r="J63" s="149"/>
      <c r="K63" s="149"/>
      <c r="L63" s="149"/>
      <c r="M63" s="149"/>
      <c r="N63" s="147"/>
      <c r="O63" s="147"/>
      <c r="P63" s="147"/>
      <c r="Q63" s="147"/>
      <c r="R63" s="147"/>
      <c r="S63" s="147"/>
      <c r="T63" s="150"/>
      <c r="U63" s="147"/>
      <c r="V63" s="151"/>
      <c r="W63" s="151"/>
      <c r="X63" s="151"/>
      <c r="Y63" s="151"/>
      <c r="Z63" s="151"/>
      <c r="AA63" s="151"/>
      <c r="AB63" s="151"/>
      <c r="AC63" s="151"/>
      <c r="AD63" s="151"/>
      <c r="AE63" s="151" t="s">
        <v>131</v>
      </c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62" t="str">
        <f t="shared" ref="BA63:BA70" si="2">C63</f>
        <v>Stavební otvor(š.v.):3 590 × 3 500 mm</v>
      </c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44"/>
      <c r="B64" s="145"/>
      <c r="C64" s="224" t="s">
        <v>239</v>
      </c>
      <c r="D64" s="225"/>
      <c r="E64" s="226"/>
      <c r="F64" s="227"/>
      <c r="G64" s="228"/>
      <c r="H64" s="149"/>
      <c r="I64" s="149"/>
      <c r="J64" s="149"/>
      <c r="K64" s="149"/>
      <c r="L64" s="149"/>
      <c r="M64" s="149"/>
      <c r="N64" s="147"/>
      <c r="O64" s="147"/>
      <c r="P64" s="147"/>
      <c r="Q64" s="147"/>
      <c r="R64" s="147"/>
      <c r="S64" s="147"/>
      <c r="T64" s="150"/>
      <c r="U64" s="147"/>
      <c r="V64" s="151"/>
      <c r="W64" s="151"/>
      <c r="X64" s="151"/>
      <c r="Y64" s="151"/>
      <c r="Z64" s="151"/>
      <c r="AA64" s="151"/>
      <c r="AB64" s="151"/>
      <c r="AC64" s="151"/>
      <c r="AD64" s="151"/>
      <c r="AE64" s="151" t="s">
        <v>131</v>
      </c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62" t="str">
        <f t="shared" si="2"/>
        <v>Vetavěné dveře: 850 × 2 280 mm - snížený práh</v>
      </c>
      <c r="BB64" s="151"/>
      <c r="BC64" s="151"/>
      <c r="BD64" s="151"/>
      <c r="BE64" s="151"/>
      <c r="BF64" s="151"/>
      <c r="BG64" s="151"/>
      <c r="BH64" s="151"/>
    </row>
    <row r="65" spans="1:60" ht="22.5" outlineLevel="1" x14ac:dyDescent="0.2">
      <c r="A65" s="144"/>
      <c r="B65" s="145"/>
      <c r="C65" s="224" t="s">
        <v>134</v>
      </c>
      <c r="D65" s="225"/>
      <c r="E65" s="226"/>
      <c r="F65" s="227"/>
      <c r="G65" s="228"/>
      <c r="H65" s="149"/>
      <c r="I65" s="149"/>
      <c r="J65" s="149"/>
      <c r="K65" s="149"/>
      <c r="L65" s="149"/>
      <c r="M65" s="149"/>
      <c r="N65" s="147"/>
      <c r="O65" s="147"/>
      <c r="P65" s="147"/>
      <c r="Q65" s="147"/>
      <c r="R65" s="147"/>
      <c r="S65" s="147"/>
      <c r="T65" s="150"/>
      <c r="U65" s="147"/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131</v>
      </c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62" t="str">
        <f t="shared" si="2"/>
        <v>Lamely:ocelový plech tloušťky 0,5 mm, vrstva zinku 275 mg/m2, polyesterový nástřik 25 µm, ochranný nátěr 0,5 mm. Výplň tvoří tepelnězolační PUR pěna hustoty 40 kg/m3.</v>
      </c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44"/>
      <c r="B66" s="145"/>
      <c r="C66" s="224" t="s">
        <v>135</v>
      </c>
      <c r="D66" s="225"/>
      <c r="E66" s="226"/>
      <c r="F66" s="227"/>
      <c r="G66" s="228"/>
      <c r="H66" s="149"/>
      <c r="I66" s="149"/>
      <c r="J66" s="149"/>
      <c r="K66" s="149"/>
      <c r="L66" s="149"/>
      <c r="M66" s="149"/>
      <c r="N66" s="147"/>
      <c r="O66" s="147"/>
      <c r="P66" s="147"/>
      <c r="Q66" s="147"/>
      <c r="R66" s="147"/>
      <c r="S66" s="147"/>
      <c r="T66" s="150"/>
      <c r="U66" s="147"/>
      <c r="V66" s="151"/>
      <c r="W66" s="151"/>
      <c r="X66" s="151"/>
      <c r="Y66" s="151"/>
      <c r="Z66" s="151"/>
      <c r="AA66" s="151"/>
      <c r="AB66" s="151"/>
      <c r="AC66" s="151"/>
      <c r="AD66" s="151"/>
      <c r="AE66" s="151" t="s">
        <v>131</v>
      </c>
      <c r="AF66" s="151"/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62" t="str">
        <f t="shared" si="2"/>
        <v>Zasklení: hliníkové lamely s dvojtým plexisklem</v>
      </c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44"/>
      <c r="B67" s="145"/>
      <c r="C67" s="224" t="s">
        <v>240</v>
      </c>
      <c r="D67" s="225"/>
      <c r="E67" s="226"/>
      <c r="F67" s="227"/>
      <c r="G67" s="228"/>
      <c r="H67" s="149"/>
      <c r="I67" s="149"/>
      <c r="J67" s="149"/>
      <c r="K67" s="149"/>
      <c r="L67" s="149"/>
      <c r="M67" s="149"/>
      <c r="N67" s="147"/>
      <c r="O67" s="147"/>
      <c r="P67" s="147"/>
      <c r="Q67" s="147"/>
      <c r="R67" s="147"/>
      <c r="S67" s="147"/>
      <c r="T67" s="150"/>
      <c r="U67" s="147"/>
      <c r="V67" s="151"/>
      <c r="W67" s="151"/>
      <c r="X67" s="151"/>
      <c r="Y67" s="151"/>
      <c r="Z67" s="151"/>
      <c r="AA67" s="151"/>
      <c r="AB67" s="151"/>
      <c r="AC67" s="151"/>
      <c r="AD67" s="151"/>
      <c r="AE67" s="151" t="s">
        <v>131</v>
      </c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62" t="str">
        <f t="shared" si="2"/>
        <v>Odstín: modrý odstín - dle původních plastových oken</v>
      </c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44"/>
      <c r="B68" s="145"/>
      <c r="C68" s="224" t="s">
        <v>287</v>
      </c>
      <c r="D68" s="225"/>
      <c r="E68" s="226"/>
      <c r="F68" s="227"/>
      <c r="G68" s="228"/>
      <c r="H68" s="149"/>
      <c r="I68" s="149"/>
      <c r="J68" s="149"/>
      <c r="K68" s="149"/>
      <c r="L68" s="149"/>
      <c r="M68" s="149"/>
      <c r="N68" s="147"/>
      <c r="O68" s="147"/>
      <c r="P68" s="147"/>
      <c r="Q68" s="147"/>
      <c r="R68" s="147"/>
      <c r="S68" s="147"/>
      <c r="T68" s="150"/>
      <c r="U68" s="147"/>
      <c r="V68" s="151"/>
      <c r="W68" s="151"/>
      <c r="X68" s="151"/>
      <c r="Y68" s="151"/>
      <c r="Z68" s="151"/>
      <c r="AA68" s="151"/>
      <c r="AB68" s="151"/>
      <c r="AC68" s="151"/>
      <c r="AD68" s="151"/>
      <c r="AE68" s="151" t="s">
        <v>131</v>
      </c>
      <c r="AF68" s="151"/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62" t="str">
        <f t="shared" si="2"/>
        <v>Souč. prostupu tepla: Ud max = 1,20 W/m2K</v>
      </c>
      <c r="BB68" s="151"/>
      <c r="BC68" s="151"/>
      <c r="BD68" s="151"/>
      <c r="BE68" s="151"/>
      <c r="BF68" s="151"/>
      <c r="BG68" s="151"/>
      <c r="BH68" s="151"/>
    </row>
    <row r="69" spans="1:60" outlineLevel="1" x14ac:dyDescent="0.2">
      <c r="A69" s="144"/>
      <c r="B69" s="145"/>
      <c r="C69" s="224" t="s">
        <v>136</v>
      </c>
      <c r="D69" s="225"/>
      <c r="E69" s="226"/>
      <c r="F69" s="227"/>
      <c r="G69" s="228"/>
      <c r="H69" s="149"/>
      <c r="I69" s="149"/>
      <c r="J69" s="149"/>
      <c r="K69" s="149"/>
      <c r="L69" s="149"/>
      <c r="M69" s="149"/>
      <c r="N69" s="147"/>
      <c r="O69" s="147"/>
      <c r="P69" s="147"/>
      <c r="Q69" s="147"/>
      <c r="R69" s="147"/>
      <c r="S69" s="147"/>
      <c r="T69" s="150"/>
      <c r="U69" s="147"/>
      <c r="V69" s="151"/>
      <c r="W69" s="151"/>
      <c r="X69" s="151"/>
      <c r="Y69" s="151"/>
      <c r="Z69" s="151"/>
      <c r="AA69" s="151"/>
      <c r="AB69" s="151"/>
      <c r="AC69" s="151"/>
      <c r="AD69" s="151"/>
      <c r="AE69" s="151" t="s">
        <v>131</v>
      </c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62" t="str">
        <f t="shared" si="2"/>
        <v>Kování: 	zvýšené</v>
      </c>
      <c r="BB69" s="151"/>
      <c r="BC69" s="151"/>
      <c r="BD69" s="151"/>
      <c r="BE69" s="151"/>
      <c r="BF69" s="151"/>
      <c r="BG69" s="151"/>
      <c r="BH69" s="151"/>
    </row>
    <row r="70" spans="1:60" outlineLevel="1" x14ac:dyDescent="0.2">
      <c r="A70" s="144"/>
      <c r="B70" s="145"/>
      <c r="C70" s="224" t="s">
        <v>137</v>
      </c>
      <c r="D70" s="225"/>
      <c r="E70" s="226"/>
      <c r="F70" s="227"/>
      <c r="G70" s="228"/>
      <c r="H70" s="149"/>
      <c r="I70" s="149"/>
      <c r="J70" s="149"/>
      <c r="K70" s="149"/>
      <c r="L70" s="149"/>
      <c r="M70" s="149"/>
      <c r="N70" s="147"/>
      <c r="O70" s="147"/>
      <c r="P70" s="147"/>
      <c r="Q70" s="147"/>
      <c r="R70" s="147"/>
      <c r="S70" s="147"/>
      <c r="T70" s="150"/>
      <c r="U70" s="147"/>
      <c r="V70" s="151"/>
      <c r="W70" s="151"/>
      <c r="X70" s="151"/>
      <c r="Y70" s="151"/>
      <c r="Z70" s="151"/>
      <c r="AA70" s="151"/>
      <c r="AB70" s="151"/>
      <c r="AC70" s="151"/>
      <c r="AD70" s="151"/>
      <c r="AE70" s="151" t="s">
        <v>131</v>
      </c>
      <c r="AF70" s="151"/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62" t="str">
        <f t="shared" si="2"/>
        <v>Ovládání:	pomocí motoru, nuzový ruční řetěz, vložkový zámek</v>
      </c>
      <c r="BB70" s="151"/>
      <c r="BC70" s="151"/>
      <c r="BD70" s="151"/>
      <c r="BE70" s="151"/>
      <c r="BF70" s="151"/>
      <c r="BG70" s="151"/>
      <c r="BH70" s="151"/>
    </row>
    <row r="71" spans="1:60" x14ac:dyDescent="0.2">
      <c r="A71" s="155" t="s">
        <v>70</v>
      </c>
      <c r="B71" s="156" t="s">
        <v>89</v>
      </c>
      <c r="C71" s="157" t="s">
        <v>90</v>
      </c>
      <c r="D71" s="158"/>
      <c r="E71" s="159"/>
      <c r="F71" s="160"/>
      <c r="G71" s="160">
        <f>SUMIF(AE72:AE81,"&lt;&gt;NOR",G72:G81)</f>
        <v>0</v>
      </c>
      <c r="H71" s="160"/>
      <c r="I71" s="160">
        <f>SUM(I72:I81)</f>
        <v>93356.42</v>
      </c>
      <c r="J71" s="160"/>
      <c r="K71" s="160">
        <f>SUM(K72:K81)</f>
        <v>109752.11</v>
      </c>
      <c r="L71" s="160"/>
      <c r="M71" s="160">
        <f>SUM(M72:M81)</f>
        <v>0</v>
      </c>
      <c r="N71" s="158"/>
      <c r="O71" s="158">
        <f>SUM(O72:O81)</f>
        <v>5.4849600000000001</v>
      </c>
      <c r="P71" s="158"/>
      <c r="Q71" s="158">
        <f>SUM(Q72:Q81)</f>
        <v>0</v>
      </c>
      <c r="R71" s="158"/>
      <c r="S71" s="158"/>
      <c r="T71" s="161"/>
      <c r="U71" s="158">
        <f>SUM(U72:U81)</f>
        <v>265.16000000000003</v>
      </c>
      <c r="AE71" t="s">
        <v>72</v>
      </c>
    </row>
    <row r="72" spans="1:60" ht="22.5" outlineLevel="1" x14ac:dyDescent="0.2">
      <c r="A72" s="144">
        <v>12</v>
      </c>
      <c r="B72" s="145" t="s">
        <v>241</v>
      </c>
      <c r="C72" s="146" t="s">
        <v>242</v>
      </c>
      <c r="D72" s="147" t="s">
        <v>73</v>
      </c>
      <c r="E72" s="148">
        <v>392.32997999999998</v>
      </c>
      <c r="F72" s="173"/>
      <c r="G72" s="149">
        <f>E72*F72</f>
        <v>0</v>
      </c>
      <c r="H72" s="149">
        <v>28.63</v>
      </c>
      <c r="I72" s="149">
        <f>ROUND(E72*H72,2)</f>
        <v>11232.41</v>
      </c>
      <c r="J72" s="149">
        <v>74.37</v>
      </c>
      <c r="K72" s="149">
        <f>ROUND(E72*J72,2)</f>
        <v>29177.58</v>
      </c>
      <c r="L72" s="149">
        <v>21</v>
      </c>
      <c r="M72" s="149">
        <f>G72*(1+L72/100)</f>
        <v>0</v>
      </c>
      <c r="N72" s="147">
        <v>1.9000000000000001E-4</v>
      </c>
      <c r="O72" s="147">
        <f>ROUND(E72*N72,5)</f>
        <v>7.4539999999999995E-2</v>
      </c>
      <c r="P72" s="147">
        <v>0</v>
      </c>
      <c r="Q72" s="147">
        <f>ROUND(E72*P72,5)</f>
        <v>0</v>
      </c>
      <c r="R72" s="147"/>
      <c r="S72" s="147"/>
      <c r="T72" s="150">
        <v>0.18</v>
      </c>
      <c r="U72" s="147">
        <f>ROUND(E72*T72,2)</f>
        <v>70.62</v>
      </c>
      <c r="V72" s="151"/>
      <c r="W72" s="151"/>
      <c r="X72" s="151"/>
      <c r="Y72" s="151"/>
      <c r="Z72" s="151"/>
      <c r="AA72" s="151"/>
      <c r="AB72" s="151"/>
      <c r="AC72" s="151"/>
      <c r="AD72" s="151"/>
      <c r="AE72" s="151" t="s">
        <v>74</v>
      </c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44"/>
      <c r="B73" s="145"/>
      <c r="C73" s="224" t="s">
        <v>243</v>
      </c>
      <c r="D73" s="225"/>
      <c r="E73" s="226"/>
      <c r="F73" s="227"/>
      <c r="G73" s="228"/>
      <c r="H73" s="149"/>
      <c r="I73" s="149"/>
      <c r="J73" s="149"/>
      <c r="K73" s="149"/>
      <c r="L73" s="149"/>
      <c r="M73" s="149"/>
      <c r="N73" s="147"/>
      <c r="O73" s="147"/>
      <c r="P73" s="147"/>
      <c r="Q73" s="147"/>
      <c r="R73" s="147"/>
      <c r="S73" s="147"/>
      <c r="T73" s="150"/>
      <c r="U73" s="147"/>
      <c r="V73" s="151"/>
      <c r="W73" s="151"/>
      <c r="X73" s="151"/>
      <c r="Y73" s="151"/>
      <c r="Z73" s="151"/>
      <c r="AA73" s="151"/>
      <c r="AB73" s="151"/>
      <c r="AC73" s="151"/>
      <c r="AD73" s="151"/>
      <c r="AE73" s="151" t="s">
        <v>131</v>
      </c>
      <c r="AF73" s="151"/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62" t="str">
        <f>C73</f>
        <v>Parozábrana - 2× PE fólie s výztužnou mřížkou, m = 140 g/m2, sd ? 50 m</v>
      </c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44"/>
      <c r="B74" s="145"/>
      <c r="C74" s="152" t="s">
        <v>244</v>
      </c>
      <c r="D74" s="153"/>
      <c r="E74" s="154">
        <v>392.32997999999998</v>
      </c>
      <c r="F74" s="149"/>
      <c r="G74" s="149"/>
      <c r="H74" s="149"/>
      <c r="I74" s="149"/>
      <c r="J74" s="149"/>
      <c r="K74" s="149"/>
      <c r="L74" s="149"/>
      <c r="M74" s="149"/>
      <c r="N74" s="147"/>
      <c r="O74" s="147"/>
      <c r="P74" s="147"/>
      <c r="Q74" s="147"/>
      <c r="R74" s="147"/>
      <c r="S74" s="147"/>
      <c r="T74" s="150"/>
      <c r="U74" s="147"/>
      <c r="V74" s="151"/>
      <c r="W74" s="151"/>
      <c r="X74" s="151"/>
      <c r="Y74" s="151"/>
      <c r="Z74" s="151"/>
      <c r="AA74" s="151"/>
      <c r="AB74" s="151"/>
      <c r="AC74" s="151"/>
      <c r="AD74" s="151"/>
      <c r="AE74" s="151" t="s">
        <v>75</v>
      </c>
      <c r="AF74" s="151">
        <v>0</v>
      </c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44">
        <v>13</v>
      </c>
      <c r="B75" s="145" t="s">
        <v>245</v>
      </c>
      <c r="C75" s="146" t="s">
        <v>246</v>
      </c>
      <c r="D75" s="147" t="s">
        <v>78</v>
      </c>
      <c r="E75" s="148">
        <v>134.41999999999999</v>
      </c>
      <c r="F75" s="173"/>
      <c r="G75" s="149">
        <f>E75*F75</f>
        <v>0</v>
      </c>
      <c r="H75" s="149">
        <v>0</v>
      </c>
      <c r="I75" s="149">
        <f>ROUND(E75*H75,2)</f>
        <v>0</v>
      </c>
      <c r="J75" s="149">
        <v>38.1</v>
      </c>
      <c r="K75" s="149">
        <f>ROUND(E75*J75,2)</f>
        <v>5121.3999999999996</v>
      </c>
      <c r="L75" s="149">
        <v>21</v>
      </c>
      <c r="M75" s="149">
        <f>G75*(1+L75/100)</f>
        <v>0</v>
      </c>
      <c r="N75" s="147">
        <v>0</v>
      </c>
      <c r="O75" s="147">
        <f>ROUND(E75*N75,5)</f>
        <v>0</v>
      </c>
      <c r="P75" s="147">
        <v>0</v>
      </c>
      <c r="Q75" s="147">
        <f>ROUND(E75*P75,5)</f>
        <v>0</v>
      </c>
      <c r="R75" s="147"/>
      <c r="S75" s="147"/>
      <c r="T75" s="150">
        <v>9.1999999999999998E-2</v>
      </c>
      <c r="U75" s="147">
        <f>ROUND(E75*T75,2)</f>
        <v>12.37</v>
      </c>
      <c r="V75" s="151"/>
      <c r="W75" s="151"/>
      <c r="X75" s="151"/>
      <c r="Y75" s="151"/>
      <c r="Z75" s="151"/>
      <c r="AA75" s="151"/>
      <c r="AB75" s="151"/>
      <c r="AC75" s="151"/>
      <c r="AD75" s="151"/>
      <c r="AE75" s="151" t="s">
        <v>74</v>
      </c>
      <c r="AF75" s="151"/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44"/>
      <c r="B76" s="145"/>
      <c r="C76" s="152" t="s">
        <v>247</v>
      </c>
      <c r="D76" s="153"/>
      <c r="E76" s="154">
        <v>134.41999999999999</v>
      </c>
      <c r="F76" s="149"/>
      <c r="G76" s="149"/>
      <c r="H76" s="149"/>
      <c r="I76" s="149"/>
      <c r="J76" s="149"/>
      <c r="K76" s="149"/>
      <c r="L76" s="149"/>
      <c r="M76" s="149"/>
      <c r="N76" s="147"/>
      <c r="O76" s="147"/>
      <c r="P76" s="147"/>
      <c r="Q76" s="147"/>
      <c r="R76" s="147"/>
      <c r="S76" s="147"/>
      <c r="T76" s="150"/>
      <c r="U76" s="147"/>
      <c r="V76" s="151"/>
      <c r="W76" s="151"/>
      <c r="X76" s="151"/>
      <c r="Y76" s="151"/>
      <c r="Z76" s="151"/>
      <c r="AA76" s="151"/>
      <c r="AB76" s="151"/>
      <c r="AC76" s="151"/>
      <c r="AD76" s="151"/>
      <c r="AE76" s="151" t="s">
        <v>75</v>
      </c>
      <c r="AF76" s="151">
        <v>0</v>
      </c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ht="22.5" outlineLevel="1" x14ac:dyDescent="0.2">
      <c r="A77" s="144">
        <v>14</v>
      </c>
      <c r="B77" s="145" t="s">
        <v>248</v>
      </c>
      <c r="C77" s="146" t="s">
        <v>249</v>
      </c>
      <c r="D77" s="147" t="s">
        <v>73</v>
      </c>
      <c r="E77" s="148">
        <v>373.64760000000001</v>
      </c>
      <c r="F77" s="173"/>
      <c r="G77" s="149">
        <f t="shared" ref="G77:G78" si="3">E77*F77</f>
        <v>0</v>
      </c>
      <c r="H77" s="149">
        <v>27.85</v>
      </c>
      <c r="I77" s="149">
        <f>ROUND(E77*H77,2)</f>
        <v>10406.09</v>
      </c>
      <c r="J77" s="149">
        <v>189.65</v>
      </c>
      <c r="K77" s="149">
        <f>ROUND(E77*J77,2)</f>
        <v>70862.27</v>
      </c>
      <c r="L77" s="149">
        <v>21</v>
      </c>
      <c r="M77" s="149">
        <f>G77*(1+L77/100)</f>
        <v>0</v>
      </c>
      <c r="N77" s="147">
        <v>8.3000000000000001E-4</v>
      </c>
      <c r="O77" s="147">
        <f>ROUND(E77*N77,5)</f>
        <v>0.31013000000000002</v>
      </c>
      <c r="P77" s="147">
        <v>0</v>
      </c>
      <c r="Q77" s="147">
        <f>ROUND(E77*P77,5)</f>
        <v>0</v>
      </c>
      <c r="R77" s="147"/>
      <c r="S77" s="147"/>
      <c r="T77" s="150">
        <v>0.46200000000000002</v>
      </c>
      <c r="U77" s="147">
        <f>ROUND(E77*T77,2)</f>
        <v>172.63</v>
      </c>
      <c r="V77" s="151"/>
      <c r="W77" s="151"/>
      <c r="X77" s="151"/>
      <c r="Y77" s="151"/>
      <c r="Z77" s="151"/>
      <c r="AA77" s="151"/>
      <c r="AB77" s="151"/>
      <c r="AC77" s="151"/>
      <c r="AD77" s="151"/>
      <c r="AE77" s="151" t="s">
        <v>74</v>
      </c>
      <c r="AF77" s="151"/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44">
        <v>15</v>
      </c>
      <c r="B78" s="145" t="s">
        <v>250</v>
      </c>
      <c r="C78" s="146" t="s">
        <v>251</v>
      </c>
      <c r="D78" s="147" t="s">
        <v>73</v>
      </c>
      <c r="E78" s="148">
        <v>784.65995999999996</v>
      </c>
      <c r="F78" s="173"/>
      <c r="G78" s="149">
        <f t="shared" si="3"/>
        <v>0</v>
      </c>
      <c r="H78" s="149">
        <v>91.4</v>
      </c>
      <c r="I78" s="149">
        <f>ROUND(E78*H78,2)</f>
        <v>71717.919999999998</v>
      </c>
      <c r="J78" s="149">
        <v>0</v>
      </c>
      <c r="K78" s="149">
        <f>ROUND(E78*J78,2)</f>
        <v>0</v>
      </c>
      <c r="L78" s="149">
        <v>21</v>
      </c>
      <c r="M78" s="149">
        <f>G78*(1+L78/100)</f>
        <v>0</v>
      </c>
      <c r="N78" s="147">
        <v>6.4999999999999997E-3</v>
      </c>
      <c r="O78" s="147">
        <f>ROUND(E78*N78,5)</f>
        <v>5.1002900000000002</v>
      </c>
      <c r="P78" s="147">
        <v>0</v>
      </c>
      <c r="Q78" s="147">
        <f>ROUND(E78*P78,5)</f>
        <v>0</v>
      </c>
      <c r="R78" s="147"/>
      <c r="S78" s="147"/>
      <c r="T78" s="150">
        <v>0</v>
      </c>
      <c r="U78" s="147">
        <f>ROUND(E78*T78,2)</f>
        <v>0</v>
      </c>
      <c r="V78" s="151"/>
      <c r="W78" s="151"/>
      <c r="X78" s="151"/>
      <c r="Y78" s="151"/>
      <c r="Z78" s="151"/>
      <c r="AA78" s="151"/>
      <c r="AB78" s="151"/>
      <c r="AC78" s="151"/>
      <c r="AD78" s="151"/>
      <c r="AE78" s="151" t="s">
        <v>87</v>
      </c>
      <c r="AF78" s="151"/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44"/>
      <c r="B79" s="145"/>
      <c r="C79" s="224" t="s">
        <v>286</v>
      </c>
      <c r="D79" s="225"/>
      <c r="E79" s="226"/>
      <c r="F79" s="227"/>
      <c r="G79" s="228"/>
      <c r="H79" s="149"/>
      <c r="I79" s="149"/>
      <c r="J79" s="149"/>
      <c r="K79" s="149"/>
      <c r="L79" s="149"/>
      <c r="M79" s="149"/>
      <c r="N79" s="147"/>
      <c r="O79" s="147"/>
      <c r="P79" s="147"/>
      <c r="Q79" s="147"/>
      <c r="R79" s="147"/>
      <c r="S79" s="147"/>
      <c r="T79" s="150"/>
      <c r="U79" s="147"/>
      <c r="V79" s="151"/>
      <c r="W79" s="151"/>
      <c r="X79" s="151"/>
      <c r="Y79" s="151"/>
      <c r="Z79" s="151"/>
      <c r="AA79" s="151"/>
      <c r="AB79" s="151"/>
      <c r="AC79" s="151"/>
      <c r="AD79" s="151"/>
      <c r="AE79" s="151" t="s">
        <v>131</v>
      </c>
      <c r="AF79" s="151"/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62" t="str">
        <f>C79</f>
        <v>Tepelná izolace ze skelné vaty o ld= max. 0,039 W/mK</v>
      </c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44"/>
      <c r="B80" s="145"/>
      <c r="C80" s="152" t="s">
        <v>252</v>
      </c>
      <c r="D80" s="153"/>
      <c r="E80" s="154">
        <v>784.65995999999996</v>
      </c>
      <c r="F80" s="149"/>
      <c r="G80" s="149"/>
      <c r="H80" s="149"/>
      <c r="I80" s="149"/>
      <c r="J80" s="149"/>
      <c r="K80" s="149"/>
      <c r="L80" s="149"/>
      <c r="M80" s="149"/>
      <c r="N80" s="147"/>
      <c r="O80" s="147"/>
      <c r="P80" s="147"/>
      <c r="Q80" s="147"/>
      <c r="R80" s="147"/>
      <c r="S80" s="147"/>
      <c r="T80" s="150"/>
      <c r="U80" s="147"/>
      <c r="V80" s="151"/>
      <c r="W80" s="151"/>
      <c r="X80" s="151"/>
      <c r="Y80" s="151"/>
      <c r="Z80" s="151"/>
      <c r="AA80" s="151"/>
      <c r="AB80" s="151"/>
      <c r="AC80" s="151"/>
      <c r="AD80" s="151"/>
      <c r="AE80" s="151" t="s">
        <v>75</v>
      </c>
      <c r="AF80" s="151">
        <v>0</v>
      </c>
      <c r="AG80" s="151"/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44">
        <v>16</v>
      </c>
      <c r="B81" s="145" t="s">
        <v>138</v>
      </c>
      <c r="C81" s="146" t="s">
        <v>139</v>
      </c>
      <c r="D81" s="147" t="s">
        <v>88</v>
      </c>
      <c r="E81" s="148">
        <v>5.4848999999999997</v>
      </c>
      <c r="F81" s="173"/>
      <c r="G81" s="149">
        <f>E81*F81</f>
        <v>0</v>
      </c>
      <c r="H81" s="149">
        <v>0</v>
      </c>
      <c r="I81" s="149">
        <f>ROUND(E81*H81,2)</f>
        <v>0</v>
      </c>
      <c r="J81" s="149">
        <v>837</v>
      </c>
      <c r="K81" s="149">
        <f>ROUND(E81*J81,2)</f>
        <v>4590.8599999999997</v>
      </c>
      <c r="L81" s="149">
        <v>21</v>
      </c>
      <c r="M81" s="149">
        <f>G81*(1+L81/100)</f>
        <v>0</v>
      </c>
      <c r="N81" s="147">
        <v>0</v>
      </c>
      <c r="O81" s="147">
        <f>ROUND(E81*N81,5)</f>
        <v>0</v>
      </c>
      <c r="P81" s="147">
        <v>0</v>
      </c>
      <c r="Q81" s="147">
        <f>ROUND(E81*P81,5)</f>
        <v>0</v>
      </c>
      <c r="R81" s="147"/>
      <c r="S81" s="147"/>
      <c r="T81" s="150">
        <v>1.74</v>
      </c>
      <c r="U81" s="147">
        <f>ROUND(E81*T81,2)</f>
        <v>9.5399999999999991</v>
      </c>
      <c r="V81" s="151"/>
      <c r="W81" s="151"/>
      <c r="X81" s="151"/>
      <c r="Y81" s="151"/>
      <c r="Z81" s="151"/>
      <c r="AA81" s="151"/>
      <c r="AB81" s="151"/>
      <c r="AC81" s="151"/>
      <c r="AD81" s="151"/>
      <c r="AE81" s="151" t="s">
        <v>74</v>
      </c>
      <c r="AF81" s="151"/>
      <c r="AG81" s="151"/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x14ac:dyDescent="0.2">
      <c r="A82" s="155" t="s">
        <v>70</v>
      </c>
      <c r="B82" s="156" t="s">
        <v>91</v>
      </c>
      <c r="C82" s="157" t="s">
        <v>92</v>
      </c>
      <c r="D82" s="158"/>
      <c r="E82" s="159"/>
      <c r="F82" s="160"/>
      <c r="G82" s="160">
        <f>SUMIF(AE83:AE97,"&lt;&gt;NOR",G83:G97)</f>
        <v>0</v>
      </c>
      <c r="H82" s="160"/>
      <c r="I82" s="160">
        <f>SUM(I83:I97)</f>
        <v>14929.96</v>
      </c>
      <c r="J82" s="160"/>
      <c r="K82" s="160">
        <f>SUM(K83:K97)</f>
        <v>13679.32</v>
      </c>
      <c r="L82" s="160"/>
      <c r="M82" s="160">
        <f>SUM(M83:M97)</f>
        <v>0</v>
      </c>
      <c r="N82" s="158"/>
      <c r="O82" s="158">
        <f>SUM(O83:O97)</f>
        <v>0.15730999999999998</v>
      </c>
      <c r="P82" s="158"/>
      <c r="Q82" s="158">
        <f>SUM(Q83:Q97)</f>
        <v>0.18051</v>
      </c>
      <c r="R82" s="158"/>
      <c r="S82" s="158"/>
      <c r="T82" s="161"/>
      <c r="U82" s="158">
        <f>SUM(U83:U97)</f>
        <v>29.77</v>
      </c>
      <c r="AE82" t="s">
        <v>72</v>
      </c>
    </row>
    <row r="83" spans="1:60" ht="22.5" outlineLevel="1" x14ac:dyDescent="0.2">
      <c r="A83" s="144">
        <v>17</v>
      </c>
      <c r="B83" s="145" t="s">
        <v>93</v>
      </c>
      <c r="C83" s="146" t="s">
        <v>94</v>
      </c>
      <c r="D83" s="147" t="s">
        <v>78</v>
      </c>
      <c r="E83" s="148">
        <v>82.02</v>
      </c>
      <c r="F83" s="173"/>
      <c r="G83" s="149">
        <f>E83*F83</f>
        <v>0</v>
      </c>
      <c r="H83" s="149">
        <v>0</v>
      </c>
      <c r="I83" s="149">
        <f>ROUND(E83*H83,2)</f>
        <v>0</v>
      </c>
      <c r="J83" s="149">
        <v>42.4</v>
      </c>
      <c r="K83" s="149">
        <f>ROUND(E83*J83,2)</f>
        <v>3477.65</v>
      </c>
      <c r="L83" s="149">
        <v>21</v>
      </c>
      <c r="M83" s="149">
        <f>G83*(1+L83/100)</f>
        <v>0</v>
      </c>
      <c r="N83" s="147">
        <v>0</v>
      </c>
      <c r="O83" s="147">
        <f>ROUND(E83*N83,5)</f>
        <v>0</v>
      </c>
      <c r="P83" s="147">
        <v>1.3500000000000001E-3</v>
      </c>
      <c r="Q83" s="147">
        <f>ROUND(E83*P83,5)</f>
        <v>0.11073</v>
      </c>
      <c r="R83" s="147"/>
      <c r="S83" s="147"/>
      <c r="T83" s="150">
        <v>0.08</v>
      </c>
      <c r="U83" s="147">
        <f>ROUND(E83*T83,2)</f>
        <v>6.56</v>
      </c>
      <c r="V83" s="151"/>
      <c r="W83" s="151"/>
      <c r="X83" s="151"/>
      <c r="Y83" s="151"/>
      <c r="Z83" s="151"/>
      <c r="AA83" s="151"/>
      <c r="AB83" s="151"/>
      <c r="AC83" s="151"/>
      <c r="AD83" s="151"/>
      <c r="AE83" s="151" t="s">
        <v>74</v>
      </c>
      <c r="AF83" s="151"/>
      <c r="AG83" s="151"/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44"/>
      <c r="B84" s="145"/>
      <c r="C84" s="152" t="s">
        <v>253</v>
      </c>
      <c r="D84" s="153"/>
      <c r="E84" s="154">
        <v>82.02</v>
      </c>
      <c r="F84" s="149"/>
      <c r="G84" s="149"/>
      <c r="H84" s="149"/>
      <c r="I84" s="149"/>
      <c r="J84" s="149"/>
      <c r="K84" s="149"/>
      <c r="L84" s="149"/>
      <c r="M84" s="149"/>
      <c r="N84" s="147"/>
      <c r="O84" s="147"/>
      <c r="P84" s="147"/>
      <c r="Q84" s="147"/>
      <c r="R84" s="147"/>
      <c r="S84" s="147"/>
      <c r="T84" s="150"/>
      <c r="U84" s="147"/>
      <c r="V84" s="151"/>
      <c r="W84" s="151"/>
      <c r="X84" s="151"/>
      <c r="Y84" s="151"/>
      <c r="Z84" s="151"/>
      <c r="AA84" s="151"/>
      <c r="AB84" s="151"/>
      <c r="AC84" s="151"/>
      <c r="AD84" s="151"/>
      <c r="AE84" s="151" t="s">
        <v>75</v>
      </c>
      <c r="AF84" s="151">
        <v>0</v>
      </c>
      <c r="AG84" s="151"/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44">
        <v>18</v>
      </c>
      <c r="B85" s="145" t="s">
        <v>254</v>
      </c>
      <c r="C85" s="146" t="s">
        <v>255</v>
      </c>
      <c r="D85" s="147" t="s">
        <v>78</v>
      </c>
      <c r="E85" s="148">
        <v>19.600000000000001</v>
      </c>
      <c r="F85" s="173"/>
      <c r="G85" s="149">
        <f t="shared" ref="G85:G87" si="4">E85*F85</f>
        <v>0</v>
      </c>
      <c r="H85" s="149">
        <v>0</v>
      </c>
      <c r="I85" s="149">
        <f>ROUND(E85*H85,2)</f>
        <v>0</v>
      </c>
      <c r="J85" s="149">
        <v>37.1</v>
      </c>
      <c r="K85" s="149">
        <f>ROUND(E85*J85,2)</f>
        <v>727.16</v>
      </c>
      <c r="L85" s="149">
        <v>21</v>
      </c>
      <c r="M85" s="149">
        <f>G85*(1+L85/100)</f>
        <v>0</v>
      </c>
      <c r="N85" s="147">
        <v>0</v>
      </c>
      <c r="O85" s="147">
        <f>ROUND(E85*N85,5)</f>
        <v>0</v>
      </c>
      <c r="P85" s="147">
        <v>3.5599999999999998E-3</v>
      </c>
      <c r="Q85" s="147">
        <f>ROUND(E85*P85,5)</f>
        <v>6.9779999999999995E-2</v>
      </c>
      <c r="R85" s="147"/>
      <c r="S85" s="147"/>
      <c r="T85" s="150">
        <v>7.0000000000000007E-2</v>
      </c>
      <c r="U85" s="147">
        <f>ROUND(E85*T85,2)</f>
        <v>1.37</v>
      </c>
      <c r="V85" s="151"/>
      <c r="W85" s="151"/>
      <c r="X85" s="151"/>
      <c r="Y85" s="151"/>
      <c r="Z85" s="151"/>
      <c r="AA85" s="151"/>
      <c r="AB85" s="151"/>
      <c r="AC85" s="151"/>
      <c r="AD85" s="151"/>
      <c r="AE85" s="151" t="s">
        <v>74</v>
      </c>
      <c r="AF85" s="151"/>
      <c r="AG85" s="151"/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44"/>
      <c r="B86" s="145"/>
      <c r="C86" s="152" t="s">
        <v>256</v>
      </c>
      <c r="D86" s="153"/>
      <c r="E86" s="154">
        <v>19.600000000000001</v>
      </c>
      <c r="F86" s="149"/>
      <c r="G86" s="149"/>
      <c r="H86" s="149"/>
      <c r="I86" s="149"/>
      <c r="J86" s="149"/>
      <c r="K86" s="149"/>
      <c r="L86" s="149"/>
      <c r="M86" s="149"/>
      <c r="N86" s="147"/>
      <c r="O86" s="147"/>
      <c r="P86" s="147"/>
      <c r="Q86" s="147"/>
      <c r="R86" s="147"/>
      <c r="S86" s="147"/>
      <c r="T86" s="150"/>
      <c r="U86" s="147"/>
      <c r="V86" s="151"/>
      <c r="W86" s="151"/>
      <c r="X86" s="151"/>
      <c r="Y86" s="151"/>
      <c r="Z86" s="151"/>
      <c r="AA86" s="151"/>
      <c r="AB86" s="151"/>
      <c r="AC86" s="151"/>
      <c r="AD86" s="151"/>
      <c r="AE86" s="151" t="s">
        <v>75</v>
      </c>
      <c r="AF86" s="151">
        <v>0</v>
      </c>
      <c r="AG86" s="151"/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44">
        <v>19</v>
      </c>
      <c r="B87" s="145" t="s">
        <v>146</v>
      </c>
      <c r="C87" s="146" t="s">
        <v>147</v>
      </c>
      <c r="D87" s="147" t="s">
        <v>78</v>
      </c>
      <c r="E87" s="148">
        <v>19.600000000000001</v>
      </c>
      <c r="F87" s="173"/>
      <c r="G87" s="149">
        <f t="shared" si="4"/>
        <v>0</v>
      </c>
      <c r="H87" s="149">
        <v>334.76</v>
      </c>
      <c r="I87" s="149">
        <f>ROUND(E87*H87,2)</f>
        <v>6561.3</v>
      </c>
      <c r="J87" s="149">
        <v>90.740000000000009</v>
      </c>
      <c r="K87" s="149">
        <f>ROUND(E87*J87,2)</f>
        <v>1778.5</v>
      </c>
      <c r="L87" s="149">
        <v>21</v>
      </c>
      <c r="M87" s="149">
        <f>G87*(1+L87/100)</f>
        <v>0</v>
      </c>
      <c r="N87" s="147">
        <v>3.5400000000000002E-3</v>
      </c>
      <c r="O87" s="147">
        <f>ROUND(E87*N87,5)</f>
        <v>6.9379999999999997E-2</v>
      </c>
      <c r="P87" s="147">
        <v>0</v>
      </c>
      <c r="Q87" s="147">
        <f>ROUND(E87*P87,5)</f>
        <v>0</v>
      </c>
      <c r="R87" s="147"/>
      <c r="S87" s="147"/>
      <c r="T87" s="150">
        <v>0.219</v>
      </c>
      <c r="U87" s="147">
        <f>ROUND(E87*T87,2)</f>
        <v>4.29</v>
      </c>
      <c r="V87" s="151"/>
      <c r="W87" s="151"/>
      <c r="X87" s="151"/>
      <c r="Y87" s="151"/>
      <c r="Z87" s="151"/>
      <c r="AA87" s="151"/>
      <c r="AB87" s="151"/>
      <c r="AC87" s="151"/>
      <c r="AD87" s="151"/>
      <c r="AE87" s="151" t="s">
        <v>74</v>
      </c>
      <c r="AF87" s="151"/>
      <c r="AG87" s="151"/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outlineLevel="1" x14ac:dyDescent="0.2">
      <c r="A88" s="144"/>
      <c r="B88" s="145"/>
      <c r="C88" s="224" t="s">
        <v>257</v>
      </c>
      <c r="D88" s="225"/>
      <c r="E88" s="226"/>
      <c r="F88" s="227"/>
      <c r="G88" s="228"/>
      <c r="H88" s="149"/>
      <c r="I88" s="149"/>
      <c r="J88" s="149"/>
      <c r="K88" s="149"/>
      <c r="L88" s="149"/>
      <c r="M88" s="149"/>
      <c r="N88" s="147"/>
      <c r="O88" s="147"/>
      <c r="P88" s="147"/>
      <c r="Q88" s="147"/>
      <c r="R88" s="147"/>
      <c r="S88" s="147"/>
      <c r="T88" s="150"/>
      <c r="U88" s="147"/>
      <c r="V88" s="151"/>
      <c r="W88" s="151"/>
      <c r="X88" s="151"/>
      <c r="Y88" s="151"/>
      <c r="Z88" s="151"/>
      <c r="AA88" s="151"/>
      <c r="AB88" s="151"/>
      <c r="AC88" s="151"/>
      <c r="AD88" s="151"/>
      <c r="AE88" s="151" t="s">
        <v>131</v>
      </c>
      <c r="AF88" s="151"/>
      <c r="AG88" s="151"/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62" t="str">
        <f>C88</f>
        <v>Odpadní trouba (střešní svod) kruhového průřezu d 125 včetně kolen a objímek a žlabového kotlíku.</v>
      </c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44"/>
      <c r="B89" s="145"/>
      <c r="C89" s="224" t="s">
        <v>258</v>
      </c>
      <c r="D89" s="225"/>
      <c r="E89" s="226"/>
      <c r="F89" s="227"/>
      <c r="G89" s="228"/>
      <c r="H89" s="149"/>
      <c r="I89" s="149"/>
      <c r="J89" s="149"/>
      <c r="K89" s="149"/>
      <c r="L89" s="149"/>
      <c r="M89" s="149"/>
      <c r="N89" s="147"/>
      <c r="O89" s="147"/>
      <c r="P89" s="147"/>
      <c r="Q89" s="147"/>
      <c r="R89" s="147"/>
      <c r="S89" s="147"/>
      <c r="T89" s="150"/>
      <c r="U89" s="147"/>
      <c r="V89" s="151"/>
      <c r="W89" s="151"/>
      <c r="X89" s="151"/>
      <c r="Y89" s="151"/>
      <c r="Z89" s="151"/>
      <c r="AA89" s="151"/>
      <c r="AB89" s="151"/>
      <c r="AC89" s="151"/>
      <c r="AD89" s="151"/>
      <c r="AE89" s="151" t="s">
        <v>131</v>
      </c>
      <c r="AF89" s="151"/>
      <c r="AG89" s="151"/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62" t="str">
        <f>C89</f>
        <v>Rozměr:	d 125</v>
      </c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44"/>
      <c r="B90" s="145"/>
      <c r="C90" s="224" t="s">
        <v>259</v>
      </c>
      <c r="D90" s="225"/>
      <c r="E90" s="226"/>
      <c r="F90" s="227"/>
      <c r="G90" s="228"/>
      <c r="H90" s="149"/>
      <c r="I90" s="149"/>
      <c r="J90" s="149"/>
      <c r="K90" s="149"/>
      <c r="L90" s="149"/>
      <c r="M90" s="149"/>
      <c r="N90" s="147"/>
      <c r="O90" s="147"/>
      <c r="P90" s="147"/>
      <c r="Q90" s="147"/>
      <c r="R90" s="147"/>
      <c r="S90" s="147"/>
      <c r="T90" s="150"/>
      <c r="U90" s="147"/>
      <c r="V90" s="151"/>
      <c r="W90" s="151"/>
      <c r="X90" s="151"/>
      <c r="Y90" s="151"/>
      <c r="Z90" s="151"/>
      <c r="AA90" s="151"/>
      <c r="AB90" s="151"/>
      <c r="AC90" s="151"/>
      <c r="AD90" s="151"/>
      <c r="AE90" s="151" t="s">
        <v>131</v>
      </c>
      <c r="AF90" s="151"/>
      <c r="AG90" s="151"/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62" t="str">
        <f>C90</f>
        <v>Délka: 4 900 mm</v>
      </c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44"/>
      <c r="B91" s="145"/>
      <c r="C91" s="224" t="s">
        <v>144</v>
      </c>
      <c r="D91" s="225"/>
      <c r="E91" s="226"/>
      <c r="F91" s="227"/>
      <c r="G91" s="228"/>
      <c r="H91" s="149"/>
      <c r="I91" s="149"/>
      <c r="J91" s="149"/>
      <c r="K91" s="149"/>
      <c r="L91" s="149"/>
      <c r="M91" s="149"/>
      <c r="N91" s="147"/>
      <c r="O91" s="147"/>
      <c r="P91" s="147"/>
      <c r="Q91" s="147"/>
      <c r="R91" s="147"/>
      <c r="S91" s="147"/>
      <c r="T91" s="150"/>
      <c r="U91" s="147"/>
      <c r="V91" s="151"/>
      <c r="W91" s="151"/>
      <c r="X91" s="151"/>
      <c r="Y91" s="151"/>
      <c r="Z91" s="151"/>
      <c r="AA91" s="151"/>
      <c r="AB91" s="151"/>
      <c r="AC91" s="151"/>
      <c r="AD91" s="151"/>
      <c r="AE91" s="151" t="s">
        <v>131</v>
      </c>
      <c r="AF91" s="151"/>
      <c r="AG91" s="151"/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62" t="str">
        <f>C91</f>
        <v>Materiál:	Pozinkovaný plech (FeZn), tl. min. 0,55 mm</v>
      </c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44"/>
      <c r="B92" s="145"/>
      <c r="C92" s="224" t="s">
        <v>145</v>
      </c>
      <c r="D92" s="225"/>
      <c r="E92" s="226"/>
      <c r="F92" s="227"/>
      <c r="G92" s="228"/>
      <c r="H92" s="149"/>
      <c r="I92" s="149"/>
      <c r="J92" s="149"/>
      <c r="K92" s="149"/>
      <c r="L92" s="149"/>
      <c r="M92" s="149"/>
      <c r="N92" s="147"/>
      <c r="O92" s="147"/>
      <c r="P92" s="147"/>
      <c r="Q92" s="147"/>
      <c r="R92" s="147"/>
      <c r="S92" s="147"/>
      <c r="T92" s="150"/>
      <c r="U92" s="147"/>
      <c r="V92" s="151"/>
      <c r="W92" s="151"/>
      <c r="X92" s="151"/>
      <c r="Y92" s="151"/>
      <c r="Z92" s="151"/>
      <c r="AA92" s="151"/>
      <c r="AB92" s="151"/>
      <c r="AC92" s="151"/>
      <c r="AD92" s="151"/>
      <c r="AE92" s="151" t="s">
        <v>131</v>
      </c>
      <c r="AF92" s="151"/>
      <c r="AG92" s="151"/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62" t="str">
        <f>C92</f>
        <v>Povrchová úprava: 	PU povrchová vrstva tl. min. 25 µm, barva šedá</v>
      </c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44"/>
      <c r="B93" s="145"/>
      <c r="C93" s="152" t="s">
        <v>256</v>
      </c>
      <c r="D93" s="153"/>
      <c r="E93" s="154">
        <v>19.600000000000001</v>
      </c>
      <c r="F93" s="149"/>
      <c r="G93" s="149"/>
      <c r="H93" s="149"/>
      <c r="I93" s="149"/>
      <c r="J93" s="149"/>
      <c r="K93" s="149"/>
      <c r="L93" s="149"/>
      <c r="M93" s="149"/>
      <c r="N93" s="147"/>
      <c r="O93" s="147"/>
      <c r="P93" s="147"/>
      <c r="Q93" s="147"/>
      <c r="R93" s="147"/>
      <c r="S93" s="147"/>
      <c r="T93" s="150"/>
      <c r="U93" s="147"/>
      <c r="V93" s="151"/>
      <c r="W93" s="151"/>
      <c r="X93" s="151"/>
      <c r="Y93" s="151"/>
      <c r="Z93" s="151"/>
      <c r="AA93" s="151"/>
      <c r="AB93" s="151"/>
      <c r="AC93" s="151"/>
      <c r="AD93" s="151"/>
      <c r="AE93" s="151" t="s">
        <v>75</v>
      </c>
      <c r="AF93" s="151">
        <v>0</v>
      </c>
      <c r="AG93" s="151"/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44">
        <v>20</v>
      </c>
      <c r="B94" s="145" t="s">
        <v>140</v>
      </c>
      <c r="C94" s="146" t="s">
        <v>141</v>
      </c>
      <c r="D94" s="147" t="s">
        <v>88</v>
      </c>
      <c r="E94" s="148">
        <v>0.157</v>
      </c>
      <c r="F94" s="173"/>
      <c r="G94" s="149">
        <f>E94*F94</f>
        <v>0</v>
      </c>
      <c r="H94" s="149">
        <v>0</v>
      </c>
      <c r="I94" s="149">
        <f>ROUND(E94*H94,2)</f>
        <v>0</v>
      </c>
      <c r="J94" s="149">
        <v>1711</v>
      </c>
      <c r="K94" s="149">
        <f>ROUND(E94*J94,2)</f>
        <v>268.63</v>
      </c>
      <c r="L94" s="149">
        <v>21</v>
      </c>
      <c r="M94" s="149">
        <f>G94*(1+L94/100)</f>
        <v>0</v>
      </c>
      <c r="N94" s="147">
        <v>0</v>
      </c>
      <c r="O94" s="147">
        <f>ROUND(E94*N94,5)</f>
        <v>0</v>
      </c>
      <c r="P94" s="147">
        <v>0</v>
      </c>
      <c r="Q94" s="147">
        <f>ROUND(E94*P94,5)</f>
        <v>0</v>
      </c>
      <c r="R94" s="147"/>
      <c r="S94" s="147"/>
      <c r="T94" s="150">
        <v>4.7370000000000001</v>
      </c>
      <c r="U94" s="147">
        <f>ROUND(E94*T94,2)</f>
        <v>0.74</v>
      </c>
      <c r="V94" s="151"/>
      <c r="W94" s="151"/>
      <c r="X94" s="151"/>
      <c r="Y94" s="151"/>
      <c r="Z94" s="151"/>
      <c r="AA94" s="151"/>
      <c r="AB94" s="151"/>
      <c r="AC94" s="151"/>
      <c r="AD94" s="151"/>
      <c r="AE94" s="151" t="s">
        <v>74</v>
      </c>
      <c r="AF94" s="151"/>
      <c r="AG94" s="151"/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ht="22.5" outlineLevel="1" x14ac:dyDescent="0.2">
      <c r="A95" s="144">
        <v>21</v>
      </c>
      <c r="B95" s="145" t="s">
        <v>260</v>
      </c>
      <c r="C95" s="146" t="s">
        <v>261</v>
      </c>
      <c r="D95" s="147" t="s">
        <v>78</v>
      </c>
      <c r="E95" s="148">
        <v>37.08</v>
      </c>
      <c r="F95" s="173"/>
      <c r="G95" s="149">
        <f t="shared" ref="G95:G97" si="5">E95*F95</f>
        <v>0</v>
      </c>
      <c r="H95" s="149">
        <v>152.03</v>
      </c>
      <c r="I95" s="149">
        <f>ROUND(E95*H95,2)</f>
        <v>5637.27</v>
      </c>
      <c r="J95" s="149">
        <v>164.97</v>
      </c>
      <c r="K95" s="149">
        <f>ROUND(E95*J95,2)</f>
        <v>6117.09</v>
      </c>
      <c r="L95" s="149">
        <v>21</v>
      </c>
      <c r="M95" s="149">
        <f>G95*(1+L95/100)</f>
        <v>0</v>
      </c>
      <c r="N95" s="147">
        <v>1.73E-3</v>
      </c>
      <c r="O95" s="147">
        <f>ROUND(E95*N95,5)</f>
        <v>6.4149999999999999E-2</v>
      </c>
      <c r="P95" s="147">
        <v>0</v>
      </c>
      <c r="Q95" s="147">
        <f>ROUND(E95*P95,5)</f>
        <v>0</v>
      </c>
      <c r="R95" s="147"/>
      <c r="S95" s="147"/>
      <c r="T95" s="150">
        <v>0.36799999999999999</v>
      </c>
      <c r="U95" s="147">
        <f>ROUND(E95*T95,2)</f>
        <v>13.65</v>
      </c>
      <c r="V95" s="151"/>
      <c r="W95" s="151"/>
      <c r="X95" s="151"/>
      <c r="Y95" s="151"/>
      <c r="Z95" s="151"/>
      <c r="AA95" s="151"/>
      <c r="AB95" s="151"/>
      <c r="AC95" s="151"/>
      <c r="AD95" s="151"/>
      <c r="AE95" s="151" t="s">
        <v>74</v>
      </c>
      <c r="AF95" s="151"/>
      <c r="AG95" s="151"/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44"/>
      <c r="B96" s="145"/>
      <c r="C96" s="152" t="s">
        <v>262</v>
      </c>
      <c r="D96" s="153"/>
      <c r="E96" s="154">
        <v>37.08</v>
      </c>
      <c r="F96" s="149"/>
      <c r="G96" s="149"/>
      <c r="H96" s="149"/>
      <c r="I96" s="149"/>
      <c r="J96" s="149"/>
      <c r="K96" s="149"/>
      <c r="L96" s="149"/>
      <c r="M96" s="149"/>
      <c r="N96" s="147"/>
      <c r="O96" s="147"/>
      <c r="P96" s="147"/>
      <c r="Q96" s="147"/>
      <c r="R96" s="147"/>
      <c r="S96" s="147"/>
      <c r="T96" s="150"/>
      <c r="U96" s="147"/>
      <c r="V96" s="151"/>
      <c r="W96" s="151"/>
      <c r="X96" s="151"/>
      <c r="Y96" s="151"/>
      <c r="Z96" s="151"/>
      <c r="AA96" s="151"/>
      <c r="AB96" s="151"/>
      <c r="AC96" s="151"/>
      <c r="AD96" s="151"/>
      <c r="AE96" s="151" t="s">
        <v>75</v>
      </c>
      <c r="AF96" s="151">
        <v>0</v>
      </c>
      <c r="AG96" s="151"/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44">
        <v>22</v>
      </c>
      <c r="B97" s="145" t="s">
        <v>142</v>
      </c>
      <c r="C97" s="146" t="s">
        <v>143</v>
      </c>
      <c r="D97" s="147" t="s">
        <v>78</v>
      </c>
      <c r="E97" s="148">
        <v>12.65</v>
      </c>
      <c r="F97" s="173"/>
      <c r="G97" s="149">
        <f t="shared" si="5"/>
        <v>0</v>
      </c>
      <c r="H97" s="149">
        <v>215.92</v>
      </c>
      <c r="I97" s="149">
        <f>ROUND(E97*H97,2)</f>
        <v>2731.39</v>
      </c>
      <c r="J97" s="149">
        <v>103.58000000000001</v>
      </c>
      <c r="K97" s="149">
        <f>ROUND(E97*J97,2)</f>
        <v>1310.29</v>
      </c>
      <c r="L97" s="149">
        <v>21</v>
      </c>
      <c r="M97" s="149">
        <f>G97*(1+L97/100)</f>
        <v>0</v>
      </c>
      <c r="N97" s="147">
        <v>1.8799999999999999E-3</v>
      </c>
      <c r="O97" s="147">
        <f>ROUND(E97*N97,5)</f>
        <v>2.3779999999999999E-2</v>
      </c>
      <c r="P97" s="147">
        <v>0</v>
      </c>
      <c r="Q97" s="147">
        <f>ROUND(E97*P97,5)</f>
        <v>0</v>
      </c>
      <c r="R97" s="147"/>
      <c r="S97" s="147"/>
      <c r="T97" s="150">
        <v>0.25</v>
      </c>
      <c r="U97" s="147">
        <f>ROUND(E97*T97,2)</f>
        <v>3.16</v>
      </c>
      <c r="V97" s="151"/>
      <c r="W97" s="151"/>
      <c r="X97" s="151"/>
      <c r="Y97" s="151"/>
      <c r="Z97" s="151"/>
      <c r="AA97" s="151"/>
      <c r="AB97" s="151"/>
      <c r="AC97" s="151"/>
      <c r="AD97" s="151"/>
      <c r="AE97" s="151" t="s">
        <v>74</v>
      </c>
      <c r="AF97" s="151"/>
      <c r="AG97" s="151"/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x14ac:dyDescent="0.2">
      <c r="A98" s="155" t="s">
        <v>70</v>
      </c>
      <c r="B98" s="156" t="s">
        <v>96</v>
      </c>
      <c r="C98" s="157" t="s">
        <v>97</v>
      </c>
      <c r="D98" s="158"/>
      <c r="E98" s="159"/>
      <c r="F98" s="160"/>
      <c r="G98" s="160">
        <f>SUMIF(AE99:AE100,"&lt;&gt;NOR",G99:G100)</f>
        <v>0</v>
      </c>
      <c r="H98" s="160"/>
      <c r="I98" s="160">
        <f>SUM(I99:I100)</f>
        <v>0</v>
      </c>
      <c r="J98" s="160"/>
      <c r="K98" s="160">
        <f>SUM(K99:K100)</f>
        <v>1730.52</v>
      </c>
      <c r="L98" s="160"/>
      <c r="M98" s="160">
        <f>SUM(M99:M100)</f>
        <v>0</v>
      </c>
      <c r="N98" s="158"/>
      <c r="O98" s="158">
        <f>SUM(O99:O100)</f>
        <v>0</v>
      </c>
      <c r="P98" s="158"/>
      <c r="Q98" s="158">
        <f>SUM(Q99:Q100)</f>
        <v>0.22770000000000001</v>
      </c>
      <c r="R98" s="158"/>
      <c r="S98" s="158"/>
      <c r="T98" s="161"/>
      <c r="U98" s="158">
        <f>SUM(U99:U100)</f>
        <v>4.17</v>
      </c>
      <c r="AE98" t="s">
        <v>72</v>
      </c>
    </row>
    <row r="99" spans="1:60" outlineLevel="1" x14ac:dyDescent="0.2">
      <c r="A99" s="144">
        <v>23</v>
      </c>
      <c r="B99" s="145" t="s">
        <v>263</v>
      </c>
      <c r="C99" s="146" t="s">
        <v>264</v>
      </c>
      <c r="D99" s="147" t="s">
        <v>73</v>
      </c>
      <c r="E99" s="148">
        <v>25.3</v>
      </c>
      <c r="F99" s="173"/>
      <c r="G99" s="149">
        <f>E99*F99</f>
        <v>0</v>
      </c>
      <c r="H99" s="149">
        <v>0</v>
      </c>
      <c r="I99" s="149">
        <f>ROUND(E99*H99,2)</f>
        <v>0</v>
      </c>
      <c r="J99" s="149">
        <v>68.400000000000006</v>
      </c>
      <c r="K99" s="149">
        <f>ROUND(E99*J99,2)</f>
        <v>1730.52</v>
      </c>
      <c r="L99" s="149">
        <v>21</v>
      </c>
      <c r="M99" s="149">
        <f>G99*(1+L99/100)</f>
        <v>0</v>
      </c>
      <c r="N99" s="147">
        <v>0</v>
      </c>
      <c r="O99" s="147">
        <f>ROUND(E99*N99,5)</f>
        <v>0</v>
      </c>
      <c r="P99" s="147">
        <v>8.9999999999999993E-3</v>
      </c>
      <c r="Q99" s="147">
        <f>ROUND(E99*P99,5)</f>
        <v>0.22770000000000001</v>
      </c>
      <c r="R99" s="147"/>
      <c r="S99" s="147"/>
      <c r="T99" s="150">
        <v>0.16500000000000001</v>
      </c>
      <c r="U99" s="147">
        <f>ROUND(E99*T99,2)</f>
        <v>4.17</v>
      </c>
      <c r="V99" s="151"/>
      <c r="W99" s="151"/>
      <c r="X99" s="151"/>
      <c r="Y99" s="151"/>
      <c r="Z99" s="151"/>
      <c r="AA99" s="151"/>
      <c r="AB99" s="151"/>
      <c r="AC99" s="151"/>
      <c r="AD99" s="151"/>
      <c r="AE99" s="151" t="s">
        <v>74</v>
      </c>
      <c r="AF99" s="151"/>
      <c r="AG99" s="151"/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44"/>
      <c r="B100" s="145"/>
      <c r="C100" s="152" t="s">
        <v>204</v>
      </c>
      <c r="D100" s="153"/>
      <c r="E100" s="154">
        <v>25.3</v>
      </c>
      <c r="F100" s="149"/>
      <c r="G100" s="149"/>
      <c r="H100" s="149"/>
      <c r="I100" s="149"/>
      <c r="J100" s="149"/>
      <c r="K100" s="149"/>
      <c r="L100" s="149"/>
      <c r="M100" s="149"/>
      <c r="N100" s="147"/>
      <c r="O100" s="147"/>
      <c r="P100" s="147"/>
      <c r="Q100" s="147"/>
      <c r="R100" s="147"/>
      <c r="S100" s="147"/>
      <c r="T100" s="150"/>
      <c r="U100" s="147"/>
      <c r="V100" s="151"/>
      <c r="W100" s="151"/>
      <c r="X100" s="151"/>
      <c r="Y100" s="151"/>
      <c r="Z100" s="151"/>
      <c r="AA100" s="151"/>
      <c r="AB100" s="151"/>
      <c r="AC100" s="151"/>
      <c r="AD100" s="151"/>
      <c r="AE100" s="151" t="s">
        <v>75</v>
      </c>
      <c r="AF100" s="151">
        <v>0</v>
      </c>
      <c r="AG100" s="151"/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x14ac:dyDescent="0.2">
      <c r="A101" s="155" t="s">
        <v>70</v>
      </c>
      <c r="B101" s="156" t="s">
        <v>148</v>
      </c>
      <c r="C101" s="157" t="s">
        <v>149</v>
      </c>
      <c r="D101" s="158"/>
      <c r="E101" s="159"/>
      <c r="F101" s="160"/>
      <c r="G101" s="160">
        <f>SUMIF(AE102:AE126,"&lt;&gt;NOR",G102:G126)</f>
        <v>0</v>
      </c>
      <c r="H101" s="160"/>
      <c r="I101" s="160">
        <f>SUM(I102:I126)</f>
        <v>14445.439999999999</v>
      </c>
      <c r="J101" s="160"/>
      <c r="K101" s="160">
        <f>SUM(K102:K126)</f>
        <v>32691.989999999998</v>
      </c>
      <c r="L101" s="160"/>
      <c r="M101" s="160">
        <f>SUM(M102:M126)</f>
        <v>0</v>
      </c>
      <c r="N101" s="158"/>
      <c r="O101" s="158">
        <f>SUM(O102:O126)</f>
        <v>0.40971000000000002</v>
      </c>
      <c r="P101" s="158"/>
      <c r="Q101" s="158">
        <f>SUM(Q102:Q126)</f>
        <v>0</v>
      </c>
      <c r="R101" s="158"/>
      <c r="S101" s="158"/>
      <c r="T101" s="161"/>
      <c r="U101" s="158">
        <f>SUM(U102:U126)</f>
        <v>79.86</v>
      </c>
      <c r="AE101" t="s">
        <v>72</v>
      </c>
    </row>
    <row r="102" spans="1:60" outlineLevel="1" x14ac:dyDescent="0.2">
      <c r="A102" s="144">
        <v>24</v>
      </c>
      <c r="B102" s="145" t="s">
        <v>150</v>
      </c>
      <c r="C102" s="146" t="s">
        <v>265</v>
      </c>
      <c r="D102" s="147" t="s">
        <v>73</v>
      </c>
      <c r="E102" s="148">
        <v>446.8854</v>
      </c>
      <c r="F102" s="173"/>
      <c r="G102" s="149">
        <f>E102*F102</f>
        <v>0</v>
      </c>
      <c r="H102" s="149">
        <v>4.7300000000000004</v>
      </c>
      <c r="I102" s="149">
        <f>ROUND(E102*H102,2)</f>
        <v>2113.77</v>
      </c>
      <c r="J102" s="149">
        <v>13.27</v>
      </c>
      <c r="K102" s="149">
        <f>ROUND(E102*J102,2)</f>
        <v>5930.17</v>
      </c>
      <c r="L102" s="149">
        <v>21</v>
      </c>
      <c r="M102" s="149">
        <f>G102*(1+L102/100)</f>
        <v>0</v>
      </c>
      <c r="N102" s="147">
        <v>1.7000000000000001E-4</v>
      </c>
      <c r="O102" s="147">
        <f>ROUND(E102*N102,5)</f>
        <v>7.5969999999999996E-2</v>
      </c>
      <c r="P102" s="147">
        <v>0</v>
      </c>
      <c r="Q102" s="147">
        <f>ROUND(E102*P102,5)</f>
        <v>0</v>
      </c>
      <c r="R102" s="147"/>
      <c r="S102" s="147"/>
      <c r="T102" s="150">
        <v>3.2480000000000002E-2</v>
      </c>
      <c r="U102" s="147">
        <f>ROUND(E102*T102,2)</f>
        <v>14.51</v>
      </c>
      <c r="V102" s="151"/>
      <c r="W102" s="151"/>
      <c r="X102" s="151"/>
      <c r="Y102" s="151"/>
      <c r="Z102" s="151"/>
      <c r="AA102" s="151"/>
      <c r="AB102" s="151"/>
      <c r="AC102" s="151"/>
      <c r="AD102" s="151"/>
      <c r="AE102" s="151" t="s">
        <v>74</v>
      </c>
      <c r="AF102" s="151"/>
      <c r="AG102" s="151"/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44"/>
      <c r="B103" s="145"/>
      <c r="C103" s="152" t="s">
        <v>266</v>
      </c>
      <c r="D103" s="153"/>
      <c r="E103" s="154">
        <v>22.515799999999999</v>
      </c>
      <c r="F103" s="149"/>
      <c r="G103" s="149"/>
      <c r="H103" s="149"/>
      <c r="I103" s="149"/>
      <c r="J103" s="149"/>
      <c r="K103" s="149"/>
      <c r="L103" s="149"/>
      <c r="M103" s="149"/>
      <c r="N103" s="147"/>
      <c r="O103" s="147"/>
      <c r="P103" s="147"/>
      <c r="Q103" s="147"/>
      <c r="R103" s="147"/>
      <c r="S103" s="147"/>
      <c r="T103" s="150"/>
      <c r="U103" s="147"/>
      <c r="V103" s="151"/>
      <c r="W103" s="151"/>
      <c r="X103" s="151"/>
      <c r="Y103" s="151"/>
      <c r="Z103" s="151"/>
      <c r="AA103" s="151"/>
      <c r="AB103" s="151"/>
      <c r="AC103" s="151"/>
      <c r="AD103" s="151"/>
      <c r="AE103" s="151" t="s">
        <v>75</v>
      </c>
      <c r="AF103" s="151">
        <v>0</v>
      </c>
      <c r="AG103" s="151"/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44"/>
      <c r="B104" s="145"/>
      <c r="C104" s="152" t="s">
        <v>267</v>
      </c>
      <c r="D104" s="153"/>
      <c r="E104" s="154">
        <v>12.565799999999999</v>
      </c>
      <c r="F104" s="149"/>
      <c r="G104" s="149"/>
      <c r="H104" s="149"/>
      <c r="I104" s="149"/>
      <c r="J104" s="149"/>
      <c r="K104" s="149"/>
      <c r="L104" s="149"/>
      <c r="M104" s="149"/>
      <c r="N104" s="147"/>
      <c r="O104" s="147"/>
      <c r="P104" s="147"/>
      <c r="Q104" s="147"/>
      <c r="R104" s="147"/>
      <c r="S104" s="147"/>
      <c r="T104" s="150"/>
      <c r="U104" s="147"/>
      <c r="V104" s="151"/>
      <c r="W104" s="151"/>
      <c r="X104" s="151"/>
      <c r="Y104" s="151"/>
      <c r="Z104" s="151"/>
      <c r="AA104" s="151"/>
      <c r="AB104" s="151"/>
      <c r="AC104" s="151"/>
      <c r="AD104" s="151"/>
      <c r="AE104" s="151" t="s">
        <v>75</v>
      </c>
      <c r="AF104" s="151">
        <v>0</v>
      </c>
      <c r="AG104" s="151"/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outlineLevel="1" x14ac:dyDescent="0.2">
      <c r="A105" s="144"/>
      <c r="B105" s="145"/>
      <c r="C105" s="152" t="s">
        <v>268</v>
      </c>
      <c r="D105" s="153"/>
      <c r="E105" s="154">
        <v>5.5490000000000004</v>
      </c>
      <c r="F105" s="149"/>
      <c r="G105" s="149"/>
      <c r="H105" s="149"/>
      <c r="I105" s="149"/>
      <c r="J105" s="149"/>
      <c r="K105" s="149"/>
      <c r="L105" s="149"/>
      <c r="M105" s="149"/>
      <c r="N105" s="147"/>
      <c r="O105" s="147"/>
      <c r="P105" s="147"/>
      <c r="Q105" s="147"/>
      <c r="R105" s="147"/>
      <c r="S105" s="147"/>
      <c r="T105" s="150"/>
      <c r="U105" s="147"/>
      <c r="V105" s="151"/>
      <c r="W105" s="151"/>
      <c r="X105" s="151"/>
      <c r="Y105" s="151"/>
      <c r="Z105" s="151"/>
      <c r="AA105" s="151"/>
      <c r="AB105" s="151"/>
      <c r="AC105" s="151"/>
      <c r="AD105" s="151"/>
      <c r="AE105" s="151" t="s">
        <v>75</v>
      </c>
      <c r="AF105" s="151">
        <v>0</v>
      </c>
      <c r="AG105" s="151"/>
      <c r="AH105" s="151"/>
      <c r="AI105" s="151"/>
      <c r="AJ105" s="151"/>
      <c r="AK105" s="151"/>
      <c r="AL105" s="151"/>
      <c r="AM105" s="151"/>
      <c r="AN105" s="151"/>
      <c r="AO105" s="151"/>
      <c r="AP105" s="151"/>
      <c r="AQ105" s="151"/>
      <c r="AR105" s="151"/>
      <c r="AS105" s="151"/>
      <c r="AT105" s="151"/>
      <c r="AU105" s="151"/>
      <c r="AV105" s="151"/>
      <c r="AW105" s="151"/>
      <c r="AX105" s="151"/>
      <c r="AY105" s="151"/>
      <c r="AZ105" s="151"/>
      <c r="BA105" s="151"/>
      <c r="BB105" s="151"/>
      <c r="BC105" s="151"/>
      <c r="BD105" s="151"/>
      <c r="BE105" s="151"/>
      <c r="BF105" s="151"/>
      <c r="BG105" s="151"/>
      <c r="BH105" s="151"/>
    </row>
    <row r="106" spans="1:60" outlineLevel="1" x14ac:dyDescent="0.2">
      <c r="A106" s="144"/>
      <c r="B106" s="145"/>
      <c r="C106" s="152" t="s">
        <v>269</v>
      </c>
      <c r="D106" s="153"/>
      <c r="E106" s="154">
        <v>3.0430000000000001</v>
      </c>
      <c r="F106" s="149"/>
      <c r="G106" s="149"/>
      <c r="H106" s="149"/>
      <c r="I106" s="149"/>
      <c r="J106" s="149"/>
      <c r="K106" s="149"/>
      <c r="L106" s="149"/>
      <c r="M106" s="149"/>
      <c r="N106" s="147"/>
      <c r="O106" s="147"/>
      <c r="P106" s="147"/>
      <c r="Q106" s="147"/>
      <c r="R106" s="147"/>
      <c r="S106" s="147"/>
      <c r="T106" s="150"/>
      <c r="U106" s="147"/>
      <c r="V106" s="151"/>
      <c r="W106" s="151"/>
      <c r="X106" s="151"/>
      <c r="Y106" s="151"/>
      <c r="Z106" s="151"/>
      <c r="AA106" s="151"/>
      <c r="AB106" s="151"/>
      <c r="AC106" s="151"/>
      <c r="AD106" s="151"/>
      <c r="AE106" s="151" t="s">
        <v>75</v>
      </c>
      <c r="AF106" s="151">
        <v>0</v>
      </c>
      <c r="AG106" s="151"/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44"/>
      <c r="B107" s="145"/>
      <c r="C107" s="152" t="s">
        <v>270</v>
      </c>
      <c r="D107" s="153"/>
      <c r="E107" s="154">
        <v>25.3</v>
      </c>
      <c r="F107" s="149"/>
      <c r="G107" s="149"/>
      <c r="H107" s="149"/>
      <c r="I107" s="149"/>
      <c r="J107" s="149"/>
      <c r="K107" s="149"/>
      <c r="L107" s="149"/>
      <c r="M107" s="149"/>
      <c r="N107" s="147"/>
      <c r="O107" s="147"/>
      <c r="P107" s="147"/>
      <c r="Q107" s="147"/>
      <c r="R107" s="147"/>
      <c r="S107" s="147"/>
      <c r="T107" s="150"/>
      <c r="U107" s="147"/>
      <c r="V107" s="151"/>
      <c r="W107" s="151"/>
      <c r="X107" s="151"/>
      <c r="Y107" s="151"/>
      <c r="Z107" s="151"/>
      <c r="AA107" s="151"/>
      <c r="AB107" s="151"/>
      <c r="AC107" s="151"/>
      <c r="AD107" s="151"/>
      <c r="AE107" s="151" t="s">
        <v>75</v>
      </c>
      <c r="AF107" s="151">
        <v>0</v>
      </c>
      <c r="AG107" s="151"/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44"/>
      <c r="B108" s="145"/>
      <c r="C108" s="152" t="s">
        <v>271</v>
      </c>
      <c r="D108" s="153"/>
      <c r="E108" s="154">
        <v>4.2641999999999998</v>
      </c>
      <c r="F108" s="149"/>
      <c r="G108" s="149"/>
      <c r="H108" s="149"/>
      <c r="I108" s="149"/>
      <c r="J108" s="149"/>
      <c r="K108" s="149"/>
      <c r="L108" s="149"/>
      <c r="M108" s="149"/>
      <c r="N108" s="147"/>
      <c r="O108" s="147"/>
      <c r="P108" s="147"/>
      <c r="Q108" s="147"/>
      <c r="R108" s="147"/>
      <c r="S108" s="147"/>
      <c r="T108" s="150"/>
      <c r="U108" s="147"/>
      <c r="V108" s="151"/>
      <c r="W108" s="151"/>
      <c r="X108" s="151"/>
      <c r="Y108" s="151"/>
      <c r="Z108" s="151"/>
      <c r="AA108" s="151"/>
      <c r="AB108" s="151"/>
      <c r="AC108" s="151"/>
      <c r="AD108" s="151"/>
      <c r="AE108" s="151" t="s">
        <v>75</v>
      </c>
      <c r="AF108" s="151">
        <v>0</v>
      </c>
      <c r="AG108" s="151"/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44"/>
      <c r="B109" s="145"/>
      <c r="C109" s="152" t="s">
        <v>272</v>
      </c>
      <c r="D109" s="153"/>
      <c r="E109" s="154">
        <v>165.827</v>
      </c>
      <c r="F109" s="149"/>
      <c r="G109" s="149"/>
      <c r="H109" s="149"/>
      <c r="I109" s="149"/>
      <c r="J109" s="149"/>
      <c r="K109" s="149"/>
      <c r="L109" s="149"/>
      <c r="M109" s="149"/>
      <c r="N109" s="147"/>
      <c r="O109" s="147"/>
      <c r="P109" s="147"/>
      <c r="Q109" s="147"/>
      <c r="R109" s="147"/>
      <c r="S109" s="147"/>
      <c r="T109" s="150"/>
      <c r="U109" s="147"/>
      <c r="V109" s="151"/>
      <c r="W109" s="151"/>
      <c r="X109" s="151"/>
      <c r="Y109" s="151"/>
      <c r="Z109" s="151"/>
      <c r="AA109" s="151"/>
      <c r="AB109" s="151"/>
      <c r="AC109" s="151"/>
      <c r="AD109" s="151"/>
      <c r="AE109" s="151" t="s">
        <v>75</v>
      </c>
      <c r="AF109" s="151">
        <v>0</v>
      </c>
      <c r="AG109" s="151"/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44"/>
      <c r="B110" s="145"/>
      <c r="C110" s="152" t="s">
        <v>273</v>
      </c>
      <c r="D110" s="153"/>
      <c r="E110" s="154">
        <v>113.5736</v>
      </c>
      <c r="F110" s="149"/>
      <c r="G110" s="149"/>
      <c r="H110" s="149"/>
      <c r="I110" s="149"/>
      <c r="J110" s="149"/>
      <c r="K110" s="149"/>
      <c r="L110" s="149"/>
      <c r="M110" s="149"/>
      <c r="N110" s="147"/>
      <c r="O110" s="147"/>
      <c r="P110" s="147"/>
      <c r="Q110" s="147"/>
      <c r="R110" s="147"/>
      <c r="S110" s="147"/>
      <c r="T110" s="150"/>
      <c r="U110" s="147"/>
      <c r="V110" s="151"/>
      <c r="W110" s="151"/>
      <c r="X110" s="151"/>
      <c r="Y110" s="151"/>
      <c r="Z110" s="151"/>
      <c r="AA110" s="151"/>
      <c r="AB110" s="151"/>
      <c r="AC110" s="151"/>
      <c r="AD110" s="151"/>
      <c r="AE110" s="151" t="s">
        <v>75</v>
      </c>
      <c r="AF110" s="151">
        <v>0</v>
      </c>
      <c r="AG110" s="151"/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outlineLevel="1" x14ac:dyDescent="0.2">
      <c r="A111" s="144"/>
      <c r="B111" s="145"/>
      <c r="C111" s="152" t="s">
        <v>274</v>
      </c>
      <c r="D111" s="153"/>
      <c r="E111" s="154">
        <v>94.247</v>
      </c>
      <c r="F111" s="149"/>
      <c r="G111" s="149"/>
      <c r="H111" s="149"/>
      <c r="I111" s="149"/>
      <c r="J111" s="149"/>
      <c r="K111" s="149"/>
      <c r="L111" s="149"/>
      <c r="M111" s="149"/>
      <c r="N111" s="147"/>
      <c r="O111" s="147"/>
      <c r="P111" s="147"/>
      <c r="Q111" s="147"/>
      <c r="R111" s="147"/>
      <c r="S111" s="147"/>
      <c r="T111" s="150"/>
      <c r="U111" s="147"/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 t="s">
        <v>75</v>
      </c>
      <c r="AF111" s="151">
        <v>0</v>
      </c>
      <c r="AG111" s="151"/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outlineLevel="1" x14ac:dyDescent="0.2">
      <c r="A112" s="144">
        <v>25</v>
      </c>
      <c r="B112" s="145" t="s">
        <v>157</v>
      </c>
      <c r="C112" s="146" t="s">
        <v>158</v>
      </c>
      <c r="D112" s="147" t="s">
        <v>73</v>
      </c>
      <c r="E112" s="148">
        <v>446.88499999999999</v>
      </c>
      <c r="F112" s="173"/>
      <c r="G112" s="149">
        <f t="shared" ref="G112:G117" si="6">E112*F112</f>
        <v>0</v>
      </c>
      <c r="H112" s="149">
        <v>0</v>
      </c>
      <c r="I112" s="149">
        <f>ROUND(E112*H112,2)</f>
        <v>0</v>
      </c>
      <c r="J112" s="149">
        <v>3.9</v>
      </c>
      <c r="K112" s="149">
        <f>ROUND(E112*J112,2)</f>
        <v>1742.85</v>
      </c>
      <c r="L112" s="149">
        <v>21</v>
      </c>
      <c r="M112" s="149">
        <f>G112*(1+L112/100)</f>
        <v>0</v>
      </c>
      <c r="N112" s="147">
        <v>0</v>
      </c>
      <c r="O112" s="147">
        <f>ROUND(E112*N112,5)</f>
        <v>0</v>
      </c>
      <c r="P112" s="147">
        <v>0</v>
      </c>
      <c r="Q112" s="147">
        <f>ROUND(E112*P112,5)</f>
        <v>0</v>
      </c>
      <c r="R112" s="147"/>
      <c r="S112" s="147"/>
      <c r="T112" s="150">
        <v>9.4999999999999998E-3</v>
      </c>
      <c r="U112" s="147">
        <f>ROUND(E112*T112,2)</f>
        <v>4.25</v>
      </c>
      <c r="V112" s="151"/>
      <c r="W112" s="151"/>
      <c r="X112" s="151"/>
      <c r="Y112" s="151"/>
      <c r="Z112" s="151"/>
      <c r="AA112" s="151"/>
      <c r="AB112" s="151"/>
      <c r="AC112" s="151"/>
      <c r="AD112" s="151"/>
      <c r="AE112" s="151" t="s">
        <v>74</v>
      </c>
      <c r="AF112" s="151"/>
      <c r="AG112" s="151"/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44">
        <v>26</v>
      </c>
      <c r="B113" s="145" t="s">
        <v>155</v>
      </c>
      <c r="C113" s="146" t="s">
        <v>156</v>
      </c>
      <c r="D113" s="147" t="s">
        <v>73</v>
      </c>
      <c r="E113" s="148">
        <v>366.21</v>
      </c>
      <c r="F113" s="173"/>
      <c r="G113" s="149">
        <f t="shared" si="6"/>
        <v>0</v>
      </c>
      <c r="H113" s="149">
        <v>9.2799999999999994</v>
      </c>
      <c r="I113" s="149">
        <f>ROUND(E113*H113,2)</f>
        <v>3398.43</v>
      </c>
      <c r="J113" s="149">
        <v>5.5200000000000014</v>
      </c>
      <c r="K113" s="149">
        <f>ROUND(E113*J113,2)</f>
        <v>2021.48</v>
      </c>
      <c r="L113" s="149">
        <v>21</v>
      </c>
      <c r="M113" s="149">
        <f>G113*(1+L113/100)</f>
        <v>0</v>
      </c>
      <c r="N113" s="147">
        <v>3.5E-4</v>
      </c>
      <c r="O113" s="147">
        <f>ROUND(E113*N113,5)</f>
        <v>0.12817000000000001</v>
      </c>
      <c r="P113" s="147">
        <v>0</v>
      </c>
      <c r="Q113" s="147">
        <f>ROUND(E113*P113,5)</f>
        <v>0</v>
      </c>
      <c r="R113" s="147"/>
      <c r="S113" s="147"/>
      <c r="T113" s="150">
        <v>1.35E-2</v>
      </c>
      <c r="U113" s="147">
        <f>ROUND(E113*T113,2)</f>
        <v>4.9400000000000004</v>
      </c>
      <c r="V113" s="151"/>
      <c r="W113" s="151"/>
      <c r="X113" s="151"/>
      <c r="Y113" s="151"/>
      <c r="Z113" s="151"/>
      <c r="AA113" s="151"/>
      <c r="AB113" s="151"/>
      <c r="AC113" s="151"/>
      <c r="AD113" s="151"/>
      <c r="AE113" s="151" t="s">
        <v>74</v>
      </c>
      <c r="AF113" s="151"/>
      <c r="AG113" s="151"/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44"/>
      <c r="B114" s="145"/>
      <c r="C114" s="152" t="s">
        <v>275</v>
      </c>
      <c r="D114" s="153"/>
      <c r="E114" s="154">
        <v>366.21</v>
      </c>
      <c r="F114" s="149"/>
      <c r="G114" s="149"/>
      <c r="H114" s="149"/>
      <c r="I114" s="149"/>
      <c r="J114" s="149"/>
      <c r="K114" s="149"/>
      <c r="L114" s="149"/>
      <c r="M114" s="149"/>
      <c r="N114" s="147"/>
      <c r="O114" s="147"/>
      <c r="P114" s="147"/>
      <c r="Q114" s="147"/>
      <c r="R114" s="147"/>
      <c r="S114" s="147"/>
      <c r="T114" s="150"/>
      <c r="U114" s="147"/>
      <c r="V114" s="151"/>
      <c r="W114" s="151"/>
      <c r="X114" s="151"/>
      <c r="Y114" s="151"/>
      <c r="Z114" s="151"/>
      <c r="AA114" s="151"/>
      <c r="AB114" s="151"/>
      <c r="AC114" s="151"/>
      <c r="AD114" s="151"/>
      <c r="AE114" s="151" t="s">
        <v>75</v>
      </c>
      <c r="AF114" s="151">
        <v>0</v>
      </c>
      <c r="AG114" s="151"/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44">
        <v>27</v>
      </c>
      <c r="B115" s="145" t="s">
        <v>153</v>
      </c>
      <c r="C115" s="146" t="s">
        <v>154</v>
      </c>
      <c r="D115" s="147" t="s">
        <v>73</v>
      </c>
      <c r="E115" s="148">
        <v>366.21</v>
      </c>
      <c r="F115" s="173"/>
      <c r="G115" s="149">
        <f t="shared" si="6"/>
        <v>0</v>
      </c>
      <c r="H115" s="149">
        <v>0</v>
      </c>
      <c r="I115" s="149">
        <f>ROUND(E115*H115,2)</f>
        <v>0</v>
      </c>
      <c r="J115" s="149">
        <v>11.9</v>
      </c>
      <c r="K115" s="149">
        <f>ROUND(E115*J115,2)</f>
        <v>4357.8999999999996</v>
      </c>
      <c r="L115" s="149">
        <v>21</v>
      </c>
      <c r="M115" s="149">
        <f>G115*(1+L115/100)</f>
        <v>0</v>
      </c>
      <c r="N115" s="147">
        <v>0</v>
      </c>
      <c r="O115" s="147">
        <f>ROUND(E115*N115,5)</f>
        <v>0</v>
      </c>
      <c r="P115" s="147">
        <v>0</v>
      </c>
      <c r="Q115" s="147">
        <f>ROUND(E115*P115,5)</f>
        <v>0</v>
      </c>
      <c r="R115" s="147"/>
      <c r="S115" s="147"/>
      <c r="T115" s="150">
        <v>2.9000000000000001E-2</v>
      </c>
      <c r="U115" s="147">
        <f>ROUND(E115*T115,2)</f>
        <v>10.62</v>
      </c>
      <c r="V115" s="151"/>
      <c r="W115" s="151"/>
      <c r="X115" s="151"/>
      <c r="Y115" s="151"/>
      <c r="Z115" s="151"/>
      <c r="AA115" s="151"/>
      <c r="AB115" s="151"/>
      <c r="AC115" s="151"/>
      <c r="AD115" s="151"/>
      <c r="AE115" s="151" t="s">
        <v>74</v>
      </c>
      <c r="AF115" s="151"/>
      <c r="AG115" s="151"/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44"/>
      <c r="B116" s="145"/>
      <c r="C116" s="152" t="s">
        <v>275</v>
      </c>
      <c r="D116" s="153"/>
      <c r="E116" s="154">
        <v>366.21</v>
      </c>
      <c r="F116" s="149"/>
      <c r="G116" s="149"/>
      <c r="H116" s="149"/>
      <c r="I116" s="149"/>
      <c r="J116" s="149"/>
      <c r="K116" s="149"/>
      <c r="L116" s="149"/>
      <c r="M116" s="149"/>
      <c r="N116" s="147"/>
      <c r="O116" s="147"/>
      <c r="P116" s="147"/>
      <c r="Q116" s="147"/>
      <c r="R116" s="147"/>
      <c r="S116" s="147"/>
      <c r="T116" s="150"/>
      <c r="U116" s="147"/>
      <c r="V116" s="151"/>
      <c r="W116" s="151"/>
      <c r="X116" s="151"/>
      <c r="Y116" s="151"/>
      <c r="Z116" s="151"/>
      <c r="AA116" s="151"/>
      <c r="AB116" s="151"/>
      <c r="AC116" s="151"/>
      <c r="AD116" s="151"/>
      <c r="AE116" s="151" t="s">
        <v>75</v>
      </c>
      <c r="AF116" s="151">
        <v>0</v>
      </c>
      <c r="AG116" s="151"/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44">
        <v>28</v>
      </c>
      <c r="B117" s="145" t="s">
        <v>151</v>
      </c>
      <c r="C117" s="146" t="s">
        <v>152</v>
      </c>
      <c r="D117" s="147" t="s">
        <v>73</v>
      </c>
      <c r="E117" s="148">
        <v>446.8854</v>
      </c>
      <c r="F117" s="173"/>
      <c r="G117" s="149">
        <f t="shared" si="6"/>
        <v>0</v>
      </c>
      <c r="H117" s="149">
        <v>19.989999999999998</v>
      </c>
      <c r="I117" s="149">
        <f>ROUND(E117*H117,2)</f>
        <v>8933.24</v>
      </c>
      <c r="J117" s="149">
        <v>41.710000000000008</v>
      </c>
      <c r="K117" s="149">
        <f>ROUND(E117*J117,2)</f>
        <v>18639.59</v>
      </c>
      <c r="L117" s="149">
        <v>21</v>
      </c>
      <c r="M117" s="149">
        <f>G117*(1+L117/100)</f>
        <v>0</v>
      </c>
      <c r="N117" s="147">
        <v>4.6000000000000001E-4</v>
      </c>
      <c r="O117" s="147">
        <f>ROUND(E117*N117,5)</f>
        <v>0.20557</v>
      </c>
      <c r="P117" s="147">
        <v>0</v>
      </c>
      <c r="Q117" s="147">
        <f>ROUND(E117*P117,5)</f>
        <v>0</v>
      </c>
      <c r="R117" s="147"/>
      <c r="S117" s="147"/>
      <c r="T117" s="150">
        <v>0.10191</v>
      </c>
      <c r="U117" s="147">
        <f>ROUND(E117*T117,2)</f>
        <v>45.54</v>
      </c>
      <c r="V117" s="151"/>
      <c r="W117" s="151"/>
      <c r="X117" s="151"/>
      <c r="Y117" s="151"/>
      <c r="Z117" s="151"/>
      <c r="AA117" s="151"/>
      <c r="AB117" s="151"/>
      <c r="AC117" s="151"/>
      <c r="AD117" s="151"/>
      <c r="AE117" s="151" t="s">
        <v>74</v>
      </c>
      <c r="AF117" s="151"/>
      <c r="AG117" s="151"/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44"/>
      <c r="B118" s="145"/>
      <c r="C118" s="152" t="s">
        <v>266</v>
      </c>
      <c r="D118" s="153"/>
      <c r="E118" s="154">
        <v>22.515799999999999</v>
      </c>
      <c r="F118" s="149"/>
      <c r="G118" s="149"/>
      <c r="H118" s="149"/>
      <c r="I118" s="149"/>
      <c r="J118" s="149"/>
      <c r="K118" s="149"/>
      <c r="L118" s="149"/>
      <c r="M118" s="149"/>
      <c r="N118" s="147"/>
      <c r="O118" s="147"/>
      <c r="P118" s="147"/>
      <c r="Q118" s="147"/>
      <c r="R118" s="147"/>
      <c r="S118" s="147"/>
      <c r="T118" s="150"/>
      <c r="U118" s="147"/>
      <c r="V118" s="151"/>
      <c r="W118" s="151"/>
      <c r="X118" s="151"/>
      <c r="Y118" s="151"/>
      <c r="Z118" s="151"/>
      <c r="AA118" s="151"/>
      <c r="AB118" s="151"/>
      <c r="AC118" s="151"/>
      <c r="AD118" s="151"/>
      <c r="AE118" s="151" t="s">
        <v>75</v>
      </c>
      <c r="AF118" s="151">
        <v>0</v>
      </c>
      <c r="AG118" s="151"/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outlineLevel="1" x14ac:dyDescent="0.2">
      <c r="A119" s="144"/>
      <c r="B119" s="145"/>
      <c r="C119" s="152" t="s">
        <v>267</v>
      </c>
      <c r="D119" s="153"/>
      <c r="E119" s="154">
        <v>12.565799999999999</v>
      </c>
      <c r="F119" s="149"/>
      <c r="G119" s="149"/>
      <c r="H119" s="149"/>
      <c r="I119" s="149"/>
      <c r="J119" s="149"/>
      <c r="K119" s="149"/>
      <c r="L119" s="149"/>
      <c r="M119" s="149"/>
      <c r="N119" s="147"/>
      <c r="O119" s="147"/>
      <c r="P119" s="147"/>
      <c r="Q119" s="147"/>
      <c r="R119" s="147"/>
      <c r="S119" s="147"/>
      <c r="T119" s="150"/>
      <c r="U119" s="147"/>
      <c r="V119" s="151"/>
      <c r="W119" s="151"/>
      <c r="X119" s="151"/>
      <c r="Y119" s="151"/>
      <c r="Z119" s="151"/>
      <c r="AA119" s="151"/>
      <c r="AB119" s="151"/>
      <c r="AC119" s="151"/>
      <c r="AD119" s="151"/>
      <c r="AE119" s="151" t="s">
        <v>75</v>
      </c>
      <c r="AF119" s="151">
        <v>0</v>
      </c>
      <c r="AG119" s="151"/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44"/>
      <c r="B120" s="145"/>
      <c r="C120" s="152" t="s">
        <v>268</v>
      </c>
      <c r="D120" s="153"/>
      <c r="E120" s="154">
        <v>5.5490000000000004</v>
      </c>
      <c r="F120" s="149"/>
      <c r="G120" s="149"/>
      <c r="H120" s="149"/>
      <c r="I120" s="149"/>
      <c r="J120" s="149"/>
      <c r="K120" s="149"/>
      <c r="L120" s="149"/>
      <c r="M120" s="149"/>
      <c r="N120" s="147"/>
      <c r="O120" s="147"/>
      <c r="P120" s="147"/>
      <c r="Q120" s="147"/>
      <c r="R120" s="147"/>
      <c r="S120" s="147"/>
      <c r="T120" s="150"/>
      <c r="U120" s="147"/>
      <c r="V120" s="151"/>
      <c r="W120" s="151"/>
      <c r="X120" s="151"/>
      <c r="Y120" s="151"/>
      <c r="Z120" s="151"/>
      <c r="AA120" s="151"/>
      <c r="AB120" s="151"/>
      <c r="AC120" s="151"/>
      <c r="AD120" s="151"/>
      <c r="AE120" s="151" t="s">
        <v>75</v>
      </c>
      <c r="AF120" s="151">
        <v>0</v>
      </c>
      <c r="AG120" s="151"/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44"/>
      <c r="B121" s="145"/>
      <c r="C121" s="152" t="s">
        <v>269</v>
      </c>
      <c r="D121" s="153"/>
      <c r="E121" s="154">
        <v>3.0430000000000001</v>
      </c>
      <c r="F121" s="149"/>
      <c r="G121" s="149"/>
      <c r="H121" s="149"/>
      <c r="I121" s="149"/>
      <c r="J121" s="149"/>
      <c r="K121" s="149"/>
      <c r="L121" s="149"/>
      <c r="M121" s="149"/>
      <c r="N121" s="147"/>
      <c r="O121" s="147"/>
      <c r="P121" s="147"/>
      <c r="Q121" s="147"/>
      <c r="R121" s="147"/>
      <c r="S121" s="147"/>
      <c r="T121" s="150"/>
      <c r="U121" s="147"/>
      <c r="V121" s="151"/>
      <c r="W121" s="151"/>
      <c r="X121" s="151"/>
      <c r="Y121" s="151"/>
      <c r="Z121" s="151"/>
      <c r="AA121" s="151"/>
      <c r="AB121" s="151"/>
      <c r="AC121" s="151"/>
      <c r="AD121" s="151"/>
      <c r="AE121" s="151" t="s">
        <v>75</v>
      </c>
      <c r="AF121" s="151">
        <v>0</v>
      </c>
      <c r="AG121" s="151"/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44"/>
      <c r="B122" s="145"/>
      <c r="C122" s="152" t="s">
        <v>270</v>
      </c>
      <c r="D122" s="153"/>
      <c r="E122" s="154">
        <v>25.3</v>
      </c>
      <c r="F122" s="149"/>
      <c r="G122" s="149"/>
      <c r="H122" s="149"/>
      <c r="I122" s="149"/>
      <c r="J122" s="149"/>
      <c r="K122" s="149"/>
      <c r="L122" s="149"/>
      <c r="M122" s="149"/>
      <c r="N122" s="147"/>
      <c r="O122" s="147"/>
      <c r="P122" s="147"/>
      <c r="Q122" s="147"/>
      <c r="R122" s="147"/>
      <c r="S122" s="147"/>
      <c r="T122" s="150"/>
      <c r="U122" s="147"/>
      <c r="V122" s="151"/>
      <c r="W122" s="151"/>
      <c r="X122" s="151"/>
      <c r="Y122" s="151"/>
      <c r="Z122" s="151"/>
      <c r="AA122" s="151"/>
      <c r="AB122" s="151"/>
      <c r="AC122" s="151"/>
      <c r="AD122" s="151"/>
      <c r="AE122" s="151" t="s">
        <v>75</v>
      </c>
      <c r="AF122" s="151">
        <v>0</v>
      </c>
      <c r="AG122" s="151"/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44"/>
      <c r="B123" s="145"/>
      <c r="C123" s="152" t="s">
        <v>271</v>
      </c>
      <c r="D123" s="153"/>
      <c r="E123" s="154">
        <v>4.2641999999999998</v>
      </c>
      <c r="F123" s="149"/>
      <c r="G123" s="149"/>
      <c r="H123" s="149"/>
      <c r="I123" s="149"/>
      <c r="J123" s="149"/>
      <c r="K123" s="149"/>
      <c r="L123" s="149"/>
      <c r="M123" s="149"/>
      <c r="N123" s="147"/>
      <c r="O123" s="147"/>
      <c r="P123" s="147"/>
      <c r="Q123" s="147"/>
      <c r="R123" s="147"/>
      <c r="S123" s="147"/>
      <c r="T123" s="150"/>
      <c r="U123" s="147"/>
      <c r="V123" s="151"/>
      <c r="W123" s="151"/>
      <c r="X123" s="151"/>
      <c r="Y123" s="151"/>
      <c r="Z123" s="151"/>
      <c r="AA123" s="151"/>
      <c r="AB123" s="151"/>
      <c r="AC123" s="151"/>
      <c r="AD123" s="151"/>
      <c r="AE123" s="151" t="s">
        <v>75</v>
      </c>
      <c r="AF123" s="151">
        <v>0</v>
      </c>
      <c r="AG123" s="151"/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outlineLevel="1" x14ac:dyDescent="0.2">
      <c r="A124" s="144"/>
      <c r="B124" s="145"/>
      <c r="C124" s="152" t="s">
        <v>272</v>
      </c>
      <c r="D124" s="153"/>
      <c r="E124" s="154">
        <v>165.827</v>
      </c>
      <c r="F124" s="149"/>
      <c r="G124" s="149"/>
      <c r="H124" s="149"/>
      <c r="I124" s="149"/>
      <c r="J124" s="149"/>
      <c r="K124" s="149"/>
      <c r="L124" s="149"/>
      <c r="M124" s="149"/>
      <c r="N124" s="147"/>
      <c r="O124" s="147"/>
      <c r="P124" s="147"/>
      <c r="Q124" s="147"/>
      <c r="R124" s="147"/>
      <c r="S124" s="147"/>
      <c r="T124" s="150"/>
      <c r="U124" s="147"/>
      <c r="V124" s="151"/>
      <c r="W124" s="151"/>
      <c r="X124" s="151"/>
      <c r="Y124" s="151"/>
      <c r="Z124" s="151"/>
      <c r="AA124" s="151"/>
      <c r="AB124" s="151"/>
      <c r="AC124" s="151"/>
      <c r="AD124" s="151"/>
      <c r="AE124" s="151" t="s">
        <v>75</v>
      </c>
      <c r="AF124" s="151">
        <v>0</v>
      </c>
      <c r="AG124" s="151"/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outlineLevel="1" x14ac:dyDescent="0.2">
      <c r="A125" s="144"/>
      <c r="B125" s="145"/>
      <c r="C125" s="152" t="s">
        <v>273</v>
      </c>
      <c r="D125" s="153"/>
      <c r="E125" s="154">
        <v>113.5736</v>
      </c>
      <c r="F125" s="149"/>
      <c r="G125" s="149"/>
      <c r="H125" s="149"/>
      <c r="I125" s="149"/>
      <c r="J125" s="149"/>
      <c r="K125" s="149"/>
      <c r="L125" s="149"/>
      <c r="M125" s="149"/>
      <c r="N125" s="147"/>
      <c r="O125" s="147"/>
      <c r="P125" s="147"/>
      <c r="Q125" s="147"/>
      <c r="R125" s="147"/>
      <c r="S125" s="147"/>
      <c r="T125" s="150"/>
      <c r="U125" s="147"/>
      <c r="V125" s="151"/>
      <c r="W125" s="151"/>
      <c r="X125" s="151"/>
      <c r="Y125" s="151"/>
      <c r="Z125" s="151"/>
      <c r="AA125" s="151"/>
      <c r="AB125" s="151"/>
      <c r="AC125" s="151"/>
      <c r="AD125" s="151"/>
      <c r="AE125" s="151" t="s">
        <v>75</v>
      </c>
      <c r="AF125" s="151">
        <v>0</v>
      </c>
      <c r="AG125" s="151"/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outlineLevel="1" x14ac:dyDescent="0.2">
      <c r="A126" s="144"/>
      <c r="B126" s="145"/>
      <c r="C126" s="152" t="s">
        <v>274</v>
      </c>
      <c r="D126" s="153"/>
      <c r="E126" s="154">
        <v>94.247</v>
      </c>
      <c r="F126" s="149"/>
      <c r="G126" s="149"/>
      <c r="H126" s="149"/>
      <c r="I126" s="149"/>
      <c r="J126" s="149"/>
      <c r="K126" s="149"/>
      <c r="L126" s="149"/>
      <c r="M126" s="149"/>
      <c r="N126" s="147"/>
      <c r="O126" s="147"/>
      <c r="P126" s="147"/>
      <c r="Q126" s="147"/>
      <c r="R126" s="147"/>
      <c r="S126" s="147"/>
      <c r="T126" s="150"/>
      <c r="U126" s="147"/>
      <c r="V126" s="151"/>
      <c r="W126" s="151"/>
      <c r="X126" s="151"/>
      <c r="Y126" s="151"/>
      <c r="Z126" s="151"/>
      <c r="AA126" s="151"/>
      <c r="AB126" s="151"/>
      <c r="AC126" s="151"/>
      <c r="AD126" s="151"/>
      <c r="AE126" s="151" t="s">
        <v>75</v>
      </c>
      <c r="AF126" s="151">
        <v>0</v>
      </c>
      <c r="AG126" s="151"/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x14ac:dyDescent="0.2">
      <c r="A127" s="155" t="s">
        <v>70</v>
      </c>
      <c r="B127" s="156" t="s">
        <v>98</v>
      </c>
      <c r="C127" s="157" t="s">
        <v>99</v>
      </c>
      <c r="D127" s="158"/>
      <c r="E127" s="159"/>
      <c r="F127" s="160"/>
      <c r="G127" s="160">
        <f>SUMIF(AE128:AE137,"&lt;&gt;NOR",G128:G137)</f>
        <v>0</v>
      </c>
      <c r="H127" s="160"/>
      <c r="I127" s="160">
        <f>SUM(I128:I137)</f>
        <v>40453.699999999997</v>
      </c>
      <c r="J127" s="160"/>
      <c r="K127" s="160">
        <f>SUM(K128:K137)</f>
        <v>75646.69</v>
      </c>
      <c r="L127" s="160"/>
      <c r="M127" s="160">
        <f>SUM(M128:M137)</f>
        <v>0</v>
      </c>
      <c r="N127" s="158"/>
      <c r="O127" s="158">
        <f>SUM(O128:O137)</f>
        <v>10.930110000000001</v>
      </c>
      <c r="P127" s="158"/>
      <c r="Q127" s="158">
        <f>SUM(Q128:Q137)</f>
        <v>0</v>
      </c>
      <c r="R127" s="158"/>
      <c r="S127" s="158"/>
      <c r="T127" s="161"/>
      <c r="U127" s="158">
        <f>SUM(U128:U137)</f>
        <v>209.59</v>
      </c>
      <c r="AE127" t="s">
        <v>72</v>
      </c>
    </row>
    <row r="128" spans="1:60" outlineLevel="1" x14ac:dyDescent="0.2">
      <c r="A128" s="144">
        <v>29</v>
      </c>
      <c r="B128" s="145" t="s">
        <v>100</v>
      </c>
      <c r="C128" s="146" t="s">
        <v>101</v>
      </c>
      <c r="D128" s="147" t="s">
        <v>73</v>
      </c>
      <c r="E128" s="148">
        <v>453.36</v>
      </c>
      <c r="F128" s="173"/>
      <c r="G128" s="149">
        <f>E128*F128</f>
        <v>0</v>
      </c>
      <c r="H128" s="149">
        <v>0.03</v>
      </c>
      <c r="I128" s="149">
        <f>ROUND(E128*H128,2)</f>
        <v>13.6</v>
      </c>
      <c r="J128" s="149">
        <v>53.269999999999996</v>
      </c>
      <c r="K128" s="149">
        <f>ROUND(E128*J128,2)</f>
        <v>24150.49</v>
      </c>
      <c r="L128" s="149">
        <v>21</v>
      </c>
      <c r="M128" s="149">
        <f>G128*(1+L128/100)</f>
        <v>0</v>
      </c>
      <c r="N128" s="147">
        <v>1.8380000000000001E-2</v>
      </c>
      <c r="O128" s="147">
        <f>ROUND(E128*N128,5)</f>
        <v>8.3327600000000004</v>
      </c>
      <c r="P128" s="147">
        <v>0</v>
      </c>
      <c r="Q128" s="147">
        <f>ROUND(E128*P128,5)</f>
        <v>0</v>
      </c>
      <c r="R128" s="147"/>
      <c r="S128" s="147"/>
      <c r="T128" s="150">
        <v>0.13</v>
      </c>
      <c r="U128" s="147">
        <f>ROUND(E128*T128,2)</f>
        <v>58.94</v>
      </c>
      <c r="V128" s="151"/>
      <c r="W128" s="151"/>
      <c r="X128" s="151"/>
      <c r="Y128" s="151"/>
      <c r="Z128" s="151"/>
      <c r="AA128" s="151"/>
      <c r="AB128" s="151"/>
      <c r="AC128" s="151"/>
      <c r="AD128" s="151"/>
      <c r="AE128" s="151" t="s">
        <v>74</v>
      </c>
      <c r="AF128" s="151"/>
      <c r="AG128" s="151"/>
      <c r="AH128" s="151"/>
      <c r="AI128" s="151"/>
      <c r="AJ128" s="151"/>
      <c r="AK128" s="151"/>
      <c r="AL128" s="151"/>
      <c r="AM128" s="151"/>
      <c r="AN128" s="151"/>
      <c r="AO128" s="151"/>
      <c r="AP128" s="151"/>
      <c r="AQ128" s="151"/>
      <c r="AR128" s="151"/>
      <c r="AS128" s="151"/>
      <c r="AT128" s="151"/>
      <c r="AU128" s="151"/>
      <c r="AV128" s="151"/>
      <c r="AW128" s="151"/>
      <c r="AX128" s="151"/>
      <c r="AY128" s="151"/>
      <c r="AZ128" s="151"/>
      <c r="BA128" s="151"/>
      <c r="BB128" s="151"/>
      <c r="BC128" s="151"/>
      <c r="BD128" s="151"/>
      <c r="BE128" s="151"/>
      <c r="BF128" s="151"/>
      <c r="BG128" s="151"/>
      <c r="BH128" s="151"/>
    </row>
    <row r="129" spans="1:60" outlineLevel="1" x14ac:dyDescent="0.2">
      <c r="A129" s="144"/>
      <c r="B129" s="145"/>
      <c r="C129" s="152" t="s">
        <v>276</v>
      </c>
      <c r="D129" s="153"/>
      <c r="E129" s="154">
        <v>453.36</v>
      </c>
      <c r="F129" s="149"/>
      <c r="G129" s="149"/>
      <c r="H129" s="149"/>
      <c r="I129" s="149"/>
      <c r="J129" s="149"/>
      <c r="K129" s="149"/>
      <c r="L129" s="149"/>
      <c r="M129" s="149"/>
      <c r="N129" s="147"/>
      <c r="O129" s="147"/>
      <c r="P129" s="147"/>
      <c r="Q129" s="147"/>
      <c r="R129" s="147"/>
      <c r="S129" s="147"/>
      <c r="T129" s="150"/>
      <c r="U129" s="147"/>
      <c r="V129" s="151"/>
      <c r="W129" s="151"/>
      <c r="X129" s="151"/>
      <c r="Y129" s="151"/>
      <c r="Z129" s="151"/>
      <c r="AA129" s="151"/>
      <c r="AB129" s="151"/>
      <c r="AC129" s="151"/>
      <c r="AD129" s="151"/>
      <c r="AE129" s="151" t="s">
        <v>75</v>
      </c>
      <c r="AF129" s="151">
        <v>0</v>
      </c>
      <c r="AG129" s="151"/>
      <c r="AH129" s="151"/>
      <c r="AI129" s="151"/>
      <c r="AJ129" s="151"/>
      <c r="AK129" s="151"/>
      <c r="AL129" s="151"/>
      <c r="AM129" s="151"/>
      <c r="AN129" s="151"/>
      <c r="AO129" s="151"/>
      <c r="AP129" s="151"/>
      <c r="AQ129" s="151"/>
      <c r="AR129" s="151"/>
      <c r="AS129" s="151"/>
      <c r="AT129" s="151"/>
      <c r="AU129" s="151"/>
      <c r="AV129" s="151"/>
      <c r="AW129" s="151"/>
      <c r="AX129" s="151"/>
      <c r="AY129" s="151"/>
      <c r="AZ129" s="151"/>
      <c r="BA129" s="151"/>
      <c r="BB129" s="151"/>
      <c r="BC129" s="151"/>
      <c r="BD129" s="151"/>
      <c r="BE129" s="151"/>
      <c r="BF129" s="151"/>
      <c r="BG129" s="151"/>
      <c r="BH129" s="151"/>
    </row>
    <row r="130" spans="1:60" outlineLevel="1" x14ac:dyDescent="0.2">
      <c r="A130" s="144">
        <v>30</v>
      </c>
      <c r="B130" s="145" t="s">
        <v>102</v>
      </c>
      <c r="C130" s="146" t="s">
        <v>103</v>
      </c>
      <c r="D130" s="147" t="s">
        <v>73</v>
      </c>
      <c r="E130" s="148">
        <v>453.36</v>
      </c>
      <c r="F130" s="173"/>
      <c r="G130" s="149">
        <f t="shared" ref="G130:G134" si="7">E130*F130</f>
        <v>0</v>
      </c>
      <c r="H130" s="149">
        <v>0</v>
      </c>
      <c r="I130" s="149">
        <f>ROUND(E130*H130,2)</f>
        <v>0</v>
      </c>
      <c r="J130" s="149">
        <v>38.299999999999997</v>
      </c>
      <c r="K130" s="149">
        <f>ROUND(E130*J130,2)</f>
        <v>17363.689999999999</v>
      </c>
      <c r="L130" s="149">
        <v>21</v>
      </c>
      <c r="M130" s="149">
        <f>G130*(1+L130/100)</f>
        <v>0</v>
      </c>
      <c r="N130" s="147">
        <v>0</v>
      </c>
      <c r="O130" s="147">
        <f>ROUND(E130*N130,5)</f>
        <v>0</v>
      </c>
      <c r="P130" s="147">
        <v>0</v>
      </c>
      <c r="Q130" s="147">
        <f>ROUND(E130*P130,5)</f>
        <v>0</v>
      </c>
      <c r="R130" s="147"/>
      <c r="S130" s="147"/>
      <c r="T130" s="150">
        <v>0.112</v>
      </c>
      <c r="U130" s="147">
        <f>ROUND(E130*T130,2)</f>
        <v>50.78</v>
      </c>
      <c r="V130" s="151"/>
      <c r="W130" s="151"/>
      <c r="X130" s="151"/>
      <c r="Y130" s="151"/>
      <c r="Z130" s="151"/>
      <c r="AA130" s="151"/>
      <c r="AB130" s="151"/>
      <c r="AC130" s="151"/>
      <c r="AD130" s="151"/>
      <c r="AE130" s="151" t="s">
        <v>74</v>
      </c>
      <c r="AF130" s="151"/>
      <c r="AG130" s="151"/>
      <c r="AH130" s="151"/>
      <c r="AI130" s="151"/>
      <c r="AJ130" s="151"/>
      <c r="AK130" s="151"/>
      <c r="AL130" s="151"/>
      <c r="AM130" s="151"/>
      <c r="AN130" s="151"/>
      <c r="AO130" s="151"/>
      <c r="AP130" s="151"/>
      <c r="AQ130" s="151"/>
      <c r="AR130" s="151"/>
      <c r="AS130" s="151"/>
      <c r="AT130" s="151"/>
      <c r="AU130" s="151"/>
      <c r="AV130" s="151"/>
      <c r="AW130" s="151"/>
      <c r="AX130" s="151"/>
      <c r="AY130" s="151"/>
      <c r="AZ130" s="151"/>
      <c r="BA130" s="151"/>
      <c r="BB130" s="151"/>
      <c r="BC130" s="151"/>
      <c r="BD130" s="151"/>
      <c r="BE130" s="151"/>
      <c r="BF130" s="151"/>
      <c r="BG130" s="151"/>
      <c r="BH130" s="151"/>
    </row>
    <row r="131" spans="1:60" outlineLevel="1" x14ac:dyDescent="0.2">
      <c r="A131" s="144"/>
      <c r="B131" s="145"/>
      <c r="C131" s="152" t="s">
        <v>276</v>
      </c>
      <c r="D131" s="153"/>
      <c r="E131" s="154">
        <v>453.36</v>
      </c>
      <c r="F131" s="149"/>
      <c r="G131" s="149"/>
      <c r="H131" s="149"/>
      <c r="I131" s="149"/>
      <c r="J131" s="149"/>
      <c r="K131" s="149"/>
      <c r="L131" s="149"/>
      <c r="M131" s="149"/>
      <c r="N131" s="147"/>
      <c r="O131" s="147"/>
      <c r="P131" s="147"/>
      <c r="Q131" s="147"/>
      <c r="R131" s="147"/>
      <c r="S131" s="147"/>
      <c r="T131" s="150"/>
      <c r="U131" s="147"/>
      <c r="V131" s="151"/>
      <c r="W131" s="151"/>
      <c r="X131" s="151"/>
      <c r="Y131" s="151"/>
      <c r="Z131" s="151"/>
      <c r="AA131" s="151"/>
      <c r="AB131" s="151"/>
      <c r="AC131" s="151"/>
      <c r="AD131" s="151"/>
      <c r="AE131" s="151" t="s">
        <v>75</v>
      </c>
      <c r="AF131" s="151">
        <v>0</v>
      </c>
      <c r="AG131" s="151"/>
      <c r="AH131" s="151"/>
      <c r="AI131" s="151"/>
      <c r="AJ131" s="151"/>
      <c r="AK131" s="151"/>
      <c r="AL131" s="151"/>
      <c r="AM131" s="151"/>
      <c r="AN131" s="151"/>
      <c r="AO131" s="151"/>
      <c r="AP131" s="151"/>
      <c r="AQ131" s="151"/>
      <c r="AR131" s="151"/>
      <c r="AS131" s="151"/>
      <c r="AT131" s="151"/>
      <c r="AU131" s="151"/>
      <c r="AV131" s="151"/>
      <c r="AW131" s="151"/>
      <c r="AX131" s="151"/>
      <c r="AY131" s="151"/>
      <c r="AZ131" s="151"/>
      <c r="BA131" s="151"/>
      <c r="BB131" s="151"/>
      <c r="BC131" s="151"/>
      <c r="BD131" s="151"/>
      <c r="BE131" s="151"/>
      <c r="BF131" s="151"/>
      <c r="BG131" s="151"/>
      <c r="BH131" s="151"/>
    </row>
    <row r="132" spans="1:60" outlineLevel="1" x14ac:dyDescent="0.2">
      <c r="A132" s="144">
        <v>31</v>
      </c>
      <c r="B132" s="145" t="s">
        <v>104</v>
      </c>
      <c r="C132" s="146" t="s">
        <v>105</v>
      </c>
      <c r="D132" s="147" t="s">
        <v>73</v>
      </c>
      <c r="E132" s="148">
        <v>453.36</v>
      </c>
      <c r="F132" s="173"/>
      <c r="G132" s="149">
        <f t="shared" si="7"/>
        <v>0</v>
      </c>
      <c r="H132" s="149">
        <v>26.44</v>
      </c>
      <c r="I132" s="149">
        <f>ROUND(E132*H132,2)</f>
        <v>11986.84</v>
      </c>
      <c r="J132" s="149">
        <v>2.0599999999999987</v>
      </c>
      <c r="K132" s="149">
        <f>ROUND(E132*J132,2)</f>
        <v>933.92</v>
      </c>
      <c r="L132" s="149">
        <v>21</v>
      </c>
      <c r="M132" s="149">
        <f>G132*(1+L132/100)</f>
        <v>0</v>
      </c>
      <c r="N132" s="147">
        <v>8.4999999999999995E-4</v>
      </c>
      <c r="O132" s="147">
        <f>ROUND(E132*N132,5)</f>
        <v>0.38535999999999998</v>
      </c>
      <c r="P132" s="147">
        <v>0</v>
      </c>
      <c r="Q132" s="147">
        <f>ROUND(E132*P132,5)</f>
        <v>0</v>
      </c>
      <c r="R132" s="147"/>
      <c r="S132" s="147"/>
      <c r="T132" s="150">
        <v>6.0000000000000001E-3</v>
      </c>
      <c r="U132" s="147">
        <f>ROUND(E132*T132,2)</f>
        <v>2.72</v>
      </c>
      <c r="V132" s="151"/>
      <c r="W132" s="151"/>
      <c r="X132" s="151"/>
      <c r="Y132" s="151"/>
      <c r="Z132" s="151"/>
      <c r="AA132" s="151"/>
      <c r="AB132" s="151"/>
      <c r="AC132" s="151"/>
      <c r="AD132" s="151"/>
      <c r="AE132" s="151" t="s">
        <v>74</v>
      </c>
      <c r="AF132" s="151"/>
      <c r="AG132" s="151"/>
      <c r="AH132" s="151"/>
      <c r="AI132" s="151"/>
      <c r="AJ132" s="151"/>
      <c r="AK132" s="151"/>
      <c r="AL132" s="151"/>
      <c r="AM132" s="151"/>
      <c r="AN132" s="151"/>
      <c r="AO132" s="151"/>
      <c r="AP132" s="151"/>
      <c r="AQ132" s="151"/>
      <c r="AR132" s="151"/>
      <c r="AS132" s="151"/>
      <c r="AT132" s="151"/>
      <c r="AU132" s="151"/>
      <c r="AV132" s="151"/>
      <c r="AW132" s="151"/>
      <c r="AX132" s="151"/>
      <c r="AY132" s="151"/>
      <c r="AZ132" s="151"/>
      <c r="BA132" s="151"/>
      <c r="BB132" s="151"/>
      <c r="BC132" s="151"/>
      <c r="BD132" s="151"/>
      <c r="BE132" s="151"/>
      <c r="BF132" s="151"/>
      <c r="BG132" s="151"/>
      <c r="BH132" s="151"/>
    </row>
    <row r="133" spans="1:60" outlineLevel="1" x14ac:dyDescent="0.2">
      <c r="A133" s="144"/>
      <c r="B133" s="145"/>
      <c r="C133" s="152" t="s">
        <v>276</v>
      </c>
      <c r="D133" s="153"/>
      <c r="E133" s="154">
        <v>453.36</v>
      </c>
      <c r="F133" s="149"/>
      <c r="G133" s="149"/>
      <c r="H133" s="149"/>
      <c r="I133" s="149"/>
      <c r="J133" s="149"/>
      <c r="K133" s="149"/>
      <c r="L133" s="149"/>
      <c r="M133" s="149"/>
      <c r="N133" s="147"/>
      <c r="O133" s="147"/>
      <c r="P133" s="147"/>
      <c r="Q133" s="147"/>
      <c r="R133" s="147"/>
      <c r="S133" s="147"/>
      <c r="T133" s="150"/>
      <c r="U133" s="147"/>
      <c r="V133" s="151"/>
      <c r="W133" s="151"/>
      <c r="X133" s="151"/>
      <c r="Y133" s="151"/>
      <c r="Z133" s="151"/>
      <c r="AA133" s="151"/>
      <c r="AB133" s="151"/>
      <c r="AC133" s="151"/>
      <c r="AD133" s="151"/>
      <c r="AE133" s="151" t="s">
        <v>75</v>
      </c>
      <c r="AF133" s="151">
        <v>0</v>
      </c>
      <c r="AG133" s="151"/>
      <c r="AH133" s="151"/>
      <c r="AI133" s="151"/>
      <c r="AJ133" s="151"/>
      <c r="AK133" s="151"/>
      <c r="AL133" s="151"/>
      <c r="AM133" s="151"/>
      <c r="AN133" s="151"/>
      <c r="AO133" s="151"/>
      <c r="AP133" s="151"/>
      <c r="AQ133" s="151"/>
      <c r="AR133" s="151"/>
      <c r="AS133" s="151"/>
      <c r="AT133" s="151"/>
      <c r="AU133" s="151"/>
      <c r="AV133" s="151"/>
      <c r="AW133" s="151"/>
      <c r="AX133" s="151"/>
      <c r="AY133" s="151"/>
      <c r="AZ133" s="151"/>
      <c r="BA133" s="151"/>
      <c r="BB133" s="151"/>
      <c r="BC133" s="151"/>
      <c r="BD133" s="151"/>
      <c r="BE133" s="151"/>
      <c r="BF133" s="151"/>
      <c r="BG133" s="151"/>
      <c r="BH133" s="151"/>
    </row>
    <row r="134" spans="1:60" outlineLevel="1" x14ac:dyDescent="0.2">
      <c r="A134" s="144">
        <v>32</v>
      </c>
      <c r="B134" s="145" t="s">
        <v>159</v>
      </c>
      <c r="C134" s="146" t="s">
        <v>160</v>
      </c>
      <c r="D134" s="147" t="s">
        <v>73</v>
      </c>
      <c r="E134" s="148">
        <v>373.64760000000001</v>
      </c>
      <c r="F134" s="173"/>
      <c r="G134" s="149">
        <f t="shared" si="7"/>
        <v>0</v>
      </c>
      <c r="H134" s="149">
        <v>76.150000000000006</v>
      </c>
      <c r="I134" s="149">
        <f>ROUND(E134*H134,2)</f>
        <v>28453.26</v>
      </c>
      <c r="J134" s="149">
        <v>88.85</v>
      </c>
      <c r="K134" s="149">
        <f>ROUND(E134*J134,2)</f>
        <v>33198.589999999997</v>
      </c>
      <c r="L134" s="149">
        <v>21</v>
      </c>
      <c r="M134" s="149">
        <f>G134*(1+L134/100)</f>
        <v>0</v>
      </c>
      <c r="N134" s="147">
        <v>5.9199999999999999E-3</v>
      </c>
      <c r="O134" s="147">
        <f>ROUND(E134*N134,5)</f>
        <v>2.2119900000000001</v>
      </c>
      <c r="P134" s="147">
        <v>0</v>
      </c>
      <c r="Q134" s="147">
        <f>ROUND(E134*P134,5)</f>
        <v>0</v>
      </c>
      <c r="R134" s="147"/>
      <c r="S134" s="147"/>
      <c r="T134" s="150">
        <v>0.26</v>
      </c>
      <c r="U134" s="147">
        <f>ROUND(E134*T134,2)</f>
        <v>97.15</v>
      </c>
      <c r="V134" s="151"/>
      <c r="W134" s="151"/>
      <c r="X134" s="151"/>
      <c r="Y134" s="151"/>
      <c r="Z134" s="151"/>
      <c r="AA134" s="151"/>
      <c r="AB134" s="151"/>
      <c r="AC134" s="151"/>
      <c r="AD134" s="151"/>
      <c r="AE134" s="151" t="s">
        <v>74</v>
      </c>
      <c r="AF134" s="151"/>
      <c r="AG134" s="151"/>
      <c r="AH134" s="151"/>
      <c r="AI134" s="151"/>
      <c r="AJ134" s="151"/>
      <c r="AK134" s="151"/>
      <c r="AL134" s="151"/>
      <c r="AM134" s="151"/>
      <c r="AN134" s="151"/>
      <c r="AO134" s="151"/>
      <c r="AP134" s="151"/>
      <c r="AQ134" s="151"/>
      <c r="AR134" s="151"/>
      <c r="AS134" s="151"/>
      <c r="AT134" s="151"/>
      <c r="AU134" s="151"/>
      <c r="AV134" s="151"/>
      <c r="AW134" s="151"/>
      <c r="AX134" s="151"/>
      <c r="AY134" s="151"/>
      <c r="AZ134" s="151"/>
      <c r="BA134" s="151"/>
      <c r="BB134" s="151"/>
      <c r="BC134" s="151"/>
      <c r="BD134" s="151"/>
      <c r="BE134" s="151"/>
      <c r="BF134" s="151"/>
      <c r="BG134" s="151"/>
      <c r="BH134" s="151"/>
    </row>
    <row r="135" spans="1:60" outlineLevel="1" x14ac:dyDescent="0.2">
      <c r="A135" s="144"/>
      <c r="B135" s="145"/>
      <c r="C135" s="152" t="s">
        <v>209</v>
      </c>
      <c r="D135" s="153"/>
      <c r="E135" s="154">
        <v>165.827</v>
      </c>
      <c r="F135" s="149"/>
      <c r="G135" s="149"/>
      <c r="H135" s="149"/>
      <c r="I135" s="149"/>
      <c r="J135" s="149"/>
      <c r="K135" s="149"/>
      <c r="L135" s="149"/>
      <c r="M135" s="149"/>
      <c r="N135" s="147"/>
      <c r="O135" s="147"/>
      <c r="P135" s="147"/>
      <c r="Q135" s="147"/>
      <c r="R135" s="147"/>
      <c r="S135" s="147"/>
      <c r="T135" s="150"/>
      <c r="U135" s="147"/>
      <c r="V135" s="151"/>
      <c r="W135" s="151"/>
      <c r="X135" s="151"/>
      <c r="Y135" s="151"/>
      <c r="Z135" s="151"/>
      <c r="AA135" s="151"/>
      <c r="AB135" s="151"/>
      <c r="AC135" s="151"/>
      <c r="AD135" s="151"/>
      <c r="AE135" s="151" t="s">
        <v>75</v>
      </c>
      <c r="AF135" s="151">
        <v>0</v>
      </c>
      <c r="AG135" s="151"/>
      <c r="AH135" s="151"/>
      <c r="AI135" s="151"/>
      <c r="AJ135" s="151"/>
      <c r="AK135" s="151"/>
      <c r="AL135" s="151"/>
      <c r="AM135" s="151"/>
      <c r="AN135" s="151"/>
      <c r="AO135" s="151"/>
      <c r="AP135" s="151"/>
      <c r="AQ135" s="151"/>
      <c r="AR135" s="151"/>
      <c r="AS135" s="151"/>
      <c r="AT135" s="151"/>
      <c r="AU135" s="151"/>
      <c r="AV135" s="151"/>
      <c r="AW135" s="151"/>
      <c r="AX135" s="151"/>
      <c r="AY135" s="151"/>
      <c r="AZ135" s="151"/>
      <c r="BA135" s="151"/>
      <c r="BB135" s="151"/>
      <c r="BC135" s="151"/>
      <c r="BD135" s="151"/>
      <c r="BE135" s="151"/>
      <c r="BF135" s="151"/>
      <c r="BG135" s="151"/>
      <c r="BH135" s="151"/>
    </row>
    <row r="136" spans="1:60" outlineLevel="1" x14ac:dyDescent="0.2">
      <c r="A136" s="144"/>
      <c r="B136" s="145"/>
      <c r="C136" s="152" t="s">
        <v>210</v>
      </c>
      <c r="D136" s="153"/>
      <c r="E136" s="154">
        <v>113.5736</v>
      </c>
      <c r="F136" s="149"/>
      <c r="G136" s="149"/>
      <c r="H136" s="149"/>
      <c r="I136" s="149"/>
      <c r="J136" s="149"/>
      <c r="K136" s="149"/>
      <c r="L136" s="149"/>
      <c r="M136" s="149"/>
      <c r="N136" s="147"/>
      <c r="O136" s="147"/>
      <c r="P136" s="147"/>
      <c r="Q136" s="147"/>
      <c r="R136" s="147"/>
      <c r="S136" s="147"/>
      <c r="T136" s="150"/>
      <c r="U136" s="147"/>
      <c r="V136" s="151"/>
      <c r="W136" s="151"/>
      <c r="X136" s="151"/>
      <c r="Y136" s="151"/>
      <c r="Z136" s="151"/>
      <c r="AA136" s="151"/>
      <c r="AB136" s="151"/>
      <c r="AC136" s="151"/>
      <c r="AD136" s="151"/>
      <c r="AE136" s="151" t="s">
        <v>75</v>
      </c>
      <c r="AF136" s="151">
        <v>0</v>
      </c>
      <c r="AG136" s="151"/>
      <c r="AH136" s="151"/>
      <c r="AI136" s="151"/>
      <c r="AJ136" s="151"/>
      <c r="AK136" s="151"/>
      <c r="AL136" s="151"/>
      <c r="AM136" s="151"/>
      <c r="AN136" s="151"/>
      <c r="AO136" s="151"/>
      <c r="AP136" s="151"/>
      <c r="AQ136" s="151"/>
      <c r="AR136" s="151"/>
      <c r="AS136" s="151"/>
      <c r="AT136" s="151"/>
      <c r="AU136" s="151"/>
      <c r="AV136" s="151"/>
      <c r="AW136" s="151"/>
      <c r="AX136" s="151"/>
      <c r="AY136" s="151"/>
      <c r="AZ136" s="151"/>
      <c r="BA136" s="151"/>
      <c r="BB136" s="151"/>
      <c r="BC136" s="151"/>
      <c r="BD136" s="151"/>
      <c r="BE136" s="151"/>
      <c r="BF136" s="151"/>
      <c r="BG136" s="151"/>
      <c r="BH136" s="151"/>
    </row>
    <row r="137" spans="1:60" outlineLevel="1" x14ac:dyDescent="0.2">
      <c r="A137" s="144"/>
      <c r="B137" s="145"/>
      <c r="C137" s="152" t="s">
        <v>211</v>
      </c>
      <c r="D137" s="153"/>
      <c r="E137" s="154">
        <v>94.247</v>
      </c>
      <c r="F137" s="149"/>
      <c r="G137" s="149"/>
      <c r="H137" s="149"/>
      <c r="I137" s="149"/>
      <c r="J137" s="149"/>
      <c r="K137" s="149"/>
      <c r="L137" s="149"/>
      <c r="M137" s="149"/>
      <c r="N137" s="147"/>
      <c r="O137" s="147"/>
      <c r="P137" s="147"/>
      <c r="Q137" s="147"/>
      <c r="R137" s="147"/>
      <c r="S137" s="147"/>
      <c r="T137" s="150"/>
      <c r="U137" s="147"/>
      <c r="V137" s="151"/>
      <c r="W137" s="151"/>
      <c r="X137" s="151"/>
      <c r="Y137" s="151"/>
      <c r="Z137" s="151"/>
      <c r="AA137" s="151"/>
      <c r="AB137" s="151"/>
      <c r="AC137" s="151"/>
      <c r="AD137" s="151"/>
      <c r="AE137" s="151" t="s">
        <v>75</v>
      </c>
      <c r="AF137" s="151">
        <v>0</v>
      </c>
      <c r="AG137" s="151"/>
      <c r="AH137" s="151"/>
      <c r="AI137" s="151"/>
      <c r="AJ137" s="151"/>
      <c r="AK137" s="151"/>
      <c r="AL137" s="151"/>
      <c r="AM137" s="151"/>
      <c r="AN137" s="151"/>
      <c r="AO137" s="151"/>
      <c r="AP137" s="151"/>
      <c r="AQ137" s="151"/>
      <c r="AR137" s="151"/>
      <c r="AS137" s="151"/>
      <c r="AT137" s="151"/>
      <c r="AU137" s="151"/>
      <c r="AV137" s="151"/>
      <c r="AW137" s="151"/>
      <c r="AX137" s="151"/>
      <c r="AY137" s="151"/>
      <c r="AZ137" s="151"/>
      <c r="BA137" s="151"/>
      <c r="BB137" s="151"/>
      <c r="BC137" s="151"/>
      <c r="BD137" s="151"/>
      <c r="BE137" s="151"/>
      <c r="BF137" s="151"/>
      <c r="BG137" s="151"/>
      <c r="BH137" s="151"/>
    </row>
    <row r="138" spans="1:60" x14ac:dyDescent="0.2">
      <c r="A138" s="155" t="s">
        <v>70</v>
      </c>
      <c r="B138" s="156" t="s">
        <v>161</v>
      </c>
      <c r="C138" s="157" t="s">
        <v>162</v>
      </c>
      <c r="D138" s="158"/>
      <c r="E138" s="159"/>
      <c r="F138" s="160"/>
      <c r="G138" s="160">
        <f>SUMIF(AE139:AE151,"&lt;&gt;NOR",G139:G151)</f>
        <v>0</v>
      </c>
      <c r="H138" s="160"/>
      <c r="I138" s="160">
        <f>SUM(I139:I151)</f>
        <v>1883.85</v>
      </c>
      <c r="J138" s="160"/>
      <c r="K138" s="160">
        <f>SUM(K139:K151)</f>
        <v>40123.4</v>
      </c>
      <c r="L138" s="160"/>
      <c r="M138" s="160">
        <f>SUM(M139:M151)</f>
        <v>0</v>
      </c>
      <c r="N138" s="158"/>
      <c r="O138" s="158">
        <f>SUM(O139:O151)</f>
        <v>7.8869999999999996E-2</v>
      </c>
      <c r="P138" s="158"/>
      <c r="Q138" s="158">
        <f>SUM(Q139:Q151)</f>
        <v>7.18588</v>
      </c>
      <c r="R138" s="158"/>
      <c r="S138" s="158"/>
      <c r="T138" s="161"/>
      <c r="U138" s="158">
        <f>SUM(U139:U151)</f>
        <v>38.200000000000003</v>
      </c>
      <c r="AE138" t="s">
        <v>72</v>
      </c>
    </row>
    <row r="139" spans="1:60" outlineLevel="1" x14ac:dyDescent="0.2">
      <c r="A139" s="144">
        <v>33</v>
      </c>
      <c r="B139" s="145" t="s">
        <v>163</v>
      </c>
      <c r="C139" s="146" t="s">
        <v>164</v>
      </c>
      <c r="D139" s="147" t="s">
        <v>73</v>
      </c>
      <c r="E139" s="148">
        <v>114.31100000000001</v>
      </c>
      <c r="F139" s="173"/>
      <c r="G139" s="149">
        <f>E139*F139</f>
        <v>0</v>
      </c>
      <c r="H139" s="149">
        <v>16.48</v>
      </c>
      <c r="I139" s="149">
        <f>ROUND(E139*H139,2)</f>
        <v>1883.85</v>
      </c>
      <c r="J139" s="149">
        <v>102.02</v>
      </c>
      <c r="K139" s="149">
        <f>ROUND(E139*J139,2)</f>
        <v>11662.01</v>
      </c>
      <c r="L139" s="149">
        <v>21</v>
      </c>
      <c r="M139" s="149">
        <f>G139*(1+L139/100)</f>
        <v>0</v>
      </c>
      <c r="N139" s="147">
        <v>6.8999999999999997E-4</v>
      </c>
      <c r="O139" s="147">
        <f>ROUND(E139*N139,5)</f>
        <v>7.8869999999999996E-2</v>
      </c>
      <c r="P139" s="147">
        <v>3.4000000000000002E-2</v>
      </c>
      <c r="Q139" s="147">
        <f>ROUND(E139*P139,5)</f>
        <v>3.8865699999999999</v>
      </c>
      <c r="R139" s="147"/>
      <c r="S139" s="147"/>
      <c r="T139" s="150">
        <v>0.32700000000000001</v>
      </c>
      <c r="U139" s="147">
        <f>ROUND(E139*T139,2)</f>
        <v>37.380000000000003</v>
      </c>
      <c r="V139" s="151"/>
      <c r="W139" s="151"/>
      <c r="X139" s="151"/>
      <c r="Y139" s="151"/>
      <c r="Z139" s="151"/>
      <c r="AA139" s="151"/>
      <c r="AB139" s="151"/>
      <c r="AC139" s="151"/>
      <c r="AD139" s="151"/>
      <c r="AE139" s="151" t="s">
        <v>74</v>
      </c>
      <c r="AF139" s="151"/>
      <c r="AG139" s="151"/>
      <c r="AH139" s="151"/>
      <c r="AI139" s="151"/>
      <c r="AJ139" s="151"/>
      <c r="AK139" s="151"/>
      <c r="AL139" s="151"/>
      <c r="AM139" s="151"/>
      <c r="AN139" s="151"/>
      <c r="AO139" s="151"/>
      <c r="AP139" s="151"/>
      <c r="AQ139" s="151"/>
      <c r="AR139" s="151"/>
      <c r="AS139" s="151"/>
      <c r="AT139" s="151"/>
      <c r="AU139" s="151"/>
      <c r="AV139" s="151"/>
      <c r="AW139" s="151"/>
      <c r="AX139" s="151"/>
      <c r="AY139" s="151"/>
      <c r="AZ139" s="151"/>
      <c r="BA139" s="151"/>
      <c r="BB139" s="151"/>
      <c r="BC139" s="151"/>
      <c r="BD139" s="151"/>
      <c r="BE139" s="151"/>
      <c r="BF139" s="151"/>
      <c r="BG139" s="151"/>
      <c r="BH139" s="151"/>
    </row>
    <row r="140" spans="1:60" outlineLevel="1" x14ac:dyDescent="0.2">
      <c r="A140" s="144"/>
      <c r="B140" s="145"/>
      <c r="C140" s="152" t="s">
        <v>221</v>
      </c>
      <c r="D140" s="153"/>
      <c r="E140" s="154">
        <v>66.373199999999997</v>
      </c>
      <c r="F140" s="149"/>
      <c r="G140" s="149"/>
      <c r="H140" s="149"/>
      <c r="I140" s="149"/>
      <c r="J140" s="149"/>
      <c r="K140" s="149"/>
      <c r="L140" s="149"/>
      <c r="M140" s="149"/>
      <c r="N140" s="147"/>
      <c r="O140" s="147"/>
      <c r="P140" s="147"/>
      <c r="Q140" s="147"/>
      <c r="R140" s="147"/>
      <c r="S140" s="147"/>
      <c r="T140" s="150"/>
      <c r="U140" s="147"/>
      <c r="V140" s="151"/>
      <c r="W140" s="151"/>
      <c r="X140" s="151"/>
      <c r="Y140" s="151"/>
      <c r="Z140" s="151"/>
      <c r="AA140" s="151"/>
      <c r="AB140" s="151"/>
      <c r="AC140" s="151"/>
      <c r="AD140" s="151"/>
      <c r="AE140" s="151" t="s">
        <v>75</v>
      </c>
      <c r="AF140" s="151">
        <v>0</v>
      </c>
      <c r="AG140" s="151"/>
      <c r="AH140" s="151"/>
      <c r="AI140" s="151"/>
      <c r="AJ140" s="151"/>
      <c r="AK140" s="151"/>
      <c r="AL140" s="151"/>
      <c r="AM140" s="151"/>
      <c r="AN140" s="151"/>
      <c r="AO140" s="151"/>
      <c r="AP140" s="151"/>
      <c r="AQ140" s="151"/>
      <c r="AR140" s="151"/>
      <c r="AS140" s="151"/>
      <c r="AT140" s="151"/>
      <c r="AU140" s="151"/>
      <c r="AV140" s="151"/>
      <c r="AW140" s="151"/>
      <c r="AX140" s="151"/>
      <c r="AY140" s="151"/>
      <c r="AZ140" s="151"/>
      <c r="BA140" s="151"/>
      <c r="BB140" s="151"/>
      <c r="BC140" s="151"/>
      <c r="BD140" s="151"/>
      <c r="BE140" s="151"/>
      <c r="BF140" s="151"/>
      <c r="BG140" s="151"/>
      <c r="BH140" s="151"/>
    </row>
    <row r="141" spans="1:60" outlineLevel="1" x14ac:dyDescent="0.2">
      <c r="A141" s="144"/>
      <c r="B141" s="145"/>
      <c r="C141" s="152" t="s">
        <v>200</v>
      </c>
      <c r="D141" s="153"/>
      <c r="E141" s="154">
        <v>22.515799999999999</v>
      </c>
      <c r="F141" s="149"/>
      <c r="G141" s="149"/>
      <c r="H141" s="149"/>
      <c r="I141" s="149"/>
      <c r="J141" s="149"/>
      <c r="K141" s="149"/>
      <c r="L141" s="149"/>
      <c r="M141" s="149"/>
      <c r="N141" s="147"/>
      <c r="O141" s="147"/>
      <c r="P141" s="147"/>
      <c r="Q141" s="147"/>
      <c r="R141" s="147"/>
      <c r="S141" s="147"/>
      <c r="T141" s="150"/>
      <c r="U141" s="147"/>
      <c r="V141" s="151"/>
      <c r="W141" s="151"/>
      <c r="X141" s="151"/>
      <c r="Y141" s="151"/>
      <c r="Z141" s="151"/>
      <c r="AA141" s="151"/>
      <c r="AB141" s="151"/>
      <c r="AC141" s="151"/>
      <c r="AD141" s="151"/>
      <c r="AE141" s="151" t="s">
        <v>75</v>
      </c>
      <c r="AF141" s="151">
        <v>0</v>
      </c>
      <c r="AG141" s="151"/>
      <c r="AH141" s="151"/>
      <c r="AI141" s="151"/>
      <c r="AJ141" s="151"/>
      <c r="AK141" s="151"/>
      <c r="AL141" s="151"/>
      <c r="AM141" s="151"/>
      <c r="AN141" s="151"/>
      <c r="AO141" s="151"/>
      <c r="AP141" s="151"/>
      <c r="AQ141" s="151"/>
      <c r="AR141" s="151"/>
      <c r="AS141" s="151"/>
      <c r="AT141" s="151"/>
      <c r="AU141" s="151"/>
      <c r="AV141" s="151"/>
      <c r="AW141" s="151"/>
      <c r="AX141" s="151"/>
      <c r="AY141" s="151"/>
      <c r="AZ141" s="151"/>
      <c r="BA141" s="151"/>
      <c r="BB141" s="151"/>
      <c r="BC141" s="151"/>
      <c r="BD141" s="151"/>
      <c r="BE141" s="151"/>
      <c r="BF141" s="151"/>
      <c r="BG141" s="151"/>
      <c r="BH141" s="151"/>
    </row>
    <row r="142" spans="1:60" outlineLevel="1" x14ac:dyDescent="0.2">
      <c r="A142" s="144"/>
      <c r="B142" s="145"/>
      <c r="C142" s="152" t="s">
        <v>201</v>
      </c>
      <c r="D142" s="153"/>
      <c r="E142" s="154">
        <v>12.565799999999999</v>
      </c>
      <c r="F142" s="149"/>
      <c r="G142" s="149"/>
      <c r="H142" s="149"/>
      <c r="I142" s="149"/>
      <c r="J142" s="149"/>
      <c r="K142" s="149"/>
      <c r="L142" s="149"/>
      <c r="M142" s="149"/>
      <c r="N142" s="147"/>
      <c r="O142" s="147"/>
      <c r="P142" s="147"/>
      <c r="Q142" s="147"/>
      <c r="R142" s="147"/>
      <c r="S142" s="147"/>
      <c r="T142" s="150"/>
      <c r="U142" s="147"/>
      <c r="V142" s="151"/>
      <c r="W142" s="151"/>
      <c r="X142" s="151"/>
      <c r="Y142" s="151"/>
      <c r="Z142" s="151"/>
      <c r="AA142" s="151"/>
      <c r="AB142" s="151"/>
      <c r="AC142" s="151"/>
      <c r="AD142" s="151"/>
      <c r="AE142" s="151" t="s">
        <v>75</v>
      </c>
      <c r="AF142" s="151">
        <v>0</v>
      </c>
      <c r="AG142" s="151"/>
      <c r="AH142" s="151"/>
      <c r="AI142" s="151"/>
      <c r="AJ142" s="151"/>
      <c r="AK142" s="151"/>
      <c r="AL142" s="151"/>
      <c r="AM142" s="151"/>
      <c r="AN142" s="151"/>
      <c r="AO142" s="151"/>
      <c r="AP142" s="151"/>
      <c r="AQ142" s="151"/>
      <c r="AR142" s="151"/>
      <c r="AS142" s="151"/>
      <c r="AT142" s="151"/>
      <c r="AU142" s="151"/>
      <c r="AV142" s="151"/>
      <c r="AW142" s="151"/>
      <c r="AX142" s="151"/>
      <c r="AY142" s="151"/>
      <c r="AZ142" s="151"/>
      <c r="BA142" s="151"/>
      <c r="BB142" s="151"/>
      <c r="BC142" s="151"/>
      <c r="BD142" s="151"/>
      <c r="BE142" s="151"/>
      <c r="BF142" s="151"/>
      <c r="BG142" s="151"/>
      <c r="BH142" s="151"/>
    </row>
    <row r="143" spans="1:60" outlineLevel="1" x14ac:dyDescent="0.2">
      <c r="A143" s="144"/>
      <c r="B143" s="145"/>
      <c r="C143" s="152" t="s">
        <v>202</v>
      </c>
      <c r="D143" s="153"/>
      <c r="E143" s="154">
        <v>5.5490000000000004</v>
      </c>
      <c r="F143" s="149"/>
      <c r="G143" s="149"/>
      <c r="H143" s="149"/>
      <c r="I143" s="149"/>
      <c r="J143" s="149"/>
      <c r="K143" s="149"/>
      <c r="L143" s="149"/>
      <c r="M143" s="149"/>
      <c r="N143" s="147"/>
      <c r="O143" s="147"/>
      <c r="P143" s="147"/>
      <c r="Q143" s="147"/>
      <c r="R143" s="147"/>
      <c r="S143" s="147"/>
      <c r="T143" s="150"/>
      <c r="U143" s="147"/>
      <c r="V143" s="151"/>
      <c r="W143" s="151"/>
      <c r="X143" s="151"/>
      <c r="Y143" s="151"/>
      <c r="Z143" s="151"/>
      <c r="AA143" s="151"/>
      <c r="AB143" s="151"/>
      <c r="AC143" s="151"/>
      <c r="AD143" s="151"/>
      <c r="AE143" s="151" t="s">
        <v>75</v>
      </c>
      <c r="AF143" s="151">
        <v>0</v>
      </c>
      <c r="AG143" s="151"/>
      <c r="AH143" s="151"/>
      <c r="AI143" s="151"/>
      <c r="AJ143" s="151"/>
      <c r="AK143" s="151"/>
      <c r="AL143" s="151"/>
      <c r="AM143" s="151"/>
      <c r="AN143" s="151"/>
      <c r="AO143" s="151"/>
      <c r="AP143" s="151"/>
      <c r="AQ143" s="151"/>
      <c r="AR143" s="151"/>
      <c r="AS143" s="151"/>
      <c r="AT143" s="151"/>
      <c r="AU143" s="151"/>
      <c r="AV143" s="151"/>
      <c r="AW143" s="151"/>
      <c r="AX143" s="151"/>
      <c r="AY143" s="151"/>
      <c r="AZ143" s="151"/>
      <c r="BA143" s="151"/>
      <c r="BB143" s="151"/>
      <c r="BC143" s="151"/>
      <c r="BD143" s="151"/>
      <c r="BE143" s="151"/>
      <c r="BF143" s="151"/>
      <c r="BG143" s="151"/>
      <c r="BH143" s="151"/>
    </row>
    <row r="144" spans="1:60" outlineLevel="1" x14ac:dyDescent="0.2">
      <c r="A144" s="144"/>
      <c r="B144" s="145"/>
      <c r="C144" s="152" t="s">
        <v>203</v>
      </c>
      <c r="D144" s="153"/>
      <c r="E144" s="154">
        <v>3.0430000000000001</v>
      </c>
      <c r="F144" s="149"/>
      <c r="G144" s="149"/>
      <c r="H144" s="149"/>
      <c r="I144" s="149"/>
      <c r="J144" s="149"/>
      <c r="K144" s="149"/>
      <c r="L144" s="149"/>
      <c r="M144" s="149"/>
      <c r="N144" s="147"/>
      <c r="O144" s="147"/>
      <c r="P144" s="147"/>
      <c r="Q144" s="147"/>
      <c r="R144" s="147"/>
      <c r="S144" s="147"/>
      <c r="T144" s="150"/>
      <c r="U144" s="147"/>
      <c r="V144" s="151"/>
      <c r="W144" s="151"/>
      <c r="X144" s="151"/>
      <c r="Y144" s="151"/>
      <c r="Z144" s="151"/>
      <c r="AA144" s="151"/>
      <c r="AB144" s="151"/>
      <c r="AC144" s="151"/>
      <c r="AD144" s="151"/>
      <c r="AE144" s="151" t="s">
        <v>75</v>
      </c>
      <c r="AF144" s="151">
        <v>0</v>
      </c>
      <c r="AG144" s="151"/>
      <c r="AH144" s="151"/>
      <c r="AI144" s="151"/>
      <c r="AJ144" s="151"/>
      <c r="AK144" s="151"/>
      <c r="AL144" s="151"/>
      <c r="AM144" s="151"/>
      <c r="AN144" s="151"/>
      <c r="AO144" s="151"/>
      <c r="AP144" s="151"/>
      <c r="AQ144" s="151"/>
      <c r="AR144" s="151"/>
      <c r="AS144" s="151"/>
      <c r="AT144" s="151"/>
      <c r="AU144" s="151"/>
      <c r="AV144" s="151"/>
      <c r="AW144" s="151"/>
      <c r="AX144" s="151"/>
      <c r="AY144" s="151"/>
      <c r="AZ144" s="151"/>
      <c r="BA144" s="151"/>
      <c r="BB144" s="151"/>
      <c r="BC144" s="151"/>
      <c r="BD144" s="151"/>
      <c r="BE144" s="151"/>
      <c r="BF144" s="151"/>
      <c r="BG144" s="151"/>
      <c r="BH144" s="151"/>
    </row>
    <row r="145" spans="1:60" outlineLevel="1" x14ac:dyDescent="0.2">
      <c r="A145" s="144"/>
      <c r="B145" s="145"/>
      <c r="C145" s="152" t="s">
        <v>205</v>
      </c>
      <c r="D145" s="153"/>
      <c r="E145" s="154">
        <v>4.2641999999999998</v>
      </c>
      <c r="F145" s="149"/>
      <c r="G145" s="149"/>
      <c r="H145" s="149"/>
      <c r="I145" s="149"/>
      <c r="J145" s="149"/>
      <c r="K145" s="149"/>
      <c r="L145" s="149"/>
      <c r="M145" s="149"/>
      <c r="N145" s="147"/>
      <c r="O145" s="147"/>
      <c r="P145" s="147"/>
      <c r="Q145" s="147"/>
      <c r="R145" s="147"/>
      <c r="S145" s="147"/>
      <c r="T145" s="150"/>
      <c r="U145" s="147"/>
      <c r="V145" s="151"/>
      <c r="W145" s="151"/>
      <c r="X145" s="151"/>
      <c r="Y145" s="151"/>
      <c r="Z145" s="151"/>
      <c r="AA145" s="151"/>
      <c r="AB145" s="151"/>
      <c r="AC145" s="151"/>
      <c r="AD145" s="151"/>
      <c r="AE145" s="151" t="s">
        <v>75</v>
      </c>
      <c r="AF145" s="151">
        <v>0</v>
      </c>
      <c r="AG145" s="151"/>
      <c r="AH145" s="151"/>
      <c r="AI145" s="151"/>
      <c r="AJ145" s="151"/>
      <c r="AK145" s="151"/>
      <c r="AL145" s="151"/>
      <c r="AM145" s="151"/>
      <c r="AN145" s="151"/>
      <c r="AO145" s="151"/>
      <c r="AP145" s="151"/>
      <c r="AQ145" s="151"/>
      <c r="AR145" s="151"/>
      <c r="AS145" s="151"/>
      <c r="AT145" s="151"/>
      <c r="AU145" s="151"/>
      <c r="AV145" s="151"/>
      <c r="AW145" s="151"/>
      <c r="AX145" s="151"/>
      <c r="AY145" s="151"/>
      <c r="AZ145" s="151"/>
      <c r="BA145" s="151"/>
      <c r="BB145" s="151"/>
      <c r="BC145" s="151"/>
      <c r="BD145" s="151"/>
      <c r="BE145" s="151"/>
      <c r="BF145" s="151"/>
      <c r="BG145" s="151"/>
      <c r="BH145" s="151"/>
    </row>
    <row r="146" spans="1:60" outlineLevel="1" x14ac:dyDescent="0.2">
      <c r="A146" s="144">
        <v>34</v>
      </c>
      <c r="B146" s="145" t="s">
        <v>277</v>
      </c>
      <c r="C146" s="146" t="s">
        <v>278</v>
      </c>
      <c r="D146" s="147" t="s">
        <v>73</v>
      </c>
      <c r="E146" s="148">
        <v>373.64760000000001</v>
      </c>
      <c r="F146" s="173"/>
      <c r="G146" s="149">
        <f t="shared" ref="G146:G150" si="8">E146*F146</f>
        <v>0</v>
      </c>
      <c r="H146" s="149">
        <v>0</v>
      </c>
      <c r="I146" s="149">
        <f>ROUND(E146*H146,2)</f>
        <v>0</v>
      </c>
      <c r="J146" s="149">
        <v>75.5</v>
      </c>
      <c r="K146" s="149">
        <f>ROUND(E146*J146,2)</f>
        <v>28210.39</v>
      </c>
      <c r="L146" s="149">
        <v>21</v>
      </c>
      <c r="M146" s="149">
        <f>G146*(1+L146/100)</f>
        <v>0</v>
      </c>
      <c r="N146" s="147">
        <v>0</v>
      </c>
      <c r="O146" s="147">
        <f>ROUND(E146*N146,5)</f>
        <v>0</v>
      </c>
      <c r="P146" s="147">
        <v>8.8299999999999993E-3</v>
      </c>
      <c r="Q146" s="147">
        <f>ROUND(E146*P146,5)</f>
        <v>3.2993100000000002</v>
      </c>
      <c r="R146" s="147"/>
      <c r="S146" s="147"/>
      <c r="T146" s="150">
        <v>0</v>
      </c>
      <c r="U146" s="147">
        <f>ROUND(E146*T146,2)</f>
        <v>0</v>
      </c>
      <c r="V146" s="151"/>
      <c r="W146" s="151"/>
      <c r="X146" s="151"/>
      <c r="Y146" s="151"/>
      <c r="Z146" s="151"/>
      <c r="AA146" s="151"/>
      <c r="AB146" s="151"/>
      <c r="AC146" s="151"/>
      <c r="AD146" s="151"/>
      <c r="AE146" s="151" t="s">
        <v>74</v>
      </c>
      <c r="AF146" s="151"/>
      <c r="AG146" s="151"/>
      <c r="AH146" s="151"/>
      <c r="AI146" s="151"/>
      <c r="AJ146" s="151"/>
      <c r="AK146" s="151"/>
      <c r="AL146" s="151"/>
      <c r="AM146" s="151"/>
      <c r="AN146" s="151"/>
      <c r="AO146" s="151"/>
      <c r="AP146" s="151"/>
      <c r="AQ146" s="151"/>
      <c r="AR146" s="151"/>
      <c r="AS146" s="151"/>
      <c r="AT146" s="151"/>
      <c r="AU146" s="151"/>
      <c r="AV146" s="151"/>
      <c r="AW146" s="151"/>
      <c r="AX146" s="151"/>
      <c r="AY146" s="151"/>
      <c r="AZ146" s="151"/>
      <c r="BA146" s="151"/>
      <c r="BB146" s="151"/>
      <c r="BC146" s="151"/>
      <c r="BD146" s="151"/>
      <c r="BE146" s="151"/>
      <c r="BF146" s="151"/>
      <c r="BG146" s="151"/>
      <c r="BH146" s="151"/>
    </row>
    <row r="147" spans="1:60" outlineLevel="1" x14ac:dyDescent="0.2">
      <c r="A147" s="144"/>
      <c r="B147" s="145"/>
      <c r="C147" s="152" t="s">
        <v>209</v>
      </c>
      <c r="D147" s="153"/>
      <c r="E147" s="154">
        <v>165.827</v>
      </c>
      <c r="F147" s="149"/>
      <c r="G147" s="149"/>
      <c r="H147" s="149"/>
      <c r="I147" s="149"/>
      <c r="J147" s="149"/>
      <c r="K147" s="149"/>
      <c r="L147" s="149"/>
      <c r="M147" s="149"/>
      <c r="N147" s="147"/>
      <c r="O147" s="147"/>
      <c r="P147" s="147"/>
      <c r="Q147" s="147"/>
      <c r="R147" s="147"/>
      <c r="S147" s="147"/>
      <c r="T147" s="150"/>
      <c r="U147" s="147"/>
      <c r="V147" s="151"/>
      <c r="W147" s="151"/>
      <c r="X147" s="151"/>
      <c r="Y147" s="151"/>
      <c r="Z147" s="151"/>
      <c r="AA147" s="151"/>
      <c r="AB147" s="151"/>
      <c r="AC147" s="151"/>
      <c r="AD147" s="151"/>
      <c r="AE147" s="151" t="s">
        <v>75</v>
      </c>
      <c r="AF147" s="151">
        <v>0</v>
      </c>
      <c r="AG147" s="151"/>
      <c r="AH147" s="151"/>
      <c r="AI147" s="151"/>
      <c r="AJ147" s="151"/>
      <c r="AK147" s="151"/>
      <c r="AL147" s="151"/>
      <c r="AM147" s="151"/>
      <c r="AN147" s="151"/>
      <c r="AO147" s="151"/>
      <c r="AP147" s="151"/>
      <c r="AQ147" s="151"/>
      <c r="AR147" s="151"/>
      <c r="AS147" s="151"/>
      <c r="AT147" s="151"/>
      <c r="AU147" s="151"/>
      <c r="AV147" s="151"/>
      <c r="AW147" s="151"/>
      <c r="AX147" s="151"/>
      <c r="AY147" s="151"/>
      <c r="AZ147" s="151"/>
      <c r="BA147" s="151"/>
      <c r="BB147" s="151"/>
      <c r="BC147" s="151"/>
      <c r="BD147" s="151"/>
      <c r="BE147" s="151"/>
      <c r="BF147" s="151"/>
      <c r="BG147" s="151"/>
      <c r="BH147" s="151"/>
    </row>
    <row r="148" spans="1:60" outlineLevel="1" x14ac:dyDescent="0.2">
      <c r="A148" s="144"/>
      <c r="B148" s="145"/>
      <c r="C148" s="152" t="s">
        <v>210</v>
      </c>
      <c r="D148" s="153"/>
      <c r="E148" s="154">
        <v>113.5736</v>
      </c>
      <c r="F148" s="149"/>
      <c r="G148" s="149"/>
      <c r="H148" s="149"/>
      <c r="I148" s="149"/>
      <c r="J148" s="149"/>
      <c r="K148" s="149"/>
      <c r="L148" s="149"/>
      <c r="M148" s="149"/>
      <c r="N148" s="147"/>
      <c r="O148" s="147"/>
      <c r="P148" s="147"/>
      <c r="Q148" s="147"/>
      <c r="R148" s="147"/>
      <c r="S148" s="147"/>
      <c r="T148" s="150"/>
      <c r="U148" s="147"/>
      <c r="V148" s="151"/>
      <c r="W148" s="151"/>
      <c r="X148" s="151"/>
      <c r="Y148" s="151"/>
      <c r="Z148" s="151"/>
      <c r="AA148" s="151"/>
      <c r="AB148" s="151"/>
      <c r="AC148" s="151"/>
      <c r="AD148" s="151"/>
      <c r="AE148" s="151" t="s">
        <v>75</v>
      </c>
      <c r="AF148" s="151">
        <v>0</v>
      </c>
      <c r="AG148" s="151"/>
      <c r="AH148" s="151"/>
      <c r="AI148" s="151"/>
      <c r="AJ148" s="151"/>
      <c r="AK148" s="151"/>
      <c r="AL148" s="151"/>
      <c r="AM148" s="151"/>
      <c r="AN148" s="151"/>
      <c r="AO148" s="151"/>
      <c r="AP148" s="151"/>
      <c r="AQ148" s="151"/>
      <c r="AR148" s="151"/>
      <c r="AS148" s="151"/>
      <c r="AT148" s="151"/>
      <c r="AU148" s="151"/>
      <c r="AV148" s="151"/>
      <c r="AW148" s="151"/>
      <c r="AX148" s="151"/>
      <c r="AY148" s="151"/>
      <c r="AZ148" s="151"/>
      <c r="BA148" s="151"/>
      <c r="BB148" s="151"/>
      <c r="BC148" s="151"/>
      <c r="BD148" s="151"/>
      <c r="BE148" s="151"/>
      <c r="BF148" s="151"/>
      <c r="BG148" s="151"/>
      <c r="BH148" s="151"/>
    </row>
    <row r="149" spans="1:60" outlineLevel="1" x14ac:dyDescent="0.2">
      <c r="A149" s="144"/>
      <c r="B149" s="145"/>
      <c r="C149" s="152" t="s">
        <v>211</v>
      </c>
      <c r="D149" s="153"/>
      <c r="E149" s="154">
        <v>94.247</v>
      </c>
      <c r="F149" s="149"/>
      <c r="G149" s="149"/>
      <c r="H149" s="149"/>
      <c r="I149" s="149"/>
      <c r="J149" s="149"/>
      <c r="K149" s="149"/>
      <c r="L149" s="149"/>
      <c r="M149" s="149"/>
      <c r="N149" s="147"/>
      <c r="O149" s="147"/>
      <c r="P149" s="147"/>
      <c r="Q149" s="147"/>
      <c r="R149" s="147"/>
      <c r="S149" s="147"/>
      <c r="T149" s="150"/>
      <c r="U149" s="147"/>
      <c r="V149" s="151"/>
      <c r="W149" s="151"/>
      <c r="X149" s="151"/>
      <c r="Y149" s="151"/>
      <c r="Z149" s="151"/>
      <c r="AA149" s="151"/>
      <c r="AB149" s="151"/>
      <c r="AC149" s="151"/>
      <c r="AD149" s="151"/>
      <c r="AE149" s="151" t="s">
        <v>75</v>
      </c>
      <c r="AF149" s="151">
        <v>0</v>
      </c>
      <c r="AG149" s="151"/>
      <c r="AH149" s="151"/>
      <c r="AI149" s="151"/>
      <c r="AJ149" s="151"/>
      <c r="AK149" s="151"/>
      <c r="AL149" s="151"/>
      <c r="AM149" s="151"/>
      <c r="AN149" s="151"/>
      <c r="AO149" s="151"/>
      <c r="AP149" s="151"/>
      <c r="AQ149" s="151"/>
      <c r="AR149" s="151"/>
      <c r="AS149" s="151"/>
      <c r="AT149" s="151"/>
      <c r="AU149" s="151"/>
      <c r="AV149" s="151"/>
      <c r="AW149" s="151"/>
      <c r="AX149" s="151"/>
      <c r="AY149" s="151"/>
      <c r="AZ149" s="151"/>
      <c r="BA149" s="151"/>
      <c r="BB149" s="151"/>
      <c r="BC149" s="151"/>
      <c r="BD149" s="151"/>
      <c r="BE149" s="151"/>
      <c r="BF149" s="151"/>
      <c r="BG149" s="151"/>
      <c r="BH149" s="151"/>
    </row>
    <row r="150" spans="1:60" outlineLevel="1" x14ac:dyDescent="0.2">
      <c r="A150" s="144">
        <v>35</v>
      </c>
      <c r="B150" s="145" t="s">
        <v>165</v>
      </c>
      <c r="C150" s="146" t="s">
        <v>166</v>
      </c>
      <c r="D150" s="147" t="s">
        <v>84</v>
      </c>
      <c r="E150" s="148">
        <v>2</v>
      </c>
      <c r="F150" s="173"/>
      <c r="G150" s="149">
        <f t="shared" si="8"/>
        <v>0</v>
      </c>
      <c r="H150" s="149">
        <v>0</v>
      </c>
      <c r="I150" s="149">
        <f>ROUND(E150*H150,2)</f>
        <v>0</v>
      </c>
      <c r="J150" s="149">
        <v>125.5</v>
      </c>
      <c r="K150" s="149">
        <f>ROUND(E150*J150,2)</f>
        <v>251</v>
      </c>
      <c r="L150" s="149">
        <v>21</v>
      </c>
      <c r="M150" s="149">
        <f>G150*(1+L150/100)</f>
        <v>0</v>
      </c>
      <c r="N150" s="147">
        <v>0</v>
      </c>
      <c r="O150" s="147">
        <f>ROUND(E150*N150,5)</f>
        <v>0</v>
      </c>
      <c r="P150" s="147">
        <v>0</v>
      </c>
      <c r="Q150" s="147">
        <f>ROUND(E150*P150,5)</f>
        <v>0</v>
      </c>
      <c r="R150" s="147"/>
      <c r="S150" s="147"/>
      <c r="T150" s="150">
        <v>0.41</v>
      </c>
      <c r="U150" s="147">
        <f>ROUND(E150*T150,2)</f>
        <v>0.82</v>
      </c>
      <c r="V150" s="151"/>
      <c r="W150" s="151"/>
      <c r="X150" s="151"/>
      <c r="Y150" s="151"/>
      <c r="Z150" s="151"/>
      <c r="AA150" s="151"/>
      <c r="AB150" s="151"/>
      <c r="AC150" s="151"/>
      <c r="AD150" s="151"/>
      <c r="AE150" s="151" t="s">
        <v>74</v>
      </c>
      <c r="AF150" s="151"/>
      <c r="AG150" s="151"/>
      <c r="AH150" s="151"/>
      <c r="AI150" s="151"/>
      <c r="AJ150" s="151"/>
      <c r="AK150" s="151"/>
      <c r="AL150" s="151"/>
      <c r="AM150" s="151"/>
      <c r="AN150" s="151"/>
      <c r="AO150" s="151"/>
      <c r="AP150" s="151"/>
      <c r="AQ150" s="151"/>
      <c r="AR150" s="151"/>
      <c r="AS150" s="151"/>
      <c r="AT150" s="151"/>
      <c r="AU150" s="151"/>
      <c r="AV150" s="151"/>
      <c r="AW150" s="151"/>
      <c r="AX150" s="151"/>
      <c r="AY150" s="151"/>
      <c r="AZ150" s="151"/>
      <c r="BA150" s="151"/>
      <c r="BB150" s="151"/>
      <c r="BC150" s="151"/>
      <c r="BD150" s="151"/>
      <c r="BE150" s="151"/>
      <c r="BF150" s="151"/>
      <c r="BG150" s="151"/>
      <c r="BH150" s="151"/>
    </row>
    <row r="151" spans="1:60" outlineLevel="1" x14ac:dyDescent="0.2">
      <c r="A151" s="144"/>
      <c r="B151" s="145"/>
      <c r="C151" s="152" t="s">
        <v>85</v>
      </c>
      <c r="D151" s="153"/>
      <c r="E151" s="154">
        <v>2</v>
      </c>
      <c r="F151" s="149"/>
      <c r="G151" s="149"/>
      <c r="H151" s="149"/>
      <c r="I151" s="149"/>
      <c r="J151" s="149"/>
      <c r="K151" s="149"/>
      <c r="L151" s="149"/>
      <c r="M151" s="149"/>
      <c r="N151" s="147"/>
      <c r="O151" s="147"/>
      <c r="P151" s="147"/>
      <c r="Q151" s="147"/>
      <c r="R151" s="147"/>
      <c r="S151" s="147"/>
      <c r="T151" s="150"/>
      <c r="U151" s="147"/>
      <c r="V151" s="151"/>
      <c r="W151" s="151"/>
      <c r="X151" s="151"/>
      <c r="Y151" s="151"/>
      <c r="Z151" s="151"/>
      <c r="AA151" s="151"/>
      <c r="AB151" s="151"/>
      <c r="AC151" s="151"/>
      <c r="AD151" s="151"/>
      <c r="AE151" s="151" t="s">
        <v>75</v>
      </c>
      <c r="AF151" s="151">
        <v>0</v>
      </c>
      <c r="AG151" s="151"/>
      <c r="AH151" s="151"/>
      <c r="AI151" s="151"/>
      <c r="AJ151" s="151"/>
      <c r="AK151" s="151"/>
      <c r="AL151" s="151"/>
      <c r="AM151" s="151"/>
      <c r="AN151" s="151"/>
      <c r="AO151" s="151"/>
      <c r="AP151" s="151"/>
      <c r="AQ151" s="151"/>
      <c r="AR151" s="151"/>
      <c r="AS151" s="151"/>
      <c r="AT151" s="151"/>
      <c r="AU151" s="151"/>
      <c r="AV151" s="151"/>
      <c r="AW151" s="151"/>
      <c r="AX151" s="151"/>
      <c r="AY151" s="151"/>
      <c r="AZ151" s="151"/>
      <c r="BA151" s="151"/>
      <c r="BB151" s="151"/>
      <c r="BC151" s="151"/>
      <c r="BD151" s="151"/>
      <c r="BE151" s="151"/>
      <c r="BF151" s="151"/>
      <c r="BG151" s="151"/>
      <c r="BH151" s="151"/>
    </row>
    <row r="152" spans="1:60" x14ac:dyDescent="0.2">
      <c r="A152" s="155" t="s">
        <v>70</v>
      </c>
      <c r="B152" s="156" t="s">
        <v>167</v>
      </c>
      <c r="C152" s="157" t="s">
        <v>168</v>
      </c>
      <c r="D152" s="158"/>
      <c r="E152" s="159"/>
      <c r="F152" s="160"/>
      <c r="G152" s="160">
        <f>SUMIF(AE153:AE161,"&lt;&gt;NOR",G153:G161)</f>
        <v>0</v>
      </c>
      <c r="H152" s="160"/>
      <c r="I152" s="160">
        <f>SUM(I153:I161)</f>
        <v>0</v>
      </c>
      <c r="J152" s="160"/>
      <c r="K152" s="160">
        <f>SUM(K153:K161)</f>
        <v>-2385.89</v>
      </c>
      <c r="L152" s="160"/>
      <c r="M152" s="160">
        <f>SUM(M153:M161)</f>
        <v>0</v>
      </c>
      <c r="N152" s="158"/>
      <c r="O152" s="158">
        <f>SUM(O153:O161)</f>
        <v>0</v>
      </c>
      <c r="P152" s="158"/>
      <c r="Q152" s="158">
        <f>SUM(Q153:Q161)</f>
        <v>0</v>
      </c>
      <c r="R152" s="158"/>
      <c r="S152" s="158"/>
      <c r="T152" s="161"/>
      <c r="U152" s="158">
        <f>SUM(U153:U161)</f>
        <v>11.66</v>
      </c>
      <c r="AE152" t="s">
        <v>72</v>
      </c>
    </row>
    <row r="153" spans="1:60" outlineLevel="1" x14ac:dyDescent="0.2">
      <c r="A153" s="144">
        <v>36</v>
      </c>
      <c r="B153" s="145" t="s">
        <v>169</v>
      </c>
      <c r="C153" s="146" t="s">
        <v>170</v>
      </c>
      <c r="D153" s="147" t="s">
        <v>88</v>
      </c>
      <c r="E153" s="148">
        <v>7.5841000000000003</v>
      </c>
      <c r="F153" s="173"/>
      <c r="G153" s="149">
        <f>E153*F153</f>
        <v>0</v>
      </c>
      <c r="H153" s="149">
        <v>0</v>
      </c>
      <c r="I153" s="149">
        <f>ROUND(E153*H153,2)</f>
        <v>0</v>
      </c>
      <c r="J153" s="149">
        <v>257</v>
      </c>
      <c r="K153" s="149">
        <f>ROUND(E153*J153,2)</f>
        <v>1949.11</v>
      </c>
      <c r="L153" s="149">
        <v>21</v>
      </c>
      <c r="M153" s="149">
        <f>G153*(1+L153/100)</f>
        <v>0</v>
      </c>
      <c r="N153" s="147">
        <v>0</v>
      </c>
      <c r="O153" s="147">
        <f>ROUND(E153*N153,5)</f>
        <v>0</v>
      </c>
      <c r="P153" s="147">
        <v>0</v>
      </c>
      <c r="Q153" s="147">
        <f>ROUND(E153*P153,5)</f>
        <v>0</v>
      </c>
      <c r="R153" s="147"/>
      <c r="S153" s="147"/>
      <c r="T153" s="150">
        <v>0.94199999999999995</v>
      </c>
      <c r="U153" s="147">
        <f>ROUND(E153*T153,2)</f>
        <v>7.14</v>
      </c>
      <c r="V153" s="151"/>
      <c r="W153" s="151"/>
      <c r="X153" s="151"/>
      <c r="Y153" s="151"/>
      <c r="Z153" s="151"/>
      <c r="AA153" s="151"/>
      <c r="AB153" s="151"/>
      <c r="AC153" s="151"/>
      <c r="AD153" s="151"/>
      <c r="AE153" s="151" t="s">
        <v>74</v>
      </c>
      <c r="AF153" s="151"/>
      <c r="AG153" s="151"/>
      <c r="AH153" s="151"/>
      <c r="AI153" s="151"/>
      <c r="AJ153" s="151"/>
      <c r="AK153" s="151"/>
      <c r="AL153" s="151"/>
      <c r="AM153" s="151"/>
      <c r="AN153" s="151"/>
      <c r="AO153" s="151"/>
      <c r="AP153" s="151"/>
      <c r="AQ153" s="151"/>
      <c r="AR153" s="151"/>
      <c r="AS153" s="151"/>
      <c r="AT153" s="151"/>
      <c r="AU153" s="151"/>
      <c r="AV153" s="151"/>
      <c r="AW153" s="151"/>
      <c r="AX153" s="151"/>
      <c r="AY153" s="151"/>
      <c r="AZ153" s="151"/>
      <c r="BA153" s="151"/>
      <c r="BB153" s="151"/>
      <c r="BC153" s="151"/>
      <c r="BD153" s="151"/>
      <c r="BE153" s="151"/>
      <c r="BF153" s="151"/>
      <c r="BG153" s="151"/>
      <c r="BH153" s="151"/>
    </row>
    <row r="154" spans="1:60" outlineLevel="1" x14ac:dyDescent="0.2">
      <c r="A154" s="144"/>
      <c r="B154" s="145"/>
      <c r="C154" s="152" t="s">
        <v>279</v>
      </c>
      <c r="D154" s="153"/>
      <c r="E154" s="154">
        <v>7.5841000000000003</v>
      </c>
      <c r="F154" s="149"/>
      <c r="G154" s="149"/>
      <c r="H154" s="149"/>
      <c r="I154" s="149"/>
      <c r="J154" s="149"/>
      <c r="K154" s="149"/>
      <c r="L154" s="149"/>
      <c r="M154" s="149"/>
      <c r="N154" s="147"/>
      <c r="O154" s="147"/>
      <c r="P154" s="147"/>
      <c r="Q154" s="147"/>
      <c r="R154" s="147"/>
      <c r="S154" s="147"/>
      <c r="T154" s="150"/>
      <c r="U154" s="147"/>
      <c r="V154" s="151"/>
      <c r="W154" s="151"/>
      <c r="X154" s="151"/>
      <c r="Y154" s="151"/>
      <c r="Z154" s="151"/>
      <c r="AA154" s="151"/>
      <c r="AB154" s="151"/>
      <c r="AC154" s="151"/>
      <c r="AD154" s="151"/>
      <c r="AE154" s="151" t="s">
        <v>75</v>
      </c>
      <c r="AF154" s="151">
        <v>0</v>
      </c>
      <c r="AG154" s="151"/>
      <c r="AH154" s="151"/>
      <c r="AI154" s="151"/>
      <c r="AJ154" s="151"/>
      <c r="AK154" s="151"/>
      <c r="AL154" s="151"/>
      <c r="AM154" s="151"/>
      <c r="AN154" s="151"/>
      <c r="AO154" s="151"/>
      <c r="AP154" s="151"/>
      <c r="AQ154" s="151"/>
      <c r="AR154" s="151"/>
      <c r="AS154" s="151"/>
      <c r="AT154" s="151"/>
      <c r="AU154" s="151"/>
      <c r="AV154" s="151"/>
      <c r="AW154" s="151"/>
      <c r="AX154" s="151"/>
      <c r="AY154" s="151"/>
      <c r="AZ154" s="151"/>
      <c r="BA154" s="151"/>
      <c r="BB154" s="151"/>
      <c r="BC154" s="151"/>
      <c r="BD154" s="151"/>
      <c r="BE154" s="151"/>
      <c r="BF154" s="151"/>
      <c r="BG154" s="151"/>
      <c r="BH154" s="151"/>
    </row>
    <row r="155" spans="1:60" outlineLevel="1" x14ac:dyDescent="0.2">
      <c r="A155" s="144">
        <v>37</v>
      </c>
      <c r="B155" s="145" t="s">
        <v>177</v>
      </c>
      <c r="C155" s="146" t="s">
        <v>178</v>
      </c>
      <c r="D155" s="147" t="s">
        <v>88</v>
      </c>
      <c r="E155" s="148">
        <v>4.2947800000000003</v>
      </c>
      <c r="F155" s="173"/>
      <c r="G155" s="149">
        <f t="shared" ref="G155:G160" si="9">E155*F155</f>
        <v>0</v>
      </c>
      <c r="H155" s="149">
        <v>0</v>
      </c>
      <c r="I155" s="149">
        <f>ROUND(E155*H155,2)</f>
        <v>0</v>
      </c>
      <c r="J155" s="149">
        <v>-2600.0100000000002</v>
      </c>
      <c r="K155" s="149">
        <f>ROUND(E155*J155,2)</f>
        <v>-11166.47</v>
      </c>
      <c r="L155" s="149">
        <v>21</v>
      </c>
      <c r="M155" s="149">
        <f>G155*(1+L155/100)</f>
        <v>0</v>
      </c>
      <c r="N155" s="147">
        <v>0</v>
      </c>
      <c r="O155" s="147">
        <f>ROUND(E155*N155,5)</f>
        <v>0</v>
      </c>
      <c r="P155" s="147">
        <v>0</v>
      </c>
      <c r="Q155" s="147">
        <f>ROUND(E155*P155,5)</f>
        <v>0</v>
      </c>
      <c r="R155" s="147"/>
      <c r="S155" s="147"/>
      <c r="T155" s="150">
        <v>0</v>
      </c>
      <c r="U155" s="147">
        <f>ROUND(E155*T155,2)</f>
        <v>0</v>
      </c>
      <c r="V155" s="151"/>
      <c r="W155" s="151"/>
      <c r="X155" s="151"/>
      <c r="Y155" s="151"/>
      <c r="Z155" s="151"/>
      <c r="AA155" s="151"/>
      <c r="AB155" s="151"/>
      <c r="AC155" s="151"/>
      <c r="AD155" s="151"/>
      <c r="AE155" s="151" t="s">
        <v>74</v>
      </c>
      <c r="AF155" s="151"/>
      <c r="AG155" s="151"/>
      <c r="AH155" s="151"/>
      <c r="AI155" s="151"/>
      <c r="AJ155" s="151"/>
      <c r="AK155" s="151"/>
      <c r="AL155" s="151"/>
      <c r="AM155" s="151"/>
      <c r="AN155" s="151"/>
      <c r="AO155" s="151"/>
      <c r="AP155" s="151"/>
      <c r="AQ155" s="151"/>
      <c r="AR155" s="151"/>
      <c r="AS155" s="151"/>
      <c r="AT155" s="151"/>
      <c r="AU155" s="151"/>
      <c r="AV155" s="151"/>
      <c r="AW155" s="151"/>
      <c r="AX155" s="151"/>
      <c r="AY155" s="151"/>
      <c r="AZ155" s="151"/>
      <c r="BA155" s="151"/>
      <c r="BB155" s="151"/>
      <c r="BC155" s="151"/>
      <c r="BD155" s="151"/>
      <c r="BE155" s="151"/>
      <c r="BF155" s="151"/>
      <c r="BG155" s="151"/>
      <c r="BH155" s="151"/>
    </row>
    <row r="156" spans="1:60" outlineLevel="1" x14ac:dyDescent="0.2">
      <c r="A156" s="144"/>
      <c r="B156" s="145"/>
      <c r="C156" s="152" t="s">
        <v>280</v>
      </c>
      <c r="D156" s="153"/>
      <c r="E156" s="154">
        <v>4.2947800000000003</v>
      </c>
      <c r="F156" s="149"/>
      <c r="G156" s="149"/>
      <c r="H156" s="149"/>
      <c r="I156" s="149"/>
      <c r="J156" s="149"/>
      <c r="K156" s="149"/>
      <c r="L156" s="149"/>
      <c r="M156" s="149"/>
      <c r="N156" s="147"/>
      <c r="O156" s="147"/>
      <c r="P156" s="147"/>
      <c r="Q156" s="147"/>
      <c r="R156" s="147"/>
      <c r="S156" s="147"/>
      <c r="T156" s="150"/>
      <c r="U156" s="147"/>
      <c r="V156" s="151"/>
      <c r="W156" s="151"/>
      <c r="X156" s="151"/>
      <c r="Y156" s="151"/>
      <c r="Z156" s="151"/>
      <c r="AA156" s="151"/>
      <c r="AB156" s="151"/>
      <c r="AC156" s="151"/>
      <c r="AD156" s="151"/>
      <c r="AE156" s="151" t="s">
        <v>75</v>
      </c>
      <c r="AF156" s="151">
        <v>0</v>
      </c>
      <c r="AG156" s="151"/>
      <c r="AH156" s="151"/>
      <c r="AI156" s="151"/>
      <c r="AJ156" s="151"/>
      <c r="AK156" s="151"/>
      <c r="AL156" s="151"/>
      <c r="AM156" s="151"/>
      <c r="AN156" s="151"/>
      <c r="AO156" s="151"/>
      <c r="AP156" s="151"/>
      <c r="AQ156" s="151"/>
      <c r="AR156" s="151"/>
      <c r="AS156" s="151"/>
      <c r="AT156" s="151"/>
      <c r="AU156" s="151"/>
      <c r="AV156" s="151"/>
      <c r="AW156" s="151"/>
      <c r="AX156" s="151"/>
      <c r="AY156" s="151"/>
      <c r="AZ156" s="151"/>
      <c r="BA156" s="151"/>
      <c r="BB156" s="151"/>
      <c r="BC156" s="151"/>
      <c r="BD156" s="151"/>
      <c r="BE156" s="151"/>
      <c r="BF156" s="151"/>
      <c r="BG156" s="151"/>
      <c r="BH156" s="151"/>
    </row>
    <row r="157" spans="1:60" outlineLevel="1" x14ac:dyDescent="0.2">
      <c r="A157" s="144">
        <v>38</v>
      </c>
      <c r="B157" s="145" t="s">
        <v>281</v>
      </c>
      <c r="C157" s="146" t="s">
        <v>282</v>
      </c>
      <c r="D157" s="147" t="s">
        <v>88</v>
      </c>
      <c r="E157" s="148">
        <v>3.2993000000000001</v>
      </c>
      <c r="F157" s="173"/>
      <c r="G157" s="149">
        <f t="shared" si="9"/>
        <v>0</v>
      </c>
      <c r="H157" s="149">
        <v>0</v>
      </c>
      <c r="I157" s="149">
        <f>ROUND(E157*H157,2)</f>
        <v>0</v>
      </c>
      <c r="J157" s="149">
        <v>1235</v>
      </c>
      <c r="K157" s="149">
        <f>ROUND(E157*J157,2)</f>
        <v>4074.64</v>
      </c>
      <c r="L157" s="149">
        <v>21</v>
      </c>
      <c r="M157" s="149">
        <f>G157*(1+L157/100)</f>
        <v>0</v>
      </c>
      <c r="N157" s="147">
        <v>0</v>
      </c>
      <c r="O157" s="147">
        <f>ROUND(E157*N157,5)</f>
        <v>0</v>
      </c>
      <c r="P157" s="147">
        <v>0</v>
      </c>
      <c r="Q157" s="147">
        <f>ROUND(E157*P157,5)</f>
        <v>0</v>
      </c>
      <c r="R157" s="147"/>
      <c r="S157" s="147"/>
      <c r="T157" s="150">
        <v>0</v>
      </c>
      <c r="U157" s="147">
        <f>ROUND(E157*T157,2)</f>
        <v>0</v>
      </c>
      <c r="V157" s="151"/>
      <c r="W157" s="151"/>
      <c r="X157" s="151"/>
      <c r="Y157" s="151"/>
      <c r="Z157" s="151"/>
      <c r="AA157" s="151"/>
      <c r="AB157" s="151"/>
      <c r="AC157" s="151"/>
      <c r="AD157" s="151"/>
      <c r="AE157" s="151" t="s">
        <v>74</v>
      </c>
      <c r="AF157" s="151"/>
      <c r="AG157" s="151"/>
      <c r="AH157" s="151"/>
      <c r="AI157" s="151"/>
      <c r="AJ157" s="151"/>
      <c r="AK157" s="151"/>
      <c r="AL157" s="151"/>
      <c r="AM157" s="151"/>
      <c r="AN157" s="151"/>
      <c r="AO157" s="151"/>
      <c r="AP157" s="151"/>
      <c r="AQ157" s="151"/>
      <c r="AR157" s="151"/>
      <c r="AS157" s="151"/>
      <c r="AT157" s="151"/>
      <c r="AU157" s="151"/>
      <c r="AV157" s="151"/>
      <c r="AW157" s="151"/>
      <c r="AX157" s="151"/>
      <c r="AY157" s="151"/>
      <c r="AZ157" s="151"/>
      <c r="BA157" s="151"/>
      <c r="BB157" s="151"/>
      <c r="BC157" s="151"/>
      <c r="BD157" s="151"/>
      <c r="BE157" s="151"/>
      <c r="BF157" s="151"/>
      <c r="BG157" s="151"/>
      <c r="BH157" s="151"/>
    </row>
    <row r="158" spans="1:60" outlineLevel="1" x14ac:dyDescent="0.2">
      <c r="A158" s="144">
        <v>39</v>
      </c>
      <c r="B158" s="145" t="s">
        <v>171</v>
      </c>
      <c r="C158" s="146" t="s">
        <v>172</v>
      </c>
      <c r="D158" s="147" t="s">
        <v>88</v>
      </c>
      <c r="E158" s="148">
        <v>7.5841000000000003</v>
      </c>
      <c r="F158" s="173"/>
      <c r="G158" s="149">
        <f t="shared" si="9"/>
        <v>0</v>
      </c>
      <c r="H158" s="149">
        <v>0</v>
      </c>
      <c r="I158" s="149">
        <f>ROUND(E158*H158,2)</f>
        <v>0</v>
      </c>
      <c r="J158" s="149">
        <v>28.6</v>
      </c>
      <c r="K158" s="149">
        <f>ROUND(E158*J158,2)</f>
        <v>216.91</v>
      </c>
      <c r="L158" s="149">
        <v>21</v>
      </c>
      <c r="M158" s="149">
        <f>G158*(1+L158/100)</f>
        <v>0</v>
      </c>
      <c r="N158" s="147">
        <v>0</v>
      </c>
      <c r="O158" s="147">
        <f>ROUND(E158*N158,5)</f>
        <v>0</v>
      </c>
      <c r="P158" s="147">
        <v>0</v>
      </c>
      <c r="Q158" s="147">
        <f>ROUND(E158*P158,5)</f>
        <v>0</v>
      </c>
      <c r="R158" s="147"/>
      <c r="S158" s="147"/>
      <c r="T158" s="150">
        <v>0.105</v>
      </c>
      <c r="U158" s="147">
        <f>ROUND(E158*T158,2)</f>
        <v>0.8</v>
      </c>
      <c r="V158" s="151"/>
      <c r="W158" s="151"/>
      <c r="X158" s="151"/>
      <c r="Y158" s="151"/>
      <c r="Z158" s="151"/>
      <c r="AA158" s="151"/>
      <c r="AB158" s="151"/>
      <c r="AC158" s="151"/>
      <c r="AD158" s="151"/>
      <c r="AE158" s="151" t="s">
        <v>74</v>
      </c>
      <c r="AF158" s="151"/>
      <c r="AG158" s="151"/>
      <c r="AH158" s="151"/>
      <c r="AI158" s="151"/>
      <c r="AJ158" s="151"/>
      <c r="AK158" s="151"/>
      <c r="AL158" s="151"/>
      <c r="AM158" s="151"/>
      <c r="AN158" s="151"/>
      <c r="AO158" s="151"/>
      <c r="AP158" s="151"/>
      <c r="AQ158" s="151"/>
      <c r="AR158" s="151"/>
      <c r="AS158" s="151"/>
      <c r="AT158" s="151"/>
      <c r="AU158" s="151"/>
      <c r="AV158" s="151"/>
      <c r="AW158" s="151"/>
      <c r="AX158" s="151"/>
      <c r="AY158" s="151"/>
      <c r="AZ158" s="151"/>
      <c r="BA158" s="151"/>
      <c r="BB158" s="151"/>
      <c r="BC158" s="151"/>
      <c r="BD158" s="151"/>
      <c r="BE158" s="151"/>
      <c r="BF158" s="151"/>
      <c r="BG158" s="151"/>
      <c r="BH158" s="151"/>
    </row>
    <row r="159" spans="1:60" outlineLevel="1" x14ac:dyDescent="0.2">
      <c r="A159" s="144">
        <v>40</v>
      </c>
      <c r="B159" s="145" t="s">
        <v>173</v>
      </c>
      <c r="C159" s="146" t="s">
        <v>174</v>
      </c>
      <c r="D159" s="147" t="s">
        <v>88</v>
      </c>
      <c r="E159" s="148">
        <v>7.5841000000000003</v>
      </c>
      <c r="F159" s="173"/>
      <c r="G159" s="149">
        <f t="shared" si="9"/>
        <v>0</v>
      </c>
      <c r="H159" s="149">
        <v>0</v>
      </c>
      <c r="I159" s="149">
        <f>ROUND(E159*H159,2)</f>
        <v>0</v>
      </c>
      <c r="J159" s="149">
        <v>194.5</v>
      </c>
      <c r="K159" s="149">
        <f>ROUND(E159*J159,2)</f>
        <v>1475.11</v>
      </c>
      <c r="L159" s="149">
        <v>21</v>
      </c>
      <c r="M159" s="149">
        <f>G159*(1+L159/100)</f>
        <v>0</v>
      </c>
      <c r="N159" s="147">
        <v>0</v>
      </c>
      <c r="O159" s="147">
        <f>ROUND(E159*N159,5)</f>
        <v>0</v>
      </c>
      <c r="P159" s="147">
        <v>0</v>
      </c>
      <c r="Q159" s="147">
        <f>ROUND(E159*P159,5)</f>
        <v>0</v>
      </c>
      <c r="R159" s="147"/>
      <c r="S159" s="147"/>
      <c r="T159" s="150">
        <v>0.49</v>
      </c>
      <c r="U159" s="147">
        <f>ROUND(E159*T159,2)</f>
        <v>3.72</v>
      </c>
      <c r="V159" s="151"/>
      <c r="W159" s="151"/>
      <c r="X159" s="151"/>
      <c r="Y159" s="151"/>
      <c r="Z159" s="151"/>
      <c r="AA159" s="151"/>
      <c r="AB159" s="151"/>
      <c r="AC159" s="151"/>
      <c r="AD159" s="151"/>
      <c r="AE159" s="151" t="s">
        <v>74</v>
      </c>
      <c r="AF159" s="151"/>
      <c r="AG159" s="151"/>
      <c r="AH159" s="151"/>
      <c r="AI159" s="151"/>
      <c r="AJ159" s="151"/>
      <c r="AK159" s="151"/>
      <c r="AL159" s="151"/>
      <c r="AM159" s="151"/>
      <c r="AN159" s="151"/>
      <c r="AO159" s="151"/>
      <c r="AP159" s="151"/>
      <c r="AQ159" s="151"/>
      <c r="AR159" s="151"/>
      <c r="AS159" s="151"/>
      <c r="AT159" s="151"/>
      <c r="AU159" s="151"/>
      <c r="AV159" s="151"/>
      <c r="AW159" s="151"/>
      <c r="AX159" s="151"/>
      <c r="AY159" s="151"/>
      <c r="AZ159" s="151"/>
      <c r="BA159" s="151"/>
      <c r="BB159" s="151"/>
      <c r="BC159" s="151"/>
      <c r="BD159" s="151"/>
      <c r="BE159" s="151"/>
      <c r="BF159" s="151"/>
      <c r="BG159" s="151"/>
      <c r="BH159" s="151"/>
    </row>
    <row r="160" spans="1:60" outlineLevel="1" x14ac:dyDescent="0.2">
      <c r="A160" s="144">
        <v>41</v>
      </c>
      <c r="B160" s="145" t="s">
        <v>175</v>
      </c>
      <c r="C160" s="146" t="s">
        <v>176</v>
      </c>
      <c r="D160" s="147" t="s">
        <v>88</v>
      </c>
      <c r="E160" s="148">
        <v>68.256900000000002</v>
      </c>
      <c r="F160" s="173"/>
      <c r="G160" s="149">
        <f t="shared" si="9"/>
        <v>0</v>
      </c>
      <c r="H160" s="149">
        <v>0</v>
      </c>
      <c r="I160" s="149">
        <f>ROUND(E160*H160,2)</f>
        <v>0</v>
      </c>
      <c r="J160" s="149">
        <v>15.6</v>
      </c>
      <c r="K160" s="149">
        <f>ROUND(E160*J160,2)</f>
        <v>1064.81</v>
      </c>
      <c r="L160" s="149">
        <v>21</v>
      </c>
      <c r="M160" s="149">
        <f>G160*(1+L160/100)</f>
        <v>0</v>
      </c>
      <c r="N160" s="147">
        <v>0</v>
      </c>
      <c r="O160" s="147">
        <f>ROUND(E160*N160,5)</f>
        <v>0</v>
      </c>
      <c r="P160" s="147">
        <v>0</v>
      </c>
      <c r="Q160" s="147">
        <f>ROUND(E160*P160,5)</f>
        <v>0</v>
      </c>
      <c r="R160" s="147"/>
      <c r="S160" s="147"/>
      <c r="T160" s="150">
        <v>0</v>
      </c>
      <c r="U160" s="147">
        <f>ROUND(E160*T160,2)</f>
        <v>0</v>
      </c>
      <c r="V160" s="151"/>
      <c r="W160" s="151"/>
      <c r="X160" s="151"/>
      <c r="Y160" s="151"/>
      <c r="Z160" s="151"/>
      <c r="AA160" s="151"/>
      <c r="AB160" s="151"/>
      <c r="AC160" s="151"/>
      <c r="AD160" s="151"/>
      <c r="AE160" s="151" t="s">
        <v>74</v>
      </c>
      <c r="AF160" s="151"/>
      <c r="AG160" s="151"/>
      <c r="AH160" s="151"/>
      <c r="AI160" s="151"/>
      <c r="AJ160" s="151"/>
      <c r="AK160" s="151"/>
      <c r="AL160" s="151"/>
      <c r="AM160" s="151"/>
      <c r="AN160" s="151"/>
      <c r="AO160" s="151"/>
      <c r="AP160" s="151"/>
      <c r="AQ160" s="151"/>
      <c r="AR160" s="151"/>
      <c r="AS160" s="151"/>
      <c r="AT160" s="151"/>
      <c r="AU160" s="151"/>
      <c r="AV160" s="151"/>
      <c r="AW160" s="151"/>
      <c r="AX160" s="151"/>
      <c r="AY160" s="151"/>
      <c r="AZ160" s="151"/>
      <c r="BA160" s="151"/>
      <c r="BB160" s="151"/>
      <c r="BC160" s="151"/>
      <c r="BD160" s="151"/>
      <c r="BE160" s="151"/>
      <c r="BF160" s="151"/>
      <c r="BG160" s="151"/>
      <c r="BH160" s="151"/>
    </row>
    <row r="161" spans="1:60" outlineLevel="1" x14ac:dyDescent="0.2">
      <c r="A161" s="144"/>
      <c r="B161" s="145"/>
      <c r="C161" s="152" t="s">
        <v>283</v>
      </c>
      <c r="D161" s="153"/>
      <c r="E161" s="154">
        <v>68.256900000000002</v>
      </c>
      <c r="F161" s="149"/>
      <c r="G161" s="149"/>
      <c r="H161" s="149"/>
      <c r="I161" s="149"/>
      <c r="J161" s="149"/>
      <c r="K161" s="149"/>
      <c r="L161" s="149"/>
      <c r="M161" s="149"/>
      <c r="N161" s="147"/>
      <c r="O161" s="147"/>
      <c r="P161" s="147"/>
      <c r="Q161" s="147"/>
      <c r="R161" s="147"/>
      <c r="S161" s="147"/>
      <c r="T161" s="150"/>
      <c r="U161" s="147"/>
      <c r="V161" s="151"/>
      <c r="W161" s="151"/>
      <c r="X161" s="151"/>
      <c r="Y161" s="151"/>
      <c r="Z161" s="151"/>
      <c r="AA161" s="151"/>
      <c r="AB161" s="151"/>
      <c r="AC161" s="151"/>
      <c r="AD161" s="151"/>
      <c r="AE161" s="151" t="s">
        <v>75</v>
      </c>
      <c r="AF161" s="151">
        <v>0</v>
      </c>
      <c r="AG161" s="151"/>
      <c r="AH161" s="151"/>
      <c r="AI161" s="151"/>
      <c r="AJ161" s="151"/>
      <c r="AK161" s="151"/>
      <c r="AL161" s="151"/>
      <c r="AM161" s="151"/>
      <c r="AN161" s="151"/>
      <c r="AO161" s="151"/>
      <c r="AP161" s="151"/>
      <c r="AQ161" s="151"/>
      <c r="AR161" s="151"/>
      <c r="AS161" s="151"/>
      <c r="AT161" s="151"/>
      <c r="AU161" s="151"/>
      <c r="AV161" s="151"/>
      <c r="AW161" s="151"/>
      <c r="AX161" s="151"/>
      <c r="AY161" s="151"/>
      <c r="AZ161" s="151"/>
      <c r="BA161" s="151"/>
      <c r="BB161" s="151"/>
      <c r="BC161" s="151"/>
      <c r="BD161" s="151"/>
      <c r="BE161" s="151"/>
      <c r="BF161" s="151"/>
      <c r="BG161" s="151"/>
      <c r="BH161" s="151"/>
    </row>
    <row r="162" spans="1:60" x14ac:dyDescent="0.2">
      <c r="A162" s="155" t="s">
        <v>70</v>
      </c>
      <c r="B162" s="156" t="s">
        <v>106</v>
      </c>
      <c r="C162" s="157" t="s">
        <v>107</v>
      </c>
      <c r="D162" s="158"/>
      <c r="E162" s="159"/>
      <c r="F162" s="160"/>
      <c r="G162" s="160">
        <f>SUMIF(AE163:AE165,"&lt;&gt;NOR",G163:G165)</f>
        <v>0</v>
      </c>
      <c r="H162" s="160"/>
      <c r="I162" s="160">
        <f>SUM(I163:I165)</f>
        <v>0</v>
      </c>
      <c r="J162" s="160"/>
      <c r="K162" s="160">
        <f>SUM(K163:K165)</f>
        <v>31223</v>
      </c>
      <c r="L162" s="160"/>
      <c r="M162" s="160">
        <f>SUM(M163:M165)</f>
        <v>0</v>
      </c>
      <c r="N162" s="158"/>
      <c r="O162" s="158">
        <f>SUM(O163:O165)</f>
        <v>0</v>
      </c>
      <c r="P162" s="158"/>
      <c r="Q162" s="158">
        <f>SUM(Q163:Q165)</f>
        <v>0</v>
      </c>
      <c r="R162" s="158"/>
      <c r="S162" s="158"/>
      <c r="T162" s="161"/>
      <c r="U162" s="158">
        <f>SUM(U163:U165)</f>
        <v>99.52000000000001</v>
      </c>
      <c r="AE162" t="s">
        <v>72</v>
      </c>
    </row>
    <row r="163" spans="1:60" outlineLevel="1" x14ac:dyDescent="0.2">
      <c r="A163" s="144">
        <v>42</v>
      </c>
      <c r="B163" s="145" t="s">
        <v>179</v>
      </c>
      <c r="C163" s="146" t="s">
        <v>180</v>
      </c>
      <c r="D163" s="147" t="s">
        <v>88</v>
      </c>
      <c r="E163" s="148">
        <v>22.55273</v>
      </c>
      <c r="F163" s="173"/>
      <c r="G163" s="149">
        <f>E163*F163</f>
        <v>0</v>
      </c>
      <c r="H163" s="149">
        <v>0</v>
      </c>
      <c r="I163" s="149">
        <f>ROUND(E163*H163,2)</f>
        <v>0</v>
      </c>
      <c r="J163" s="149">
        <v>294</v>
      </c>
      <c r="K163" s="149">
        <f>ROUND(E163*J163,2)</f>
        <v>6630.5</v>
      </c>
      <c r="L163" s="149">
        <v>21</v>
      </c>
      <c r="M163" s="149">
        <f>G163*(1+L163/100)</f>
        <v>0</v>
      </c>
      <c r="N163" s="147">
        <v>0</v>
      </c>
      <c r="O163" s="147">
        <f>ROUND(E163*N163,5)</f>
        <v>0</v>
      </c>
      <c r="P163" s="147">
        <v>0</v>
      </c>
      <c r="Q163" s="147">
        <f>ROUND(E163*P163,5)</f>
        <v>0</v>
      </c>
      <c r="R163" s="147"/>
      <c r="S163" s="147"/>
      <c r="T163" s="150">
        <v>0.85199999999999998</v>
      </c>
      <c r="U163" s="147">
        <f>ROUND(E163*T163,2)</f>
        <v>19.21</v>
      </c>
      <c r="V163" s="151"/>
      <c r="W163" s="151"/>
      <c r="X163" s="151"/>
      <c r="Y163" s="151"/>
      <c r="Z163" s="151"/>
      <c r="AA163" s="151"/>
      <c r="AB163" s="151"/>
      <c r="AC163" s="151"/>
      <c r="AD163" s="151"/>
      <c r="AE163" s="151" t="s">
        <v>74</v>
      </c>
      <c r="AF163" s="151"/>
      <c r="AG163" s="151"/>
      <c r="AH163" s="151"/>
      <c r="AI163" s="151"/>
      <c r="AJ163" s="151"/>
      <c r="AK163" s="151"/>
      <c r="AL163" s="151"/>
      <c r="AM163" s="151"/>
      <c r="AN163" s="151"/>
      <c r="AO163" s="151"/>
      <c r="AP163" s="151"/>
      <c r="AQ163" s="151"/>
      <c r="AR163" s="151"/>
      <c r="AS163" s="151"/>
      <c r="AT163" s="151"/>
      <c r="AU163" s="151"/>
      <c r="AV163" s="151"/>
      <c r="AW163" s="151"/>
      <c r="AX163" s="151"/>
      <c r="AY163" s="151"/>
      <c r="AZ163" s="151"/>
      <c r="BA163" s="151"/>
      <c r="BB163" s="151"/>
      <c r="BC163" s="151"/>
      <c r="BD163" s="151"/>
      <c r="BE163" s="151"/>
      <c r="BF163" s="151"/>
      <c r="BG163" s="151"/>
      <c r="BH163" s="151"/>
    </row>
    <row r="164" spans="1:60" ht="22.5" outlineLevel="1" x14ac:dyDescent="0.2">
      <c r="A164" s="144"/>
      <c r="B164" s="145"/>
      <c r="C164" s="152" t="s">
        <v>284</v>
      </c>
      <c r="D164" s="153"/>
      <c r="E164" s="154">
        <v>22.55273</v>
      </c>
      <c r="F164" s="149"/>
      <c r="G164" s="149"/>
      <c r="H164" s="149"/>
      <c r="I164" s="149"/>
      <c r="J164" s="149"/>
      <c r="K164" s="149"/>
      <c r="L164" s="149"/>
      <c r="M164" s="149"/>
      <c r="N164" s="147"/>
      <c r="O164" s="147"/>
      <c r="P164" s="147"/>
      <c r="Q164" s="147"/>
      <c r="R164" s="147"/>
      <c r="S164" s="147"/>
      <c r="T164" s="150"/>
      <c r="U164" s="147"/>
      <c r="V164" s="151"/>
      <c r="W164" s="151"/>
      <c r="X164" s="151"/>
      <c r="Y164" s="151"/>
      <c r="Z164" s="151"/>
      <c r="AA164" s="151"/>
      <c r="AB164" s="151"/>
      <c r="AC164" s="151"/>
      <c r="AD164" s="151"/>
      <c r="AE164" s="151" t="s">
        <v>75</v>
      </c>
      <c r="AF164" s="151">
        <v>0</v>
      </c>
      <c r="AG164" s="151"/>
      <c r="AH164" s="151"/>
      <c r="AI164" s="151"/>
      <c r="AJ164" s="151"/>
      <c r="AK164" s="151"/>
      <c r="AL164" s="151"/>
      <c r="AM164" s="151"/>
      <c r="AN164" s="151"/>
      <c r="AO164" s="151"/>
      <c r="AP164" s="151"/>
      <c r="AQ164" s="151"/>
      <c r="AR164" s="151"/>
      <c r="AS164" s="151"/>
      <c r="AT164" s="151"/>
      <c r="AU164" s="151"/>
      <c r="AV164" s="151"/>
      <c r="AW164" s="151"/>
      <c r="AX164" s="151"/>
      <c r="AY164" s="151"/>
      <c r="AZ164" s="151"/>
      <c r="BA164" s="151"/>
      <c r="BB164" s="151"/>
      <c r="BC164" s="151"/>
      <c r="BD164" s="151"/>
      <c r="BE164" s="151"/>
      <c r="BF164" s="151"/>
      <c r="BG164" s="151"/>
      <c r="BH164" s="151"/>
    </row>
    <row r="165" spans="1:60" outlineLevel="1" x14ac:dyDescent="0.2">
      <c r="A165" s="144">
        <v>43</v>
      </c>
      <c r="B165" s="145" t="s">
        <v>181</v>
      </c>
      <c r="C165" s="146" t="s">
        <v>182</v>
      </c>
      <c r="D165" s="147" t="s">
        <v>88</v>
      </c>
      <c r="E165" s="148">
        <v>10.93</v>
      </c>
      <c r="F165" s="173"/>
      <c r="G165" s="149">
        <f>E165*F165</f>
        <v>0</v>
      </c>
      <c r="H165" s="149">
        <v>0</v>
      </c>
      <c r="I165" s="149">
        <f>ROUND(E165*H165,2)</f>
        <v>0</v>
      </c>
      <c r="J165" s="149">
        <v>2250</v>
      </c>
      <c r="K165" s="149">
        <f>ROUND(E165*J165,2)</f>
        <v>24592.5</v>
      </c>
      <c r="L165" s="149">
        <v>21</v>
      </c>
      <c r="M165" s="149">
        <f>G165*(1+L165/100)</f>
        <v>0</v>
      </c>
      <c r="N165" s="147">
        <v>0</v>
      </c>
      <c r="O165" s="147">
        <f>ROUND(E165*N165,5)</f>
        <v>0</v>
      </c>
      <c r="P165" s="147">
        <v>0</v>
      </c>
      <c r="Q165" s="147">
        <f>ROUND(E165*P165,5)</f>
        <v>0</v>
      </c>
      <c r="R165" s="147"/>
      <c r="S165" s="147"/>
      <c r="T165" s="150">
        <v>7.3479999999999999</v>
      </c>
      <c r="U165" s="147">
        <f>ROUND(E165*T165,2)</f>
        <v>80.31</v>
      </c>
      <c r="V165" s="151"/>
      <c r="W165" s="151"/>
      <c r="X165" s="151"/>
      <c r="Y165" s="151"/>
      <c r="Z165" s="151"/>
      <c r="AA165" s="151"/>
      <c r="AB165" s="151"/>
      <c r="AC165" s="151"/>
      <c r="AD165" s="151"/>
      <c r="AE165" s="151" t="s">
        <v>74</v>
      </c>
      <c r="AF165" s="151"/>
      <c r="AG165" s="151"/>
      <c r="AH165" s="151"/>
      <c r="AI165" s="151"/>
      <c r="AJ165" s="151"/>
      <c r="AK165" s="151"/>
      <c r="AL165" s="151"/>
      <c r="AM165" s="151"/>
      <c r="AN165" s="151"/>
      <c r="AO165" s="151"/>
      <c r="AP165" s="151"/>
      <c r="AQ165" s="151"/>
      <c r="AR165" s="151"/>
      <c r="AS165" s="151"/>
      <c r="AT165" s="151"/>
      <c r="AU165" s="151"/>
      <c r="AV165" s="151"/>
      <c r="AW165" s="151"/>
      <c r="AX165" s="151"/>
      <c r="AY165" s="151"/>
      <c r="AZ165" s="151"/>
      <c r="BA165" s="151"/>
      <c r="BB165" s="151"/>
      <c r="BC165" s="151"/>
      <c r="BD165" s="151"/>
      <c r="BE165" s="151"/>
      <c r="BF165" s="151"/>
      <c r="BG165" s="151"/>
      <c r="BH165" s="151"/>
    </row>
    <row r="166" spans="1:60" x14ac:dyDescent="0.2">
      <c r="A166" s="155" t="s">
        <v>70</v>
      </c>
      <c r="B166" s="156" t="s">
        <v>183</v>
      </c>
      <c r="C166" s="157" t="s">
        <v>184</v>
      </c>
      <c r="D166" s="158"/>
      <c r="E166" s="159"/>
      <c r="F166" s="160"/>
      <c r="G166" s="160">
        <f>SUMIF(AE167:AE168,"&lt;&gt;NOR",G167:G168)</f>
        <v>0</v>
      </c>
      <c r="H166" s="160"/>
      <c r="I166" s="160">
        <f>SUM(I167:I168)</f>
        <v>1946.77</v>
      </c>
      <c r="J166" s="160"/>
      <c r="K166" s="160">
        <f>SUM(K167:K168)</f>
        <v>9640.43</v>
      </c>
      <c r="L166" s="160"/>
      <c r="M166" s="160">
        <f>SUM(M167:M168)</f>
        <v>0</v>
      </c>
      <c r="N166" s="158"/>
      <c r="O166" s="158">
        <f>SUM(O167:O168)</f>
        <v>3.4680000000000002E-2</v>
      </c>
      <c r="P166" s="158"/>
      <c r="Q166" s="158">
        <f>SUM(Q167:Q168)</f>
        <v>0</v>
      </c>
      <c r="R166" s="158"/>
      <c r="S166" s="158"/>
      <c r="T166" s="161"/>
      <c r="U166" s="158">
        <f>SUM(U167:U168)</f>
        <v>10.14</v>
      </c>
      <c r="AE166" t="s">
        <v>72</v>
      </c>
    </row>
    <row r="167" spans="1:60" ht="22.5" outlineLevel="1" x14ac:dyDescent="0.2">
      <c r="A167" s="144">
        <v>44</v>
      </c>
      <c r="B167" s="145" t="s">
        <v>185</v>
      </c>
      <c r="C167" s="146" t="s">
        <v>186</v>
      </c>
      <c r="D167" s="147" t="s">
        <v>78</v>
      </c>
      <c r="E167" s="148">
        <v>20.399999999999999</v>
      </c>
      <c r="F167" s="173"/>
      <c r="G167" s="149">
        <f>E167*F167</f>
        <v>0</v>
      </c>
      <c r="H167" s="149">
        <v>95.43</v>
      </c>
      <c r="I167" s="149">
        <f>ROUND(E167*H167,2)</f>
        <v>1946.77</v>
      </c>
      <c r="J167" s="149">
        <v>472.57</v>
      </c>
      <c r="K167" s="149">
        <f>ROUND(E167*J167,2)</f>
        <v>9640.43</v>
      </c>
      <c r="L167" s="149">
        <v>21</v>
      </c>
      <c r="M167" s="149">
        <f>G167*(1+L167/100)</f>
        <v>0</v>
      </c>
      <c r="N167" s="147">
        <v>1.6999999999999999E-3</v>
      </c>
      <c r="O167" s="147">
        <f>ROUND(E167*N167,5)</f>
        <v>3.4680000000000002E-2</v>
      </c>
      <c r="P167" s="147">
        <v>0</v>
      </c>
      <c r="Q167" s="147">
        <f>ROUND(E167*P167,5)</f>
        <v>0</v>
      </c>
      <c r="R167" s="147"/>
      <c r="S167" s="147"/>
      <c r="T167" s="150">
        <v>0.49717</v>
      </c>
      <c r="U167" s="147">
        <f>ROUND(E167*T167,2)</f>
        <v>10.14</v>
      </c>
      <c r="V167" s="151"/>
      <c r="W167" s="151"/>
      <c r="X167" s="151"/>
      <c r="Y167" s="151"/>
      <c r="Z167" s="151"/>
      <c r="AA167" s="151"/>
      <c r="AB167" s="151"/>
      <c r="AC167" s="151"/>
      <c r="AD167" s="151"/>
      <c r="AE167" s="151" t="s">
        <v>74</v>
      </c>
      <c r="AF167" s="151"/>
      <c r="AG167" s="151"/>
      <c r="AH167" s="151"/>
      <c r="AI167" s="151"/>
      <c r="AJ167" s="151"/>
      <c r="AK167" s="151"/>
      <c r="AL167" s="151"/>
      <c r="AM167" s="151"/>
      <c r="AN167" s="151"/>
      <c r="AO167" s="151"/>
      <c r="AP167" s="151"/>
      <c r="AQ167" s="151"/>
      <c r="AR167" s="151"/>
      <c r="AS167" s="151"/>
      <c r="AT167" s="151"/>
      <c r="AU167" s="151"/>
      <c r="AV167" s="151"/>
      <c r="AW167" s="151"/>
      <c r="AX167" s="151"/>
      <c r="AY167" s="151"/>
      <c r="AZ167" s="151"/>
      <c r="BA167" s="151"/>
      <c r="BB167" s="151"/>
      <c r="BC167" s="151"/>
      <c r="BD167" s="151"/>
      <c r="BE167" s="151"/>
      <c r="BF167" s="151"/>
      <c r="BG167" s="151"/>
      <c r="BH167" s="151"/>
    </row>
    <row r="168" spans="1:60" outlineLevel="1" x14ac:dyDescent="0.2">
      <c r="A168" s="144"/>
      <c r="B168" s="145"/>
      <c r="C168" s="152" t="s">
        <v>285</v>
      </c>
      <c r="D168" s="153"/>
      <c r="E168" s="154">
        <v>20.399999999999999</v>
      </c>
      <c r="F168" s="149"/>
      <c r="G168" s="149"/>
      <c r="H168" s="149"/>
      <c r="I168" s="149"/>
      <c r="J168" s="149"/>
      <c r="K168" s="149"/>
      <c r="L168" s="149"/>
      <c r="M168" s="149"/>
      <c r="N168" s="147"/>
      <c r="O168" s="147"/>
      <c r="P168" s="147"/>
      <c r="Q168" s="147"/>
      <c r="R168" s="147"/>
      <c r="S168" s="147"/>
      <c r="T168" s="150"/>
      <c r="U168" s="147"/>
      <c r="V168" s="151"/>
      <c r="W168" s="151"/>
      <c r="X168" s="151"/>
      <c r="Y168" s="151"/>
      <c r="Z168" s="151"/>
      <c r="AA168" s="151"/>
      <c r="AB168" s="151"/>
      <c r="AC168" s="151"/>
      <c r="AD168" s="151"/>
      <c r="AE168" s="151" t="s">
        <v>75</v>
      </c>
      <c r="AF168" s="151">
        <v>0</v>
      </c>
      <c r="AG168" s="151"/>
      <c r="AH168" s="151"/>
      <c r="AI168" s="151"/>
      <c r="AJ168" s="151"/>
      <c r="AK168" s="151"/>
      <c r="AL168" s="151"/>
      <c r="AM168" s="151"/>
      <c r="AN168" s="151"/>
      <c r="AO168" s="151"/>
      <c r="AP168" s="151"/>
      <c r="AQ168" s="151"/>
      <c r="AR168" s="151"/>
      <c r="AS168" s="151"/>
      <c r="AT168" s="151"/>
      <c r="AU168" s="151"/>
      <c r="AV168" s="151"/>
      <c r="AW168" s="151"/>
      <c r="AX168" s="151"/>
      <c r="AY168" s="151"/>
      <c r="AZ168" s="151"/>
      <c r="BA168" s="151"/>
      <c r="BB168" s="151"/>
      <c r="BC168" s="151"/>
      <c r="BD168" s="151"/>
      <c r="BE168" s="151"/>
      <c r="BF168" s="151"/>
      <c r="BG168" s="151"/>
      <c r="BH168" s="151"/>
    </row>
    <row r="169" spans="1:60" x14ac:dyDescent="0.2">
      <c r="A169" s="155" t="s">
        <v>70</v>
      </c>
      <c r="B169" s="156" t="s">
        <v>108</v>
      </c>
      <c r="C169" s="157" t="s">
        <v>109</v>
      </c>
      <c r="D169" s="158"/>
      <c r="E169" s="159"/>
      <c r="F169" s="160"/>
      <c r="G169" s="160">
        <f>SUMIF(AE170:AE170,"&lt;&gt;NOR",G170:G170)</f>
        <v>0</v>
      </c>
      <c r="H169" s="160"/>
      <c r="I169" s="160">
        <f>SUM(I170:I170)</f>
        <v>0</v>
      </c>
      <c r="J169" s="160"/>
      <c r="K169" s="160">
        <f>SUM(K170:K170)</f>
        <v>5000</v>
      </c>
      <c r="L169" s="160"/>
      <c r="M169" s="160">
        <f>SUM(M170:M170)</f>
        <v>0</v>
      </c>
      <c r="N169" s="158"/>
      <c r="O169" s="158">
        <f>SUM(O170:O170)</f>
        <v>0</v>
      </c>
      <c r="P169" s="158"/>
      <c r="Q169" s="158">
        <f>SUM(Q170:Q170)</f>
        <v>0</v>
      </c>
      <c r="R169" s="158"/>
      <c r="S169" s="158"/>
      <c r="T169" s="161"/>
      <c r="U169" s="158">
        <f>SUM(U170:U170)</f>
        <v>0</v>
      </c>
      <c r="AE169" t="s">
        <v>72</v>
      </c>
    </row>
    <row r="170" spans="1:60" outlineLevel="1" x14ac:dyDescent="0.2">
      <c r="A170" s="178">
        <v>45</v>
      </c>
      <c r="B170" s="179" t="s">
        <v>187</v>
      </c>
      <c r="C170" s="180" t="s">
        <v>110</v>
      </c>
      <c r="D170" s="181" t="s">
        <v>111</v>
      </c>
      <c r="E170" s="182">
        <v>1</v>
      </c>
      <c r="F170" s="183"/>
      <c r="G170" s="184">
        <f>E170*F170</f>
        <v>0</v>
      </c>
      <c r="H170" s="168">
        <v>0</v>
      </c>
      <c r="I170" s="168">
        <f>ROUND(E170*H170,2)</f>
        <v>0</v>
      </c>
      <c r="J170" s="168">
        <v>5000</v>
      </c>
      <c r="K170" s="168">
        <f>ROUND(E170*J170,2)</f>
        <v>5000</v>
      </c>
      <c r="L170" s="168">
        <v>21</v>
      </c>
      <c r="M170" s="168">
        <f>G170*(1+L170/100)</f>
        <v>0</v>
      </c>
      <c r="N170" s="167">
        <v>0</v>
      </c>
      <c r="O170" s="167">
        <f>ROUND(E170*N170,5)</f>
        <v>0</v>
      </c>
      <c r="P170" s="167">
        <v>0</v>
      </c>
      <c r="Q170" s="167">
        <f>ROUND(E170*P170,5)</f>
        <v>0</v>
      </c>
      <c r="R170" s="167"/>
      <c r="S170" s="167"/>
      <c r="T170" s="169">
        <v>0</v>
      </c>
      <c r="U170" s="167">
        <f>ROUND(E170*T170,2)</f>
        <v>0</v>
      </c>
      <c r="V170" s="151"/>
      <c r="W170" s="151"/>
      <c r="X170" s="151"/>
      <c r="Y170" s="151"/>
      <c r="Z170" s="151"/>
      <c r="AA170" s="151"/>
      <c r="AB170" s="151"/>
      <c r="AC170" s="151"/>
      <c r="AD170" s="151"/>
      <c r="AE170" s="151" t="s">
        <v>74</v>
      </c>
      <c r="AF170" s="151"/>
      <c r="AG170" s="151"/>
      <c r="AH170" s="151"/>
      <c r="AI170" s="151"/>
      <c r="AJ170" s="151"/>
      <c r="AK170" s="151"/>
      <c r="AL170" s="151"/>
      <c r="AM170" s="151"/>
      <c r="AN170" s="151"/>
      <c r="AO170" s="151"/>
      <c r="AP170" s="151"/>
      <c r="AQ170" s="151"/>
      <c r="AR170" s="151"/>
      <c r="AS170" s="151"/>
      <c r="AT170" s="151"/>
      <c r="AU170" s="151"/>
      <c r="AV170" s="151"/>
      <c r="AW170" s="151"/>
      <c r="AX170" s="151"/>
      <c r="AY170" s="151"/>
      <c r="AZ170" s="151"/>
      <c r="BA170" s="151"/>
      <c r="BB170" s="151"/>
      <c r="BC170" s="151"/>
      <c r="BD170" s="151"/>
      <c r="BE170" s="151"/>
      <c r="BF170" s="151"/>
      <c r="BG170" s="151"/>
      <c r="BH170" s="151"/>
    </row>
    <row r="171" spans="1:60" x14ac:dyDescent="0.2">
      <c r="A171" s="6"/>
      <c r="B171" s="7" t="s">
        <v>83</v>
      </c>
      <c r="C171" s="170" t="s">
        <v>83</v>
      </c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AC171">
        <v>15</v>
      </c>
      <c r="AD171">
        <v>21</v>
      </c>
    </row>
    <row r="172" spans="1:60" x14ac:dyDescent="0.2">
      <c r="A172" s="176" t="s">
        <v>42</v>
      </c>
      <c r="C172" s="172"/>
      <c r="AE172" t="s">
        <v>112</v>
      </c>
    </row>
    <row r="173" spans="1:60" x14ac:dyDescent="0.2">
      <c r="A173" s="176" t="s">
        <v>115</v>
      </c>
    </row>
    <row r="174" spans="1:60" x14ac:dyDescent="0.2">
      <c r="A174" s="176" t="s">
        <v>114</v>
      </c>
    </row>
    <row r="175" spans="1:60" x14ac:dyDescent="0.2">
      <c r="A175" s="177" t="s">
        <v>197</v>
      </c>
    </row>
  </sheetData>
  <sheetProtection algorithmName="SHA-512" hashValue="Cy88Dq3VRXAJmwMdyqY2WzBI9ttLkXVT2RzilWuuLRtGkXEk+telXM/A5CFK5KTZQohGTiV1FXSRvvo4SBDD/w==" saltValue="pYqtJ1yLlhD1hsrzvRBJsA==" spinCount="100000" sheet="1" objects="1" scenarios="1"/>
  <mergeCells count="33">
    <mergeCell ref="C53:G53"/>
    <mergeCell ref="A1:G1"/>
    <mergeCell ref="C2:G2"/>
    <mergeCell ref="C3:G3"/>
    <mergeCell ref="C22:G22"/>
    <mergeCell ref="C24:G24"/>
    <mergeCell ref="C26:G26"/>
    <mergeCell ref="C29:G29"/>
    <mergeCell ref="C31:G31"/>
    <mergeCell ref="C33:G33"/>
    <mergeCell ref="C51:G51"/>
    <mergeCell ref="C67:G67"/>
    <mergeCell ref="C54:G54"/>
    <mergeCell ref="C55:G55"/>
    <mergeCell ref="C56:G56"/>
    <mergeCell ref="C57:G57"/>
    <mergeCell ref="C58:G58"/>
    <mergeCell ref="C59:G59"/>
    <mergeCell ref="C61:G61"/>
    <mergeCell ref="C63:G63"/>
    <mergeCell ref="C64:G64"/>
    <mergeCell ref="C65:G65"/>
    <mergeCell ref="C66:G66"/>
    <mergeCell ref="C89:G89"/>
    <mergeCell ref="C90:G90"/>
    <mergeCell ref="C91:G91"/>
    <mergeCell ref="C92:G92"/>
    <mergeCell ref="C68:G68"/>
    <mergeCell ref="C69:G69"/>
    <mergeCell ref="C70:G70"/>
    <mergeCell ref="C73:G73"/>
    <mergeCell ref="C79:G79"/>
    <mergeCell ref="C88:G88"/>
  </mergeCells>
  <pageMargins left="0.7" right="0.7" top="0.78740157499999996" bottom="0.78740157499999996" header="0.3" footer="0.3"/>
  <pageSetup paperSize="9" scale="9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33" t="s">
        <v>5</v>
      </c>
      <c r="B1" s="233"/>
      <c r="C1" s="234"/>
      <c r="D1" s="233"/>
      <c r="E1" s="233"/>
      <c r="F1" s="233"/>
      <c r="G1" s="233"/>
    </row>
    <row r="2" spans="1:7" ht="24.95" customHeight="1" x14ac:dyDescent="0.2">
      <c r="A2" s="67" t="s">
        <v>30</v>
      </c>
      <c r="B2" s="66"/>
      <c r="C2" s="235"/>
      <c r="D2" s="235"/>
      <c r="E2" s="235"/>
      <c r="F2" s="235"/>
      <c r="G2" s="236"/>
    </row>
    <row r="3" spans="1:7" ht="24.95" hidden="1" customHeight="1" x14ac:dyDescent="0.2">
      <c r="A3" s="67" t="s">
        <v>6</v>
      </c>
      <c r="B3" s="66"/>
      <c r="C3" s="235"/>
      <c r="D3" s="235"/>
      <c r="E3" s="235"/>
      <c r="F3" s="235"/>
      <c r="G3" s="236"/>
    </row>
    <row r="4" spans="1:7" ht="24.95" hidden="1" customHeight="1" x14ac:dyDescent="0.2">
      <c r="A4" s="67" t="s">
        <v>7</v>
      </c>
      <c r="B4" s="66"/>
      <c r="C4" s="235"/>
      <c r="D4" s="235"/>
      <c r="E4" s="235"/>
      <c r="F4" s="235"/>
      <c r="G4" s="236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43</vt:i4>
      </vt:variant>
    </vt:vector>
  </HeadingPairs>
  <TitlesOfParts>
    <vt:vector size="47" baseType="lpstr">
      <vt:lpstr>Pokyny pro vyplnění</vt:lpstr>
      <vt:lpstr>Rekapitulace</vt:lpstr>
      <vt:lpstr>1.etapa</vt:lpstr>
      <vt:lpstr>VzorPolozky</vt:lpstr>
      <vt:lpstr>Rekapitulace!CelkemDPHVypocet</vt:lpstr>
      <vt:lpstr>CenaCelkem</vt:lpstr>
      <vt:lpstr>CenaCelkemBezDPH</vt:lpstr>
      <vt:lpstr>Rekapitulace!CenaCelkemVypocet</vt:lpstr>
      <vt:lpstr>cisloobjektu</vt:lpstr>
      <vt:lpstr>CisloStavebnihoRozpoctu</vt:lpstr>
      <vt:lpstr>dadresa</vt:lpstr>
      <vt:lpstr>Rekapitulace!DIČ</vt:lpstr>
      <vt:lpstr>dmisto</vt:lpstr>
      <vt:lpstr>DPHSni</vt:lpstr>
      <vt:lpstr>DPHZakl</vt:lpstr>
      <vt:lpstr>Rekapitulace!dpsc</vt:lpstr>
      <vt:lpstr>Rekapitulace!IČO</vt:lpstr>
      <vt:lpstr>Mena</vt:lpstr>
      <vt:lpstr>MistoStavby</vt:lpstr>
      <vt:lpstr>nazevobjektu</vt:lpstr>
      <vt:lpstr>Rekapitulace!NazevStavby</vt:lpstr>
      <vt:lpstr>NazevStavebnihoRozpoctu</vt:lpstr>
      <vt:lpstr>oadresa</vt:lpstr>
      <vt:lpstr>Rekapitulace!Objednatel</vt:lpstr>
      <vt:lpstr>Rekapitulace!Objekt</vt:lpstr>
      <vt:lpstr>'1.etapa'!Oblast_tisku</vt:lpstr>
      <vt:lpstr>Rekapitulace!Oblast_tisku</vt:lpstr>
      <vt:lpstr>Rekapitulace!odic</vt:lpstr>
      <vt:lpstr>Rekapitulace!oico</vt:lpstr>
      <vt:lpstr>Rekapitulace!omisto</vt:lpstr>
      <vt:lpstr>Rekapitulace!onazev</vt:lpstr>
      <vt:lpstr>Rekapitulace!opsc</vt:lpstr>
      <vt:lpstr>padresa</vt:lpstr>
      <vt:lpstr>pdic</vt:lpstr>
      <vt:lpstr>pico</vt:lpstr>
      <vt:lpstr>pmisto</vt:lpstr>
      <vt:lpstr>PoptavkaID</vt:lpstr>
      <vt:lpstr>pPSC</vt:lpstr>
      <vt:lpstr>Projektant</vt:lpstr>
      <vt:lpstr>Rekapitulace!SazbaDPH1</vt:lpstr>
      <vt:lpstr>Rekapitulace!SazbaDPH2</vt:lpstr>
      <vt:lpstr>Vypracoval</vt:lpstr>
      <vt:lpstr>ZakladDPHSni</vt:lpstr>
      <vt:lpstr>Rekapitulace!ZakladDPHSniVypocet</vt:lpstr>
      <vt:lpstr>ZakladDPHZakl</vt:lpstr>
      <vt:lpstr>Rekapitulace!ZakladDPHZaklVypocet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Moták</dc:creator>
  <cp:lastModifiedBy>Jan Moták</cp:lastModifiedBy>
  <cp:lastPrinted>2020-04-05T22:30:22Z</cp:lastPrinted>
  <dcterms:created xsi:type="dcterms:W3CDTF">2009-04-08T07:15:50Z</dcterms:created>
  <dcterms:modified xsi:type="dcterms:W3CDTF">2020-04-05T22:31:28Z</dcterms:modified>
</cp:coreProperties>
</file>