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PWB hb\Projekty\Aktivní\FK Ledeč - Modernizace sportovního areálu\Výběrové řízení 2\Ke zveřejnění\"/>
    </mc:Choice>
  </mc:AlternateContent>
  <xr:revisionPtr revIDLastSave="0" documentId="13_ncr:1_{45B1DDE9-95E2-4008-A3E3-C198473401A3}" xr6:coauthVersionLast="45" xr6:coauthVersionMax="45" xr10:uidLastSave="{00000000-0000-0000-0000-000000000000}"/>
  <bookViews>
    <workbookView xWindow="28680" yWindow="-120" windowWidth="29040" windowHeight="182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2 1 Pol" sheetId="13" r:id="rId5"/>
    <sheet name="SO VRN 1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02 1 Pol'!$1:$7</definedName>
    <definedName name="_xlnm.Print_Titles" localSheetId="5">'SO VRN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Pol'!$A$1:$X$291</definedName>
    <definedName name="_xlnm.Print_Area" localSheetId="4">'SO 02 1 Pol'!$A$1:$X$137</definedName>
    <definedName name="_xlnm.Print_Area" localSheetId="5">'SO VRN 1 Pol'!$A$1:$X$36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4" l="1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AE26" i="14"/>
  <c r="F44" i="1" s="1"/>
  <c r="G9" i="13"/>
  <c r="I9" i="13"/>
  <c r="K9" i="13"/>
  <c r="O9" i="13"/>
  <c r="Q9" i="13"/>
  <c r="V9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2" i="13"/>
  <c r="M22" i="13" s="1"/>
  <c r="I22" i="13"/>
  <c r="K22" i="13"/>
  <c r="O22" i="13"/>
  <c r="Q22" i="13"/>
  <c r="V22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70" i="13"/>
  <c r="M70" i="13" s="1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5" i="13"/>
  <c r="M75" i="13" s="1"/>
  <c r="I75" i="13"/>
  <c r="K75" i="13"/>
  <c r="O75" i="13"/>
  <c r="Q75" i="13"/>
  <c r="V75" i="13"/>
  <c r="G79" i="13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6" i="13"/>
  <c r="M86" i="13" s="1"/>
  <c r="I86" i="13"/>
  <c r="I85" i="13" s="1"/>
  <c r="K86" i="13"/>
  <c r="O86" i="13"/>
  <c r="O85" i="13" s="1"/>
  <c r="Q86" i="13"/>
  <c r="V86" i="13"/>
  <c r="G88" i="13"/>
  <c r="M88" i="13" s="1"/>
  <c r="I88" i="13"/>
  <c r="K88" i="13"/>
  <c r="O88" i="13"/>
  <c r="Q88" i="13"/>
  <c r="V88" i="13"/>
  <c r="G94" i="13"/>
  <c r="I94" i="13"/>
  <c r="K94" i="13"/>
  <c r="O94" i="13"/>
  <c r="Q94" i="13"/>
  <c r="V94" i="13"/>
  <c r="G96" i="13"/>
  <c r="M96" i="13" s="1"/>
  <c r="I96" i="13"/>
  <c r="K96" i="13"/>
  <c r="O96" i="13"/>
  <c r="Q96" i="13"/>
  <c r="V96" i="13"/>
  <c r="G98" i="13"/>
  <c r="M98" i="13" s="1"/>
  <c r="I98" i="13"/>
  <c r="K98" i="13"/>
  <c r="O98" i="13"/>
  <c r="Q98" i="13"/>
  <c r="V98" i="13"/>
  <c r="G101" i="13"/>
  <c r="M101" i="13" s="1"/>
  <c r="I101" i="13"/>
  <c r="K101" i="13"/>
  <c r="O101" i="13"/>
  <c r="Q101" i="13"/>
  <c r="V101" i="13"/>
  <c r="G104" i="13"/>
  <c r="M104" i="13" s="1"/>
  <c r="I104" i="13"/>
  <c r="K104" i="13"/>
  <c r="O104" i="13"/>
  <c r="Q104" i="13"/>
  <c r="V104" i="13"/>
  <c r="G108" i="13"/>
  <c r="M108" i="13" s="1"/>
  <c r="I108" i="13"/>
  <c r="K108" i="13"/>
  <c r="O108" i="13"/>
  <c r="O107" i="13" s="1"/>
  <c r="Q108" i="13"/>
  <c r="V108" i="13"/>
  <c r="G110" i="13"/>
  <c r="M110" i="13" s="1"/>
  <c r="I110" i="13"/>
  <c r="K110" i="13"/>
  <c r="O110" i="13"/>
  <c r="Q110" i="13"/>
  <c r="V110" i="13"/>
  <c r="G113" i="13"/>
  <c r="M113" i="13" s="1"/>
  <c r="I113" i="13"/>
  <c r="K113" i="13"/>
  <c r="O113" i="13"/>
  <c r="Q113" i="13"/>
  <c r="V113" i="13"/>
  <c r="G116" i="13"/>
  <c r="M116" i="13" s="1"/>
  <c r="I116" i="13"/>
  <c r="K116" i="13"/>
  <c r="O116" i="13"/>
  <c r="Q116" i="13"/>
  <c r="V116" i="13"/>
  <c r="G117" i="13"/>
  <c r="M117" i="13" s="1"/>
  <c r="I117" i="13"/>
  <c r="K117" i="13"/>
  <c r="O117" i="13"/>
  <c r="Q117" i="13"/>
  <c r="V117" i="13"/>
  <c r="G119" i="13"/>
  <c r="M119" i="13" s="1"/>
  <c r="I119" i="13"/>
  <c r="K119" i="13"/>
  <c r="O119" i="13"/>
  <c r="O112" i="13" s="1"/>
  <c r="Q119" i="13"/>
  <c r="V119" i="13"/>
  <c r="G120" i="13"/>
  <c r="M120" i="13" s="1"/>
  <c r="I120" i="13"/>
  <c r="K120" i="13"/>
  <c r="O120" i="13"/>
  <c r="Q120" i="13"/>
  <c r="V120" i="13"/>
  <c r="G121" i="13"/>
  <c r="I121" i="13"/>
  <c r="K121" i="13"/>
  <c r="M121" i="13"/>
  <c r="O121" i="13"/>
  <c r="Q121" i="13"/>
  <c r="V121" i="13"/>
  <c r="G123" i="13"/>
  <c r="G122" i="13" s="1"/>
  <c r="I123" i="13"/>
  <c r="I122" i="13" s="1"/>
  <c r="K123" i="13"/>
  <c r="K122" i="13" s="1"/>
  <c r="O123" i="13"/>
  <c r="O122" i="13" s="1"/>
  <c r="Q123" i="13"/>
  <c r="Q122" i="13" s="1"/>
  <c r="V123" i="13"/>
  <c r="V122" i="13" s="1"/>
  <c r="G125" i="13"/>
  <c r="M125" i="13" s="1"/>
  <c r="M124" i="13" s="1"/>
  <c r="I125" i="13"/>
  <c r="I124" i="13" s="1"/>
  <c r="K125" i="13"/>
  <c r="K124" i="13" s="1"/>
  <c r="O125" i="13"/>
  <c r="O124" i="13" s="1"/>
  <c r="Q125" i="13"/>
  <c r="Q124" i="13" s="1"/>
  <c r="V125" i="13"/>
  <c r="V124" i="13" s="1"/>
  <c r="AE127" i="13"/>
  <c r="F42" i="1" s="1"/>
  <c r="G9" i="12"/>
  <c r="M9" i="12" s="1"/>
  <c r="I9" i="12"/>
  <c r="K9" i="12"/>
  <c r="O9" i="12"/>
  <c r="Q9" i="12"/>
  <c r="V9" i="12"/>
  <c r="G16" i="12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6" i="12"/>
  <c r="M76" i="12" s="1"/>
  <c r="I76" i="12"/>
  <c r="K76" i="12"/>
  <c r="O76" i="12"/>
  <c r="Q76" i="12"/>
  <c r="V76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12" i="12"/>
  <c r="I112" i="12"/>
  <c r="K112" i="12"/>
  <c r="M112" i="12"/>
  <c r="O112" i="12"/>
  <c r="Q112" i="12"/>
  <c r="V112" i="12"/>
  <c r="G117" i="12"/>
  <c r="M117" i="12" s="1"/>
  <c r="I117" i="12"/>
  <c r="K117" i="12"/>
  <c r="O117" i="12"/>
  <c r="Q117" i="12"/>
  <c r="V117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2" i="12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1" i="12"/>
  <c r="M151" i="12" s="1"/>
  <c r="I151" i="12"/>
  <c r="K151" i="12"/>
  <c r="O151" i="12"/>
  <c r="Q151" i="12"/>
  <c r="V151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5" i="12"/>
  <c r="M165" i="12" s="1"/>
  <c r="I165" i="12"/>
  <c r="K165" i="12"/>
  <c r="O165" i="12"/>
  <c r="Q165" i="12"/>
  <c r="V165" i="12"/>
  <c r="G168" i="12"/>
  <c r="M168" i="12" s="1"/>
  <c r="I168" i="12"/>
  <c r="K168" i="12"/>
  <c r="O168" i="12"/>
  <c r="Q168" i="12"/>
  <c r="V168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80" i="12"/>
  <c r="M180" i="12" s="1"/>
  <c r="I180" i="12"/>
  <c r="K180" i="12"/>
  <c r="O180" i="12"/>
  <c r="Q180" i="12"/>
  <c r="V180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5" i="12"/>
  <c r="M205" i="12" s="1"/>
  <c r="I205" i="12"/>
  <c r="K205" i="12"/>
  <c r="O205" i="12"/>
  <c r="Q205" i="12"/>
  <c r="V205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1" i="12"/>
  <c r="I211" i="12"/>
  <c r="K211" i="12"/>
  <c r="O211" i="12"/>
  <c r="Q211" i="12"/>
  <c r="V211" i="12"/>
  <c r="G216" i="12"/>
  <c r="M216" i="12" s="1"/>
  <c r="I216" i="12"/>
  <c r="K216" i="12"/>
  <c r="O216" i="12"/>
  <c r="Q216" i="12"/>
  <c r="V216" i="12"/>
  <c r="G221" i="12"/>
  <c r="M221" i="12" s="1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9" i="12"/>
  <c r="M229" i="12" s="1"/>
  <c r="I229" i="12"/>
  <c r="K229" i="12"/>
  <c r="O229" i="12"/>
  <c r="Q229" i="12"/>
  <c r="V229" i="12"/>
  <c r="G237" i="12"/>
  <c r="M237" i="12" s="1"/>
  <c r="I237" i="12"/>
  <c r="K237" i="12"/>
  <c r="O237" i="12"/>
  <c r="Q237" i="12"/>
  <c r="V237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5" i="12"/>
  <c r="M255" i="12" s="1"/>
  <c r="I255" i="12"/>
  <c r="K255" i="12"/>
  <c r="O255" i="12"/>
  <c r="Q255" i="12"/>
  <c r="V255" i="12"/>
  <c r="G257" i="12"/>
  <c r="M257" i="12" s="1"/>
  <c r="I257" i="12"/>
  <c r="K257" i="12"/>
  <c r="O257" i="12"/>
  <c r="Q257" i="12"/>
  <c r="V257" i="12"/>
  <c r="G260" i="12"/>
  <c r="M260" i="12" s="1"/>
  <c r="I260" i="12"/>
  <c r="K260" i="12"/>
  <c r="O260" i="12"/>
  <c r="Q260" i="12"/>
  <c r="V260" i="12"/>
  <c r="G262" i="12"/>
  <c r="M262" i="12" s="1"/>
  <c r="I262" i="12"/>
  <c r="K262" i="12"/>
  <c r="O262" i="12"/>
  <c r="Q262" i="12"/>
  <c r="V262" i="12"/>
  <c r="G263" i="12"/>
  <c r="I263" i="12"/>
  <c r="K263" i="12"/>
  <c r="O263" i="12"/>
  <c r="Q263" i="12"/>
  <c r="V263" i="12"/>
  <c r="G265" i="12"/>
  <c r="M265" i="12" s="1"/>
  <c r="I265" i="12"/>
  <c r="I259" i="12" s="1"/>
  <c r="K265" i="12"/>
  <c r="O265" i="12"/>
  <c r="Q265" i="12"/>
  <c r="V265" i="12"/>
  <c r="G266" i="12"/>
  <c r="M266" i="12" s="1"/>
  <c r="I266" i="12"/>
  <c r="K266" i="12"/>
  <c r="O266" i="12"/>
  <c r="Q266" i="12"/>
  <c r="V266" i="12"/>
  <c r="G268" i="12"/>
  <c r="M268" i="12" s="1"/>
  <c r="M267" i="12" s="1"/>
  <c r="I268" i="12"/>
  <c r="I267" i="12" s="1"/>
  <c r="K268" i="12"/>
  <c r="K267" i="12" s="1"/>
  <c r="O268" i="12"/>
  <c r="O267" i="12" s="1"/>
  <c r="Q268" i="12"/>
  <c r="Q267" i="12" s="1"/>
  <c r="V268" i="12"/>
  <c r="V267" i="12" s="1"/>
  <c r="G270" i="12"/>
  <c r="M270" i="12" s="1"/>
  <c r="I270" i="12"/>
  <c r="I269" i="12" s="1"/>
  <c r="K270" i="12"/>
  <c r="K269" i="12" s="1"/>
  <c r="O270" i="12"/>
  <c r="O269" i="12" s="1"/>
  <c r="Q270" i="12"/>
  <c r="V270" i="12"/>
  <c r="V269" i="12" s="1"/>
  <c r="G271" i="12"/>
  <c r="M271" i="12" s="1"/>
  <c r="I271" i="12"/>
  <c r="K271" i="12"/>
  <c r="O271" i="12"/>
  <c r="Q271" i="12"/>
  <c r="V271" i="12"/>
  <c r="G274" i="12"/>
  <c r="M274" i="12" s="1"/>
  <c r="M273" i="12" s="1"/>
  <c r="I274" i="12"/>
  <c r="I273" i="12" s="1"/>
  <c r="K274" i="12"/>
  <c r="K273" i="12" s="1"/>
  <c r="O274" i="12"/>
  <c r="O273" i="12" s="1"/>
  <c r="Q274" i="12"/>
  <c r="Q273" i="12" s="1"/>
  <c r="V274" i="12"/>
  <c r="V273" i="12" s="1"/>
  <c r="AE281" i="12"/>
  <c r="F40" i="1" s="1"/>
  <c r="I20" i="1"/>
  <c r="V107" i="13" l="1"/>
  <c r="I107" i="13"/>
  <c r="Q107" i="13"/>
  <c r="Q269" i="12"/>
  <c r="Q259" i="12"/>
  <c r="I210" i="12"/>
  <c r="G210" i="12"/>
  <c r="I57" i="1" s="1"/>
  <c r="Q210" i="12"/>
  <c r="I222" i="12"/>
  <c r="V210" i="12"/>
  <c r="O144" i="12"/>
  <c r="K131" i="12"/>
  <c r="V112" i="13"/>
  <c r="K93" i="13"/>
  <c r="I74" i="13"/>
  <c r="Q8" i="13"/>
  <c r="Q222" i="12"/>
  <c r="K222" i="12"/>
  <c r="K144" i="12"/>
  <c r="I144" i="12"/>
  <c r="V131" i="12"/>
  <c r="O8" i="12"/>
  <c r="I8" i="12"/>
  <c r="V93" i="13"/>
  <c r="I93" i="13"/>
  <c r="K74" i="13"/>
  <c r="Q74" i="13"/>
  <c r="K8" i="14"/>
  <c r="V259" i="12"/>
  <c r="I247" i="12"/>
  <c r="O247" i="12"/>
  <c r="V222" i="12"/>
  <c r="O210" i="12"/>
  <c r="V144" i="12"/>
  <c r="O92" i="12"/>
  <c r="I92" i="12"/>
  <c r="K8" i="12"/>
  <c r="Q8" i="12"/>
  <c r="Q93" i="13"/>
  <c r="K85" i="13"/>
  <c r="Q85" i="13"/>
  <c r="V74" i="13"/>
  <c r="K59" i="13"/>
  <c r="K8" i="13"/>
  <c r="O8" i="14"/>
  <c r="V8" i="14"/>
  <c r="I8" i="14"/>
  <c r="O259" i="12"/>
  <c r="V247" i="12"/>
  <c r="O222" i="12"/>
  <c r="Q131" i="12"/>
  <c r="V92" i="12"/>
  <c r="I112" i="13"/>
  <c r="O74" i="13"/>
  <c r="Q59" i="13"/>
  <c r="K259" i="12"/>
  <c r="Q144" i="12"/>
  <c r="Q112" i="13"/>
  <c r="G59" i="13"/>
  <c r="O8" i="13"/>
  <c r="K247" i="12"/>
  <c r="Q247" i="12"/>
  <c r="K210" i="12"/>
  <c r="I131" i="12"/>
  <c r="O131" i="12"/>
  <c r="K92" i="12"/>
  <c r="Q92" i="12"/>
  <c r="V8" i="12"/>
  <c r="K112" i="13"/>
  <c r="K107" i="13"/>
  <c r="O93" i="13"/>
  <c r="V85" i="13"/>
  <c r="O59" i="13"/>
  <c r="V59" i="13"/>
  <c r="I59" i="13"/>
  <c r="V8" i="13"/>
  <c r="I8" i="13"/>
  <c r="Q8" i="14"/>
  <c r="G8" i="14"/>
  <c r="I65" i="1" s="1"/>
  <c r="I19" i="1" s="1"/>
  <c r="M23" i="14"/>
  <c r="AF26" i="14"/>
  <c r="G45" i="1" s="1"/>
  <c r="G44" i="1"/>
  <c r="H44" i="1" s="1"/>
  <c r="I44" i="1" s="1"/>
  <c r="F45" i="1"/>
  <c r="G8" i="13"/>
  <c r="G74" i="13"/>
  <c r="M85" i="13"/>
  <c r="G85" i="13"/>
  <c r="G93" i="13"/>
  <c r="G107" i="13"/>
  <c r="I60" i="1" s="1"/>
  <c r="M107" i="13"/>
  <c r="G112" i="13"/>
  <c r="F43" i="1"/>
  <c r="G124" i="13"/>
  <c r="G8" i="12"/>
  <c r="G131" i="12"/>
  <c r="I55" i="1" s="1"/>
  <c r="G222" i="12"/>
  <c r="G273" i="12"/>
  <c r="I64" i="1" s="1"/>
  <c r="I18" i="1" s="1"/>
  <c r="G259" i="12"/>
  <c r="G269" i="12"/>
  <c r="I63" i="1" s="1"/>
  <c r="I17" i="1" s="1"/>
  <c r="M269" i="12"/>
  <c r="F39" i="1"/>
  <c r="F46" i="1" s="1"/>
  <c r="G23" i="1" s="1"/>
  <c r="F41" i="1"/>
  <c r="M12" i="14"/>
  <c r="M112" i="13"/>
  <c r="M59" i="13"/>
  <c r="M79" i="13"/>
  <c r="M74" i="13" s="1"/>
  <c r="M9" i="13"/>
  <c r="M8" i="13" s="1"/>
  <c r="M123" i="13"/>
  <c r="M122" i="13" s="1"/>
  <c r="M94" i="13"/>
  <c r="M93" i="13" s="1"/>
  <c r="AF127" i="13"/>
  <c r="M144" i="12"/>
  <c r="M92" i="12"/>
  <c r="M247" i="12"/>
  <c r="G267" i="12"/>
  <c r="I62" i="1" s="1"/>
  <c r="G247" i="12"/>
  <c r="M211" i="12"/>
  <c r="M210" i="12" s="1"/>
  <c r="M132" i="12"/>
  <c r="M131" i="12" s="1"/>
  <c r="G144" i="12"/>
  <c r="I56" i="1" s="1"/>
  <c r="G92" i="12"/>
  <c r="I54" i="1" s="1"/>
  <c r="AF281" i="12"/>
  <c r="M263" i="12"/>
  <c r="M259" i="12" s="1"/>
  <c r="M225" i="12"/>
  <c r="M222" i="12" s="1"/>
  <c r="M16" i="12"/>
  <c r="M8" i="12" s="1"/>
  <c r="J28" i="1"/>
  <c r="J26" i="1"/>
  <c r="G38" i="1"/>
  <c r="F38" i="1"/>
  <c r="J23" i="1"/>
  <c r="J24" i="1"/>
  <c r="J25" i="1"/>
  <c r="J27" i="1"/>
  <c r="E24" i="1"/>
  <c r="E26" i="1"/>
  <c r="M8" i="14" l="1"/>
  <c r="I61" i="1"/>
  <c r="G26" i="14"/>
  <c r="H45" i="1"/>
  <c r="I45" i="1" s="1"/>
  <c r="I53" i="1"/>
  <c r="I58" i="1"/>
  <c r="I59" i="1"/>
  <c r="G127" i="13"/>
  <c r="G42" i="1"/>
  <c r="H42" i="1" s="1"/>
  <c r="I42" i="1" s="1"/>
  <c r="G43" i="1"/>
  <c r="H43" i="1" s="1"/>
  <c r="I43" i="1" s="1"/>
  <c r="G281" i="12"/>
  <c r="G41" i="1"/>
  <c r="H41" i="1" s="1"/>
  <c r="I41" i="1" s="1"/>
  <c r="G39" i="1"/>
  <c r="G40" i="1"/>
  <c r="H40" i="1" s="1"/>
  <c r="I40" i="1" s="1"/>
  <c r="A23" i="1"/>
  <c r="I66" i="1" l="1"/>
  <c r="J60" i="1" s="1"/>
  <c r="I16" i="1"/>
  <c r="I21" i="1" s="1"/>
  <c r="J55" i="1"/>
  <c r="J57" i="1"/>
  <c r="J53" i="1"/>
  <c r="J59" i="1"/>
  <c r="J54" i="1"/>
  <c r="J58" i="1"/>
  <c r="J62" i="1"/>
  <c r="J65" i="1"/>
  <c r="J64" i="1"/>
  <c r="J61" i="1"/>
  <c r="J56" i="1"/>
  <c r="J63" i="1"/>
  <c r="H39" i="1"/>
  <c r="G46" i="1"/>
  <c r="G24" i="1"/>
  <c r="A24" i="1"/>
  <c r="J66" i="1" l="1"/>
  <c r="G25" i="1"/>
  <c r="A25" i="1" s="1"/>
  <c r="G28" i="1"/>
  <c r="I39" i="1"/>
  <c r="I46" i="1" s="1"/>
  <c r="H46" i="1"/>
  <c r="J45" i="1" l="1"/>
  <c r="J40" i="1"/>
  <c r="J41" i="1"/>
  <c r="J42" i="1"/>
  <c r="J43" i="1"/>
  <c r="J44" i="1"/>
  <c r="J39" i="1"/>
  <c r="J46" i="1" s="1"/>
  <c r="A26" i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Sukup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Sukup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Sukup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<sst xmlns="http://schemas.openxmlformats.org/spreadsheetml/2006/main" count="1958" uniqueCount="588">
  <si>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</si>
  <si>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</si>
  <si>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</si>
  <si>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</si>
  <si>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</si>
  <si>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</si>
  <si>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</si>
  <si>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</si>
  <si>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</si>
  <si>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</si>
  <si>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</si>
  <si>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</si>
  <si>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</si>
  <si>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</si>
  <si>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</si>
  <si>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</si>
  <si>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</si>
  <si>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</si>
  <si>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</si>
  <si>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</si>
  <si>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</si>
  <si>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</si>
  <si>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</si>
  <si>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</si>
  <si>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</si>
  <si>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</si>
  <si>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</si>
  <si>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</si>
  <si>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</si>
  <si>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</si>
  <si>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</si>
  <si>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</si>
  <si>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</si>
  <si>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</si>
  <si>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</si>
  <si>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</si>
  <si>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</si>
  <si>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</si>
  <si>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</si>
  <si>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</si>
  <si>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</si>
  <si>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</si>
  <si>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</si>
  <si>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03</t>
  </si>
  <si>
    <t>Sportovní areál Ledeč nad Sázavou</t>
  </si>
  <si>
    <t>Fotbalový klub Kovofiniš Ledeč nad Sázavou z.s.</t>
  </si>
  <si>
    <t>Havlíčkova 585</t>
  </si>
  <si>
    <t>Ledeč nad Sázavou</t>
  </si>
  <si>
    <t>58401</t>
  </si>
  <si>
    <t>26553783</t>
  </si>
  <si>
    <t>Stavba</t>
  </si>
  <si>
    <t>SO 01</t>
  </si>
  <si>
    <t>Fotbalové hřiště a atletický ovál</t>
  </si>
  <si>
    <t>1</t>
  </si>
  <si>
    <t>SO 02</t>
  </si>
  <si>
    <t>Házenkářské hřiště</t>
  </si>
  <si>
    <t>SO VRN</t>
  </si>
  <si>
    <t>Vedlější a ostatní náklady</t>
  </si>
  <si>
    <t>Celkem za stavbu</t>
  </si>
  <si>
    <t>CZK</t>
  </si>
  <si>
    <t>Rekapitulace dílů</t>
  </si>
  <si>
    <t>Typ dílu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</si>
  <si>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</si>
  <si>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</si>
  <si>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</si>
  <si>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</si>
  <si>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</si>
  <si>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</si>
  <si>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</si>
  <si>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</si>
  <si>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</si>
  <si>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</si>
  <si>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</si>
  <si>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</si>
  <si>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</si>
  <si>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</si>
  <si>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inž.staveb</t>
  </si>
  <si>
    <t>97</t>
  </si>
  <si>
    <t>Prorážení otvorů</t>
  </si>
  <si>
    <t>99</t>
  </si>
  <si>
    <t>Staveništní přesun hmot</t>
  </si>
  <si>
    <t>767</t>
  </si>
  <si>
    <t>Konstrukce zámečnické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</si>
  <si>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</si>
  <si>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</si>
  <si>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</si>
  <si>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</si>
  <si>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</si>
  <si>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</si>
  <si>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</si>
  <si>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</si>
  <si>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</si>
  <si>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</si>
  <si>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</si>
  <si>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</si>
  <si>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</si>
  <si>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</si>
  <si>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</si>
  <si>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</si>
  <si>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</si>
  <si>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</si>
  <si>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</si>
  <si>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</si>
  <si>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</si>
  <si>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</si>
  <si>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</si>
  <si>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</si>
  <si>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</si>
  <si>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</si>
  <si>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</si>
  <si>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</si>
  <si>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</si>
  <si>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</si>
  <si>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</si>
  <si>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113201111R00</t>
  </si>
  <si>
    <t>Vytrhání obrubníků chodníkových a parkových</t>
  </si>
  <si>
    <t>m</t>
  </si>
  <si>
    <t>RTS 19/ II</t>
  </si>
  <si>
    <t>Práce</t>
  </si>
  <si>
    <t>POL1_0</t>
  </si>
  <si>
    <t>123,549*2</t>
  </si>
  <si>
    <t>VV</t>
  </si>
  <si>
    <t>107,5*2</t>
  </si>
  <si>
    <t>115</t>
  </si>
  <si>
    <t>105</t>
  </si>
  <si>
    <t>127,5</t>
  </si>
  <si>
    <t>112,5</t>
  </si>
  <si>
    <t>122201103R00</t>
  </si>
  <si>
    <t>Odkopávky nezapažené v hor. 3 do 10000 m3</t>
  </si>
  <si>
    <t>m3</t>
  </si>
  <si>
    <t xml:space="preserve">odstranění škvárového podkladu: : </t>
  </si>
  <si>
    <t>12526,74*0,2</t>
  </si>
  <si>
    <t>122201109R00</t>
  </si>
  <si>
    <t>Příplatek za lepivost - odkopávky v hor. 3</t>
  </si>
  <si>
    <t>132201111R00</t>
  </si>
  <si>
    <t>Hloubení rýh š.do 60 cm v hor.3 do 100 m3, STROJNĚ</t>
  </si>
  <si>
    <t xml:space="preserve">drenáž: : </t>
  </si>
  <si>
    <t>0,4*0,4*(2225+128+45)</t>
  </si>
  <si>
    <t>132201119R00</t>
  </si>
  <si>
    <t>Příplatek za lepivost - hloubení rýh 60 cm v hor.3</t>
  </si>
  <si>
    <t>133201101R00</t>
  </si>
  <si>
    <t>Hloubení šachet v hor.3 do 100 m3</t>
  </si>
  <si>
    <t xml:space="preserve">revizní šachta: : </t>
  </si>
  <si>
    <t>1*1*1*2</t>
  </si>
  <si>
    <t>vodovodní šachta: : 2,7*2,2*1,3</t>
  </si>
  <si>
    <t xml:space="preserve">sloupy sítě za branami: : </t>
  </si>
  <si>
    <t>0,3*0,3*1*(9+9)</t>
  </si>
  <si>
    <t xml:space="preserve">sloupy sít hod kladivem: : </t>
  </si>
  <si>
    <t>0,3*0,3*1*10</t>
  </si>
  <si>
    <t xml:space="preserve">kotevní pouzdra branky: : </t>
  </si>
  <si>
    <t>0,3*0,3*1*(2+2)</t>
  </si>
  <si>
    <t>133201109R00</t>
  </si>
  <si>
    <t>Příplatek za lepivost - hloubení šachet v hor.3</t>
  </si>
  <si>
    <t>121101100R00</t>
  </si>
  <si>
    <t>Sejmutí ornice, pl. do 400 m2, přemístění do 50 m</t>
  </si>
  <si>
    <t>vsak: : 5*1*0,3*2</t>
  </si>
  <si>
    <t>131201201R00</t>
  </si>
  <si>
    <t>Hloubení zapažených jam v hor.3 do 100 m3</t>
  </si>
  <si>
    <t>vsak: : 5*1*2,7*2</t>
  </si>
  <si>
    <t>131201209R00</t>
  </si>
  <si>
    <t>Příplatek za lepivost - hloubení zapaž.jam v hor.3</t>
  </si>
  <si>
    <t>151101201R00</t>
  </si>
  <si>
    <t>Pažení stěn výkopu - příložné - hloubky do 4 m</t>
  </si>
  <si>
    <t>m2</t>
  </si>
  <si>
    <t xml:space="preserve">vsaky: : </t>
  </si>
  <si>
    <t>3*(5*2+1*2)*2</t>
  </si>
  <si>
    <t>151101211R00</t>
  </si>
  <si>
    <t>Odstranění pažení stěn - příložné - hl. do 4 m</t>
  </si>
  <si>
    <t>181301102R00</t>
  </si>
  <si>
    <t>Rozprostření ornice, rovina, tl. 10-15 cm,do 500m2</t>
  </si>
  <si>
    <t>vsaky: : 5*1*2</t>
  </si>
  <si>
    <t>terénní modulace: : 100*4</t>
  </si>
  <si>
    <t>182001131R00</t>
  </si>
  <si>
    <t>Plošná úprava terénu, nerovnosti do 20 cm v rovině</t>
  </si>
  <si>
    <t>vsak: : 5*1*2</t>
  </si>
  <si>
    <t>180402111R00</t>
  </si>
  <si>
    <t>Založení trávníku parkového výsevem v rovině</t>
  </si>
  <si>
    <t>182001132R00</t>
  </si>
  <si>
    <t>Plošná úprava terénu, nerovnosti do 20 cm svah 1:2</t>
  </si>
  <si>
    <t>terénní modulace: : 100*1,5</t>
  </si>
  <si>
    <t>180402112R00</t>
  </si>
  <si>
    <t>Založení trávníku parkového výsevem svah do 1:2</t>
  </si>
  <si>
    <t>00572400R</t>
  </si>
  <si>
    <t>Směs travní parková I. běžná zátěž PROFI</t>
  </si>
  <si>
    <t>kg</t>
  </si>
  <si>
    <t>SPCM</t>
  </si>
  <si>
    <t>Specifikace</t>
  </si>
  <si>
    <t>POL3_0</t>
  </si>
  <si>
    <t>(410+150)*0,03</t>
  </si>
  <si>
    <t>174101101R00</t>
  </si>
  <si>
    <t>Zásyp jam, rýh, šachet se zhutněním</t>
  </si>
  <si>
    <t>1*1*1*2-0,5*0,5*1*2</t>
  </si>
  <si>
    <t>vodovodní šachta: : 2,7*2,2*1,3-1,5*1*1,3</t>
  </si>
  <si>
    <t>167101101R00</t>
  </si>
  <si>
    <t>Nakládání výkopku z hor.1-4 v množství do 100 m3</t>
  </si>
  <si>
    <t>terénní modulace  pro umístění střídaček: : 100</t>
  </si>
  <si>
    <t>162301101R00</t>
  </si>
  <si>
    <t>Vodorovné přemístění výkopku z hor.1-4 do 500 m</t>
  </si>
  <si>
    <t>přesum zeminy v místě na terénní modulace: : 100</t>
  </si>
  <si>
    <t>171101105R00</t>
  </si>
  <si>
    <t>Uložení sypaniny do násypů zhutněných na 103% PS</t>
  </si>
  <si>
    <t>modulace terénu: : 100</t>
  </si>
  <si>
    <t>171151101R00</t>
  </si>
  <si>
    <t>Hutnění boků násypů</t>
  </si>
  <si>
    <t>182201101R00</t>
  </si>
  <si>
    <t>Svahování násypů</t>
  </si>
  <si>
    <t>182301122R00</t>
  </si>
  <si>
    <t>Rozprostření ornice, svah, tl. 10-15 cm, do 500 m2</t>
  </si>
  <si>
    <t xml:space="preserve">terénní modulace: : </t>
  </si>
  <si>
    <t>100*1,5</t>
  </si>
  <si>
    <t>162501102R00</t>
  </si>
  <si>
    <t>Vodorovné přemístění výkopku z hor.1-4 do 3000 m</t>
  </si>
  <si>
    <t>POL1_</t>
  </si>
  <si>
    <t>2505,348</t>
  </si>
  <si>
    <t>383,68</t>
  </si>
  <si>
    <t>27</t>
  </si>
  <si>
    <t>-100</t>
  </si>
  <si>
    <t>171201201R00</t>
  </si>
  <si>
    <t>Uložení sypaniny na skl.-sypanina na výšku přes 2m</t>
  </si>
  <si>
    <t>199000002R00</t>
  </si>
  <si>
    <t>Poplatek za skládku horniny 1- 4</t>
  </si>
  <si>
    <t>Indiv</t>
  </si>
  <si>
    <t>181101102R00</t>
  </si>
  <si>
    <t>Úprava pláně v zářezech v hor. 1-4, se zhutněním</t>
  </si>
  <si>
    <t>fotbalové hřiště+ovál: : 12526,74</t>
  </si>
  <si>
    <t>180404112R00</t>
  </si>
  <si>
    <t>Založení hřišťového trávníku výsevem na substrát</t>
  </si>
  <si>
    <t>185802113R00</t>
  </si>
  <si>
    <t>Hnojení umělým hnojivem v rovině</t>
  </si>
  <si>
    <t>00572440R</t>
  </si>
  <si>
    <t>Směs travní hřištní III. - vysoká zátěž PROFI</t>
  </si>
  <si>
    <t>8525,2*0,03</t>
  </si>
  <si>
    <t>NC2</t>
  </si>
  <si>
    <t>Startovací trávníkové hnojivo</t>
  </si>
  <si>
    <t>t</t>
  </si>
  <si>
    <t>Vlastní</t>
  </si>
  <si>
    <t>(8525,2*0,03)/1000</t>
  </si>
  <si>
    <t>212810010RAC</t>
  </si>
  <si>
    <t>Trativody z PVC drenážních flexibilních trubek, lože štěrkopísek a obsyp kamenivo, trubky d 100 mm</t>
  </si>
  <si>
    <t>Agregovaná položka</t>
  </si>
  <si>
    <t>POL2_0</t>
  </si>
  <si>
    <t>drenáž: : 2225</t>
  </si>
  <si>
    <t>212810010RAE</t>
  </si>
  <si>
    <t>Trativody z PVC drenážních flexibilních trubek, lože štěrkopísek a obsyp kamenivo, trubky d 200 mm</t>
  </si>
  <si>
    <t>drenáž: : 128</t>
  </si>
  <si>
    <t>napojení stávající tribuny: : 45</t>
  </si>
  <si>
    <t>289971231R00</t>
  </si>
  <si>
    <t>Zřízení vrstvy z geotext. sklon do 1:1 š.do 3 m</t>
  </si>
  <si>
    <t>doskočiště: : 2,8*8*2</t>
  </si>
  <si>
    <t>69366203R</t>
  </si>
  <si>
    <t>Geotextilie GUTTATEX 400 g/m2 š. 200 cm PES</t>
  </si>
  <si>
    <t>doskočiště: : 2,8*8*2*1,15</t>
  </si>
  <si>
    <t>273313611R00</t>
  </si>
  <si>
    <t>Beton základových desek prostý C 16/20</t>
  </si>
  <si>
    <t xml:space="preserve">deska pod vodovopdní šachtu: : </t>
  </si>
  <si>
    <t>0,1*1,5*1</t>
  </si>
  <si>
    <t>275313611R00</t>
  </si>
  <si>
    <t>Beton základových patek prostý C 16/20</t>
  </si>
  <si>
    <t xml:space="preserve">sloupy síte za branami: : </t>
  </si>
  <si>
    <t>275353122R00</t>
  </si>
  <si>
    <t>Bednění kotev.otvorů patek do 0,05 m2, hl. 1,0 m</t>
  </si>
  <si>
    <t>kus</t>
  </si>
  <si>
    <t xml:space="preserve">pro kotevní pouzdra: : </t>
  </si>
  <si>
    <t>sloupy za brankami: : 9+9</t>
  </si>
  <si>
    <t>sloupy hod kladivem: : 10</t>
  </si>
  <si>
    <t>branky: : 2+2</t>
  </si>
  <si>
    <t>289971211R00</t>
  </si>
  <si>
    <t>Zřízení vrstvy z geotextilie sklon do 1:5 š.do 3 m</t>
  </si>
  <si>
    <t>5*1*2*2</t>
  </si>
  <si>
    <t>2,9*5*2*2</t>
  </si>
  <si>
    <t>2,9*1*2*2</t>
  </si>
  <si>
    <t>67352004R</t>
  </si>
  <si>
    <t>Geotextilie netkaná PK-Nontex PET 300 g/m2</t>
  </si>
  <si>
    <t>vsaky: : 89,6*1,15</t>
  </si>
  <si>
    <t>212561111R00</t>
  </si>
  <si>
    <t>Výplň odvodňov. trativodů kam. hrubě drcen. 16-32, mm</t>
  </si>
  <si>
    <t>2,9*5*1*2</t>
  </si>
  <si>
    <t>212755118R00</t>
  </si>
  <si>
    <t>Trativody z drenážních trubek DN 20 cm bez lože</t>
  </si>
  <si>
    <t>RTS 18/ I</t>
  </si>
  <si>
    <t>vsaky: : 5+5</t>
  </si>
  <si>
    <t>28611226.AR</t>
  </si>
  <si>
    <t>Trubka PVC drenážní flexibilní d 200 mm</t>
  </si>
  <si>
    <t>vsaky: : (5+5)*1,05</t>
  </si>
  <si>
    <t>338171121R00</t>
  </si>
  <si>
    <t>Osazení sloupků plot.ocelových nad 2,6 m,zalitím</t>
  </si>
  <si>
    <t>NC15</t>
  </si>
  <si>
    <t>Hliníkový sloup oválného profilu 100x105mm, dl 6,5 m</t>
  </si>
  <si>
    <t>ks</t>
  </si>
  <si>
    <t>NC16</t>
  </si>
  <si>
    <t>D+M bezuzlová síť z PP</t>
  </si>
  <si>
    <t xml:space="preserve">za brankami: : </t>
  </si>
  <si>
    <t>NC 20</t>
  </si>
  <si>
    <t>NC 21</t>
  </si>
  <si>
    <t>D+M  Klec pro hod kladivem v 6m do zemních pouzder vč bezuzlové sítě a příslušenství</t>
  </si>
  <si>
    <t>sada</t>
  </si>
  <si>
    <t>Kladivářská klec dle IAAF, záchytná síť, vytahovací mechanika sítě, zatěžovací pytle 10 ks, ochranné polstry na sloupy klece 10 ks : 1</t>
  </si>
  <si>
    <t>NC17</t>
  </si>
  <si>
    <t>D+M světelná časomíra osazená na ocel., konstrukci vč napojení na el.energii</t>
  </si>
  <si>
    <t>564251111R00</t>
  </si>
  <si>
    <t>Podklad ze štěrkopísku po zhutnění tloušťky 15 cm</t>
  </si>
  <si>
    <t>podklad ze štěrku 4/8: : 8525,2*1,1</t>
  </si>
  <si>
    <t>564211111R00</t>
  </si>
  <si>
    <t>Podklad ze štěrkopísku po zhutnění tloušťky 5 cm</t>
  </si>
  <si>
    <t>filtrační vrstva písek 0/4: : 8525,2</t>
  </si>
  <si>
    <t>filtrační vrstva písek 0/2: : 8525,2</t>
  </si>
  <si>
    <t>NC1</t>
  </si>
  <si>
    <t>D+M vegetační vrstva 15 cm</t>
  </si>
  <si>
    <t>8525,2</t>
  </si>
  <si>
    <t>564751111R00</t>
  </si>
  <si>
    <t>Podklad z kameniva drceného vel.32-63 mm,tl. 15 cm</t>
  </si>
  <si>
    <t>564561111R00</t>
  </si>
  <si>
    <t>Zřízení podsypu/podkladu ze sypaniny tl. 20 cm</t>
  </si>
  <si>
    <t>564551111R00</t>
  </si>
  <si>
    <t>Zřízení podsypu/podkladu ze sypaniny tl. 15 cm</t>
  </si>
  <si>
    <t>58330000.AR</t>
  </si>
  <si>
    <t>Písek řiční jemnozrný praný</t>
  </si>
  <si>
    <t>2,8*8*2*0,35*1,6*1,1</t>
  </si>
  <si>
    <t>564751112R00</t>
  </si>
  <si>
    <t>Podklad z kameniva drceného vel.32-63 mm,tl. 16 cm</t>
  </si>
  <si>
    <t>atletický ovál 2 vrstva: : 3441,52*1,1</t>
  </si>
  <si>
    <t/>
  </si>
  <si>
    <t>564751113R00</t>
  </si>
  <si>
    <t>Podklad z kameniva drceného vel.32-63 mm,tl. 17 cm</t>
  </si>
  <si>
    <t>atletický ovál 1 vrstva: : 3441,52*1,1</t>
  </si>
  <si>
    <t>564811111R00</t>
  </si>
  <si>
    <t>Podklad ze štěrkodrti po zhutnění tloušťky 5 cm</t>
  </si>
  <si>
    <t>ŠD 0/32 atletický ovál: : 3441,52</t>
  </si>
  <si>
    <t>564801111R00</t>
  </si>
  <si>
    <t>Podklad ze štěrkodrti po zhutnění tloušťky 2 cm</t>
  </si>
  <si>
    <t>576131111R00</t>
  </si>
  <si>
    <t>Koberec otevřený z kam.drceného+asf.do 3 m 4 cm</t>
  </si>
  <si>
    <t>AKO 11 atletický ovál: : 3441,52</t>
  </si>
  <si>
    <t>576141111R00</t>
  </si>
  <si>
    <t>Koberec otevřený z kam.drceného+asf.do 3 m 5 cm</t>
  </si>
  <si>
    <t>AKO 16 atletický ovál: : 3441,52</t>
  </si>
  <si>
    <t>NC4</t>
  </si>
  <si>
    <t>3441,52</t>
  </si>
  <si>
    <t>NC5</t>
  </si>
  <si>
    <t>Lajnování polyuretanovou barvou</t>
  </si>
  <si>
    <t xml:space="preserve">ovál: : </t>
  </si>
  <si>
    <t>94,62*2*5</t>
  </si>
  <si>
    <t>240*5</t>
  </si>
  <si>
    <t>20,811*5</t>
  </si>
  <si>
    <t xml:space="preserve">skok daleký: : </t>
  </si>
  <si>
    <t>2*(40*2+1,27*3)</t>
  </si>
  <si>
    <t xml:space="preserve">hod oštěpem: : </t>
  </si>
  <si>
    <t>21*2+1,27*2</t>
  </si>
  <si>
    <t xml:space="preserve">skok vysoký: : </t>
  </si>
  <si>
    <t>5,05*2+3*2</t>
  </si>
  <si>
    <t>NC6</t>
  </si>
  <si>
    <t>D+M odrazové břevno skok daleký</t>
  </si>
  <si>
    <t>1+3</t>
  </si>
  <si>
    <t>564861111R00</t>
  </si>
  <si>
    <t>Podklad ze štěrkodrti po zhutnění tloušťky 20 cm</t>
  </si>
  <si>
    <t xml:space="preserve">vrh koulí: : </t>
  </si>
  <si>
    <t>((3,14*2,145*2,145)/4)</t>
  </si>
  <si>
    <t>((3,14*2,6*2,6)/4)</t>
  </si>
  <si>
    <t>NC7</t>
  </si>
  <si>
    <t>D+M Ocelový kruh prům 2135mm tl 5mm,výška 70 mm</t>
  </si>
  <si>
    <t>vrh koulí: : 1</t>
  </si>
  <si>
    <t>NC8</t>
  </si>
  <si>
    <t>D+M Ocelový kruh prům 2500 mm tl 5 mm výška 70 mm</t>
  </si>
  <si>
    <t>vrh kladivem: : 1</t>
  </si>
  <si>
    <t>NC9</t>
  </si>
  <si>
    <t>D+M Zarážecí břevno</t>
  </si>
  <si>
    <t>NC10</t>
  </si>
  <si>
    <t>D+M Bílé čáry dl 750 mm š 50 mm</t>
  </si>
  <si>
    <t>vrh koulí: : 4</t>
  </si>
  <si>
    <t>vrh kladivem: : 4</t>
  </si>
  <si>
    <t>NC11</t>
  </si>
  <si>
    <t>D+M Střídačky 5x2,05x1 m, hliníková konstrukce,, polykarbonátové opláštění,dřevěná lavice</t>
  </si>
  <si>
    <t>NC12</t>
  </si>
  <si>
    <t>D+M Branka 7,32x2,44m hliníkový rám oválného prof., 100x120,bezuzlová síť,kotevní pouzdro</t>
  </si>
  <si>
    <t>631313621R00</t>
  </si>
  <si>
    <t>Mazanina betonová tl. 8 - 12 cm C 20/25</t>
  </si>
  <si>
    <t>((3,14*2,135*2,135)/4)*0,1</t>
  </si>
  <si>
    <t>((3,14*2,5*2,5)/4)*0,1</t>
  </si>
  <si>
    <t>631316115R00</t>
  </si>
  <si>
    <t>Postřik nových beton. podlah proti prvotn. vysych.</t>
  </si>
  <si>
    <t>((3,14*2,135*2,135)/4)</t>
  </si>
  <si>
    <t>((3,14*2,5*2,5)/4)</t>
  </si>
  <si>
    <t>631316211R00</t>
  </si>
  <si>
    <t>Povrchový vsyp na betonové podlahy strojně hlazený</t>
  </si>
  <si>
    <t>NC13</t>
  </si>
  <si>
    <t>D+M revizní šachta PP 500x500 vč poklopu, zelený odstín</t>
  </si>
  <si>
    <t>NC14</t>
  </si>
  <si>
    <t>D+M šachta zavlažovacího systému PP 1500x1000x1200, vč poklopu zelený odstín</t>
  </si>
  <si>
    <t>D+M napojení užitkové vody se zavlaž. systémem, vč všech potřebných prací</t>
  </si>
  <si>
    <t>soub</t>
  </si>
  <si>
    <t>R-položka</t>
  </si>
  <si>
    <t>POL12_1</t>
  </si>
  <si>
    <t>831350013RA0</t>
  </si>
  <si>
    <t>Kanalizace z trub PVC hrdlových D 200 mm</t>
  </si>
  <si>
    <t xml:space="preserve">dešťovaá kanalizace do vsaků: : </t>
  </si>
  <si>
    <t>17+12</t>
  </si>
  <si>
    <t>831230110RAB</t>
  </si>
  <si>
    <t>Vodovod z trub polyetylénových D 40-63, hloubka 1,2 m</t>
  </si>
  <si>
    <t>přívod užitkové vody: : 60</t>
  </si>
  <si>
    <t>831230110RA0</t>
  </si>
  <si>
    <t>Vodovod z trub polyetylénových D 40-63</t>
  </si>
  <si>
    <t xml:space="preserve">závlahy: : </t>
  </si>
  <si>
    <t>DN50: : 5*2*21+2*(21+20+21)+6*5</t>
  </si>
  <si>
    <t>DN63: : 4*21</t>
  </si>
  <si>
    <t>DN40: : 4*21+4*21</t>
  </si>
  <si>
    <t>2*(21+20+21)</t>
  </si>
  <si>
    <t>2*20</t>
  </si>
  <si>
    <t>NC18</t>
  </si>
  <si>
    <t>D+M Elektromagnetické ventily, 2x RPS 200 6/4"</t>
  </si>
  <si>
    <t>NC 19</t>
  </si>
  <si>
    <t>D+M výsuvný postřikovač Hunter I 25 Ultra</t>
  </si>
  <si>
    <t>NC 22</t>
  </si>
  <si>
    <t>D+M řídící jednotka závlahového systému vč všech potřebných prací</t>
  </si>
  <si>
    <t>916561111R00</t>
  </si>
  <si>
    <t>Osazení záhon.obrubníků do lože z C 12/15 s opěrou</t>
  </si>
  <si>
    <t>hřiště: : 814,2</t>
  </si>
  <si>
    <t>doskočiště: : 2*(2,8*2+8*2)</t>
  </si>
  <si>
    <t>918101111R00</t>
  </si>
  <si>
    <t>Lože pod obrubníky nebo obruby dlažeb z C 12/15</t>
  </si>
  <si>
    <t>857,4*0,05</t>
  </si>
  <si>
    <t>27253097R</t>
  </si>
  <si>
    <t>Obrubník zahradní pryžový černý 1000x200x50 mm</t>
  </si>
  <si>
    <t>doskočiště: : 2*(2,8*2+8*2)*1,1</t>
  </si>
  <si>
    <t>592173328R</t>
  </si>
  <si>
    <t>Obrubník zahradní ABO 9-20 1000/50/200 mm šedý</t>
  </si>
  <si>
    <t>hřiště: : 814,2*1,1</t>
  </si>
  <si>
    <t>919441211R00</t>
  </si>
  <si>
    <t>Čelo propustku z lom. kamene z trub DN 30 - 50 cm</t>
  </si>
  <si>
    <t>zaústění dešťové kanalizace do vodního toku: : 2</t>
  </si>
  <si>
    <t>979087212R00</t>
  </si>
  <si>
    <t>Nakládání suti na dopravní prostředky</t>
  </si>
  <si>
    <t>obrubníky: : 202,8615</t>
  </si>
  <si>
    <t>979082213R00</t>
  </si>
  <si>
    <t>Vodorovná doprava suti po suchu do 1 km</t>
  </si>
  <si>
    <t>979082219R00</t>
  </si>
  <si>
    <t>Příplatek za dopravu suti po suchu za další 1 km</t>
  </si>
  <si>
    <t>202,8615*20</t>
  </si>
  <si>
    <t>979093111R00</t>
  </si>
  <si>
    <t>Uložení suti na skládku bez zhutnění</t>
  </si>
  <si>
    <t>979990103R00</t>
  </si>
  <si>
    <t>Poplatek za skládku suti - beton</t>
  </si>
  <si>
    <t>998222012R00</t>
  </si>
  <si>
    <t>Přesun hmot, zpevněné plochy, kryt z kameniva</t>
  </si>
  <si>
    <t>NC3</t>
  </si>
  <si>
    <t>Demontáž stávající brankové konstrukce , vč likvidace</t>
  </si>
  <si>
    <t>767900040RA0</t>
  </si>
  <si>
    <t>Demontáž oplocení z pletiva</t>
  </si>
  <si>
    <t>odstranění stávající záchytné sítě a sloupů: : 37,5*2</t>
  </si>
  <si>
    <t>210100010RAA</t>
  </si>
  <si>
    <t>Vedení elektro v zemi , ve volném terénu, kabel CYKY 4 x 1,5</t>
  </si>
  <si>
    <t>navrhované elektrické vedení: : 110</t>
  </si>
  <si>
    <t xml:space="preserve">závlaha: : </t>
  </si>
  <si>
    <t>31+5*21</t>
  </si>
  <si>
    <t>21+20+21</t>
  </si>
  <si>
    <t>3*21+10,5</t>
  </si>
  <si>
    <t>SUM</t>
  </si>
  <si>
    <t>Poznámky uchazeče k zadání</t>
  </si>
  <si>
    <t>POPUZIV</t>
  </si>
  <si>
    <t>END</t>
  </si>
  <si>
    <t>113106121R00</t>
  </si>
  <si>
    <t>Rozebrání dlažeb ze sportovních pryžových desek</t>
  </si>
  <si>
    <t>odstranění gumových desek Agutech: : 880,08</t>
  </si>
  <si>
    <t xml:space="preserve">rýha pro obrubník: : </t>
  </si>
  <si>
    <t>0,3*0,5*(44,435+44,054+24,41+25,162)</t>
  </si>
  <si>
    <t xml:space="preserve">jáma pro šachty: : </t>
  </si>
  <si>
    <t>1*1*1,2*2</t>
  </si>
  <si>
    <t xml:space="preserve">vsak: : </t>
  </si>
  <si>
    <t>5*1*0,3</t>
  </si>
  <si>
    <t>5*1*2,7</t>
  </si>
  <si>
    <t>vsak: : 1*5</t>
  </si>
  <si>
    <t>3*(5*2+1*2)</t>
  </si>
  <si>
    <t xml:space="preserve">zásyp kolem nových obrub: : </t>
  </si>
  <si>
    <t>-138,061*0,05*0,2</t>
  </si>
  <si>
    <t>-6,9031</t>
  </si>
  <si>
    <t xml:space="preserve">zásyp okolo šachet: : </t>
  </si>
  <si>
    <t>2,4-0,5*0,5*1*2</t>
  </si>
  <si>
    <t>583417003R</t>
  </si>
  <si>
    <t>Kamenivo drcené frakce  0/32 A Jihomor.kraj</t>
  </si>
  <si>
    <t>50% zásypů kolem nových obrub: : 0,5*12,4255*1,8</t>
  </si>
  <si>
    <t>20,7092-12,4255+0,5*12,4255</t>
  </si>
  <si>
    <t>vsak: : 13,5</t>
  </si>
  <si>
    <t>113109320R00</t>
  </si>
  <si>
    <t>Odstranění podkladu pl.50 m2, bet.prostý tl.20 cm</t>
  </si>
  <si>
    <t>žlab: : 0,79*44,223</t>
  </si>
  <si>
    <t xml:space="preserve">okolo nové obruby: : </t>
  </si>
  <si>
    <t>(40,435+24,41+25,162)*1</t>
  </si>
  <si>
    <t>vsak: : 5*1</t>
  </si>
  <si>
    <t>183403153R00</t>
  </si>
  <si>
    <t>Obdělání půdy hrabáním, v rovině</t>
  </si>
  <si>
    <t>95,007*0,025</t>
  </si>
  <si>
    <t>111104212R00</t>
  </si>
  <si>
    <t>Pokosení trávníku parkov. svah do 1:2, odvoz 20 km</t>
  </si>
  <si>
    <t>184802111R00</t>
  </si>
  <si>
    <t>Chem. odplevelení před založ. postřikem, v rovině</t>
  </si>
  <si>
    <t>25234000.AR</t>
  </si>
  <si>
    <t>ROUNDUP BIAKTIV herbicid totální bal. po 1 litru</t>
  </si>
  <si>
    <t>l</t>
  </si>
  <si>
    <t>5*1*2</t>
  </si>
  <si>
    <t>2,9*5*2</t>
  </si>
  <si>
    <t>2,9*1*2</t>
  </si>
  <si>
    <t>vsak: : 5*1*2,9</t>
  </si>
  <si>
    <t>44,*1,15</t>
  </si>
  <si>
    <t>vsak: : 5</t>
  </si>
  <si>
    <t>5*1,05</t>
  </si>
  <si>
    <t>577131211RT2</t>
  </si>
  <si>
    <t>Beton asfalt. ACO 8,nebo ACO 11, do 3 m, tl. 3 cm, plochy 201-1000 m2</t>
  </si>
  <si>
    <t>vyrovnávka stáv povrchu v tl 10-30 mm: : 1055,92</t>
  </si>
  <si>
    <t>D+M povrchu házenkářského hřiště TPV, (vulkanizivaný termoplast) komplet kce</t>
  </si>
  <si>
    <t>Lajnování PU nátěrem</t>
  </si>
  <si>
    <t>40+40+20+20+20+24+24</t>
  </si>
  <si>
    <t>D+M Házenkářská branka 2,1x3,16x1,2 např Schaper, vč bezuzlové sítě</t>
  </si>
  <si>
    <t>D+M zemní pouzdro pro branku vč všech prací</t>
  </si>
  <si>
    <t>894411010RBF</t>
  </si>
  <si>
    <t>Vpusť uliční z dílců DN 450,s odkalištěm,napojení, DN 200, mříž litina 500x500 40 t, hl. 1,00 m</t>
  </si>
  <si>
    <t>POL2_</t>
  </si>
  <si>
    <t>prefabrikovaná šachta: : 2</t>
  </si>
  <si>
    <t xml:space="preserve">přípojka od vpustí do řeky: : </t>
  </si>
  <si>
    <t>10</t>
  </si>
  <si>
    <t xml:space="preserve">přípojka do vsakovacího tělesa: : </t>
  </si>
  <si>
    <t>7</t>
  </si>
  <si>
    <t>44,435+44,054+24,41+25,162</t>
  </si>
  <si>
    <t>138,061*1,15</t>
  </si>
  <si>
    <t>obrubník: : 138,061*0,05</t>
  </si>
  <si>
    <t>žlab: : 44,223*0,1</t>
  </si>
  <si>
    <t>919735124R00</t>
  </si>
  <si>
    <t>Řezání stávajícího betonového krytu tl. 15 - 20 cm</t>
  </si>
  <si>
    <t xml:space="preserve">stáv bet plocha pro žlab: : </t>
  </si>
  <si>
    <t>44,223</t>
  </si>
  <si>
    <t xml:space="preserve">výústní objekt kanalizace DN 200 do řeky: : </t>
  </si>
  <si>
    <t>935112311R00</t>
  </si>
  <si>
    <t>Osazení přík.žlab.do C8/10 tl.10cm z tvárnic 120cm</t>
  </si>
  <si>
    <t>žlab: : 44,223</t>
  </si>
  <si>
    <t>59227518R</t>
  </si>
  <si>
    <t>Příkopový žlab TBM 1-59/33, 330/590/67</t>
  </si>
  <si>
    <t>(44,223/0,33)*1,15</t>
  </si>
  <si>
    <t>vybouraný beton: : 16,769</t>
  </si>
  <si>
    <t>stávající povrch Agutech: : 44,04</t>
  </si>
  <si>
    <t>60,809*20</t>
  </si>
  <si>
    <t>979990106R00</t>
  </si>
  <si>
    <t>Poplatek za skládku suti gumové desky</t>
  </si>
  <si>
    <t>Demontáž stávajících branek vč likvidace</t>
  </si>
  <si>
    <t>005121010R</t>
  </si>
  <si>
    <t>Vybudování zařízení staveniště</t>
  </si>
  <si>
    <t>Soubor</t>
  </si>
  <si>
    <t>VRN</t>
  </si>
  <si>
    <t>POL99_</t>
  </si>
  <si>
    <t>005121020R</t>
  </si>
  <si>
    <t>Provoz zařízení staveniště</t>
  </si>
  <si>
    <t>005121030R</t>
  </si>
  <si>
    <t>Odstranění zařízení staveniště</t>
  </si>
  <si>
    <t>005124010R</t>
  </si>
  <si>
    <t>Koordinační činnost</t>
  </si>
  <si>
    <t>005111021R</t>
  </si>
  <si>
    <t>Vytyčení inženýrských sítí</t>
  </si>
  <si>
    <t>005211080R</t>
  </si>
  <si>
    <t>Bezpečnostní a hygienická opatření na staveništi</t>
  </si>
  <si>
    <t>005231020R</t>
  </si>
  <si>
    <t>Individuální a komplexní vyzkoušení</t>
  </si>
  <si>
    <t xml:space="preserve">statická zatěžovací zkouška: : </t>
  </si>
  <si>
    <t>SO 01: : 12</t>
  </si>
  <si>
    <t>005241010R</t>
  </si>
  <si>
    <t>Dokumentace skutečného provedení</t>
  </si>
  <si>
    <t>005111020R</t>
  </si>
  <si>
    <t>Vytyčení stavby</t>
  </si>
  <si>
    <t>005241020R</t>
  </si>
  <si>
    <t>Geodetické zaměření skutečného provedení</t>
  </si>
  <si>
    <t>005122010R</t>
  </si>
  <si>
    <t>Provoz objednatele</t>
  </si>
  <si>
    <t>005281010R</t>
  </si>
  <si>
    <t>Propagace</t>
  </si>
  <si>
    <t>005211010R</t>
  </si>
  <si>
    <t>Předání a převzetí staveniště</t>
  </si>
  <si>
    <t>005261010R</t>
  </si>
  <si>
    <t>Pojištění dodavatele a pojištění díla</t>
  </si>
  <si>
    <r>
      <t xml:space="preserve">Poplatek za skládku horniny 1- 4, </t>
    </r>
    <r>
      <rPr>
        <sz val="8"/>
        <color rgb="FFFF0000"/>
        <rFont val="Arial CE"/>
        <charset val="238"/>
      </rPr>
      <t>PŘEDEPSANÁ CENA 650,- Kč</t>
    </r>
  </si>
  <si>
    <t>sloupy za branami: : 8+8</t>
  </si>
  <si>
    <t>za branami: : 8+8</t>
  </si>
  <si>
    <t>7*5*2*6</t>
  </si>
  <si>
    <t>D+M Příčník mezi hliníkovými sloupy dl 5 m</t>
  </si>
  <si>
    <t>80 % písek 0/2 praný, 20 % substrát</t>
  </si>
  <si>
    <t xml:space="preserve">Velikost tabule min. 230 x 70 cm
min. parametry:  
- skóre: 0-19, výška číslic min. 32 cm
- čas: 0-99 min., start-stop, korekce
- diody: vysoce svítivé, zelené, červené ve dvou řadách
- napájení: 12 V DC, 3 A, adaptér součásti dodávky
- ovládání: dálkové, bezdrátové (RRC), min. vzdálenost ovládání   300 m
</t>
  </si>
  <si>
    <t>0,3*0,3*1*(8+8)</t>
  </si>
  <si>
    <t>12,422</t>
  </si>
  <si>
    <t xml:space="preserve">hod kladivem: : </t>
  </si>
  <si>
    <t xml:space="preserve">Atletický ovál,Svrchní vrstva syntetický povrch ČSN EN14877, ral 2002 : </t>
  </si>
  <si>
    <t>D+M povrchu atletického oválu syntetický povrch ČSN EN 14877</t>
  </si>
  <si>
    <t xml:space="preserve">Hod kladivem: : </t>
  </si>
  <si>
    <t>Svrchní vrstva syntetický povrch ČSN EN14877, ral 2002 : 1055,92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</si>
</sst>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quotePrefix="1" applyNumberFormat="1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tufi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5" t="s">
        <v>41</v>
      </c>
      <c r="B2" s="195"/>
      <c r="C2" s="195"/>
      <c r="D2" s="195"/>
      <c r="E2" s="195"/>
      <c r="F2" s="195"/>
      <c r="G2" s="195"/>
    </row>
  </sheetData>
  <sheetProtection algorithmName="SHA-512" hashValue="YXywj5RmdgcdnOSmek9rDfrjvw37Zj58t8rr7lkEroziVcxIB/iTontgy/Elg83M/iq7/OQaNkOobEMxFtA4eg==" saltValue="U3cmqoG8y4VrVSQH6p7ecw==" spinCount="100000" sheet="1" scenarios="1" selectLockedCells="1" selectUn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F24" sqref="F2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5">
      <c r="A2" s="2"/>
      <c r="B2" s="76" t="s">
        <v>24</v>
      </c>
      <c r="C2" s="77"/>
      <c r="D2" s="78" t="s">
        <v>43</v>
      </c>
      <c r="E2" s="236" t="s">
        <v>44</v>
      </c>
      <c r="F2" s="237"/>
      <c r="G2" s="237"/>
      <c r="H2" s="237"/>
      <c r="I2" s="237"/>
      <c r="J2" s="238"/>
      <c r="O2" s="1"/>
    </row>
    <row r="3" spans="1:15" ht="27" hidden="1" customHeight="1" x14ac:dyDescent="0.25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5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5">
      <c r="A5" s="2"/>
      <c r="B5" s="31" t="s">
        <v>23</v>
      </c>
      <c r="D5" s="224" t="s">
        <v>45</v>
      </c>
      <c r="E5" s="225"/>
      <c r="F5" s="225"/>
      <c r="G5" s="225"/>
      <c r="H5" s="18" t="s">
        <v>42</v>
      </c>
      <c r="I5" s="85" t="s">
        <v>49</v>
      </c>
      <c r="J5" s="8"/>
    </row>
    <row r="6" spans="1:15" ht="15.75" customHeight="1" x14ac:dyDescent="0.25">
      <c r="A6" s="2"/>
      <c r="B6" s="28"/>
      <c r="C6" s="55"/>
      <c r="D6" s="226" t="s">
        <v>46</v>
      </c>
      <c r="E6" s="227"/>
      <c r="F6" s="227"/>
      <c r="G6" s="227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84" t="s">
        <v>48</v>
      </c>
      <c r="E7" s="228" t="s">
        <v>47</v>
      </c>
      <c r="F7" s="229"/>
      <c r="G7" s="229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3"/>
      <c r="E11" s="243"/>
      <c r="F11" s="243"/>
      <c r="G11" s="243"/>
      <c r="H11" s="18" t="s">
        <v>42</v>
      </c>
      <c r="I11" s="87"/>
      <c r="J11" s="8"/>
    </row>
    <row r="12" spans="1:15" ht="15.75" customHeight="1" x14ac:dyDescent="0.25">
      <c r="A12" s="2"/>
      <c r="B12" s="28"/>
      <c r="C12" s="55"/>
      <c r="D12" s="219"/>
      <c r="E12" s="219"/>
      <c r="F12" s="219"/>
      <c r="G12" s="219"/>
      <c r="H12" s="18" t="s">
        <v>36</v>
      </c>
      <c r="I12" s="87"/>
      <c r="J12" s="8"/>
    </row>
    <row r="13" spans="1:15" ht="15.75" customHeight="1" x14ac:dyDescent="0.25">
      <c r="A13" s="2"/>
      <c r="B13" s="29"/>
      <c r="C13" s="56"/>
      <c r="D13" s="86"/>
      <c r="E13" s="222"/>
      <c r="F13" s="223"/>
      <c r="G13" s="223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5">
      <c r="A16" s="140" t="s">
        <v>26</v>
      </c>
      <c r="B16" s="38" t="s">
        <v>26</v>
      </c>
      <c r="C16" s="62"/>
      <c r="D16" s="63"/>
      <c r="E16" s="208"/>
      <c r="F16" s="209"/>
      <c r="G16" s="208"/>
      <c r="H16" s="209"/>
      <c r="I16" s="208">
        <f>SUMIF(F53:F65,A16,I53:I65)+SUMIF(F53:F65,"PSU",I53:I65)</f>
        <v>1838492.5</v>
      </c>
      <c r="J16" s="210"/>
    </row>
    <row r="17" spans="1:10" ht="23.25" customHeight="1" x14ac:dyDescent="0.25">
      <c r="A17" s="140" t="s">
        <v>27</v>
      </c>
      <c r="B17" s="38" t="s">
        <v>27</v>
      </c>
      <c r="C17" s="62"/>
      <c r="D17" s="63"/>
      <c r="E17" s="208"/>
      <c r="F17" s="209"/>
      <c r="G17" s="208"/>
      <c r="H17" s="209"/>
      <c r="I17" s="208">
        <f>SUMIF(F53:F65,A17,I53:I65)</f>
        <v>0</v>
      </c>
      <c r="J17" s="210"/>
    </row>
    <row r="18" spans="1:10" ht="23.25" customHeight="1" x14ac:dyDescent="0.25">
      <c r="A18" s="140" t="s">
        <v>28</v>
      </c>
      <c r="B18" s="38" t="s">
        <v>28</v>
      </c>
      <c r="C18" s="62"/>
      <c r="D18" s="63"/>
      <c r="E18" s="208"/>
      <c r="F18" s="209"/>
      <c r="G18" s="208"/>
      <c r="H18" s="209"/>
      <c r="I18" s="208">
        <f>SUMIF(F53:F65,A18,I53:I65)</f>
        <v>0</v>
      </c>
      <c r="J18" s="210"/>
    </row>
    <row r="19" spans="1:10" ht="23.25" customHeight="1" x14ac:dyDescent="0.25">
      <c r="A19" s="140" t="s">
        <v>85</v>
      </c>
      <c r="B19" s="38" t="s">
        <v>29</v>
      </c>
      <c r="C19" s="62"/>
      <c r="D19" s="63"/>
      <c r="E19" s="208"/>
      <c r="F19" s="209"/>
      <c r="G19" s="208"/>
      <c r="H19" s="209"/>
      <c r="I19" s="208">
        <f>SUMIF(F53:F65,A19,I53:I65)</f>
        <v>0</v>
      </c>
      <c r="J19" s="210"/>
    </row>
    <row r="20" spans="1:10" ht="23.25" customHeight="1" x14ac:dyDescent="0.25">
      <c r="A20" s="140" t="s">
        <v>86</v>
      </c>
      <c r="B20" s="38" t="s">
        <v>30</v>
      </c>
      <c r="C20" s="62"/>
      <c r="D20" s="63"/>
      <c r="E20" s="208"/>
      <c r="F20" s="209"/>
      <c r="G20" s="208"/>
      <c r="H20" s="209"/>
      <c r="I20" s="208">
        <f>SUMIF(F53:F65,A20,I53:I65)</f>
        <v>0</v>
      </c>
      <c r="J20" s="210"/>
    </row>
    <row r="21" spans="1:10" ht="23.25" customHeight="1" x14ac:dyDescent="0.25">
      <c r="A21" s="2"/>
      <c r="B21" s="48" t="s">
        <v>31</v>
      </c>
      <c r="C21" s="64"/>
      <c r="D21" s="65"/>
      <c r="E21" s="211"/>
      <c r="F21" s="246"/>
      <c r="G21" s="211"/>
      <c r="H21" s="246"/>
      <c r="I21" s="211">
        <f>SUM(I16:J20)</f>
        <v>1838492.5</v>
      </c>
      <c r="J21" s="21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5">
      <c r="A25" s="2">
        <f>ZakladDPHZakl*SazbaDPH2/100</f>
        <v>386083.42499999999</v>
      </c>
      <c r="B25" s="38" t="s">
        <v>15</v>
      </c>
      <c r="C25" s="62"/>
      <c r="D25" s="63"/>
      <c r="E25" s="67">
        <v>21</v>
      </c>
      <c r="F25" s="39" t="s">
        <v>0</v>
      </c>
      <c r="G25" s="206">
        <f>ZakladDPHZaklVypocet</f>
        <v>1838492.5</v>
      </c>
      <c r="H25" s="207"/>
      <c r="I25" s="207"/>
      <c r="J25" s="40" t="str">
        <f t="shared" si="0"/>
        <v>CZK</v>
      </c>
    </row>
    <row r="26" spans="1:10" ht="23.25" customHeight="1" x14ac:dyDescent="0.25">
      <c r="A26" s="2">
        <f>(A25-INT(A25))*100</f>
        <v>42.499999998835847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3">
        <f>A25</f>
        <v>386083.42499999999</v>
      </c>
      <c r="H26" s="234"/>
      <c r="I26" s="234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2224575.9249999998</v>
      </c>
      <c r="B27" s="31" t="s">
        <v>5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25</v>
      </c>
      <c r="C28" s="115"/>
      <c r="D28" s="115"/>
      <c r="E28" s="116"/>
      <c r="F28" s="117"/>
      <c r="G28" s="214">
        <f>ZakladDPHSniVypocet+ZakladDPHZaklVypocet</f>
        <v>1838492.5</v>
      </c>
      <c r="H28" s="214"/>
      <c r="I28" s="214"/>
      <c r="J28" s="118" t="str">
        <f t="shared" si="0"/>
        <v>CZK</v>
      </c>
    </row>
    <row r="29" spans="1:10" ht="27.75" customHeight="1" thickBot="1" x14ac:dyDescent="0.3">
      <c r="A29" s="2">
        <f>(A27-INT(A27))*100</f>
        <v>92.499999981373549</v>
      </c>
      <c r="B29" s="114" t="s">
        <v>37</v>
      </c>
      <c r="C29" s="119"/>
      <c r="D29" s="119"/>
      <c r="E29" s="119"/>
      <c r="F29" s="120"/>
      <c r="G29" s="213">
        <f>A27</f>
        <v>2224575.9249999998</v>
      </c>
      <c r="H29" s="213"/>
      <c r="I29" s="213"/>
      <c r="J29" s="121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5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5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50</v>
      </c>
      <c r="C39" s="199"/>
      <c r="D39" s="199"/>
      <c r="E39" s="199"/>
      <c r="F39" s="101">
        <f>'SO 01 1 Pol'!AE281+'SO 02 1 Pol'!AE127+'SO VRN 1 Pol'!AE26</f>
        <v>0</v>
      </c>
      <c r="G39" s="102">
        <f>'SO 01 1 Pol'!AF281+'SO 02 1 Pol'!AF127+'SO VRN 1 Pol'!AF26</f>
        <v>1838492.5</v>
      </c>
      <c r="H39" s="103">
        <f t="shared" ref="H39:H45" si="1">(F39*SazbaDPH1/100)+(G39*SazbaDPH2/100)</f>
        <v>386083.42499999999</v>
      </c>
      <c r="I39" s="103">
        <f t="shared" ref="I39:I45" si="2">F39+G39+H39</f>
        <v>2224575.9249999998</v>
      </c>
      <c r="J39" s="104">
        <f t="shared" ref="J39:J45" si="3">IF(CenaCelkemVypocet=0,"",I39/CenaCelkemVypocet*100)</f>
        <v>100</v>
      </c>
    </row>
    <row r="40" spans="1:10" ht="25.5" customHeight="1" x14ac:dyDescent="0.25">
      <c r="A40" s="90">
        <v>2</v>
      </c>
      <c r="B40" s="105" t="s">
        <v>51</v>
      </c>
      <c r="C40" s="198" t="s">
        <v>52</v>
      </c>
      <c r="D40" s="198"/>
      <c r="E40" s="198"/>
      <c r="F40" s="106">
        <f>'SO 01 1 Pol'!AE281</f>
        <v>0</v>
      </c>
      <c r="G40" s="107">
        <f>'SO 01 1 Pol'!AF281</f>
        <v>1838492.5</v>
      </c>
      <c r="H40" s="107">
        <f t="shared" si="1"/>
        <v>386083.42499999999</v>
      </c>
      <c r="I40" s="107">
        <f t="shared" si="2"/>
        <v>2224575.9249999998</v>
      </c>
      <c r="J40" s="108">
        <f t="shared" si="3"/>
        <v>100</v>
      </c>
    </row>
    <row r="41" spans="1:10" ht="25.5" customHeight="1" x14ac:dyDescent="0.25">
      <c r="A41" s="90">
        <v>3</v>
      </c>
      <c r="B41" s="109" t="s">
        <v>53</v>
      </c>
      <c r="C41" s="199" t="s">
        <v>52</v>
      </c>
      <c r="D41" s="199"/>
      <c r="E41" s="199"/>
      <c r="F41" s="110">
        <f>'SO 01 1 Pol'!AE281</f>
        <v>0</v>
      </c>
      <c r="G41" s="103">
        <f>'SO 01 1 Pol'!AF281</f>
        <v>1838492.5</v>
      </c>
      <c r="H41" s="103">
        <f t="shared" si="1"/>
        <v>386083.42499999999</v>
      </c>
      <c r="I41" s="103">
        <f t="shared" si="2"/>
        <v>2224575.9249999998</v>
      </c>
      <c r="J41" s="104">
        <f t="shared" si="3"/>
        <v>100</v>
      </c>
    </row>
    <row r="42" spans="1:10" ht="25.5" customHeight="1" x14ac:dyDescent="0.25">
      <c r="A42" s="90">
        <v>2</v>
      </c>
      <c r="B42" s="105" t="s">
        <v>54</v>
      </c>
      <c r="C42" s="198" t="s">
        <v>55</v>
      </c>
      <c r="D42" s="198"/>
      <c r="E42" s="198"/>
      <c r="F42" s="106">
        <f>'SO 02 1 Pol'!AE127</f>
        <v>0</v>
      </c>
      <c r="G42" s="107">
        <f>'SO 02 1 Pol'!AF127</f>
        <v>0</v>
      </c>
      <c r="H42" s="107">
        <f t="shared" si="1"/>
        <v>0</v>
      </c>
      <c r="I42" s="107">
        <f t="shared" si="2"/>
        <v>0</v>
      </c>
      <c r="J42" s="108">
        <f t="shared" si="3"/>
        <v>0</v>
      </c>
    </row>
    <row r="43" spans="1:10" ht="25.5" customHeight="1" x14ac:dyDescent="0.25">
      <c r="A43" s="90">
        <v>3</v>
      </c>
      <c r="B43" s="109" t="s">
        <v>53</v>
      </c>
      <c r="C43" s="199" t="s">
        <v>55</v>
      </c>
      <c r="D43" s="199"/>
      <c r="E43" s="199"/>
      <c r="F43" s="110">
        <f>'SO 02 1 Pol'!AE127</f>
        <v>0</v>
      </c>
      <c r="G43" s="103">
        <f>'SO 02 1 Pol'!AF127</f>
        <v>0</v>
      </c>
      <c r="H43" s="103">
        <f t="shared" si="1"/>
        <v>0</v>
      </c>
      <c r="I43" s="103">
        <f t="shared" si="2"/>
        <v>0</v>
      </c>
      <c r="J43" s="104">
        <f t="shared" si="3"/>
        <v>0</v>
      </c>
    </row>
    <row r="44" spans="1:10" ht="25.5" customHeight="1" x14ac:dyDescent="0.25">
      <c r="A44" s="90">
        <v>2</v>
      </c>
      <c r="B44" s="105" t="s">
        <v>56</v>
      </c>
      <c r="C44" s="198" t="s">
        <v>57</v>
      </c>
      <c r="D44" s="198"/>
      <c r="E44" s="198"/>
      <c r="F44" s="106">
        <f>'SO VRN 1 Pol'!AE26</f>
        <v>0</v>
      </c>
      <c r="G44" s="107">
        <f>'SO VRN 1 Pol'!AF26</f>
        <v>0</v>
      </c>
      <c r="H44" s="107">
        <f t="shared" si="1"/>
        <v>0</v>
      </c>
      <c r="I44" s="107">
        <f t="shared" si="2"/>
        <v>0</v>
      </c>
      <c r="J44" s="108">
        <f t="shared" si="3"/>
        <v>0</v>
      </c>
    </row>
    <row r="45" spans="1:10" ht="25.5" customHeight="1" x14ac:dyDescent="0.25">
      <c r="A45" s="90">
        <v>3</v>
      </c>
      <c r="B45" s="109" t="s">
        <v>53</v>
      </c>
      <c r="C45" s="199" t="s">
        <v>57</v>
      </c>
      <c r="D45" s="199"/>
      <c r="E45" s="199"/>
      <c r="F45" s="110">
        <f>'SO VRN 1 Pol'!AE26</f>
        <v>0</v>
      </c>
      <c r="G45" s="103">
        <f>'SO VRN 1 Pol'!AF26</f>
        <v>0</v>
      </c>
      <c r="H45" s="103">
        <f t="shared" si="1"/>
        <v>0</v>
      </c>
      <c r="I45" s="103">
        <f t="shared" si="2"/>
        <v>0</v>
      </c>
      <c r="J45" s="104">
        <f t="shared" si="3"/>
        <v>0</v>
      </c>
    </row>
    <row r="46" spans="1:10" ht="25.5" customHeight="1" x14ac:dyDescent="0.25">
      <c r="A46" s="90"/>
      <c r="B46" s="200" t="s">
        <v>58</v>
      </c>
      <c r="C46" s="201"/>
      <c r="D46" s="201"/>
      <c r="E46" s="202"/>
      <c r="F46" s="111">
        <f>SUMIF(A39:A45,"=1",F39:F45)</f>
        <v>0</v>
      </c>
      <c r="G46" s="112">
        <f>SUMIF(A39:A45,"=1",G39:G45)</f>
        <v>1838492.5</v>
      </c>
      <c r="H46" s="112">
        <f>SUMIF(A39:A45,"=1",H39:H45)</f>
        <v>386083.42499999999</v>
      </c>
      <c r="I46" s="112">
        <f>SUMIF(A39:A45,"=1",I39:I45)</f>
        <v>2224575.9249999998</v>
      </c>
      <c r="J46" s="113">
        <f>SUMIF(A39:A45,"=1",J39:J45)</f>
        <v>100</v>
      </c>
    </row>
    <row r="50" spans="1:10" ht="15.6" x14ac:dyDescent="0.3">
      <c r="B50" s="122" t="s">
        <v>60</v>
      </c>
    </row>
    <row r="52" spans="1:10" ht="25.5" customHeight="1" x14ac:dyDescent="0.25">
      <c r="A52" s="124"/>
      <c r="B52" s="127" t="s">
        <v>18</v>
      </c>
      <c r="C52" s="127" t="s">
        <v>6</v>
      </c>
      <c r="D52" s="128"/>
      <c r="E52" s="128"/>
      <c r="F52" s="129" t="s">
        <v>61</v>
      </c>
      <c r="G52" s="129"/>
      <c r="H52" s="129"/>
      <c r="I52" s="129" t="s">
        <v>31</v>
      </c>
      <c r="J52" s="129" t="s">
        <v>0</v>
      </c>
    </row>
    <row r="53" spans="1:10" ht="36.75" customHeight="1" x14ac:dyDescent="0.25">
      <c r="A53" s="125"/>
      <c r="B53" s="130" t="s">
        <v>53</v>
      </c>
      <c r="C53" s="196" t="s">
        <v>62</v>
      </c>
      <c r="D53" s="197"/>
      <c r="E53" s="197"/>
      <c r="F53" s="136" t="s">
        <v>26</v>
      </c>
      <c r="G53" s="137"/>
      <c r="H53" s="137"/>
      <c r="I53" s="137">
        <f>'SO 01 1 Pol'!G8+'SO 02 1 Pol'!G8</f>
        <v>1838492.5</v>
      </c>
      <c r="J53" s="134">
        <f>IF(I66=0,"",I53/I66*100)</f>
        <v>100</v>
      </c>
    </row>
    <row r="54" spans="1:10" ht="36.75" customHeight="1" x14ac:dyDescent="0.25">
      <c r="A54" s="125"/>
      <c r="B54" s="130" t="s">
        <v>63</v>
      </c>
      <c r="C54" s="196" t="s">
        <v>64</v>
      </c>
      <c r="D54" s="197"/>
      <c r="E54" s="197"/>
      <c r="F54" s="136" t="s">
        <v>26</v>
      </c>
      <c r="G54" s="137"/>
      <c r="H54" s="137"/>
      <c r="I54" s="137">
        <f>'SO 01 1 Pol'!G92+'SO 02 1 Pol'!G59</f>
        <v>0</v>
      </c>
      <c r="J54" s="134">
        <f>IF(I66=0,"",I54/I66*100)</f>
        <v>0</v>
      </c>
    </row>
    <row r="55" spans="1:10" ht="36.75" customHeight="1" x14ac:dyDescent="0.25">
      <c r="A55" s="125"/>
      <c r="B55" s="130" t="s">
        <v>65</v>
      </c>
      <c r="C55" s="196" t="s">
        <v>66</v>
      </c>
      <c r="D55" s="197"/>
      <c r="E55" s="197"/>
      <c r="F55" s="136" t="s">
        <v>26</v>
      </c>
      <c r="G55" s="137"/>
      <c r="H55" s="137"/>
      <c r="I55" s="137">
        <f>'SO 01 1 Pol'!G131</f>
        <v>0</v>
      </c>
      <c r="J55" s="134">
        <f>IF(I66=0,"",I55/I66*100)</f>
        <v>0</v>
      </c>
    </row>
    <row r="56" spans="1:10" ht="36.75" customHeight="1" x14ac:dyDescent="0.25">
      <c r="A56" s="125"/>
      <c r="B56" s="130" t="s">
        <v>67</v>
      </c>
      <c r="C56" s="196" t="s">
        <v>68</v>
      </c>
      <c r="D56" s="197"/>
      <c r="E56" s="197"/>
      <c r="F56" s="136" t="s">
        <v>26</v>
      </c>
      <c r="G56" s="137"/>
      <c r="H56" s="137"/>
      <c r="I56" s="137">
        <f>'SO 01 1 Pol'!G144+'SO 02 1 Pol'!G74</f>
        <v>0</v>
      </c>
      <c r="J56" s="134">
        <f>IF(I66=0,"",I56/I66*100)</f>
        <v>0</v>
      </c>
    </row>
    <row r="57" spans="1:10" ht="36.75" customHeight="1" x14ac:dyDescent="0.25">
      <c r="A57" s="125"/>
      <c r="B57" s="130" t="s">
        <v>69</v>
      </c>
      <c r="C57" s="196" t="s">
        <v>70</v>
      </c>
      <c r="D57" s="197"/>
      <c r="E57" s="197"/>
      <c r="F57" s="136" t="s">
        <v>26</v>
      </c>
      <c r="G57" s="137"/>
      <c r="H57" s="137"/>
      <c r="I57" s="137">
        <f>'SO 01 1 Pol'!G210</f>
        <v>0</v>
      </c>
      <c r="J57" s="134">
        <f>IF(I66=0,"",I57/I66*100)</f>
        <v>0</v>
      </c>
    </row>
    <row r="58" spans="1:10" ht="36.75" customHeight="1" x14ac:dyDescent="0.25">
      <c r="A58" s="125"/>
      <c r="B58" s="130" t="s">
        <v>71</v>
      </c>
      <c r="C58" s="196" t="s">
        <v>72</v>
      </c>
      <c r="D58" s="197"/>
      <c r="E58" s="197"/>
      <c r="F58" s="136" t="s">
        <v>26</v>
      </c>
      <c r="G58" s="137"/>
      <c r="H58" s="137"/>
      <c r="I58" s="137">
        <f>'SO 01 1 Pol'!G222+'SO 02 1 Pol'!G85</f>
        <v>0</v>
      </c>
      <c r="J58" s="134">
        <f>IF(I66=0,"",I58/I66*100)</f>
        <v>0</v>
      </c>
    </row>
    <row r="59" spans="1:10" ht="36.75" customHeight="1" x14ac:dyDescent="0.25">
      <c r="A59" s="125"/>
      <c r="B59" s="130" t="s">
        <v>73</v>
      </c>
      <c r="C59" s="196" t="s">
        <v>74</v>
      </c>
      <c r="D59" s="197"/>
      <c r="E59" s="197"/>
      <c r="F59" s="136" t="s">
        <v>26</v>
      </c>
      <c r="G59" s="137"/>
      <c r="H59" s="137"/>
      <c r="I59" s="137">
        <f>'SO 01 1 Pol'!G247+'SO 02 1 Pol'!G93</f>
        <v>0</v>
      </c>
      <c r="J59" s="134">
        <f>IF(I66=0,"",I59/I66*100)</f>
        <v>0</v>
      </c>
    </row>
    <row r="60" spans="1:10" ht="36.75" customHeight="1" x14ac:dyDescent="0.25">
      <c r="A60" s="125"/>
      <c r="B60" s="130" t="s">
        <v>75</v>
      </c>
      <c r="C60" s="196" t="s">
        <v>76</v>
      </c>
      <c r="D60" s="197"/>
      <c r="E60" s="197"/>
      <c r="F60" s="136" t="s">
        <v>26</v>
      </c>
      <c r="G60" s="137"/>
      <c r="H60" s="137"/>
      <c r="I60" s="137">
        <f>'SO 02 1 Pol'!G107</f>
        <v>0</v>
      </c>
      <c r="J60" s="134">
        <f>IF(I66=0,"",I60/I66*100)</f>
        <v>0</v>
      </c>
    </row>
    <row r="61" spans="1:10" ht="36.75" customHeight="1" x14ac:dyDescent="0.25">
      <c r="A61" s="125"/>
      <c r="B61" s="130" t="s">
        <v>77</v>
      </c>
      <c r="C61" s="196" t="s">
        <v>78</v>
      </c>
      <c r="D61" s="197"/>
      <c r="E61" s="197"/>
      <c r="F61" s="136" t="s">
        <v>26</v>
      </c>
      <c r="G61" s="137"/>
      <c r="H61" s="137"/>
      <c r="I61" s="137">
        <f>'SO 01 1 Pol'!G259+'SO 02 1 Pol'!G112</f>
        <v>0</v>
      </c>
      <c r="J61" s="134">
        <f>IF(I66=0,"",I61/I66*100)</f>
        <v>0</v>
      </c>
    </row>
    <row r="62" spans="1:10" ht="36.75" customHeight="1" x14ac:dyDescent="0.25">
      <c r="A62" s="125"/>
      <c r="B62" s="130" t="s">
        <v>79</v>
      </c>
      <c r="C62" s="196" t="s">
        <v>80</v>
      </c>
      <c r="D62" s="197"/>
      <c r="E62" s="197"/>
      <c r="F62" s="136" t="s">
        <v>26</v>
      </c>
      <c r="G62" s="137"/>
      <c r="H62" s="137"/>
      <c r="I62" s="137">
        <f>'SO 01 1 Pol'!G267+'SO 02 1 Pol'!G122</f>
        <v>0</v>
      </c>
      <c r="J62" s="134">
        <f>IF(I66=0,"",I62/I66*100)</f>
        <v>0</v>
      </c>
    </row>
    <row r="63" spans="1:10" ht="36.75" customHeight="1" x14ac:dyDescent="0.25">
      <c r="A63" s="125"/>
      <c r="B63" s="130" t="s">
        <v>81</v>
      </c>
      <c r="C63" s="196" t="s">
        <v>82</v>
      </c>
      <c r="D63" s="197"/>
      <c r="E63" s="197"/>
      <c r="F63" s="136" t="s">
        <v>27</v>
      </c>
      <c r="G63" s="137"/>
      <c r="H63" s="137"/>
      <c r="I63" s="137">
        <f>'SO 01 1 Pol'!G269+'SO 02 1 Pol'!G124</f>
        <v>0</v>
      </c>
      <c r="J63" s="134">
        <f>IF(I66=0,"",I63/I66*100)</f>
        <v>0</v>
      </c>
    </row>
    <row r="64" spans="1:10" ht="36.75" customHeight="1" x14ac:dyDescent="0.25">
      <c r="A64" s="125"/>
      <c r="B64" s="130" t="s">
        <v>83</v>
      </c>
      <c r="C64" s="196" t="s">
        <v>84</v>
      </c>
      <c r="D64" s="197"/>
      <c r="E64" s="197"/>
      <c r="F64" s="136" t="s">
        <v>28</v>
      </c>
      <c r="G64" s="137"/>
      <c r="H64" s="137"/>
      <c r="I64" s="137">
        <f>'SO 01 1 Pol'!G273</f>
        <v>0</v>
      </c>
      <c r="J64" s="134">
        <f>IF(I66=0,"",I64/I66*100)</f>
        <v>0</v>
      </c>
    </row>
    <row r="65" spans="1:10" ht="36.75" customHeight="1" x14ac:dyDescent="0.25">
      <c r="A65" s="125"/>
      <c r="B65" s="130" t="s">
        <v>85</v>
      </c>
      <c r="C65" s="196" t="s">
        <v>29</v>
      </c>
      <c r="D65" s="197"/>
      <c r="E65" s="197"/>
      <c r="F65" s="136" t="s">
        <v>85</v>
      </c>
      <c r="G65" s="137"/>
      <c r="H65" s="137"/>
      <c r="I65" s="137">
        <f>'SO VRN 1 Pol'!G8</f>
        <v>0</v>
      </c>
      <c r="J65" s="134">
        <f>IF(I66=0,"",I65/I66*100)</f>
        <v>0</v>
      </c>
    </row>
    <row r="66" spans="1:10" ht="25.5" customHeight="1" x14ac:dyDescent="0.25">
      <c r="A66" s="126"/>
      <c r="B66" s="131" t="s">
        <v>1</v>
      </c>
      <c r="C66" s="132"/>
      <c r="D66" s="133"/>
      <c r="E66" s="133"/>
      <c r="F66" s="138"/>
      <c r="G66" s="139"/>
      <c r="H66" s="139"/>
      <c r="I66" s="139">
        <f>SUM(I53:I65)</f>
        <v>1838492.5</v>
      </c>
      <c r="J66" s="135">
        <f>SUM(J53:J65)</f>
        <v>100</v>
      </c>
    </row>
    <row r="67" spans="1:10" x14ac:dyDescent="0.25">
      <c r="F67" s="88"/>
      <c r="G67" s="88"/>
      <c r="H67" s="88"/>
      <c r="I67" s="88"/>
      <c r="J67" s="89"/>
    </row>
    <row r="68" spans="1:10" x14ac:dyDescent="0.25">
      <c r="F68" s="88"/>
      <c r="G68" s="88"/>
      <c r="H68" s="88"/>
      <c r="I68" s="88"/>
      <c r="J68" s="89"/>
    </row>
    <row r="69" spans="1:10" x14ac:dyDescent="0.25">
      <c r="F69" s="88"/>
      <c r="G69" s="88"/>
      <c r="H69" s="88"/>
      <c r="I69" s="88"/>
      <c r="J69" s="89"/>
    </row>
  </sheetData>
  <sheetProtection algorithmName="SHA-512" hashValue="uNn61480yDknQPrYzJfRHtbkXdNrru0b/ysASHUraqRe7YiGAH74yrh3NNEQjGDsSlkmo3PbWzQWxDpLqcVa7w==" saltValue="fE5dvlSS8RzxKSC2O5nZXQ==" spinCount="100000" sheet="1" objects="1" scenarios="1"/>
  <protectedRanges>
    <protectedRange sqref="I11:I12" name="Oblast2"/>
    <protectedRange sqref="D11:G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7" t="s">
        <v>7</v>
      </c>
      <c r="B1" s="247"/>
      <c r="C1" s="248"/>
      <c r="D1" s="247"/>
      <c r="E1" s="247"/>
      <c r="F1" s="247"/>
      <c r="G1" s="247"/>
    </row>
    <row r="2" spans="1:7" ht="24.9" customHeight="1" x14ac:dyDescent="0.25">
      <c r="A2" s="50" t="s">
        <v>8</v>
      </c>
      <c r="B2" s="49"/>
      <c r="C2" s="249"/>
      <c r="D2" s="249"/>
      <c r="E2" s="249"/>
      <c r="F2" s="249"/>
      <c r="G2" s="250"/>
    </row>
    <row r="3" spans="1:7" ht="24.9" customHeight="1" x14ac:dyDescent="0.25">
      <c r="A3" s="50" t="s">
        <v>9</v>
      </c>
      <c r="B3" s="49"/>
      <c r="C3" s="249"/>
      <c r="D3" s="249"/>
      <c r="E3" s="249"/>
      <c r="F3" s="249"/>
      <c r="G3" s="250"/>
    </row>
    <row r="4" spans="1:7" ht="24.9" customHeight="1" x14ac:dyDescent="0.25">
      <c r="A4" s="50" t="s">
        <v>10</v>
      </c>
      <c r="B4" s="49"/>
      <c r="C4" s="249"/>
      <c r="D4" s="249"/>
      <c r="E4" s="249"/>
      <c r="F4" s="249"/>
      <c r="G4" s="25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183" activePane="bottomLeft" state="frozen"/>
      <selection pane="bottomLeft" activeCell="A285" sqref="A285:G289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38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3" t="s">
        <v>7</v>
      </c>
      <c r="B1" s="263"/>
      <c r="C1" s="263"/>
      <c r="D1" s="263"/>
      <c r="E1" s="263"/>
      <c r="F1" s="263"/>
      <c r="G1" s="263"/>
      <c r="AG1" t="s">
        <v>87</v>
      </c>
    </row>
    <row r="2" spans="1:60" ht="24.9" customHeight="1" x14ac:dyDescent="0.25">
      <c r="A2" s="141" t="s">
        <v>8</v>
      </c>
      <c r="B2" s="49" t="s">
        <v>43</v>
      </c>
      <c r="C2" s="264" t="s">
        <v>44</v>
      </c>
      <c r="D2" s="265"/>
      <c r="E2" s="265"/>
      <c r="F2" s="265"/>
      <c r="G2" s="266"/>
      <c r="AG2" t="s">
        <v>88</v>
      </c>
    </row>
    <row r="3" spans="1:60" ht="24.9" customHeight="1" x14ac:dyDescent="0.25">
      <c r="A3" s="141" t="s">
        <v>9</v>
      </c>
      <c r="B3" s="49" t="s">
        <v>51</v>
      </c>
      <c r="C3" s="264" t="s">
        <v>52</v>
      </c>
      <c r="D3" s="265"/>
      <c r="E3" s="265"/>
      <c r="F3" s="265"/>
      <c r="G3" s="266"/>
      <c r="AC3" s="123" t="s">
        <v>88</v>
      </c>
      <c r="AG3" t="s">
        <v>89</v>
      </c>
    </row>
    <row r="4" spans="1:60" ht="24.9" customHeight="1" x14ac:dyDescent="0.25">
      <c r="A4" s="142" t="s">
        <v>10</v>
      </c>
      <c r="B4" s="143" t="s">
        <v>53</v>
      </c>
      <c r="C4" s="267" t="s">
        <v>52</v>
      </c>
      <c r="D4" s="268"/>
      <c r="E4" s="268"/>
      <c r="F4" s="268"/>
      <c r="G4" s="269"/>
      <c r="AG4" t="s">
        <v>90</v>
      </c>
    </row>
    <row r="5" spans="1:60" x14ac:dyDescent="0.25">
      <c r="D5" s="10"/>
    </row>
    <row r="6" spans="1:60" ht="39.6" x14ac:dyDescent="0.25">
      <c r="A6" s="145" t="s">
        <v>91</v>
      </c>
      <c r="B6" s="147" t="s">
        <v>92</v>
      </c>
      <c r="C6" s="147" t="s">
        <v>93</v>
      </c>
      <c r="D6" s="146" t="s">
        <v>94</v>
      </c>
      <c r="E6" s="145" t="s">
        <v>95</v>
      </c>
      <c r="F6" s="144" t="s">
        <v>96</v>
      </c>
      <c r="G6" s="145" t="s">
        <v>31</v>
      </c>
      <c r="H6" s="148" t="s">
        <v>32</v>
      </c>
      <c r="I6" s="148" t="s">
        <v>97</v>
      </c>
      <c r="J6" s="148" t="s">
        <v>33</v>
      </c>
      <c r="K6" s="148" t="s">
        <v>98</v>
      </c>
      <c r="L6" s="148" t="s">
        <v>99</v>
      </c>
      <c r="M6" s="148" t="s">
        <v>100</v>
      </c>
      <c r="N6" s="148" t="s">
        <v>101</v>
      </c>
      <c r="O6" s="148" t="s">
        <v>102</v>
      </c>
      <c r="P6" s="148" t="s">
        <v>103</v>
      </c>
      <c r="Q6" s="148" t="s">
        <v>104</v>
      </c>
      <c r="R6" s="148" t="s">
        <v>105</v>
      </c>
      <c r="S6" s="148" t="s">
        <v>106</v>
      </c>
      <c r="T6" s="148" t="s">
        <v>107</v>
      </c>
      <c r="U6" s="148" t="s">
        <v>108</v>
      </c>
      <c r="V6" s="148" t="s">
        <v>109</v>
      </c>
      <c r="W6" s="148" t="s">
        <v>110</v>
      </c>
      <c r="X6" s="148" t="s">
        <v>111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3" t="s">
        <v>112</v>
      </c>
      <c r="B8" s="164" t="s">
        <v>53</v>
      </c>
      <c r="C8" s="182" t="s">
        <v>62</v>
      </c>
      <c r="D8" s="165"/>
      <c r="E8" s="166"/>
      <c r="F8" s="167"/>
      <c r="G8" s="168">
        <f>SUMIF(AG9:AG91,"&lt;&gt;NOR",G9:G91)</f>
        <v>1838492.5</v>
      </c>
      <c r="H8" s="162"/>
      <c r="I8" s="162">
        <f>SUM(I9:I91)</f>
        <v>0</v>
      </c>
      <c r="J8" s="162"/>
      <c r="K8" s="162">
        <f>SUM(K9:K91)</f>
        <v>0</v>
      </c>
      <c r="L8" s="162"/>
      <c r="M8" s="162">
        <f>SUM(M9:M91)</f>
        <v>2224575.9249999998</v>
      </c>
      <c r="N8" s="162"/>
      <c r="O8" s="162">
        <f>SUM(O9:O91)</f>
        <v>0.33</v>
      </c>
      <c r="P8" s="162"/>
      <c r="Q8" s="162">
        <f>SUM(Q9:Q91)</f>
        <v>202.86</v>
      </c>
      <c r="R8" s="162"/>
      <c r="S8" s="162"/>
      <c r="T8" s="162"/>
      <c r="U8" s="162"/>
      <c r="V8" s="162">
        <f>SUM(V9:V91)</f>
        <v>185985.81</v>
      </c>
      <c r="W8" s="162"/>
      <c r="X8" s="162"/>
      <c r="AG8" t="s">
        <v>113</v>
      </c>
    </row>
    <row r="9" spans="1:60" outlineLevel="1" x14ac:dyDescent="0.25">
      <c r="A9" s="169">
        <v>1</v>
      </c>
      <c r="B9" s="170" t="s">
        <v>114</v>
      </c>
      <c r="C9" s="183" t="s">
        <v>115</v>
      </c>
      <c r="D9" s="171" t="s">
        <v>116</v>
      </c>
      <c r="E9" s="172">
        <v>922.09799999999996</v>
      </c>
      <c r="F9" s="173">
        <v>0</v>
      </c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0.22</v>
      </c>
      <c r="Q9" s="158">
        <f>ROUND(E9*P9,2)</f>
        <v>202.86</v>
      </c>
      <c r="R9" s="158"/>
      <c r="S9" s="158" t="s">
        <v>117</v>
      </c>
      <c r="T9" s="158" t="s">
        <v>117</v>
      </c>
      <c r="U9" s="158">
        <v>0.14299999999999999</v>
      </c>
      <c r="V9" s="158">
        <f>ROUND(E9*U9,2)</f>
        <v>131.86000000000001</v>
      </c>
      <c r="W9" s="158"/>
      <c r="X9" s="158" t="s">
        <v>118</v>
      </c>
      <c r="Y9" s="149"/>
      <c r="Z9" s="149"/>
      <c r="AA9" s="149"/>
      <c r="AB9" s="149"/>
      <c r="AC9" s="149"/>
      <c r="AD9" s="149"/>
      <c r="AE9" s="149"/>
      <c r="AF9" s="149"/>
      <c r="AG9" s="149" t="s">
        <v>119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184" t="s">
        <v>120</v>
      </c>
      <c r="D10" s="160"/>
      <c r="E10" s="161">
        <v>247.1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121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84" t="s">
        <v>122</v>
      </c>
      <c r="D11" s="160"/>
      <c r="E11" s="161">
        <v>215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121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184" t="s">
        <v>123</v>
      </c>
      <c r="D12" s="160"/>
      <c r="E12" s="161">
        <v>115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121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56"/>
      <c r="B13" s="157"/>
      <c r="C13" s="184" t="s">
        <v>124</v>
      </c>
      <c r="D13" s="160"/>
      <c r="E13" s="161">
        <v>105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121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184" t="s">
        <v>125</v>
      </c>
      <c r="D14" s="160"/>
      <c r="E14" s="161">
        <v>127.5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121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56"/>
      <c r="B15" s="157"/>
      <c r="C15" s="184" t="s">
        <v>126</v>
      </c>
      <c r="D15" s="160"/>
      <c r="E15" s="161">
        <v>112.5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121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69">
        <v>2</v>
      </c>
      <c r="B16" s="170" t="s">
        <v>127</v>
      </c>
      <c r="C16" s="183" t="s">
        <v>128</v>
      </c>
      <c r="D16" s="171" t="s">
        <v>129</v>
      </c>
      <c r="E16" s="172">
        <v>2505.348</v>
      </c>
      <c r="F16" s="173">
        <v>0</v>
      </c>
      <c r="G16" s="174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8"/>
      <c r="S16" s="158" t="s">
        <v>117</v>
      </c>
      <c r="T16" s="158" t="s">
        <v>117</v>
      </c>
      <c r="U16" s="158">
        <v>0.11700000000000001</v>
      </c>
      <c r="V16" s="158">
        <f>ROUND(E16*U16,2)</f>
        <v>293.13</v>
      </c>
      <c r="W16" s="158"/>
      <c r="X16" s="158" t="s">
        <v>118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119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184" t="s">
        <v>130</v>
      </c>
      <c r="D17" s="160"/>
      <c r="E17" s="161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121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84" t="s">
        <v>131</v>
      </c>
      <c r="D18" s="160"/>
      <c r="E18" s="161">
        <v>2505.348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121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75">
        <v>3</v>
      </c>
      <c r="B19" s="176" t="s">
        <v>132</v>
      </c>
      <c r="C19" s="185" t="s">
        <v>133</v>
      </c>
      <c r="D19" s="177" t="s">
        <v>129</v>
      </c>
      <c r="E19" s="178">
        <v>2505.348</v>
      </c>
      <c r="F19" s="179">
        <v>0</v>
      </c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117</v>
      </c>
      <c r="T19" s="158" t="s">
        <v>117</v>
      </c>
      <c r="U19" s="158">
        <v>5.8000000000000003E-2</v>
      </c>
      <c r="V19" s="158">
        <f>ROUND(E19*U19,2)</f>
        <v>145.31</v>
      </c>
      <c r="W19" s="158"/>
      <c r="X19" s="158" t="s">
        <v>118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119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69">
        <v>4</v>
      </c>
      <c r="B20" s="170" t="s">
        <v>134</v>
      </c>
      <c r="C20" s="183" t="s">
        <v>135</v>
      </c>
      <c r="D20" s="171" t="s">
        <v>129</v>
      </c>
      <c r="E20" s="172">
        <v>383.68</v>
      </c>
      <c r="F20" s="173">
        <v>0</v>
      </c>
      <c r="G20" s="174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0.23</v>
      </c>
      <c r="V20" s="158">
        <f>ROUND(E20*U20,2)</f>
        <v>88.25</v>
      </c>
      <c r="W20" s="158"/>
      <c r="X20" s="158" t="s">
        <v>118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119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184" t="s">
        <v>136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121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184" t="s">
        <v>137</v>
      </c>
      <c r="D22" s="160"/>
      <c r="E22" s="161">
        <v>383.68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121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5">
        <v>5</v>
      </c>
      <c r="B23" s="176" t="s">
        <v>138</v>
      </c>
      <c r="C23" s="185" t="s">
        <v>139</v>
      </c>
      <c r="D23" s="177" t="s">
        <v>129</v>
      </c>
      <c r="E23" s="178">
        <v>383.68</v>
      </c>
      <c r="F23" s="179">
        <v>0</v>
      </c>
      <c r="G23" s="180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8"/>
      <c r="S23" s="158" t="s">
        <v>117</v>
      </c>
      <c r="T23" s="158" t="s">
        <v>117</v>
      </c>
      <c r="U23" s="158">
        <v>0.38979999999999998</v>
      </c>
      <c r="V23" s="158">
        <f>ROUND(E23*U23,2)</f>
        <v>149.56</v>
      </c>
      <c r="W23" s="158"/>
      <c r="X23" s="158" t="s">
        <v>118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119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69">
        <v>6</v>
      </c>
      <c r="B24" s="170" t="s">
        <v>140</v>
      </c>
      <c r="C24" s="183" t="s">
        <v>141</v>
      </c>
      <c r="D24" s="171" t="s">
        <v>129</v>
      </c>
      <c r="E24" s="172">
        <v>12.422000000000001</v>
      </c>
      <c r="F24" s="173">
        <v>0</v>
      </c>
      <c r="G24" s="174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8"/>
      <c r="S24" s="158" t="s">
        <v>117</v>
      </c>
      <c r="T24" s="158" t="s">
        <v>117</v>
      </c>
      <c r="U24" s="158">
        <v>3.1309999999999998</v>
      </c>
      <c r="V24" s="158">
        <f>ROUND(E24*U24,2)</f>
        <v>38.89</v>
      </c>
      <c r="W24" s="158"/>
      <c r="X24" s="158" t="s">
        <v>118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119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189" t="s">
        <v>142</v>
      </c>
      <c r="D25" s="190"/>
      <c r="E25" s="191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121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189" t="s">
        <v>143</v>
      </c>
      <c r="D26" s="190"/>
      <c r="E26" s="191">
        <v>2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121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6"/>
      <c r="B27" s="157"/>
      <c r="C27" s="189" t="s">
        <v>144</v>
      </c>
      <c r="D27" s="190"/>
      <c r="E27" s="191">
        <v>7.7220000000000004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121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89" t="s">
        <v>145</v>
      </c>
      <c r="D28" s="190"/>
      <c r="E28" s="191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121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89" t="s">
        <v>581</v>
      </c>
      <c r="D29" s="190"/>
      <c r="E29" s="191">
        <v>1.44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121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189" t="s">
        <v>147</v>
      </c>
      <c r="D30" s="190"/>
      <c r="E30" s="191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121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189" t="s">
        <v>148</v>
      </c>
      <c r="D31" s="190"/>
      <c r="E31" s="191">
        <v>0.9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121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189" t="s">
        <v>149</v>
      </c>
      <c r="D32" s="190"/>
      <c r="E32" s="191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121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6"/>
      <c r="B33" s="157"/>
      <c r="C33" s="189" t="s">
        <v>150</v>
      </c>
      <c r="D33" s="190"/>
      <c r="E33" s="191">
        <v>0.36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121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75">
        <v>7</v>
      </c>
      <c r="B34" s="176" t="s">
        <v>151</v>
      </c>
      <c r="C34" s="185" t="s">
        <v>152</v>
      </c>
      <c r="D34" s="177" t="s">
        <v>129</v>
      </c>
      <c r="E34" s="178">
        <v>12.422000000000001</v>
      </c>
      <c r="F34" s="179">
        <v>0</v>
      </c>
      <c r="G34" s="180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117</v>
      </c>
      <c r="T34" s="158" t="s">
        <v>117</v>
      </c>
      <c r="U34" s="158">
        <v>0.47399999999999998</v>
      </c>
      <c r="V34" s="158">
        <f>ROUND(E34*U34,2)</f>
        <v>5.89</v>
      </c>
      <c r="W34" s="158"/>
      <c r="X34" s="158" t="s">
        <v>118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119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69">
        <v>8</v>
      </c>
      <c r="B35" s="170" t="s">
        <v>153</v>
      </c>
      <c r="C35" s="183" t="s">
        <v>154</v>
      </c>
      <c r="D35" s="171" t="s">
        <v>129</v>
      </c>
      <c r="E35" s="172">
        <v>3</v>
      </c>
      <c r="F35" s="173">
        <v>0</v>
      </c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117</v>
      </c>
      <c r="T35" s="158" t="s">
        <v>117</v>
      </c>
      <c r="U35" s="158">
        <v>9.5200000000000007E-2</v>
      </c>
      <c r="V35" s="158">
        <f>ROUND(E35*U35,2)</f>
        <v>0.28999999999999998</v>
      </c>
      <c r="W35" s="158"/>
      <c r="X35" s="158" t="s">
        <v>118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119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56"/>
      <c r="B36" s="157"/>
      <c r="C36" s="184" t="s">
        <v>155</v>
      </c>
      <c r="D36" s="160"/>
      <c r="E36" s="161">
        <v>3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121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69">
        <v>9</v>
      </c>
      <c r="B37" s="170" t="s">
        <v>156</v>
      </c>
      <c r="C37" s="183" t="s">
        <v>157</v>
      </c>
      <c r="D37" s="171" t="s">
        <v>129</v>
      </c>
      <c r="E37" s="172">
        <v>27</v>
      </c>
      <c r="F37" s="173">
        <v>0</v>
      </c>
      <c r="G37" s="174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117</v>
      </c>
      <c r="T37" s="158" t="s">
        <v>117</v>
      </c>
      <c r="U37" s="158">
        <v>2.2490000000000001</v>
      </c>
      <c r="V37" s="158">
        <f>ROUND(E37*U37,2)</f>
        <v>60.72</v>
      </c>
      <c r="W37" s="158"/>
      <c r="X37" s="158" t="s">
        <v>118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119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56"/>
      <c r="B38" s="157"/>
      <c r="C38" s="184" t="s">
        <v>158</v>
      </c>
      <c r="D38" s="160"/>
      <c r="E38" s="161">
        <v>27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121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75">
        <v>10</v>
      </c>
      <c r="B39" s="176" t="s">
        <v>159</v>
      </c>
      <c r="C39" s="185" t="s">
        <v>160</v>
      </c>
      <c r="D39" s="177" t="s">
        <v>129</v>
      </c>
      <c r="E39" s="178">
        <v>27</v>
      </c>
      <c r="F39" s="179">
        <v>0</v>
      </c>
      <c r="G39" s="180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0.107</v>
      </c>
      <c r="V39" s="158">
        <f>ROUND(E39*U39,2)</f>
        <v>2.89</v>
      </c>
      <c r="W39" s="158"/>
      <c r="X39" s="158" t="s">
        <v>118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119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69">
        <v>11</v>
      </c>
      <c r="B40" s="170" t="s">
        <v>161</v>
      </c>
      <c r="C40" s="183" t="s">
        <v>162</v>
      </c>
      <c r="D40" s="171" t="s">
        <v>163</v>
      </c>
      <c r="E40" s="172">
        <v>72</v>
      </c>
      <c r="F40" s="173">
        <v>0</v>
      </c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6.9999999999999999E-4</v>
      </c>
      <c r="O40" s="158">
        <f>ROUND(E40*N40,2)</f>
        <v>0.05</v>
      </c>
      <c r="P40" s="158">
        <v>0</v>
      </c>
      <c r="Q40" s="158">
        <f>ROUND(E40*P40,2)</f>
        <v>0</v>
      </c>
      <c r="R40" s="158"/>
      <c r="S40" s="158" t="s">
        <v>117</v>
      </c>
      <c r="T40" s="158" t="s">
        <v>117</v>
      </c>
      <c r="U40" s="158">
        <v>0.156</v>
      </c>
      <c r="V40" s="158">
        <f>ROUND(E40*U40,2)</f>
        <v>11.23</v>
      </c>
      <c r="W40" s="158"/>
      <c r="X40" s="158" t="s">
        <v>118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119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184" t="s">
        <v>164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121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184" t="s">
        <v>165</v>
      </c>
      <c r="D42" s="160"/>
      <c r="E42" s="161">
        <v>72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121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75">
        <v>12</v>
      </c>
      <c r="B43" s="176" t="s">
        <v>166</v>
      </c>
      <c r="C43" s="185" t="s">
        <v>167</v>
      </c>
      <c r="D43" s="177" t="s">
        <v>163</v>
      </c>
      <c r="E43" s="178">
        <v>72</v>
      </c>
      <c r="F43" s="179">
        <v>0</v>
      </c>
      <c r="G43" s="180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158" t="s">
        <v>117</v>
      </c>
      <c r="T43" s="158" t="s">
        <v>117</v>
      </c>
      <c r="U43" s="158">
        <v>9.5000000000000001E-2</v>
      </c>
      <c r="V43" s="158">
        <f>ROUND(E43*U43,2)</f>
        <v>6.84</v>
      </c>
      <c r="W43" s="158"/>
      <c r="X43" s="158" t="s">
        <v>118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119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69">
        <v>13</v>
      </c>
      <c r="B44" s="170" t="s">
        <v>168</v>
      </c>
      <c r="C44" s="183" t="s">
        <v>169</v>
      </c>
      <c r="D44" s="171" t="s">
        <v>163</v>
      </c>
      <c r="E44" s="172">
        <v>410</v>
      </c>
      <c r="F44" s="173">
        <v>0</v>
      </c>
      <c r="G44" s="174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8"/>
      <c r="S44" s="158" t="s">
        <v>117</v>
      </c>
      <c r="T44" s="158" t="s">
        <v>117</v>
      </c>
      <c r="U44" s="158">
        <v>0.17699999999999999</v>
      </c>
      <c r="V44" s="158">
        <f>ROUND(E44*U44,2)</f>
        <v>72.569999999999993</v>
      </c>
      <c r="W44" s="158"/>
      <c r="X44" s="158" t="s">
        <v>118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119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184" t="s">
        <v>170</v>
      </c>
      <c r="D45" s="160"/>
      <c r="E45" s="161">
        <v>10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121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56"/>
      <c r="B46" s="157"/>
      <c r="C46" s="184" t="s">
        <v>171</v>
      </c>
      <c r="D46" s="160"/>
      <c r="E46" s="161">
        <v>400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121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69">
        <v>14</v>
      </c>
      <c r="B47" s="170" t="s">
        <v>172</v>
      </c>
      <c r="C47" s="183" t="s">
        <v>173</v>
      </c>
      <c r="D47" s="171" t="s">
        <v>163</v>
      </c>
      <c r="E47" s="172">
        <v>410</v>
      </c>
      <c r="F47" s="173">
        <v>0</v>
      </c>
      <c r="G47" s="174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58"/>
      <c r="S47" s="158" t="s">
        <v>117</v>
      </c>
      <c r="T47" s="158" t="s">
        <v>117</v>
      </c>
      <c r="U47" s="158">
        <v>0.153</v>
      </c>
      <c r="V47" s="158">
        <f>ROUND(E47*U47,2)</f>
        <v>62.73</v>
      </c>
      <c r="W47" s="158"/>
      <c r="X47" s="158" t="s">
        <v>118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119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184" t="s">
        <v>174</v>
      </c>
      <c r="D48" s="160"/>
      <c r="E48" s="161">
        <v>10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121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6"/>
      <c r="B49" s="157"/>
      <c r="C49" s="184" t="s">
        <v>171</v>
      </c>
      <c r="D49" s="160"/>
      <c r="E49" s="161">
        <v>400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121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69">
        <v>15</v>
      </c>
      <c r="B50" s="170" t="s">
        <v>175</v>
      </c>
      <c r="C50" s="183" t="s">
        <v>176</v>
      </c>
      <c r="D50" s="171" t="s">
        <v>163</v>
      </c>
      <c r="E50" s="172">
        <v>410</v>
      </c>
      <c r="F50" s="173">
        <v>0</v>
      </c>
      <c r="G50" s="174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58"/>
      <c r="S50" s="158" t="s">
        <v>117</v>
      </c>
      <c r="T50" s="158" t="s">
        <v>117</v>
      </c>
      <c r="U50" s="158">
        <v>0.06</v>
      </c>
      <c r="V50" s="158">
        <f>ROUND(E50*U50,2)</f>
        <v>24.6</v>
      </c>
      <c r="W50" s="158"/>
      <c r="X50" s="158" t="s">
        <v>118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119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56"/>
      <c r="B51" s="157"/>
      <c r="C51" s="184" t="s">
        <v>170</v>
      </c>
      <c r="D51" s="160"/>
      <c r="E51" s="161">
        <v>10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121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56"/>
      <c r="B52" s="157"/>
      <c r="C52" s="184" t="s">
        <v>171</v>
      </c>
      <c r="D52" s="160"/>
      <c r="E52" s="161">
        <v>400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121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69">
        <v>16</v>
      </c>
      <c r="B53" s="170" t="s">
        <v>177</v>
      </c>
      <c r="C53" s="183" t="s">
        <v>178</v>
      </c>
      <c r="D53" s="171" t="s">
        <v>163</v>
      </c>
      <c r="E53" s="172">
        <v>150</v>
      </c>
      <c r="F53" s="173">
        <v>0</v>
      </c>
      <c r="G53" s="174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8"/>
      <c r="S53" s="158" t="s">
        <v>117</v>
      </c>
      <c r="T53" s="158" t="s">
        <v>117</v>
      </c>
      <c r="U53" s="158">
        <v>0.29099999999999998</v>
      </c>
      <c r="V53" s="158">
        <f>ROUND(E53*U53,2)</f>
        <v>43.65</v>
      </c>
      <c r="W53" s="158"/>
      <c r="X53" s="158" t="s">
        <v>118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119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56"/>
      <c r="B54" s="157"/>
      <c r="C54" s="184" t="s">
        <v>179</v>
      </c>
      <c r="D54" s="160"/>
      <c r="E54" s="161">
        <v>150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121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69">
        <v>17</v>
      </c>
      <c r="B55" s="170" t="s">
        <v>180</v>
      </c>
      <c r="C55" s="183" t="s">
        <v>181</v>
      </c>
      <c r="D55" s="171" t="s">
        <v>163</v>
      </c>
      <c r="E55" s="172">
        <v>150</v>
      </c>
      <c r="F55" s="173">
        <v>0</v>
      </c>
      <c r="G55" s="174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8"/>
      <c r="S55" s="158" t="s">
        <v>117</v>
      </c>
      <c r="T55" s="158" t="s">
        <v>117</v>
      </c>
      <c r="U55" s="158">
        <v>9.7000000000000003E-2</v>
      </c>
      <c r="V55" s="158">
        <f>ROUND(E55*U55,2)</f>
        <v>14.55</v>
      </c>
      <c r="W55" s="158"/>
      <c r="X55" s="158" t="s">
        <v>118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119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184" t="s">
        <v>179</v>
      </c>
      <c r="D56" s="160"/>
      <c r="E56" s="161">
        <v>150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121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69">
        <v>18</v>
      </c>
      <c r="B57" s="170" t="s">
        <v>182</v>
      </c>
      <c r="C57" s="183" t="s">
        <v>183</v>
      </c>
      <c r="D57" s="171" t="s">
        <v>184</v>
      </c>
      <c r="E57" s="172">
        <v>16.8</v>
      </c>
      <c r="F57" s="173">
        <v>0</v>
      </c>
      <c r="G57" s="174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8">
        <v>1E-3</v>
      </c>
      <c r="O57" s="158">
        <f>ROUND(E57*N57,2)</f>
        <v>0.02</v>
      </c>
      <c r="P57" s="158">
        <v>0</v>
      </c>
      <c r="Q57" s="158">
        <f>ROUND(E57*P57,2)</f>
        <v>0</v>
      </c>
      <c r="R57" s="158" t="s">
        <v>185</v>
      </c>
      <c r="S57" s="158" t="s">
        <v>117</v>
      </c>
      <c r="T57" s="158" t="s">
        <v>117</v>
      </c>
      <c r="U57" s="158">
        <v>0</v>
      </c>
      <c r="V57" s="158">
        <f>ROUND(E57*U57,2)</f>
        <v>0</v>
      </c>
      <c r="W57" s="158"/>
      <c r="X57" s="158" t="s">
        <v>186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187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56"/>
      <c r="B58" s="157"/>
      <c r="C58" s="184" t="s">
        <v>188</v>
      </c>
      <c r="D58" s="160"/>
      <c r="E58" s="161">
        <v>16.8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121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69">
        <v>19</v>
      </c>
      <c r="B59" s="170" t="s">
        <v>189</v>
      </c>
      <c r="C59" s="183" t="s">
        <v>190</v>
      </c>
      <c r="D59" s="171" t="s">
        <v>129</v>
      </c>
      <c r="E59" s="172">
        <v>7.2720000000000002</v>
      </c>
      <c r="F59" s="173">
        <v>0</v>
      </c>
      <c r="G59" s="174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8">
        <v>0</v>
      </c>
      <c r="O59" s="158">
        <f>ROUND(E59*N59,2)</f>
        <v>0</v>
      </c>
      <c r="P59" s="158">
        <v>0</v>
      </c>
      <c r="Q59" s="158">
        <f>ROUND(E59*P59,2)</f>
        <v>0</v>
      </c>
      <c r="R59" s="158"/>
      <c r="S59" s="158" t="s">
        <v>117</v>
      </c>
      <c r="T59" s="158" t="s">
        <v>117</v>
      </c>
      <c r="U59" s="158">
        <v>0.20200000000000001</v>
      </c>
      <c r="V59" s="158">
        <f>ROUND(E59*U59,2)</f>
        <v>1.47</v>
      </c>
      <c r="W59" s="158"/>
      <c r="X59" s="158" t="s">
        <v>118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119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184" t="s">
        <v>142</v>
      </c>
      <c r="D60" s="160"/>
      <c r="E60" s="161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121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6"/>
      <c r="B61" s="157"/>
      <c r="C61" s="184" t="s">
        <v>191</v>
      </c>
      <c r="D61" s="160"/>
      <c r="E61" s="161">
        <v>1.5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121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184" t="s">
        <v>192</v>
      </c>
      <c r="D62" s="160"/>
      <c r="E62" s="161">
        <v>5.77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121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69">
        <v>20</v>
      </c>
      <c r="B63" s="170" t="s">
        <v>193</v>
      </c>
      <c r="C63" s="183" t="s">
        <v>194</v>
      </c>
      <c r="D63" s="171" t="s">
        <v>129</v>
      </c>
      <c r="E63" s="172">
        <v>100</v>
      </c>
      <c r="F63" s="173">
        <v>0</v>
      </c>
      <c r="G63" s="174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8">
        <v>0</v>
      </c>
      <c r="O63" s="158">
        <f>ROUND(E63*N63,2)</f>
        <v>0</v>
      </c>
      <c r="P63" s="158">
        <v>0</v>
      </c>
      <c r="Q63" s="158">
        <f>ROUND(E63*P63,2)</f>
        <v>0</v>
      </c>
      <c r="R63" s="158"/>
      <c r="S63" s="158" t="s">
        <v>117</v>
      </c>
      <c r="T63" s="158" t="s">
        <v>117</v>
      </c>
      <c r="U63" s="158">
        <v>0.65200000000000002</v>
      </c>
      <c r="V63" s="158">
        <f>ROUND(E63*U63,2)</f>
        <v>65.2</v>
      </c>
      <c r="W63" s="158"/>
      <c r="X63" s="158" t="s">
        <v>118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119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56"/>
      <c r="B64" s="157"/>
      <c r="C64" s="184" t="s">
        <v>195</v>
      </c>
      <c r="D64" s="160"/>
      <c r="E64" s="161">
        <v>100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121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69">
        <v>21</v>
      </c>
      <c r="B65" s="170" t="s">
        <v>196</v>
      </c>
      <c r="C65" s="183" t="s">
        <v>197</v>
      </c>
      <c r="D65" s="171" t="s">
        <v>129</v>
      </c>
      <c r="E65" s="172">
        <v>100</v>
      </c>
      <c r="F65" s="173">
        <v>0</v>
      </c>
      <c r="G65" s="174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117</v>
      </c>
      <c r="T65" s="158" t="s">
        <v>117</v>
      </c>
      <c r="U65" s="158">
        <v>1.0999999999999999E-2</v>
      </c>
      <c r="V65" s="158">
        <f>ROUND(E65*U65,2)</f>
        <v>1.1000000000000001</v>
      </c>
      <c r="W65" s="158"/>
      <c r="X65" s="158" t="s">
        <v>118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119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56"/>
      <c r="B66" s="157"/>
      <c r="C66" s="184" t="s">
        <v>198</v>
      </c>
      <c r="D66" s="160"/>
      <c r="E66" s="161">
        <v>100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121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69">
        <v>22</v>
      </c>
      <c r="B67" s="170" t="s">
        <v>199</v>
      </c>
      <c r="C67" s="183" t="s">
        <v>200</v>
      </c>
      <c r="D67" s="171" t="s">
        <v>129</v>
      </c>
      <c r="E67" s="172">
        <v>100</v>
      </c>
      <c r="F67" s="173">
        <v>0</v>
      </c>
      <c r="G67" s="174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8.5999999999999993E-2</v>
      </c>
      <c r="V67" s="158">
        <f>ROUND(E67*U67,2)</f>
        <v>8.6</v>
      </c>
      <c r="W67" s="158"/>
      <c r="X67" s="158" t="s">
        <v>118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119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6"/>
      <c r="B68" s="157"/>
      <c r="C68" s="184" t="s">
        <v>201</v>
      </c>
      <c r="D68" s="160"/>
      <c r="E68" s="161">
        <v>100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121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69">
        <v>23</v>
      </c>
      <c r="B69" s="170" t="s">
        <v>202</v>
      </c>
      <c r="C69" s="183" t="s">
        <v>203</v>
      </c>
      <c r="D69" s="171" t="s">
        <v>163</v>
      </c>
      <c r="E69" s="172">
        <v>150</v>
      </c>
      <c r="F69" s="173">
        <v>0</v>
      </c>
      <c r="G69" s="174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8">
        <v>0</v>
      </c>
      <c r="O69" s="158">
        <f>ROUND(E69*N69,2)</f>
        <v>0</v>
      </c>
      <c r="P69" s="158">
        <v>0</v>
      </c>
      <c r="Q69" s="158">
        <f>ROUND(E69*P69,2)</f>
        <v>0</v>
      </c>
      <c r="R69" s="158"/>
      <c r="S69" s="158" t="s">
        <v>117</v>
      </c>
      <c r="T69" s="158" t="s">
        <v>117</v>
      </c>
      <c r="U69" s="158">
        <v>1.2E-2</v>
      </c>
      <c r="V69" s="158">
        <f>ROUND(E69*U69,2)</f>
        <v>1.8</v>
      </c>
      <c r="W69" s="158"/>
      <c r="X69" s="158" t="s">
        <v>118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119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56"/>
      <c r="B70" s="157"/>
      <c r="C70" s="184" t="s">
        <v>179</v>
      </c>
      <c r="D70" s="160"/>
      <c r="E70" s="161">
        <v>150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121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69">
        <v>24</v>
      </c>
      <c r="B71" s="170" t="s">
        <v>204</v>
      </c>
      <c r="C71" s="183" t="s">
        <v>205</v>
      </c>
      <c r="D71" s="171" t="s">
        <v>163</v>
      </c>
      <c r="E71" s="172">
        <v>150</v>
      </c>
      <c r="F71" s="173">
        <v>0</v>
      </c>
      <c r="G71" s="174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8">
        <v>0</v>
      </c>
      <c r="O71" s="158">
        <f>ROUND(E71*N71,2)</f>
        <v>0</v>
      </c>
      <c r="P71" s="158">
        <v>0</v>
      </c>
      <c r="Q71" s="158">
        <f>ROUND(E71*P71,2)</f>
        <v>0</v>
      </c>
      <c r="R71" s="158"/>
      <c r="S71" s="158" t="s">
        <v>117</v>
      </c>
      <c r="T71" s="158" t="s">
        <v>117</v>
      </c>
      <c r="U71" s="158">
        <v>0.107</v>
      </c>
      <c r="V71" s="158">
        <f>ROUND(E71*U71,2)</f>
        <v>16.05</v>
      </c>
      <c r="W71" s="158"/>
      <c r="X71" s="158" t="s">
        <v>118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119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56"/>
      <c r="B72" s="157"/>
      <c r="C72" s="184" t="s">
        <v>179</v>
      </c>
      <c r="D72" s="160"/>
      <c r="E72" s="161">
        <v>150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121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69">
        <v>25</v>
      </c>
      <c r="B73" s="170" t="s">
        <v>206</v>
      </c>
      <c r="C73" s="183" t="s">
        <v>207</v>
      </c>
      <c r="D73" s="171" t="s">
        <v>163</v>
      </c>
      <c r="E73" s="172">
        <v>150</v>
      </c>
      <c r="F73" s="173">
        <v>0</v>
      </c>
      <c r="G73" s="174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8">
        <v>0</v>
      </c>
      <c r="O73" s="158">
        <f>ROUND(E73*N73,2)</f>
        <v>0</v>
      </c>
      <c r="P73" s="158">
        <v>0</v>
      </c>
      <c r="Q73" s="158">
        <f>ROUND(E73*P73,2)</f>
        <v>0</v>
      </c>
      <c r="R73" s="158"/>
      <c r="S73" s="158" t="s">
        <v>117</v>
      </c>
      <c r="T73" s="158" t="s">
        <v>117</v>
      </c>
      <c r="U73" s="158">
        <v>0.26300000000000001</v>
      </c>
      <c r="V73" s="158">
        <f>ROUND(E73*U73,2)</f>
        <v>39.450000000000003</v>
      </c>
      <c r="W73" s="158"/>
      <c r="X73" s="158" t="s">
        <v>118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119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56"/>
      <c r="B74" s="157"/>
      <c r="C74" s="184" t="s">
        <v>208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121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56"/>
      <c r="B75" s="157"/>
      <c r="C75" s="184" t="s">
        <v>209</v>
      </c>
      <c r="D75" s="160"/>
      <c r="E75" s="161">
        <v>150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121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69">
        <v>26</v>
      </c>
      <c r="B76" s="170" t="s">
        <v>210</v>
      </c>
      <c r="C76" s="183" t="s">
        <v>211</v>
      </c>
      <c r="D76" s="171" t="s">
        <v>129</v>
      </c>
      <c r="E76" s="172">
        <v>2828.45</v>
      </c>
      <c r="F76" s="173">
        <v>0</v>
      </c>
      <c r="G76" s="174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0</v>
      </c>
      <c r="O76" s="158">
        <f>ROUND(E76*N76,2)</f>
        <v>0</v>
      </c>
      <c r="P76" s="158">
        <v>0</v>
      </c>
      <c r="Q76" s="158">
        <f>ROUND(E76*P76,2)</f>
        <v>0</v>
      </c>
      <c r="R76" s="158"/>
      <c r="S76" s="158" t="s">
        <v>117</v>
      </c>
      <c r="T76" s="158" t="s">
        <v>117</v>
      </c>
      <c r="U76" s="158">
        <v>1.0999999999999999E-2</v>
      </c>
      <c r="V76" s="158">
        <f>ROUND(E76*U76,2)</f>
        <v>31.11</v>
      </c>
      <c r="W76" s="158"/>
      <c r="X76" s="158" t="s">
        <v>118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212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6"/>
      <c r="B77" s="157"/>
      <c r="C77" s="189" t="s">
        <v>213</v>
      </c>
      <c r="D77" s="190"/>
      <c r="E77" s="191">
        <v>2505.348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121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56"/>
      <c r="B78" s="157"/>
      <c r="C78" s="189" t="s">
        <v>214</v>
      </c>
      <c r="D78" s="190"/>
      <c r="E78" s="191">
        <v>383.68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121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56"/>
      <c r="B79" s="157"/>
      <c r="C79" s="189" t="s">
        <v>582</v>
      </c>
      <c r="D79" s="190"/>
      <c r="E79" s="191">
        <v>12.422000000000001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121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56"/>
      <c r="B80" s="157"/>
      <c r="C80" s="189" t="s">
        <v>215</v>
      </c>
      <c r="D80" s="190"/>
      <c r="E80" s="191">
        <v>27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121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189" t="s">
        <v>216</v>
      </c>
      <c r="D81" s="190"/>
      <c r="E81" s="191">
        <v>-100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121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75">
        <v>27</v>
      </c>
      <c r="B82" s="176" t="s">
        <v>217</v>
      </c>
      <c r="C82" s="185" t="s">
        <v>218</v>
      </c>
      <c r="D82" s="177" t="s">
        <v>129</v>
      </c>
      <c r="E82" s="178">
        <v>2828.45</v>
      </c>
      <c r="F82" s="179">
        <v>0</v>
      </c>
      <c r="G82" s="180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8">
        <v>0</v>
      </c>
      <c r="O82" s="158">
        <f>ROUND(E82*N82,2)</f>
        <v>0</v>
      </c>
      <c r="P82" s="158">
        <v>0</v>
      </c>
      <c r="Q82" s="158">
        <f>ROUND(E82*P82,2)</f>
        <v>0</v>
      </c>
      <c r="R82" s="158"/>
      <c r="S82" s="158" t="s">
        <v>117</v>
      </c>
      <c r="T82" s="158" t="s">
        <v>117</v>
      </c>
      <c r="U82" s="158">
        <v>8.9999999999999993E-3</v>
      </c>
      <c r="V82" s="158">
        <f>ROUND(E82*U82,2)</f>
        <v>25.46</v>
      </c>
      <c r="W82" s="158"/>
      <c r="X82" s="158" t="s">
        <v>118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119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4" customHeight="1" outlineLevel="1" x14ac:dyDescent="0.25">
      <c r="A83" s="175">
        <v>28</v>
      </c>
      <c r="B83" s="176" t="s">
        <v>219</v>
      </c>
      <c r="C83" s="185" t="s">
        <v>574</v>
      </c>
      <c r="D83" s="177" t="s">
        <v>129</v>
      </c>
      <c r="E83" s="178">
        <v>2828.45</v>
      </c>
      <c r="F83" s="179">
        <v>650</v>
      </c>
      <c r="G83" s="180">
        <f>ROUND(E83*F83,2)</f>
        <v>1838492.5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2224575.9249999998</v>
      </c>
      <c r="N83" s="158">
        <v>0</v>
      </c>
      <c r="O83" s="158">
        <f>ROUND(E83*N83,2)</f>
        <v>0</v>
      </c>
      <c r="P83" s="158">
        <v>0</v>
      </c>
      <c r="Q83" s="158">
        <f>ROUND(E83*P83,2)</f>
        <v>0</v>
      </c>
      <c r="R83" s="158"/>
      <c r="S83" s="158" t="s">
        <v>117</v>
      </c>
      <c r="T83" s="158" t="s">
        <v>221</v>
      </c>
      <c r="U83" s="158">
        <v>0</v>
      </c>
      <c r="V83" s="158">
        <f>ROUND(E83*U83,2)</f>
        <v>0</v>
      </c>
      <c r="W83" s="158"/>
      <c r="X83" s="158" t="s">
        <v>118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119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69">
        <v>29</v>
      </c>
      <c r="B84" s="170" t="s">
        <v>222</v>
      </c>
      <c r="C84" s="183" t="s">
        <v>223</v>
      </c>
      <c r="D84" s="171" t="s">
        <v>163</v>
      </c>
      <c r="E84" s="172">
        <v>12526.74</v>
      </c>
      <c r="F84" s="173">
        <v>0</v>
      </c>
      <c r="G84" s="174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58"/>
      <c r="S84" s="158" t="s">
        <v>117</v>
      </c>
      <c r="T84" s="158" t="s">
        <v>117</v>
      </c>
      <c r="U84" s="158">
        <v>1.7999999999999999E-2</v>
      </c>
      <c r="V84" s="158">
        <f>ROUND(E84*U84,2)</f>
        <v>225.48</v>
      </c>
      <c r="W84" s="158"/>
      <c r="X84" s="158" t="s">
        <v>118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119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184" t="s">
        <v>224</v>
      </c>
      <c r="D85" s="160"/>
      <c r="E85" s="161">
        <v>12526.74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121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75">
        <v>30</v>
      </c>
      <c r="B86" s="176" t="s">
        <v>225</v>
      </c>
      <c r="C86" s="185" t="s">
        <v>226</v>
      </c>
      <c r="D86" s="177" t="s">
        <v>163</v>
      </c>
      <c r="E86" s="178">
        <v>8525.2000000000007</v>
      </c>
      <c r="F86" s="179">
        <v>0</v>
      </c>
      <c r="G86" s="180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8">
        <v>0</v>
      </c>
      <c r="O86" s="158">
        <f>ROUND(E86*N86,2)</f>
        <v>0</v>
      </c>
      <c r="P86" s="158">
        <v>0</v>
      </c>
      <c r="Q86" s="158">
        <f>ROUND(E86*P86,2)</f>
        <v>0</v>
      </c>
      <c r="R86" s="158"/>
      <c r="S86" s="158" t="s">
        <v>117</v>
      </c>
      <c r="T86" s="158" t="s">
        <v>117</v>
      </c>
      <c r="U86" s="158">
        <v>0.20300000000000001</v>
      </c>
      <c r="V86" s="158">
        <f>ROUND(E86*U86,2)</f>
        <v>1730.62</v>
      </c>
      <c r="W86" s="158"/>
      <c r="X86" s="158" t="s">
        <v>118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119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75">
        <v>31</v>
      </c>
      <c r="B87" s="176" t="s">
        <v>227</v>
      </c>
      <c r="C87" s="185" t="s">
        <v>228</v>
      </c>
      <c r="D87" s="177" t="s">
        <v>163</v>
      </c>
      <c r="E87" s="178">
        <v>8525.2000000000007</v>
      </c>
      <c r="F87" s="179">
        <v>0</v>
      </c>
      <c r="G87" s="180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8">
        <v>0</v>
      </c>
      <c r="O87" s="158">
        <f>ROUND(E87*N87,2)</f>
        <v>0</v>
      </c>
      <c r="P87" s="158">
        <v>0</v>
      </c>
      <c r="Q87" s="158">
        <f>ROUND(E87*P87,2)</f>
        <v>0</v>
      </c>
      <c r="R87" s="158"/>
      <c r="S87" s="158" t="s">
        <v>117</v>
      </c>
      <c r="T87" s="158" t="s">
        <v>221</v>
      </c>
      <c r="U87" s="158">
        <v>21.428999999999998</v>
      </c>
      <c r="V87" s="158">
        <f>ROUND(E87*U87,2)</f>
        <v>182686.51</v>
      </c>
      <c r="W87" s="158"/>
      <c r="X87" s="158" t="s">
        <v>118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119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69">
        <v>32</v>
      </c>
      <c r="B88" s="170" t="s">
        <v>229</v>
      </c>
      <c r="C88" s="183" t="s">
        <v>230</v>
      </c>
      <c r="D88" s="171" t="s">
        <v>184</v>
      </c>
      <c r="E88" s="172">
        <v>255.756</v>
      </c>
      <c r="F88" s="173">
        <v>0</v>
      </c>
      <c r="G88" s="174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8">
        <v>1E-3</v>
      </c>
      <c r="O88" s="158">
        <f>ROUND(E88*N88,2)</f>
        <v>0.26</v>
      </c>
      <c r="P88" s="158">
        <v>0</v>
      </c>
      <c r="Q88" s="158">
        <f>ROUND(E88*P88,2)</f>
        <v>0</v>
      </c>
      <c r="R88" s="158" t="s">
        <v>185</v>
      </c>
      <c r="S88" s="158" t="s">
        <v>117</v>
      </c>
      <c r="T88" s="158" t="s">
        <v>117</v>
      </c>
      <c r="U88" s="158">
        <v>0</v>
      </c>
      <c r="V88" s="158">
        <f>ROUND(E88*U88,2)</f>
        <v>0</v>
      </c>
      <c r="W88" s="158"/>
      <c r="X88" s="158" t="s">
        <v>186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187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184" t="s">
        <v>231</v>
      </c>
      <c r="D89" s="160"/>
      <c r="E89" s="161">
        <v>255.76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121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69">
        <v>33</v>
      </c>
      <c r="B90" s="170" t="s">
        <v>232</v>
      </c>
      <c r="C90" s="183" t="s">
        <v>233</v>
      </c>
      <c r="D90" s="171" t="s">
        <v>234</v>
      </c>
      <c r="E90" s="172">
        <v>0.25580000000000003</v>
      </c>
      <c r="F90" s="173">
        <v>0</v>
      </c>
      <c r="G90" s="174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235</v>
      </c>
      <c r="T90" s="158" t="s">
        <v>221</v>
      </c>
      <c r="U90" s="158">
        <v>0</v>
      </c>
      <c r="V90" s="158">
        <f>ROUND(E90*U90,2)</f>
        <v>0</v>
      </c>
      <c r="W90" s="158"/>
      <c r="X90" s="158" t="s">
        <v>118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119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184" t="s">
        <v>236</v>
      </c>
      <c r="D91" s="160"/>
      <c r="E91" s="161">
        <v>0.26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121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5">
      <c r="A92" s="163" t="s">
        <v>112</v>
      </c>
      <c r="B92" s="164" t="s">
        <v>63</v>
      </c>
      <c r="C92" s="182" t="s">
        <v>64</v>
      </c>
      <c r="D92" s="165"/>
      <c r="E92" s="166"/>
      <c r="F92" s="167"/>
      <c r="G92" s="168">
        <f>SUMIF(AG93:AG130,"&lt;&gt;NOR",G93:G130)</f>
        <v>0</v>
      </c>
      <c r="H92" s="162"/>
      <c r="I92" s="162">
        <f>SUM(I93:I130)</f>
        <v>0</v>
      </c>
      <c r="J92" s="162"/>
      <c r="K92" s="162">
        <f>SUM(K93:K130)</f>
        <v>0</v>
      </c>
      <c r="L92" s="162"/>
      <c r="M92" s="162">
        <f>SUM(M93:M130)</f>
        <v>0</v>
      </c>
      <c r="N92" s="162"/>
      <c r="O92" s="162">
        <f>SUM(O93:O130)</f>
        <v>1103.3999999999999</v>
      </c>
      <c r="P92" s="162"/>
      <c r="Q92" s="162">
        <f>SUM(Q93:Q130)</f>
        <v>0</v>
      </c>
      <c r="R92" s="162"/>
      <c r="S92" s="162"/>
      <c r="T92" s="162"/>
      <c r="U92" s="162"/>
      <c r="V92" s="162">
        <f>SUM(V93:V130)</f>
        <v>1944.05</v>
      </c>
      <c r="W92" s="162"/>
      <c r="X92" s="162"/>
      <c r="AG92" t="s">
        <v>113</v>
      </c>
    </row>
    <row r="93" spans="1:60" ht="20.399999999999999" outlineLevel="1" x14ac:dyDescent="0.25">
      <c r="A93" s="169">
        <v>34</v>
      </c>
      <c r="B93" s="170" t="s">
        <v>237</v>
      </c>
      <c r="C93" s="183" t="s">
        <v>238</v>
      </c>
      <c r="D93" s="171" t="s">
        <v>116</v>
      </c>
      <c r="E93" s="172">
        <v>2225</v>
      </c>
      <c r="F93" s="173">
        <v>0</v>
      </c>
      <c r="G93" s="174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8">
        <v>0.43651000000000001</v>
      </c>
      <c r="O93" s="158">
        <f>ROUND(E93*N93,2)</f>
        <v>971.23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0.78386</v>
      </c>
      <c r="V93" s="158">
        <f>ROUND(E93*U93,2)</f>
        <v>1744.09</v>
      </c>
      <c r="W93" s="158"/>
      <c r="X93" s="158" t="s">
        <v>239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240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56"/>
      <c r="B94" s="157"/>
      <c r="C94" s="184" t="s">
        <v>241</v>
      </c>
      <c r="D94" s="160"/>
      <c r="E94" s="161">
        <v>2225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121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0.399999999999999" outlineLevel="1" x14ac:dyDescent="0.25">
      <c r="A95" s="169">
        <v>35</v>
      </c>
      <c r="B95" s="170" t="s">
        <v>242</v>
      </c>
      <c r="C95" s="183" t="s">
        <v>243</v>
      </c>
      <c r="D95" s="171" t="s">
        <v>116</v>
      </c>
      <c r="E95" s="172">
        <v>173</v>
      </c>
      <c r="F95" s="173">
        <v>0</v>
      </c>
      <c r="G95" s="174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8">
        <v>0.43698999999999999</v>
      </c>
      <c r="O95" s="158">
        <f>ROUND(E95*N95,2)</f>
        <v>75.599999999999994</v>
      </c>
      <c r="P95" s="158">
        <v>0</v>
      </c>
      <c r="Q95" s="158">
        <f>ROUND(E95*P95,2)</f>
        <v>0</v>
      </c>
      <c r="R95" s="158"/>
      <c r="S95" s="158" t="s">
        <v>117</v>
      </c>
      <c r="T95" s="158" t="s">
        <v>117</v>
      </c>
      <c r="U95" s="158">
        <v>0.78444000000000003</v>
      </c>
      <c r="V95" s="158">
        <f>ROUND(E95*U95,2)</f>
        <v>135.71</v>
      </c>
      <c r="W95" s="158"/>
      <c r="X95" s="158" t="s">
        <v>239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240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56"/>
      <c r="B96" s="157"/>
      <c r="C96" s="184" t="s">
        <v>244</v>
      </c>
      <c r="D96" s="160"/>
      <c r="E96" s="161">
        <v>128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121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184" t="s">
        <v>245</v>
      </c>
      <c r="D97" s="160"/>
      <c r="E97" s="161">
        <v>45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121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69">
        <v>36</v>
      </c>
      <c r="B98" s="170" t="s">
        <v>246</v>
      </c>
      <c r="C98" s="183" t="s">
        <v>247</v>
      </c>
      <c r="D98" s="171" t="s">
        <v>163</v>
      </c>
      <c r="E98" s="172">
        <v>44.8</v>
      </c>
      <c r="F98" s="173">
        <v>0</v>
      </c>
      <c r="G98" s="174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8">
        <v>3.0000000000000001E-5</v>
      </c>
      <c r="O98" s="158">
        <f>ROUND(E98*N98,2)</f>
        <v>0</v>
      </c>
      <c r="P98" s="158">
        <v>0</v>
      </c>
      <c r="Q98" s="158">
        <f>ROUND(E98*P98,2)</f>
        <v>0</v>
      </c>
      <c r="R98" s="158"/>
      <c r="S98" s="158" t="s">
        <v>117</v>
      </c>
      <c r="T98" s="158" t="s">
        <v>117</v>
      </c>
      <c r="U98" s="158">
        <v>5.7000000000000002E-2</v>
      </c>
      <c r="V98" s="158">
        <f>ROUND(E98*U98,2)</f>
        <v>2.5499999999999998</v>
      </c>
      <c r="W98" s="158"/>
      <c r="X98" s="158" t="s">
        <v>118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119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184" t="s">
        <v>248</v>
      </c>
      <c r="D99" s="160"/>
      <c r="E99" s="161">
        <v>44.8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121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69">
        <v>37</v>
      </c>
      <c r="B100" s="170" t="s">
        <v>249</v>
      </c>
      <c r="C100" s="183" t="s">
        <v>250</v>
      </c>
      <c r="D100" s="171" t="s">
        <v>163</v>
      </c>
      <c r="E100" s="172">
        <v>51.52</v>
      </c>
      <c r="F100" s="173">
        <v>0</v>
      </c>
      <c r="G100" s="174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8">
        <v>4.0000000000000002E-4</v>
      </c>
      <c r="O100" s="158">
        <f>ROUND(E100*N100,2)</f>
        <v>0.02</v>
      </c>
      <c r="P100" s="158">
        <v>0</v>
      </c>
      <c r="Q100" s="158">
        <f>ROUND(E100*P100,2)</f>
        <v>0</v>
      </c>
      <c r="R100" s="158" t="s">
        <v>185</v>
      </c>
      <c r="S100" s="158" t="s">
        <v>117</v>
      </c>
      <c r="T100" s="158" t="s">
        <v>117</v>
      </c>
      <c r="U100" s="158">
        <v>0</v>
      </c>
      <c r="V100" s="158">
        <f>ROUND(E100*U100,2)</f>
        <v>0</v>
      </c>
      <c r="W100" s="158"/>
      <c r="X100" s="158" t="s">
        <v>186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187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56"/>
      <c r="B101" s="157"/>
      <c r="C101" s="184" t="s">
        <v>251</v>
      </c>
      <c r="D101" s="160"/>
      <c r="E101" s="161">
        <v>51.52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121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69">
        <v>38</v>
      </c>
      <c r="B102" s="170" t="s">
        <v>252</v>
      </c>
      <c r="C102" s="183" t="s">
        <v>253</v>
      </c>
      <c r="D102" s="171" t="s">
        <v>129</v>
      </c>
      <c r="E102" s="172">
        <v>0.15</v>
      </c>
      <c r="F102" s="173">
        <v>0</v>
      </c>
      <c r="G102" s="174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8">
        <v>2.5249999999999999</v>
      </c>
      <c r="O102" s="158">
        <f>ROUND(E102*N102,2)</f>
        <v>0.38</v>
      </c>
      <c r="P102" s="158">
        <v>0</v>
      </c>
      <c r="Q102" s="158">
        <f>ROUND(E102*P102,2)</f>
        <v>0</v>
      </c>
      <c r="R102" s="158"/>
      <c r="S102" s="158" t="s">
        <v>117</v>
      </c>
      <c r="T102" s="158" t="s">
        <v>117</v>
      </c>
      <c r="U102" s="158">
        <v>0.47699999999999998</v>
      </c>
      <c r="V102" s="158">
        <f>ROUND(E102*U102,2)</f>
        <v>7.0000000000000007E-2</v>
      </c>
      <c r="W102" s="158"/>
      <c r="X102" s="158" t="s">
        <v>118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119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56"/>
      <c r="B103" s="157"/>
      <c r="C103" s="184" t="s">
        <v>254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121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184" t="s">
        <v>255</v>
      </c>
      <c r="D104" s="160"/>
      <c r="E104" s="161">
        <v>0.15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121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69">
        <v>39</v>
      </c>
      <c r="B105" s="170" t="s">
        <v>256</v>
      </c>
      <c r="C105" s="183" t="s">
        <v>257</v>
      </c>
      <c r="D105" s="171" t="s">
        <v>129</v>
      </c>
      <c r="E105" s="172">
        <v>2.88</v>
      </c>
      <c r="F105" s="173">
        <v>0</v>
      </c>
      <c r="G105" s="174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8">
        <v>2.5249999999999999</v>
      </c>
      <c r="O105" s="158">
        <f>ROUND(E105*N105,2)</f>
        <v>7.27</v>
      </c>
      <c r="P105" s="158">
        <v>0</v>
      </c>
      <c r="Q105" s="158">
        <f>ROUND(E105*P105,2)</f>
        <v>0</v>
      </c>
      <c r="R105" s="158"/>
      <c r="S105" s="158" t="s">
        <v>117</v>
      </c>
      <c r="T105" s="158" t="s">
        <v>117</v>
      </c>
      <c r="U105" s="158">
        <v>0.47699999999999998</v>
      </c>
      <c r="V105" s="158">
        <f>ROUND(E105*U105,2)</f>
        <v>1.37</v>
      </c>
      <c r="W105" s="158"/>
      <c r="X105" s="158" t="s">
        <v>118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119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56"/>
      <c r="B106" s="157"/>
      <c r="C106" s="184" t="s">
        <v>258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121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56"/>
      <c r="B107" s="157"/>
      <c r="C107" s="184" t="s">
        <v>146</v>
      </c>
      <c r="D107" s="160"/>
      <c r="E107" s="161">
        <v>1.62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121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6"/>
      <c r="B108" s="157"/>
      <c r="C108" s="184" t="s">
        <v>147</v>
      </c>
      <c r="D108" s="160"/>
      <c r="E108" s="161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121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56"/>
      <c r="B109" s="157"/>
      <c r="C109" s="184" t="s">
        <v>148</v>
      </c>
      <c r="D109" s="160"/>
      <c r="E109" s="161">
        <v>0.9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121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56"/>
      <c r="B110" s="157"/>
      <c r="C110" s="184" t="s">
        <v>149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121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56"/>
      <c r="B111" s="157"/>
      <c r="C111" s="184" t="s">
        <v>150</v>
      </c>
      <c r="D111" s="160"/>
      <c r="E111" s="161">
        <v>0.36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121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69">
        <v>40</v>
      </c>
      <c r="B112" s="170" t="s">
        <v>259</v>
      </c>
      <c r="C112" s="183" t="s">
        <v>260</v>
      </c>
      <c r="D112" s="171" t="s">
        <v>261</v>
      </c>
      <c r="E112" s="172">
        <v>32</v>
      </c>
      <c r="F112" s="173">
        <v>0</v>
      </c>
      <c r="G112" s="174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8">
        <v>9.4199999999999996E-3</v>
      </c>
      <c r="O112" s="158">
        <f>ROUND(E112*N112,2)</f>
        <v>0.3</v>
      </c>
      <c r="P112" s="158">
        <v>0</v>
      </c>
      <c r="Q112" s="158">
        <f>ROUND(E112*P112,2)</f>
        <v>0</v>
      </c>
      <c r="R112" s="158"/>
      <c r="S112" s="158" t="s">
        <v>117</v>
      </c>
      <c r="T112" s="158" t="s">
        <v>117</v>
      </c>
      <c r="U112" s="158">
        <v>0.89800000000000002</v>
      </c>
      <c r="V112" s="158">
        <f>ROUND(E112*U112,2)</f>
        <v>28.74</v>
      </c>
      <c r="W112" s="158"/>
      <c r="X112" s="158" t="s">
        <v>118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119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56"/>
      <c r="B113" s="157"/>
      <c r="C113" s="184" t="s">
        <v>262</v>
      </c>
      <c r="D113" s="160"/>
      <c r="E113" s="161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121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6"/>
      <c r="B114" s="157"/>
      <c r="C114" s="184" t="s">
        <v>263</v>
      </c>
      <c r="D114" s="160"/>
      <c r="E114" s="161">
        <v>18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121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56"/>
      <c r="B115" s="157"/>
      <c r="C115" s="184" t="s">
        <v>264</v>
      </c>
      <c r="D115" s="160"/>
      <c r="E115" s="161">
        <v>10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121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56"/>
      <c r="B116" s="157"/>
      <c r="C116" s="184" t="s">
        <v>265</v>
      </c>
      <c r="D116" s="160"/>
      <c r="E116" s="161">
        <v>4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121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69">
        <v>41</v>
      </c>
      <c r="B117" s="170" t="s">
        <v>266</v>
      </c>
      <c r="C117" s="183" t="s">
        <v>267</v>
      </c>
      <c r="D117" s="171" t="s">
        <v>163</v>
      </c>
      <c r="E117" s="172">
        <v>89.6</v>
      </c>
      <c r="F117" s="173">
        <v>0</v>
      </c>
      <c r="G117" s="174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8">
        <v>3.0000000000000001E-5</v>
      </c>
      <c r="O117" s="158">
        <f>ROUND(E117*N117,2)</f>
        <v>0</v>
      </c>
      <c r="P117" s="158">
        <v>0</v>
      </c>
      <c r="Q117" s="158">
        <f>ROUND(E117*P117,2)</f>
        <v>0</v>
      </c>
      <c r="R117" s="158"/>
      <c r="S117" s="158" t="s">
        <v>117</v>
      </c>
      <c r="T117" s="158" t="s">
        <v>117</v>
      </c>
      <c r="U117" s="158">
        <v>4.3999999999999997E-2</v>
      </c>
      <c r="V117" s="158">
        <f>ROUND(E117*U117,2)</f>
        <v>3.94</v>
      </c>
      <c r="W117" s="158"/>
      <c r="X117" s="158" t="s">
        <v>118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119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56"/>
      <c r="B118" s="157"/>
      <c r="C118" s="184" t="s">
        <v>164</v>
      </c>
      <c r="D118" s="160"/>
      <c r="E118" s="161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121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56"/>
      <c r="B119" s="157"/>
      <c r="C119" s="184" t="s">
        <v>268</v>
      </c>
      <c r="D119" s="160"/>
      <c r="E119" s="161">
        <v>20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121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56"/>
      <c r="B120" s="157"/>
      <c r="C120" s="184" t="s">
        <v>269</v>
      </c>
      <c r="D120" s="160"/>
      <c r="E120" s="161">
        <v>58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121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56"/>
      <c r="B121" s="157"/>
      <c r="C121" s="184" t="s">
        <v>270</v>
      </c>
      <c r="D121" s="160"/>
      <c r="E121" s="161">
        <v>11.6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121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69">
        <v>42</v>
      </c>
      <c r="B122" s="170" t="s">
        <v>271</v>
      </c>
      <c r="C122" s="183" t="s">
        <v>272</v>
      </c>
      <c r="D122" s="171" t="s">
        <v>163</v>
      </c>
      <c r="E122" s="172">
        <v>103.04</v>
      </c>
      <c r="F122" s="173">
        <v>0</v>
      </c>
      <c r="G122" s="174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8">
        <v>2.9999999999999997E-4</v>
      </c>
      <c r="O122" s="158">
        <f>ROUND(E122*N122,2)</f>
        <v>0.03</v>
      </c>
      <c r="P122" s="158">
        <v>0</v>
      </c>
      <c r="Q122" s="158">
        <f>ROUND(E122*P122,2)</f>
        <v>0</v>
      </c>
      <c r="R122" s="158" t="s">
        <v>185</v>
      </c>
      <c r="S122" s="158" t="s">
        <v>117</v>
      </c>
      <c r="T122" s="158" t="s">
        <v>117</v>
      </c>
      <c r="U122" s="158">
        <v>0</v>
      </c>
      <c r="V122" s="158">
        <f>ROUND(E122*U122,2)</f>
        <v>0</v>
      </c>
      <c r="W122" s="158"/>
      <c r="X122" s="158" t="s">
        <v>186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187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56"/>
      <c r="B123" s="157"/>
      <c r="C123" s="184" t="s">
        <v>273</v>
      </c>
      <c r="D123" s="160"/>
      <c r="E123" s="161">
        <v>103.04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121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69">
        <v>43</v>
      </c>
      <c r="B124" s="170" t="s">
        <v>274</v>
      </c>
      <c r="C124" s="183" t="s">
        <v>275</v>
      </c>
      <c r="D124" s="171" t="s">
        <v>129</v>
      </c>
      <c r="E124" s="172">
        <v>29</v>
      </c>
      <c r="F124" s="173">
        <v>0</v>
      </c>
      <c r="G124" s="174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8">
        <v>1.665</v>
      </c>
      <c r="O124" s="158">
        <f>ROUND(E124*N124,2)</f>
        <v>48.29</v>
      </c>
      <c r="P124" s="158">
        <v>0</v>
      </c>
      <c r="Q124" s="158">
        <f>ROUND(E124*P124,2)</f>
        <v>0</v>
      </c>
      <c r="R124" s="158"/>
      <c r="S124" s="158" t="s">
        <v>117</v>
      </c>
      <c r="T124" s="158" t="s">
        <v>117</v>
      </c>
      <c r="U124" s="158">
        <v>0.92</v>
      </c>
      <c r="V124" s="158">
        <f>ROUND(E124*U124,2)</f>
        <v>26.68</v>
      </c>
      <c r="W124" s="158"/>
      <c r="X124" s="158" t="s">
        <v>118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119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56"/>
      <c r="B125" s="157"/>
      <c r="C125" s="184" t="s">
        <v>164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121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56"/>
      <c r="B126" s="157"/>
      <c r="C126" s="184" t="s">
        <v>276</v>
      </c>
      <c r="D126" s="160"/>
      <c r="E126" s="161">
        <v>29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121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69">
        <v>44</v>
      </c>
      <c r="B127" s="170" t="s">
        <v>277</v>
      </c>
      <c r="C127" s="183" t="s">
        <v>278</v>
      </c>
      <c r="D127" s="171" t="s">
        <v>116</v>
      </c>
      <c r="E127" s="172">
        <v>10</v>
      </c>
      <c r="F127" s="173">
        <v>0</v>
      </c>
      <c r="G127" s="174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8">
        <v>2.7179999999999999E-2</v>
      </c>
      <c r="O127" s="158">
        <f>ROUND(E127*N127,2)</f>
        <v>0.27</v>
      </c>
      <c r="P127" s="158">
        <v>0</v>
      </c>
      <c r="Q127" s="158">
        <f>ROUND(E127*P127,2)</f>
        <v>0</v>
      </c>
      <c r="R127" s="158"/>
      <c r="S127" s="158" t="s">
        <v>279</v>
      </c>
      <c r="T127" s="158" t="s">
        <v>279</v>
      </c>
      <c r="U127" s="158">
        <v>0.09</v>
      </c>
      <c r="V127" s="158">
        <f>ROUND(E127*U127,2)</f>
        <v>0.9</v>
      </c>
      <c r="W127" s="158"/>
      <c r="X127" s="158" t="s">
        <v>118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119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56"/>
      <c r="B128" s="157"/>
      <c r="C128" s="184" t="s">
        <v>280</v>
      </c>
      <c r="D128" s="160"/>
      <c r="E128" s="161">
        <v>10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121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69">
        <v>45</v>
      </c>
      <c r="B129" s="170" t="s">
        <v>281</v>
      </c>
      <c r="C129" s="183" t="s">
        <v>282</v>
      </c>
      <c r="D129" s="171" t="s">
        <v>116</v>
      </c>
      <c r="E129" s="172">
        <v>10.5</v>
      </c>
      <c r="F129" s="173">
        <v>0</v>
      </c>
      <c r="G129" s="174">
        <f>ROUND(E129*F129,2)</f>
        <v>0</v>
      </c>
      <c r="H129" s="159"/>
      <c r="I129" s="158">
        <f>ROUND(E129*H129,2)</f>
        <v>0</v>
      </c>
      <c r="J129" s="159"/>
      <c r="K129" s="158">
        <f>ROUND(E129*J129,2)</f>
        <v>0</v>
      </c>
      <c r="L129" s="158">
        <v>21</v>
      </c>
      <c r="M129" s="158">
        <f>G129*(1+L129/100)</f>
        <v>0</v>
      </c>
      <c r="N129" s="158">
        <v>9.6000000000000002E-4</v>
      </c>
      <c r="O129" s="158">
        <f>ROUND(E129*N129,2)</f>
        <v>0.01</v>
      </c>
      <c r="P129" s="158">
        <v>0</v>
      </c>
      <c r="Q129" s="158">
        <f>ROUND(E129*P129,2)</f>
        <v>0</v>
      </c>
      <c r="R129" s="158" t="s">
        <v>185</v>
      </c>
      <c r="S129" s="158" t="s">
        <v>117</v>
      </c>
      <c r="T129" s="158" t="s">
        <v>117</v>
      </c>
      <c r="U129" s="158">
        <v>0</v>
      </c>
      <c r="V129" s="158">
        <f>ROUND(E129*U129,2)</f>
        <v>0</v>
      </c>
      <c r="W129" s="158"/>
      <c r="X129" s="158" t="s">
        <v>186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187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56"/>
      <c r="B130" s="157"/>
      <c r="C130" s="184" t="s">
        <v>283</v>
      </c>
      <c r="D130" s="160"/>
      <c r="E130" s="161">
        <v>10.5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121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x14ac:dyDescent="0.25">
      <c r="A131" s="163" t="s">
        <v>112</v>
      </c>
      <c r="B131" s="164" t="s">
        <v>65</v>
      </c>
      <c r="C131" s="182" t="s">
        <v>66</v>
      </c>
      <c r="D131" s="165"/>
      <c r="E131" s="166"/>
      <c r="F131" s="167"/>
      <c r="G131" s="168">
        <f>SUMIF(AG132:AG142,"&lt;&gt;NOR",G132:G142)</f>
        <v>0</v>
      </c>
      <c r="H131" s="162"/>
      <c r="I131" s="162">
        <f>SUM(I132:I142)</f>
        <v>0</v>
      </c>
      <c r="J131" s="162"/>
      <c r="K131" s="162">
        <f>SUM(K132:K142)</f>
        <v>0</v>
      </c>
      <c r="L131" s="162"/>
      <c r="M131" s="162">
        <f>SUM(M132:M142)</f>
        <v>0</v>
      </c>
      <c r="N131" s="162"/>
      <c r="O131" s="162">
        <f>SUM(O132:O142)</f>
        <v>0.11</v>
      </c>
      <c r="P131" s="162"/>
      <c r="Q131" s="162">
        <f>SUM(Q132:Q142)</f>
        <v>0</v>
      </c>
      <c r="R131" s="162"/>
      <c r="S131" s="162"/>
      <c r="T131" s="162"/>
      <c r="U131" s="162"/>
      <c r="V131" s="162">
        <f>SUM(V132:V142)</f>
        <v>8.32</v>
      </c>
      <c r="W131" s="162"/>
      <c r="X131" s="162"/>
      <c r="AG131" t="s">
        <v>113</v>
      </c>
    </row>
    <row r="132" spans="1:60" outlineLevel="1" x14ac:dyDescent="0.25">
      <c r="A132" s="169">
        <v>46</v>
      </c>
      <c r="B132" s="170" t="s">
        <v>284</v>
      </c>
      <c r="C132" s="183" t="s">
        <v>285</v>
      </c>
      <c r="D132" s="171" t="s">
        <v>261</v>
      </c>
      <c r="E132" s="172">
        <v>16</v>
      </c>
      <c r="F132" s="173">
        <v>0</v>
      </c>
      <c r="G132" s="174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8">
        <v>7.0200000000000002E-3</v>
      </c>
      <c r="O132" s="158">
        <f>ROUND(E132*N132,2)</f>
        <v>0.11</v>
      </c>
      <c r="P132" s="158">
        <v>0</v>
      </c>
      <c r="Q132" s="158">
        <f>ROUND(E132*P132,2)</f>
        <v>0</v>
      </c>
      <c r="R132" s="158"/>
      <c r="S132" s="158" t="s">
        <v>117</v>
      </c>
      <c r="T132" s="158" t="s">
        <v>117</v>
      </c>
      <c r="U132" s="158">
        <v>0.52</v>
      </c>
      <c r="V132" s="158">
        <f>ROUND(E132*U132,2)</f>
        <v>8.32</v>
      </c>
      <c r="W132" s="158"/>
      <c r="X132" s="158" t="s">
        <v>118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119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56"/>
      <c r="B133" s="157"/>
      <c r="C133" s="184" t="s">
        <v>575</v>
      </c>
      <c r="D133" s="160"/>
      <c r="E133" s="161">
        <v>16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121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69">
        <v>47</v>
      </c>
      <c r="B134" s="170" t="s">
        <v>286</v>
      </c>
      <c r="C134" s="183" t="s">
        <v>287</v>
      </c>
      <c r="D134" s="171" t="s">
        <v>288</v>
      </c>
      <c r="E134" s="172">
        <v>16</v>
      </c>
      <c r="F134" s="173">
        <v>0</v>
      </c>
      <c r="G134" s="174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8">
        <v>0</v>
      </c>
      <c r="O134" s="158">
        <f>ROUND(E134*N134,2)</f>
        <v>0</v>
      </c>
      <c r="P134" s="158">
        <v>0</v>
      </c>
      <c r="Q134" s="158">
        <f>ROUND(E134*P134,2)</f>
        <v>0</v>
      </c>
      <c r="R134" s="158"/>
      <c r="S134" s="158" t="s">
        <v>235</v>
      </c>
      <c r="T134" s="158" t="s">
        <v>221</v>
      </c>
      <c r="U134" s="158">
        <v>0</v>
      </c>
      <c r="V134" s="158">
        <f>ROUND(E134*U134,2)</f>
        <v>0</v>
      </c>
      <c r="W134" s="158"/>
      <c r="X134" s="158" t="s">
        <v>118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119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56"/>
      <c r="B135" s="157"/>
      <c r="C135" s="184" t="s">
        <v>576</v>
      </c>
      <c r="D135" s="160"/>
      <c r="E135" s="161">
        <v>16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121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69">
        <v>48</v>
      </c>
      <c r="B136" s="170" t="s">
        <v>289</v>
      </c>
      <c r="C136" s="183" t="s">
        <v>290</v>
      </c>
      <c r="D136" s="171" t="s">
        <v>163</v>
      </c>
      <c r="E136" s="172">
        <v>420</v>
      </c>
      <c r="F136" s="173">
        <v>0</v>
      </c>
      <c r="G136" s="174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8">
        <v>0</v>
      </c>
      <c r="O136" s="158">
        <f>ROUND(E136*N136,2)</f>
        <v>0</v>
      </c>
      <c r="P136" s="158">
        <v>0</v>
      </c>
      <c r="Q136" s="158">
        <f>ROUND(E136*P136,2)</f>
        <v>0</v>
      </c>
      <c r="R136" s="158"/>
      <c r="S136" s="158" t="s">
        <v>235</v>
      </c>
      <c r="T136" s="158" t="s">
        <v>221</v>
      </c>
      <c r="U136" s="158">
        <v>0</v>
      </c>
      <c r="V136" s="158">
        <f>ROUND(E136*U136,2)</f>
        <v>0</v>
      </c>
      <c r="W136" s="158"/>
      <c r="X136" s="158" t="s">
        <v>118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119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56"/>
      <c r="B137" s="157"/>
      <c r="C137" s="184" t="s">
        <v>291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121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56"/>
      <c r="B138" s="157"/>
      <c r="C138" s="184" t="s">
        <v>577</v>
      </c>
      <c r="D138" s="160"/>
      <c r="E138" s="161">
        <v>420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121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75">
        <v>49</v>
      </c>
      <c r="B139" s="176" t="s">
        <v>292</v>
      </c>
      <c r="C139" s="185" t="s">
        <v>578</v>
      </c>
      <c r="D139" s="177" t="s">
        <v>288</v>
      </c>
      <c r="E139" s="178">
        <v>14</v>
      </c>
      <c r="F139" s="179">
        <v>0</v>
      </c>
      <c r="G139" s="180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8">
        <v>0</v>
      </c>
      <c r="O139" s="158">
        <f>ROUND(E139*N139,2)</f>
        <v>0</v>
      </c>
      <c r="P139" s="158">
        <v>0</v>
      </c>
      <c r="Q139" s="158">
        <f>ROUND(E139*P139,2)</f>
        <v>0</v>
      </c>
      <c r="R139" s="158"/>
      <c r="S139" s="158" t="s">
        <v>235</v>
      </c>
      <c r="T139" s="158" t="s">
        <v>221</v>
      </c>
      <c r="U139" s="158">
        <v>0</v>
      </c>
      <c r="V139" s="158">
        <f>ROUND(E139*U139,2)</f>
        <v>0</v>
      </c>
      <c r="W139" s="158"/>
      <c r="X139" s="158" t="s">
        <v>118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212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0.399999999999999" outlineLevel="1" x14ac:dyDescent="0.25">
      <c r="A140" s="169">
        <v>50</v>
      </c>
      <c r="B140" s="170" t="s">
        <v>293</v>
      </c>
      <c r="C140" s="183" t="s">
        <v>294</v>
      </c>
      <c r="D140" s="171" t="s">
        <v>295</v>
      </c>
      <c r="E140" s="172">
        <v>1</v>
      </c>
      <c r="F140" s="173">
        <v>0</v>
      </c>
      <c r="G140" s="174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8">
        <v>0</v>
      </c>
      <c r="O140" s="158">
        <f>ROUND(E140*N140,2)</f>
        <v>0</v>
      </c>
      <c r="P140" s="158">
        <v>0</v>
      </c>
      <c r="Q140" s="158">
        <f>ROUND(E140*P140,2)</f>
        <v>0</v>
      </c>
      <c r="R140" s="158"/>
      <c r="S140" s="158" t="s">
        <v>235</v>
      </c>
      <c r="T140" s="158" t="s">
        <v>221</v>
      </c>
      <c r="U140" s="158">
        <v>0</v>
      </c>
      <c r="V140" s="158">
        <f>ROUND(E140*U140,2)</f>
        <v>0</v>
      </c>
      <c r="W140" s="158"/>
      <c r="X140" s="158" t="s">
        <v>118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212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30.6" outlineLevel="1" x14ac:dyDescent="0.25">
      <c r="A141" s="156"/>
      <c r="B141" s="157"/>
      <c r="C141" s="184" t="s">
        <v>296</v>
      </c>
      <c r="D141" s="160"/>
      <c r="E141" s="161">
        <v>1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121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24" customHeight="1" outlineLevel="1" x14ac:dyDescent="0.25">
      <c r="A142" s="175">
        <v>51</v>
      </c>
      <c r="B142" s="176" t="s">
        <v>297</v>
      </c>
      <c r="C142" s="185" t="s">
        <v>298</v>
      </c>
      <c r="D142" s="177" t="s">
        <v>261</v>
      </c>
      <c r="E142" s="178">
        <v>1</v>
      </c>
      <c r="F142" s="179">
        <v>0</v>
      </c>
      <c r="G142" s="180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8">
        <v>0</v>
      </c>
      <c r="O142" s="158">
        <f>ROUND(E142*N142,2)</f>
        <v>0</v>
      </c>
      <c r="P142" s="158">
        <v>0</v>
      </c>
      <c r="Q142" s="158">
        <f>ROUND(E142*P142,2)</f>
        <v>0</v>
      </c>
      <c r="R142" s="158"/>
      <c r="S142" s="158" t="s">
        <v>235</v>
      </c>
      <c r="T142" s="158" t="s">
        <v>221</v>
      </c>
      <c r="U142" s="158">
        <v>0</v>
      </c>
      <c r="V142" s="158">
        <f>ROUND(E142*U142,2)</f>
        <v>0</v>
      </c>
      <c r="W142" s="158"/>
      <c r="X142" s="158" t="s">
        <v>118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119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102" customHeight="1" outlineLevel="1" x14ac:dyDescent="0.25">
      <c r="A143" s="156"/>
      <c r="B143" s="157"/>
      <c r="C143" s="184" t="s">
        <v>580</v>
      </c>
      <c r="D143" s="160"/>
      <c r="E143" s="161">
        <v>1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x14ac:dyDescent="0.25">
      <c r="A144" s="163" t="s">
        <v>112</v>
      </c>
      <c r="B144" s="164" t="s">
        <v>67</v>
      </c>
      <c r="C144" s="182" t="s">
        <v>68</v>
      </c>
      <c r="D144" s="165"/>
      <c r="E144" s="166"/>
      <c r="F144" s="167"/>
      <c r="G144" s="168">
        <f>SUMIF(AG145:AG209,"&lt;&gt;NOR",G145:G209)</f>
        <v>0</v>
      </c>
      <c r="H144" s="162"/>
      <c r="I144" s="162">
        <f>SUM(I145:I209)</f>
        <v>0</v>
      </c>
      <c r="J144" s="162"/>
      <c r="K144" s="162">
        <f>SUM(K145:K209)</f>
        <v>0</v>
      </c>
      <c r="L144" s="162"/>
      <c r="M144" s="162">
        <f>SUM(M145:M209)</f>
        <v>0</v>
      </c>
      <c r="N144" s="162"/>
      <c r="O144" s="162">
        <f>SUM(O145:O209)</f>
        <v>10263.870000000001</v>
      </c>
      <c r="P144" s="162"/>
      <c r="Q144" s="162">
        <f>SUM(Q145:Q209)</f>
        <v>0</v>
      </c>
      <c r="R144" s="162"/>
      <c r="S144" s="162"/>
      <c r="T144" s="162"/>
      <c r="U144" s="162"/>
      <c r="V144" s="162">
        <f>SUM(V145:V209)</f>
        <v>1169.6000000000001</v>
      </c>
      <c r="W144" s="162"/>
      <c r="X144" s="162"/>
      <c r="AG144" t="s">
        <v>113</v>
      </c>
    </row>
    <row r="145" spans="1:60" outlineLevel="1" x14ac:dyDescent="0.25">
      <c r="A145" s="169">
        <v>52</v>
      </c>
      <c r="B145" s="170" t="s">
        <v>299</v>
      </c>
      <c r="C145" s="183" t="s">
        <v>300</v>
      </c>
      <c r="D145" s="171" t="s">
        <v>163</v>
      </c>
      <c r="E145" s="172">
        <v>9377.7199999999993</v>
      </c>
      <c r="F145" s="173">
        <v>0</v>
      </c>
      <c r="G145" s="174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8">
        <v>0.30360999999999999</v>
      </c>
      <c r="O145" s="158">
        <f>ROUND(E145*N145,2)</f>
        <v>2847.17</v>
      </c>
      <c r="P145" s="158">
        <v>0</v>
      </c>
      <c r="Q145" s="158">
        <f>ROUND(E145*P145,2)</f>
        <v>0</v>
      </c>
      <c r="R145" s="158"/>
      <c r="S145" s="158" t="s">
        <v>117</v>
      </c>
      <c r="T145" s="158" t="s">
        <v>117</v>
      </c>
      <c r="U145" s="158">
        <v>1.6E-2</v>
      </c>
      <c r="V145" s="158">
        <f>ROUND(E145*U145,2)</f>
        <v>150.04</v>
      </c>
      <c r="W145" s="158"/>
      <c r="X145" s="158" t="s">
        <v>118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119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56"/>
      <c r="B146" s="157"/>
      <c r="C146" s="184" t="s">
        <v>301</v>
      </c>
      <c r="D146" s="160"/>
      <c r="E146" s="161">
        <v>9377.7199999999993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121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69">
        <v>53</v>
      </c>
      <c r="B147" s="170" t="s">
        <v>302</v>
      </c>
      <c r="C147" s="183" t="s">
        <v>303</v>
      </c>
      <c r="D147" s="171" t="s">
        <v>163</v>
      </c>
      <c r="E147" s="172">
        <v>8525.2000000000007</v>
      </c>
      <c r="F147" s="173">
        <v>0</v>
      </c>
      <c r="G147" s="174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8">
        <v>0.1012</v>
      </c>
      <c r="O147" s="158">
        <f>ROUND(E147*N147,2)</f>
        <v>862.75</v>
      </c>
      <c r="P147" s="158">
        <v>0</v>
      </c>
      <c r="Q147" s="158">
        <f>ROUND(E147*P147,2)</f>
        <v>0</v>
      </c>
      <c r="R147" s="158"/>
      <c r="S147" s="158" t="s">
        <v>117</v>
      </c>
      <c r="T147" s="158" t="s">
        <v>117</v>
      </c>
      <c r="U147" s="158">
        <v>2.4E-2</v>
      </c>
      <c r="V147" s="158">
        <f>ROUND(E147*U147,2)</f>
        <v>204.6</v>
      </c>
      <c r="W147" s="158"/>
      <c r="X147" s="158" t="s">
        <v>118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119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56"/>
      <c r="B148" s="157"/>
      <c r="C148" s="184" t="s">
        <v>304</v>
      </c>
      <c r="D148" s="160"/>
      <c r="E148" s="161">
        <v>8525.2000000000007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121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5">
      <c r="A149" s="169">
        <v>54</v>
      </c>
      <c r="B149" s="170" t="s">
        <v>299</v>
      </c>
      <c r="C149" s="183" t="s">
        <v>300</v>
      </c>
      <c r="D149" s="171" t="s">
        <v>163</v>
      </c>
      <c r="E149" s="172">
        <v>8525.2000000000007</v>
      </c>
      <c r="F149" s="173">
        <v>0</v>
      </c>
      <c r="G149" s="174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8">
        <v>0.32385000000000003</v>
      </c>
      <c r="O149" s="158">
        <f>ROUND(E149*N149,2)</f>
        <v>2760.89</v>
      </c>
      <c r="P149" s="158">
        <v>0</v>
      </c>
      <c r="Q149" s="158">
        <f>ROUND(E149*P149,2)</f>
        <v>0</v>
      </c>
      <c r="R149" s="158"/>
      <c r="S149" s="158" t="s">
        <v>117</v>
      </c>
      <c r="T149" s="158" t="s">
        <v>117</v>
      </c>
      <c r="U149" s="158">
        <v>1.6E-2</v>
      </c>
      <c r="V149" s="158">
        <f>ROUND(E149*U149,2)</f>
        <v>136.4</v>
      </c>
      <c r="W149" s="158"/>
      <c r="X149" s="158" t="s">
        <v>118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119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56"/>
      <c r="B150" s="157"/>
      <c r="C150" s="184" t="s">
        <v>305</v>
      </c>
      <c r="D150" s="160"/>
      <c r="E150" s="161">
        <v>8525.2000000000007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121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69">
        <v>55</v>
      </c>
      <c r="B151" s="170" t="s">
        <v>306</v>
      </c>
      <c r="C151" s="183" t="s">
        <v>307</v>
      </c>
      <c r="D151" s="171" t="s">
        <v>163</v>
      </c>
      <c r="E151" s="172">
        <v>8525.2000000000007</v>
      </c>
      <c r="F151" s="173">
        <v>0</v>
      </c>
      <c r="G151" s="174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8">
        <v>0</v>
      </c>
      <c r="O151" s="158">
        <f>ROUND(E151*N151,2)</f>
        <v>0</v>
      </c>
      <c r="P151" s="158">
        <v>0</v>
      </c>
      <c r="Q151" s="158">
        <f>ROUND(E151*P151,2)</f>
        <v>0</v>
      </c>
      <c r="R151" s="158"/>
      <c r="S151" s="158" t="s">
        <v>235</v>
      </c>
      <c r="T151" s="158" t="s">
        <v>221</v>
      </c>
      <c r="U151" s="158">
        <v>0</v>
      </c>
      <c r="V151" s="158">
        <f>ROUND(E151*U151,2)</f>
        <v>0</v>
      </c>
      <c r="W151" s="158"/>
      <c r="X151" s="158" t="s">
        <v>118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119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56"/>
      <c r="B152" s="157"/>
      <c r="C152" s="184" t="s">
        <v>579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121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56"/>
      <c r="B153" s="157"/>
      <c r="C153" s="184" t="s">
        <v>308</v>
      </c>
      <c r="D153" s="160"/>
      <c r="E153" s="161">
        <v>8525.2000000000007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121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69">
        <v>56</v>
      </c>
      <c r="B154" s="170" t="s">
        <v>309</v>
      </c>
      <c r="C154" s="183" t="s">
        <v>310</v>
      </c>
      <c r="D154" s="171" t="s">
        <v>163</v>
      </c>
      <c r="E154" s="172">
        <v>44.8</v>
      </c>
      <c r="F154" s="173">
        <v>0</v>
      </c>
      <c r="G154" s="174">
        <f>ROUND(E154*F154,2)</f>
        <v>0</v>
      </c>
      <c r="H154" s="159"/>
      <c r="I154" s="158">
        <f>ROUND(E154*H154,2)</f>
        <v>0</v>
      </c>
      <c r="J154" s="159"/>
      <c r="K154" s="158">
        <f>ROUND(E154*J154,2)</f>
        <v>0</v>
      </c>
      <c r="L154" s="158">
        <v>21</v>
      </c>
      <c r="M154" s="158">
        <f>G154*(1+L154/100)</f>
        <v>0</v>
      </c>
      <c r="N154" s="158">
        <v>0.29160000000000003</v>
      </c>
      <c r="O154" s="158">
        <f>ROUND(E154*N154,2)</f>
        <v>13.06</v>
      </c>
      <c r="P154" s="158">
        <v>0</v>
      </c>
      <c r="Q154" s="158">
        <f>ROUND(E154*P154,2)</f>
        <v>0</v>
      </c>
      <c r="R154" s="158"/>
      <c r="S154" s="158" t="s">
        <v>117</v>
      </c>
      <c r="T154" s="158" t="s">
        <v>221</v>
      </c>
      <c r="U154" s="158">
        <v>2.5999999999999999E-2</v>
      </c>
      <c r="V154" s="158">
        <f>ROUND(E154*U154,2)</f>
        <v>1.1599999999999999</v>
      </c>
      <c r="W154" s="158"/>
      <c r="X154" s="158" t="s">
        <v>118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119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56"/>
      <c r="B155" s="157"/>
      <c r="C155" s="184" t="s">
        <v>248</v>
      </c>
      <c r="D155" s="160"/>
      <c r="E155" s="161">
        <v>44.8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121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69">
        <v>57</v>
      </c>
      <c r="B156" s="170" t="s">
        <v>311</v>
      </c>
      <c r="C156" s="183" t="s">
        <v>312</v>
      </c>
      <c r="D156" s="171" t="s">
        <v>163</v>
      </c>
      <c r="E156" s="172">
        <v>44.8</v>
      </c>
      <c r="F156" s="173">
        <v>0</v>
      </c>
      <c r="G156" s="174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8">
        <v>0</v>
      </c>
      <c r="O156" s="158">
        <f>ROUND(E156*N156,2)</f>
        <v>0</v>
      </c>
      <c r="P156" s="158">
        <v>0</v>
      </c>
      <c r="Q156" s="158">
        <f>ROUND(E156*P156,2)</f>
        <v>0</v>
      </c>
      <c r="R156" s="158"/>
      <c r="S156" s="158" t="s">
        <v>117</v>
      </c>
      <c r="T156" s="158" t="s">
        <v>221</v>
      </c>
      <c r="U156" s="158">
        <v>1.9E-2</v>
      </c>
      <c r="V156" s="158">
        <f>ROUND(E156*U156,2)</f>
        <v>0.85</v>
      </c>
      <c r="W156" s="158"/>
      <c r="X156" s="158" t="s">
        <v>118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119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56"/>
      <c r="B157" s="157"/>
      <c r="C157" s="184" t="s">
        <v>248</v>
      </c>
      <c r="D157" s="160"/>
      <c r="E157" s="161">
        <v>44.8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121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5">
      <c r="A158" s="169">
        <v>58</v>
      </c>
      <c r="B158" s="170" t="s">
        <v>313</v>
      </c>
      <c r="C158" s="183" t="s">
        <v>314</v>
      </c>
      <c r="D158" s="171" t="s">
        <v>163</v>
      </c>
      <c r="E158" s="172">
        <v>44.8</v>
      </c>
      <c r="F158" s="173">
        <v>0</v>
      </c>
      <c r="G158" s="174">
        <f>ROUND(E158*F158,2)</f>
        <v>0</v>
      </c>
      <c r="H158" s="159"/>
      <c r="I158" s="158">
        <f>ROUND(E158*H158,2)</f>
        <v>0</v>
      </c>
      <c r="J158" s="159"/>
      <c r="K158" s="158">
        <f>ROUND(E158*J158,2)</f>
        <v>0</v>
      </c>
      <c r="L158" s="158">
        <v>21</v>
      </c>
      <c r="M158" s="158">
        <f>G158*(1+L158/100)</f>
        <v>0</v>
      </c>
      <c r="N158" s="158">
        <v>0</v>
      </c>
      <c r="O158" s="158">
        <f>ROUND(E158*N158,2)</f>
        <v>0</v>
      </c>
      <c r="P158" s="158">
        <v>0</v>
      </c>
      <c r="Q158" s="158">
        <f>ROUND(E158*P158,2)</f>
        <v>0</v>
      </c>
      <c r="R158" s="158"/>
      <c r="S158" s="158" t="s">
        <v>117</v>
      </c>
      <c r="T158" s="158" t="s">
        <v>221</v>
      </c>
      <c r="U158" s="158">
        <v>1.6E-2</v>
      </c>
      <c r="V158" s="158">
        <f>ROUND(E158*U158,2)</f>
        <v>0.72</v>
      </c>
      <c r="W158" s="158"/>
      <c r="X158" s="158" t="s">
        <v>118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119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5">
      <c r="A159" s="156"/>
      <c r="B159" s="157"/>
      <c r="C159" s="184" t="s">
        <v>248</v>
      </c>
      <c r="D159" s="160"/>
      <c r="E159" s="161">
        <v>44.8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121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69">
        <v>59</v>
      </c>
      <c r="B160" s="170" t="s">
        <v>315</v>
      </c>
      <c r="C160" s="183" t="s">
        <v>316</v>
      </c>
      <c r="D160" s="171" t="s">
        <v>234</v>
      </c>
      <c r="E160" s="172">
        <v>27.596800000000002</v>
      </c>
      <c r="F160" s="173">
        <v>0</v>
      </c>
      <c r="G160" s="174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8">
        <v>1</v>
      </c>
      <c r="O160" s="158">
        <f>ROUND(E160*N160,2)</f>
        <v>27.6</v>
      </c>
      <c r="P160" s="158">
        <v>0</v>
      </c>
      <c r="Q160" s="158">
        <f>ROUND(E160*P160,2)</f>
        <v>0</v>
      </c>
      <c r="R160" s="158" t="s">
        <v>185</v>
      </c>
      <c r="S160" s="158" t="s">
        <v>117</v>
      </c>
      <c r="T160" s="158" t="s">
        <v>221</v>
      </c>
      <c r="U160" s="158">
        <v>0</v>
      </c>
      <c r="V160" s="158">
        <f>ROUND(E160*U160,2)</f>
        <v>0</v>
      </c>
      <c r="W160" s="158"/>
      <c r="X160" s="158" t="s">
        <v>186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187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56"/>
      <c r="B161" s="157"/>
      <c r="C161" s="184" t="s">
        <v>317</v>
      </c>
      <c r="D161" s="160"/>
      <c r="E161" s="161">
        <v>27.6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121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5">
      <c r="A162" s="169">
        <v>60</v>
      </c>
      <c r="B162" s="170" t="s">
        <v>318</v>
      </c>
      <c r="C162" s="183" t="s">
        <v>319</v>
      </c>
      <c r="D162" s="171" t="s">
        <v>163</v>
      </c>
      <c r="E162" s="172">
        <v>3785.672</v>
      </c>
      <c r="F162" s="173">
        <v>0</v>
      </c>
      <c r="G162" s="174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8">
        <v>0.31052999999999997</v>
      </c>
      <c r="O162" s="158">
        <f>ROUND(E162*N162,2)</f>
        <v>1175.56</v>
      </c>
      <c r="P162" s="158">
        <v>0</v>
      </c>
      <c r="Q162" s="158">
        <f>ROUND(E162*P162,2)</f>
        <v>0</v>
      </c>
      <c r="R162" s="158"/>
      <c r="S162" s="158" t="s">
        <v>117</v>
      </c>
      <c r="T162" s="158" t="s">
        <v>221</v>
      </c>
      <c r="U162" s="158">
        <v>2.5999999999999999E-2</v>
      </c>
      <c r="V162" s="158">
        <f>ROUND(E162*U162,2)</f>
        <v>98.43</v>
      </c>
      <c r="W162" s="158"/>
      <c r="X162" s="158" t="s">
        <v>118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119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56"/>
      <c r="B163" s="157"/>
      <c r="C163" s="184" t="s">
        <v>320</v>
      </c>
      <c r="D163" s="160"/>
      <c r="E163" s="161">
        <v>3785.67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121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56"/>
      <c r="B164" s="157"/>
      <c r="C164" s="184" t="s">
        <v>321</v>
      </c>
      <c r="D164" s="160"/>
      <c r="E164" s="161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121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69">
        <v>61</v>
      </c>
      <c r="B165" s="170" t="s">
        <v>322</v>
      </c>
      <c r="C165" s="183" t="s">
        <v>323</v>
      </c>
      <c r="D165" s="171" t="s">
        <v>163</v>
      </c>
      <c r="E165" s="172">
        <v>3785.672</v>
      </c>
      <c r="F165" s="173">
        <v>0</v>
      </c>
      <c r="G165" s="174">
        <f>ROUND(E165*F165,2)</f>
        <v>0</v>
      </c>
      <c r="H165" s="159"/>
      <c r="I165" s="158">
        <f>ROUND(E165*H165,2)</f>
        <v>0</v>
      </c>
      <c r="J165" s="159"/>
      <c r="K165" s="158">
        <f>ROUND(E165*J165,2)</f>
        <v>0</v>
      </c>
      <c r="L165" s="158">
        <v>21</v>
      </c>
      <c r="M165" s="158">
        <f>G165*(1+L165/100)</f>
        <v>0</v>
      </c>
      <c r="N165" s="158">
        <v>0.32945999999999998</v>
      </c>
      <c r="O165" s="158">
        <f>ROUND(E165*N165,2)</f>
        <v>1247.23</v>
      </c>
      <c r="P165" s="158">
        <v>0</v>
      </c>
      <c r="Q165" s="158">
        <f>ROUND(E165*P165,2)</f>
        <v>0</v>
      </c>
      <c r="R165" s="158"/>
      <c r="S165" s="158" t="s">
        <v>117</v>
      </c>
      <c r="T165" s="158" t="s">
        <v>221</v>
      </c>
      <c r="U165" s="158">
        <v>2.7E-2</v>
      </c>
      <c r="V165" s="158">
        <f>ROUND(E165*U165,2)</f>
        <v>102.21</v>
      </c>
      <c r="W165" s="158"/>
      <c r="X165" s="158" t="s">
        <v>118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119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56"/>
      <c r="B166" s="157"/>
      <c r="C166" s="184" t="s">
        <v>324</v>
      </c>
      <c r="D166" s="160"/>
      <c r="E166" s="161">
        <v>3785.67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121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56"/>
      <c r="B167" s="157"/>
      <c r="C167" s="184" t="s">
        <v>321</v>
      </c>
      <c r="D167" s="160"/>
      <c r="E167" s="161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121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5">
      <c r="A168" s="169">
        <v>62</v>
      </c>
      <c r="B168" s="170" t="s">
        <v>325</v>
      </c>
      <c r="C168" s="183" t="s">
        <v>326</v>
      </c>
      <c r="D168" s="171" t="s">
        <v>163</v>
      </c>
      <c r="E168" s="172">
        <v>3441.52</v>
      </c>
      <c r="F168" s="173">
        <v>0</v>
      </c>
      <c r="G168" s="174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8">
        <v>0.11025</v>
      </c>
      <c r="O168" s="158">
        <f>ROUND(E168*N168,2)</f>
        <v>379.43</v>
      </c>
      <c r="P168" s="158">
        <v>0</v>
      </c>
      <c r="Q168" s="158">
        <f>ROUND(E168*P168,2)</f>
        <v>0</v>
      </c>
      <c r="R168" s="158"/>
      <c r="S168" s="158" t="s">
        <v>117</v>
      </c>
      <c r="T168" s="158" t="s">
        <v>221</v>
      </c>
      <c r="U168" s="158">
        <v>2.1000000000000001E-2</v>
      </c>
      <c r="V168" s="158">
        <f>ROUND(E168*U168,2)</f>
        <v>72.27</v>
      </c>
      <c r="W168" s="158"/>
      <c r="X168" s="158" t="s">
        <v>118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119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5">
      <c r="A169" s="156"/>
      <c r="B169" s="157"/>
      <c r="C169" s="184" t="s">
        <v>327</v>
      </c>
      <c r="D169" s="160"/>
      <c r="E169" s="161">
        <v>3441.52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121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56"/>
      <c r="B170" s="157"/>
      <c r="C170" s="184" t="s">
        <v>321</v>
      </c>
      <c r="D170" s="160"/>
      <c r="E170" s="161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121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69">
        <v>63</v>
      </c>
      <c r="B171" s="170" t="s">
        <v>328</v>
      </c>
      <c r="C171" s="183" t="s">
        <v>329</v>
      </c>
      <c r="D171" s="171" t="s">
        <v>163</v>
      </c>
      <c r="E171" s="172">
        <v>3441.52</v>
      </c>
      <c r="F171" s="173">
        <v>0</v>
      </c>
      <c r="G171" s="174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8">
        <v>6.615E-2</v>
      </c>
      <c r="O171" s="158">
        <f>ROUND(E171*N171,2)</f>
        <v>227.66</v>
      </c>
      <c r="P171" s="158">
        <v>0</v>
      </c>
      <c r="Q171" s="158">
        <f>ROUND(E171*P171,2)</f>
        <v>0</v>
      </c>
      <c r="R171" s="158"/>
      <c r="S171" s="158" t="s">
        <v>117</v>
      </c>
      <c r="T171" s="158" t="s">
        <v>221</v>
      </c>
      <c r="U171" s="158">
        <v>2.5000000000000001E-2</v>
      </c>
      <c r="V171" s="158">
        <f>ROUND(E171*U171,2)</f>
        <v>86.04</v>
      </c>
      <c r="W171" s="158"/>
      <c r="X171" s="158" t="s">
        <v>118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119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56"/>
      <c r="B172" s="157"/>
      <c r="C172" s="184" t="s">
        <v>327</v>
      </c>
      <c r="D172" s="160"/>
      <c r="E172" s="161">
        <v>3441.52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121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5">
      <c r="A173" s="169">
        <v>64</v>
      </c>
      <c r="B173" s="170" t="s">
        <v>330</v>
      </c>
      <c r="C173" s="183" t="s">
        <v>331</v>
      </c>
      <c r="D173" s="171" t="s">
        <v>163</v>
      </c>
      <c r="E173" s="172">
        <v>3441.52</v>
      </c>
      <c r="F173" s="173">
        <v>0</v>
      </c>
      <c r="G173" s="174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8">
        <v>9.2799999999999994E-2</v>
      </c>
      <c r="O173" s="158">
        <f>ROUND(E173*N173,2)</f>
        <v>319.37</v>
      </c>
      <c r="P173" s="158">
        <v>0</v>
      </c>
      <c r="Q173" s="158">
        <f>ROUND(E173*P173,2)</f>
        <v>0</v>
      </c>
      <c r="R173" s="158"/>
      <c r="S173" s="158" t="s">
        <v>117</v>
      </c>
      <c r="T173" s="158" t="s">
        <v>221</v>
      </c>
      <c r="U173" s="158">
        <v>4.4999999999999998E-2</v>
      </c>
      <c r="V173" s="158">
        <f>ROUND(E173*U173,2)</f>
        <v>154.87</v>
      </c>
      <c r="W173" s="158"/>
      <c r="X173" s="158" t="s">
        <v>118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119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5">
      <c r="A174" s="156"/>
      <c r="B174" s="157"/>
      <c r="C174" s="184" t="s">
        <v>332</v>
      </c>
      <c r="D174" s="160"/>
      <c r="E174" s="161">
        <v>3441.52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121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5">
      <c r="A175" s="169">
        <v>65</v>
      </c>
      <c r="B175" s="170" t="s">
        <v>333</v>
      </c>
      <c r="C175" s="183" t="s">
        <v>334</v>
      </c>
      <c r="D175" s="171" t="s">
        <v>163</v>
      </c>
      <c r="E175" s="172">
        <v>3441.52</v>
      </c>
      <c r="F175" s="173">
        <v>0</v>
      </c>
      <c r="G175" s="174">
        <f>ROUND(E175*F175,2)</f>
        <v>0</v>
      </c>
      <c r="H175" s="159"/>
      <c r="I175" s="158">
        <f>ROUND(E175*H175,2)</f>
        <v>0</v>
      </c>
      <c r="J175" s="159"/>
      <c r="K175" s="158">
        <f>ROUND(E175*J175,2)</f>
        <v>0</v>
      </c>
      <c r="L175" s="158">
        <v>21</v>
      </c>
      <c r="M175" s="158">
        <f>G175*(1+L175/100)</f>
        <v>0</v>
      </c>
      <c r="N175" s="158">
        <v>0.11600000000000001</v>
      </c>
      <c r="O175" s="158">
        <f>ROUND(E175*N175,2)</f>
        <v>399.22</v>
      </c>
      <c r="P175" s="158">
        <v>0</v>
      </c>
      <c r="Q175" s="158">
        <f>ROUND(E175*P175,2)</f>
        <v>0</v>
      </c>
      <c r="R175" s="158"/>
      <c r="S175" s="158" t="s">
        <v>117</v>
      </c>
      <c r="T175" s="158" t="s">
        <v>221</v>
      </c>
      <c r="U175" s="158">
        <v>4.7E-2</v>
      </c>
      <c r="V175" s="158">
        <f>ROUND(E175*U175,2)</f>
        <v>161.75</v>
      </c>
      <c r="W175" s="158"/>
      <c r="X175" s="158" t="s">
        <v>118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119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56"/>
      <c r="B176" s="157"/>
      <c r="C176" s="184" t="s">
        <v>335</v>
      </c>
      <c r="D176" s="160"/>
      <c r="E176" s="161">
        <v>3441.52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121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0.399999999999999" outlineLevel="1" x14ac:dyDescent="0.25">
      <c r="A177" s="169">
        <v>66</v>
      </c>
      <c r="B177" s="170" t="s">
        <v>336</v>
      </c>
      <c r="C177" s="183" t="s">
        <v>585</v>
      </c>
      <c r="D177" s="171" t="s">
        <v>163</v>
      </c>
      <c r="E177" s="172">
        <v>3441.52</v>
      </c>
      <c r="F177" s="173">
        <v>0</v>
      </c>
      <c r="G177" s="174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8">
        <v>0</v>
      </c>
      <c r="O177" s="158">
        <f>ROUND(E177*N177,2)</f>
        <v>0</v>
      </c>
      <c r="P177" s="158">
        <v>0</v>
      </c>
      <c r="Q177" s="158">
        <f>ROUND(E177*P177,2)</f>
        <v>0</v>
      </c>
      <c r="R177" s="158"/>
      <c r="S177" s="158" t="s">
        <v>235</v>
      </c>
      <c r="T177" s="158" t="s">
        <v>221</v>
      </c>
      <c r="U177" s="158">
        <v>0</v>
      </c>
      <c r="V177" s="158">
        <f>ROUND(E177*U177,2)</f>
        <v>0</v>
      </c>
      <c r="W177" s="158"/>
      <c r="X177" s="158" t="s">
        <v>118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119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0.399999999999999" outlineLevel="1" x14ac:dyDescent="0.25">
      <c r="A178" s="192"/>
      <c r="B178" s="193"/>
      <c r="C178" s="189" t="s">
        <v>584</v>
      </c>
      <c r="D178" s="190"/>
      <c r="E178" s="191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121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5">
      <c r="A179" s="192"/>
      <c r="B179" s="193"/>
      <c r="C179" s="189" t="s">
        <v>337</v>
      </c>
      <c r="D179" s="190"/>
      <c r="E179" s="191">
        <v>3441.52</v>
      </c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121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5">
      <c r="A180" s="169">
        <v>67</v>
      </c>
      <c r="B180" s="170" t="s">
        <v>338</v>
      </c>
      <c r="C180" s="183" t="s">
        <v>339</v>
      </c>
      <c r="D180" s="171" t="s">
        <v>116</v>
      </c>
      <c r="E180" s="172">
        <v>2478.5149999999999</v>
      </c>
      <c r="F180" s="173">
        <v>0</v>
      </c>
      <c r="G180" s="174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8">
        <v>0</v>
      </c>
      <c r="O180" s="158">
        <f>ROUND(E180*N180,2)</f>
        <v>0</v>
      </c>
      <c r="P180" s="158">
        <v>0</v>
      </c>
      <c r="Q180" s="158">
        <f>ROUND(E180*P180,2)</f>
        <v>0</v>
      </c>
      <c r="R180" s="158"/>
      <c r="S180" s="158" t="s">
        <v>235</v>
      </c>
      <c r="T180" s="158" t="s">
        <v>221</v>
      </c>
      <c r="U180" s="158">
        <v>0</v>
      </c>
      <c r="V180" s="158">
        <f>ROUND(E180*U180,2)</f>
        <v>0</v>
      </c>
      <c r="W180" s="158"/>
      <c r="X180" s="158" t="s">
        <v>118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119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56"/>
      <c r="B181" s="157"/>
      <c r="C181" s="184" t="s">
        <v>340</v>
      </c>
      <c r="D181" s="160"/>
      <c r="E181" s="161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121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5">
      <c r="A182" s="156"/>
      <c r="B182" s="157"/>
      <c r="C182" s="184" t="s">
        <v>341</v>
      </c>
      <c r="D182" s="160"/>
      <c r="E182" s="161">
        <v>946.2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121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5">
      <c r="A183" s="156"/>
      <c r="B183" s="157"/>
      <c r="C183" s="184" t="s">
        <v>342</v>
      </c>
      <c r="D183" s="160"/>
      <c r="E183" s="161">
        <v>1200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121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5">
      <c r="A184" s="156"/>
      <c r="B184" s="157"/>
      <c r="C184" s="184" t="s">
        <v>343</v>
      </c>
      <c r="D184" s="160"/>
      <c r="E184" s="161">
        <v>104.06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121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5">
      <c r="A185" s="156"/>
      <c r="B185" s="157"/>
      <c r="C185" s="184" t="s">
        <v>344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121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5">
      <c r="A186" s="156"/>
      <c r="B186" s="157"/>
      <c r="C186" s="184" t="s">
        <v>345</v>
      </c>
      <c r="D186" s="160"/>
      <c r="E186" s="161">
        <v>167.62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121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5">
      <c r="A187" s="156"/>
      <c r="B187" s="157"/>
      <c r="C187" s="184" t="s">
        <v>346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121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5">
      <c r="A188" s="156"/>
      <c r="B188" s="157"/>
      <c r="C188" s="184" t="s">
        <v>347</v>
      </c>
      <c r="D188" s="160"/>
      <c r="E188" s="161">
        <v>44.54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121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5">
      <c r="A189" s="156"/>
      <c r="B189" s="157"/>
      <c r="C189" s="184" t="s">
        <v>348</v>
      </c>
      <c r="D189" s="160"/>
      <c r="E189" s="161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121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5">
      <c r="A190" s="156"/>
      <c r="B190" s="157"/>
      <c r="C190" s="184" t="s">
        <v>349</v>
      </c>
      <c r="D190" s="160"/>
      <c r="E190" s="161">
        <v>16.100000000000001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121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5">
      <c r="A191" s="169">
        <v>68</v>
      </c>
      <c r="B191" s="170" t="s">
        <v>350</v>
      </c>
      <c r="C191" s="183" t="s">
        <v>351</v>
      </c>
      <c r="D191" s="171" t="s">
        <v>288</v>
      </c>
      <c r="E191" s="172">
        <v>4</v>
      </c>
      <c r="F191" s="173">
        <v>0</v>
      </c>
      <c r="G191" s="174">
        <f>ROUND(E191*F191,2)</f>
        <v>0</v>
      </c>
      <c r="H191" s="159"/>
      <c r="I191" s="158">
        <f>ROUND(E191*H191,2)</f>
        <v>0</v>
      </c>
      <c r="J191" s="159"/>
      <c r="K191" s="158">
        <f>ROUND(E191*J191,2)</f>
        <v>0</v>
      </c>
      <c r="L191" s="158">
        <v>21</v>
      </c>
      <c r="M191" s="158">
        <f>G191*(1+L191/100)</f>
        <v>0</v>
      </c>
      <c r="N191" s="158">
        <v>0</v>
      </c>
      <c r="O191" s="158">
        <f>ROUND(E191*N191,2)</f>
        <v>0</v>
      </c>
      <c r="P191" s="158">
        <v>0</v>
      </c>
      <c r="Q191" s="158">
        <f>ROUND(E191*P191,2)</f>
        <v>0</v>
      </c>
      <c r="R191" s="158"/>
      <c r="S191" s="158" t="s">
        <v>235</v>
      </c>
      <c r="T191" s="158" t="s">
        <v>221</v>
      </c>
      <c r="U191" s="158">
        <v>0</v>
      </c>
      <c r="V191" s="158">
        <f>ROUND(E191*U191,2)</f>
        <v>0</v>
      </c>
      <c r="W191" s="158"/>
      <c r="X191" s="158" t="s">
        <v>118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119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5">
      <c r="A192" s="156"/>
      <c r="B192" s="157"/>
      <c r="C192" s="184" t="s">
        <v>352</v>
      </c>
      <c r="D192" s="160"/>
      <c r="E192" s="161">
        <v>4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121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69">
        <v>69</v>
      </c>
      <c r="B193" s="170" t="s">
        <v>353</v>
      </c>
      <c r="C193" s="183" t="s">
        <v>354</v>
      </c>
      <c r="D193" s="171" t="s">
        <v>163</v>
      </c>
      <c r="E193" s="172">
        <v>8.9184000000000001</v>
      </c>
      <c r="F193" s="173">
        <v>0</v>
      </c>
      <c r="G193" s="174">
        <f>ROUND(E193*F193,2)</f>
        <v>0</v>
      </c>
      <c r="H193" s="159"/>
      <c r="I193" s="158">
        <f>ROUND(E193*H193,2)</f>
        <v>0</v>
      </c>
      <c r="J193" s="159"/>
      <c r="K193" s="158">
        <f>ROUND(E193*J193,2)</f>
        <v>0</v>
      </c>
      <c r="L193" s="158">
        <v>21</v>
      </c>
      <c r="M193" s="158">
        <f>G193*(1+L193/100)</f>
        <v>0</v>
      </c>
      <c r="N193" s="158">
        <v>0.441</v>
      </c>
      <c r="O193" s="158">
        <f>ROUND(E193*N193,2)</f>
        <v>3.93</v>
      </c>
      <c r="P193" s="158">
        <v>0</v>
      </c>
      <c r="Q193" s="158">
        <f>ROUND(E193*P193,2)</f>
        <v>0</v>
      </c>
      <c r="R193" s="158"/>
      <c r="S193" s="158" t="s">
        <v>117</v>
      </c>
      <c r="T193" s="158" t="s">
        <v>117</v>
      </c>
      <c r="U193" s="158">
        <v>2.9000000000000001E-2</v>
      </c>
      <c r="V193" s="158">
        <f>ROUND(E193*U193,2)</f>
        <v>0.26</v>
      </c>
      <c r="W193" s="158"/>
      <c r="X193" s="158" t="s">
        <v>118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119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5">
      <c r="A194" s="156"/>
      <c r="B194" s="157"/>
      <c r="C194" s="189" t="s">
        <v>355</v>
      </c>
      <c r="D194" s="190"/>
      <c r="E194" s="191"/>
      <c r="F194" s="194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121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5">
      <c r="A195" s="156"/>
      <c r="B195" s="157"/>
      <c r="C195" s="189" t="s">
        <v>356</v>
      </c>
      <c r="D195" s="190"/>
      <c r="E195" s="191">
        <v>3.6118000000000001</v>
      </c>
      <c r="F195" s="194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121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5">
      <c r="A196" s="156"/>
      <c r="B196" s="157"/>
      <c r="C196" s="189" t="s">
        <v>586</v>
      </c>
      <c r="D196" s="190"/>
      <c r="E196" s="191"/>
      <c r="F196" s="194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121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5">
      <c r="A197" s="156"/>
      <c r="B197" s="157"/>
      <c r="C197" s="189" t="s">
        <v>357</v>
      </c>
      <c r="D197" s="190"/>
      <c r="E197" s="191">
        <v>5.3066000000000004</v>
      </c>
      <c r="F197" s="194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121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5">
      <c r="A198" s="169">
        <v>70</v>
      </c>
      <c r="B198" s="170" t="s">
        <v>358</v>
      </c>
      <c r="C198" s="183" t="s">
        <v>359</v>
      </c>
      <c r="D198" s="171" t="s">
        <v>288</v>
      </c>
      <c r="E198" s="172">
        <v>1</v>
      </c>
      <c r="F198" s="173">
        <v>0</v>
      </c>
      <c r="G198" s="174">
        <f>ROUND(E198*F198,2)</f>
        <v>0</v>
      </c>
      <c r="H198" s="159"/>
      <c r="I198" s="158">
        <f>ROUND(E198*H198,2)</f>
        <v>0</v>
      </c>
      <c r="J198" s="159"/>
      <c r="K198" s="158">
        <f>ROUND(E198*J198,2)</f>
        <v>0</v>
      </c>
      <c r="L198" s="158">
        <v>21</v>
      </c>
      <c r="M198" s="158">
        <f>G198*(1+L198/100)</f>
        <v>0</v>
      </c>
      <c r="N198" s="158">
        <v>0</v>
      </c>
      <c r="O198" s="158">
        <f>ROUND(E198*N198,2)</f>
        <v>0</v>
      </c>
      <c r="P198" s="158">
        <v>0</v>
      </c>
      <c r="Q198" s="158">
        <f>ROUND(E198*P198,2)</f>
        <v>0</v>
      </c>
      <c r="R198" s="158"/>
      <c r="S198" s="158" t="s">
        <v>235</v>
      </c>
      <c r="T198" s="158" t="s">
        <v>221</v>
      </c>
      <c r="U198" s="158">
        <v>0</v>
      </c>
      <c r="V198" s="158">
        <f>ROUND(E198*U198,2)</f>
        <v>0</v>
      </c>
      <c r="W198" s="158"/>
      <c r="X198" s="158" t="s">
        <v>118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119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5">
      <c r="A199" s="156"/>
      <c r="B199" s="157"/>
      <c r="C199" s="184" t="s">
        <v>360</v>
      </c>
      <c r="D199" s="160"/>
      <c r="E199" s="161">
        <v>1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121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5">
      <c r="A200" s="169">
        <v>71</v>
      </c>
      <c r="B200" s="170" t="s">
        <v>361</v>
      </c>
      <c r="C200" s="183" t="s">
        <v>362</v>
      </c>
      <c r="D200" s="171" t="s">
        <v>288</v>
      </c>
      <c r="E200" s="172">
        <v>1</v>
      </c>
      <c r="F200" s="173">
        <v>0</v>
      </c>
      <c r="G200" s="174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8">
        <v>0</v>
      </c>
      <c r="O200" s="158">
        <f>ROUND(E200*N200,2)</f>
        <v>0</v>
      </c>
      <c r="P200" s="158">
        <v>0</v>
      </c>
      <c r="Q200" s="158">
        <f>ROUND(E200*P200,2)</f>
        <v>0</v>
      </c>
      <c r="R200" s="158"/>
      <c r="S200" s="158" t="s">
        <v>235</v>
      </c>
      <c r="T200" s="158" t="s">
        <v>221</v>
      </c>
      <c r="U200" s="158">
        <v>0</v>
      </c>
      <c r="V200" s="158">
        <f>ROUND(E200*U200,2)</f>
        <v>0</v>
      </c>
      <c r="W200" s="158"/>
      <c r="X200" s="158" t="s">
        <v>118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119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5">
      <c r="A201" s="156"/>
      <c r="B201" s="157"/>
      <c r="C201" s="184" t="s">
        <v>363</v>
      </c>
      <c r="D201" s="160"/>
      <c r="E201" s="161">
        <v>1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121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5">
      <c r="A202" s="169">
        <v>72</v>
      </c>
      <c r="B202" s="170" t="s">
        <v>364</v>
      </c>
      <c r="C202" s="183" t="s">
        <v>365</v>
      </c>
      <c r="D202" s="171" t="s">
        <v>288</v>
      </c>
      <c r="E202" s="172">
        <v>2</v>
      </c>
      <c r="F202" s="173">
        <v>0</v>
      </c>
      <c r="G202" s="174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8">
        <v>0</v>
      </c>
      <c r="O202" s="158">
        <f>ROUND(E202*N202,2)</f>
        <v>0</v>
      </c>
      <c r="P202" s="158">
        <v>0</v>
      </c>
      <c r="Q202" s="158">
        <f>ROUND(E202*P202,2)</f>
        <v>0</v>
      </c>
      <c r="R202" s="158"/>
      <c r="S202" s="158" t="s">
        <v>235</v>
      </c>
      <c r="T202" s="158" t="s">
        <v>221</v>
      </c>
      <c r="U202" s="158">
        <v>0</v>
      </c>
      <c r="V202" s="158">
        <f>ROUND(E202*U202,2)</f>
        <v>0</v>
      </c>
      <c r="W202" s="158"/>
      <c r="X202" s="158" t="s">
        <v>118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119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5">
      <c r="A203" s="156"/>
      <c r="B203" s="157"/>
      <c r="C203" s="184" t="s">
        <v>360</v>
      </c>
      <c r="D203" s="160"/>
      <c r="E203" s="161">
        <v>1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121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5">
      <c r="A204" s="156"/>
      <c r="B204" s="157"/>
      <c r="C204" s="184" t="s">
        <v>363</v>
      </c>
      <c r="D204" s="160"/>
      <c r="E204" s="161">
        <v>1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121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5">
      <c r="A205" s="169">
        <v>73</v>
      </c>
      <c r="B205" s="170" t="s">
        <v>366</v>
      </c>
      <c r="C205" s="183" t="s">
        <v>367</v>
      </c>
      <c r="D205" s="171" t="s">
        <v>288</v>
      </c>
      <c r="E205" s="172">
        <v>8</v>
      </c>
      <c r="F205" s="173">
        <v>0</v>
      </c>
      <c r="G205" s="174">
        <f>ROUND(E205*F205,2)</f>
        <v>0</v>
      </c>
      <c r="H205" s="159"/>
      <c r="I205" s="158">
        <f>ROUND(E205*H205,2)</f>
        <v>0</v>
      </c>
      <c r="J205" s="159"/>
      <c r="K205" s="158">
        <f>ROUND(E205*J205,2)</f>
        <v>0</v>
      </c>
      <c r="L205" s="158">
        <v>21</v>
      </c>
      <c r="M205" s="158">
        <f>G205*(1+L205/100)</f>
        <v>0</v>
      </c>
      <c r="N205" s="158">
        <v>0</v>
      </c>
      <c r="O205" s="158">
        <f>ROUND(E205*N205,2)</f>
        <v>0</v>
      </c>
      <c r="P205" s="158">
        <v>0</v>
      </c>
      <c r="Q205" s="158">
        <f>ROUND(E205*P205,2)</f>
        <v>0</v>
      </c>
      <c r="R205" s="158"/>
      <c r="S205" s="158" t="s">
        <v>235</v>
      </c>
      <c r="T205" s="158" t="s">
        <v>221</v>
      </c>
      <c r="U205" s="158">
        <v>0</v>
      </c>
      <c r="V205" s="158">
        <f>ROUND(E205*U205,2)</f>
        <v>0</v>
      </c>
      <c r="W205" s="158"/>
      <c r="X205" s="158" t="s">
        <v>118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119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5">
      <c r="A206" s="156"/>
      <c r="B206" s="157"/>
      <c r="C206" s="184" t="s">
        <v>368</v>
      </c>
      <c r="D206" s="160"/>
      <c r="E206" s="161">
        <v>4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121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5">
      <c r="A207" s="156"/>
      <c r="B207" s="157"/>
      <c r="C207" s="184" t="s">
        <v>369</v>
      </c>
      <c r="D207" s="160"/>
      <c r="E207" s="161">
        <v>4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121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0.399999999999999" outlineLevel="1" x14ac:dyDescent="0.25">
      <c r="A208" s="175">
        <v>74</v>
      </c>
      <c r="B208" s="176" t="s">
        <v>370</v>
      </c>
      <c r="C208" s="185" t="s">
        <v>371</v>
      </c>
      <c r="D208" s="177" t="s">
        <v>288</v>
      </c>
      <c r="E208" s="178">
        <v>2</v>
      </c>
      <c r="F208" s="179">
        <v>0</v>
      </c>
      <c r="G208" s="180">
        <f>ROUND(E208*F208,2)</f>
        <v>0</v>
      </c>
      <c r="H208" s="159"/>
      <c r="I208" s="158">
        <f>ROUND(E208*H208,2)</f>
        <v>0</v>
      </c>
      <c r="J208" s="159"/>
      <c r="K208" s="158">
        <f>ROUND(E208*J208,2)</f>
        <v>0</v>
      </c>
      <c r="L208" s="158">
        <v>21</v>
      </c>
      <c r="M208" s="158">
        <f>G208*(1+L208/100)</f>
        <v>0</v>
      </c>
      <c r="N208" s="158">
        <v>0</v>
      </c>
      <c r="O208" s="158">
        <f>ROUND(E208*N208,2)</f>
        <v>0</v>
      </c>
      <c r="P208" s="158">
        <v>0</v>
      </c>
      <c r="Q208" s="158">
        <f>ROUND(E208*P208,2)</f>
        <v>0</v>
      </c>
      <c r="R208" s="158"/>
      <c r="S208" s="158" t="s">
        <v>235</v>
      </c>
      <c r="T208" s="158" t="s">
        <v>221</v>
      </c>
      <c r="U208" s="158">
        <v>0</v>
      </c>
      <c r="V208" s="158">
        <f>ROUND(E208*U208,2)</f>
        <v>0</v>
      </c>
      <c r="W208" s="158"/>
      <c r="X208" s="158" t="s">
        <v>118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119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20.399999999999999" outlineLevel="1" x14ac:dyDescent="0.25">
      <c r="A209" s="175">
        <v>75</v>
      </c>
      <c r="B209" s="176" t="s">
        <v>372</v>
      </c>
      <c r="C209" s="185" t="s">
        <v>373</v>
      </c>
      <c r="D209" s="177" t="s">
        <v>288</v>
      </c>
      <c r="E209" s="178">
        <v>2</v>
      </c>
      <c r="F209" s="179">
        <v>0</v>
      </c>
      <c r="G209" s="180">
        <f>ROUND(E209*F209,2)</f>
        <v>0</v>
      </c>
      <c r="H209" s="159"/>
      <c r="I209" s="158">
        <f>ROUND(E209*H209,2)</f>
        <v>0</v>
      </c>
      <c r="J209" s="159"/>
      <c r="K209" s="158">
        <f>ROUND(E209*J209,2)</f>
        <v>0</v>
      </c>
      <c r="L209" s="158">
        <v>21</v>
      </c>
      <c r="M209" s="158">
        <f>G209*(1+L209/100)</f>
        <v>0</v>
      </c>
      <c r="N209" s="158">
        <v>0</v>
      </c>
      <c r="O209" s="158">
        <f>ROUND(E209*N209,2)</f>
        <v>0</v>
      </c>
      <c r="P209" s="158">
        <v>0</v>
      </c>
      <c r="Q209" s="158">
        <f>ROUND(E209*P209,2)</f>
        <v>0</v>
      </c>
      <c r="R209" s="158"/>
      <c r="S209" s="158" t="s">
        <v>235</v>
      </c>
      <c r="T209" s="158" t="s">
        <v>221</v>
      </c>
      <c r="U209" s="158">
        <v>0</v>
      </c>
      <c r="V209" s="158">
        <f>ROUND(E209*U209,2)</f>
        <v>0</v>
      </c>
      <c r="W209" s="158"/>
      <c r="X209" s="158" t="s">
        <v>118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119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x14ac:dyDescent="0.25">
      <c r="A210" s="163" t="s">
        <v>112</v>
      </c>
      <c r="B210" s="164" t="s">
        <v>69</v>
      </c>
      <c r="C210" s="182" t="s">
        <v>70</v>
      </c>
      <c r="D210" s="165"/>
      <c r="E210" s="166"/>
      <c r="F210" s="167"/>
      <c r="G210" s="168">
        <f>SUMIF(AG211:AG221,"&lt;&gt;NOR",G211:G221)</f>
        <v>0</v>
      </c>
      <c r="H210" s="162"/>
      <c r="I210" s="162">
        <f>SUM(I211:I221)</f>
        <v>0</v>
      </c>
      <c r="J210" s="162"/>
      <c r="K210" s="162">
        <f>SUM(K211:K221)</f>
        <v>0</v>
      </c>
      <c r="L210" s="162"/>
      <c r="M210" s="162">
        <f>SUM(M211:M221)</f>
        <v>0</v>
      </c>
      <c r="N210" s="162"/>
      <c r="O210" s="162">
        <f>SUM(O211:O221)</f>
        <v>2.1800000000000002</v>
      </c>
      <c r="P210" s="162"/>
      <c r="Q210" s="162">
        <f>SUM(Q211:Q221)</f>
        <v>0</v>
      </c>
      <c r="R210" s="162"/>
      <c r="S210" s="162"/>
      <c r="T210" s="162"/>
      <c r="U210" s="162"/>
      <c r="V210" s="162">
        <f>SUM(V211:V221)</f>
        <v>3.87</v>
      </c>
      <c r="W210" s="162"/>
      <c r="X210" s="162"/>
      <c r="AG210" t="s">
        <v>113</v>
      </c>
    </row>
    <row r="211" spans="1:60" outlineLevel="1" x14ac:dyDescent="0.25">
      <c r="A211" s="169">
        <v>76</v>
      </c>
      <c r="B211" s="170" t="s">
        <v>374</v>
      </c>
      <c r="C211" s="183" t="s">
        <v>375</v>
      </c>
      <c r="D211" s="171" t="s">
        <v>129</v>
      </c>
      <c r="E211" s="172">
        <v>0.84845000000000004</v>
      </c>
      <c r="F211" s="173">
        <v>0</v>
      </c>
      <c r="G211" s="174">
        <f>ROUND(E211*F211,2)</f>
        <v>0</v>
      </c>
      <c r="H211" s="159"/>
      <c r="I211" s="158">
        <f>ROUND(E211*H211,2)</f>
        <v>0</v>
      </c>
      <c r="J211" s="159"/>
      <c r="K211" s="158">
        <f>ROUND(E211*J211,2)</f>
        <v>0</v>
      </c>
      <c r="L211" s="158">
        <v>21</v>
      </c>
      <c r="M211" s="158">
        <f>G211*(1+L211/100)</f>
        <v>0</v>
      </c>
      <c r="N211" s="158">
        <v>2.5249999999999999</v>
      </c>
      <c r="O211" s="158">
        <f>ROUND(E211*N211,2)</f>
        <v>2.14</v>
      </c>
      <c r="P211" s="158">
        <v>0</v>
      </c>
      <c r="Q211" s="158">
        <f>ROUND(E211*P211,2)</f>
        <v>0</v>
      </c>
      <c r="R211" s="158"/>
      <c r="S211" s="158" t="s">
        <v>117</v>
      </c>
      <c r="T211" s="158" t="s">
        <v>117</v>
      </c>
      <c r="U211" s="158">
        <v>2.58</v>
      </c>
      <c r="V211" s="158">
        <f>ROUND(E211*U211,2)</f>
        <v>2.19</v>
      </c>
      <c r="W211" s="158"/>
      <c r="X211" s="158" t="s">
        <v>118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119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5">
      <c r="A212" s="156"/>
      <c r="B212" s="157"/>
      <c r="C212" s="189" t="s">
        <v>355</v>
      </c>
      <c r="D212" s="190"/>
      <c r="E212" s="191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121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5">
      <c r="A213" s="156"/>
      <c r="B213" s="157"/>
      <c r="C213" s="189" t="s">
        <v>376</v>
      </c>
      <c r="D213" s="190"/>
      <c r="E213" s="191">
        <v>0.35782000000000003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121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5">
      <c r="A214" s="156"/>
      <c r="B214" s="157"/>
      <c r="C214" s="189" t="s">
        <v>583</v>
      </c>
      <c r="D214" s="190"/>
      <c r="E214" s="191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121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5">
      <c r="A215" s="156"/>
      <c r="B215" s="157"/>
      <c r="C215" s="189" t="s">
        <v>377</v>
      </c>
      <c r="D215" s="190"/>
      <c r="E215" s="191">
        <v>0.49063000000000001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121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5">
      <c r="A216" s="169">
        <v>77</v>
      </c>
      <c r="B216" s="170" t="s">
        <v>378</v>
      </c>
      <c r="C216" s="183" t="s">
        <v>379</v>
      </c>
      <c r="D216" s="171" t="s">
        <v>163</v>
      </c>
      <c r="E216" s="172">
        <v>8.4844600000000003</v>
      </c>
      <c r="F216" s="173">
        <v>0</v>
      </c>
      <c r="G216" s="174">
        <f>ROUND(E216*F216,2)</f>
        <v>0</v>
      </c>
      <c r="H216" s="159"/>
      <c r="I216" s="158">
        <f>ROUND(E216*H216,2)</f>
        <v>0</v>
      </c>
      <c r="J216" s="159"/>
      <c r="K216" s="158">
        <f>ROUND(E216*J216,2)</f>
        <v>0</v>
      </c>
      <c r="L216" s="158">
        <v>21</v>
      </c>
      <c r="M216" s="158">
        <f>G216*(1+L216/100)</f>
        <v>0</v>
      </c>
      <c r="N216" s="158">
        <v>2.2000000000000001E-4</v>
      </c>
      <c r="O216" s="158">
        <f>ROUND(E216*N216,2)</f>
        <v>0</v>
      </c>
      <c r="P216" s="158">
        <v>0</v>
      </c>
      <c r="Q216" s="158">
        <f>ROUND(E216*P216,2)</f>
        <v>0</v>
      </c>
      <c r="R216" s="158"/>
      <c r="S216" s="158" t="s">
        <v>117</v>
      </c>
      <c r="T216" s="158" t="s">
        <v>117</v>
      </c>
      <c r="U216" s="158">
        <v>0.02</v>
      </c>
      <c r="V216" s="158">
        <f>ROUND(E216*U216,2)</f>
        <v>0.17</v>
      </c>
      <c r="W216" s="158"/>
      <c r="X216" s="158" t="s">
        <v>118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119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5">
      <c r="A217" s="156"/>
      <c r="B217" s="157"/>
      <c r="C217" s="189" t="s">
        <v>355</v>
      </c>
      <c r="D217" s="190"/>
      <c r="E217" s="191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121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5">
      <c r="A218" s="156"/>
      <c r="B218" s="157"/>
      <c r="C218" s="189" t="s">
        <v>380</v>
      </c>
      <c r="D218" s="190"/>
      <c r="E218" s="191">
        <v>3.5782099999999999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121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5">
      <c r="A219" s="156"/>
      <c r="B219" s="157"/>
      <c r="C219" s="189" t="s">
        <v>583</v>
      </c>
      <c r="D219" s="190"/>
      <c r="E219" s="191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121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5">
      <c r="A220" s="156"/>
      <c r="B220" s="157"/>
      <c r="C220" s="189" t="s">
        <v>381</v>
      </c>
      <c r="D220" s="190"/>
      <c r="E220" s="191">
        <v>4.90625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121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5">
      <c r="A221" s="175">
        <v>78</v>
      </c>
      <c r="B221" s="176" t="s">
        <v>382</v>
      </c>
      <c r="C221" s="185" t="s">
        <v>383</v>
      </c>
      <c r="D221" s="177" t="s">
        <v>163</v>
      </c>
      <c r="E221" s="178">
        <v>8.4845000000000006</v>
      </c>
      <c r="F221" s="179">
        <v>0</v>
      </c>
      <c r="G221" s="180">
        <f>ROUND(E221*F221,2)</f>
        <v>0</v>
      </c>
      <c r="H221" s="159"/>
      <c r="I221" s="158">
        <f>ROUND(E221*H221,2)</f>
        <v>0</v>
      </c>
      <c r="J221" s="159"/>
      <c r="K221" s="158">
        <f>ROUND(E221*J221,2)</f>
        <v>0</v>
      </c>
      <c r="L221" s="158">
        <v>21</v>
      </c>
      <c r="M221" s="158">
        <f>G221*(1+L221/100)</f>
        <v>0</v>
      </c>
      <c r="N221" s="158">
        <v>5.0000000000000001E-3</v>
      </c>
      <c r="O221" s="158">
        <f>ROUND(E221*N221,2)</f>
        <v>0.04</v>
      </c>
      <c r="P221" s="158">
        <v>0</v>
      </c>
      <c r="Q221" s="158">
        <f>ROUND(E221*P221,2)</f>
        <v>0</v>
      </c>
      <c r="R221" s="158"/>
      <c r="S221" s="158" t="s">
        <v>117</v>
      </c>
      <c r="T221" s="158" t="s">
        <v>117</v>
      </c>
      <c r="U221" s="158">
        <v>0.17799999999999999</v>
      </c>
      <c r="V221" s="158">
        <f>ROUND(E221*U221,2)</f>
        <v>1.51</v>
      </c>
      <c r="W221" s="158"/>
      <c r="X221" s="158" t="s">
        <v>118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119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x14ac:dyDescent="0.25">
      <c r="A222" s="163" t="s">
        <v>112</v>
      </c>
      <c r="B222" s="164" t="s">
        <v>71</v>
      </c>
      <c r="C222" s="182" t="s">
        <v>72</v>
      </c>
      <c r="D222" s="165"/>
      <c r="E222" s="166"/>
      <c r="F222" s="167"/>
      <c r="G222" s="168">
        <f>SUMIF(AG223:AG246,"&lt;&gt;NOR",G223:G246)</f>
        <v>0</v>
      </c>
      <c r="H222" s="162"/>
      <c r="I222" s="162">
        <f>SUM(I223:I246)</f>
        <v>0</v>
      </c>
      <c r="J222" s="162"/>
      <c r="K222" s="162">
        <f>SUM(K223:K246)</f>
        <v>0</v>
      </c>
      <c r="L222" s="162"/>
      <c r="M222" s="162">
        <f>SUM(M223:M246)</f>
        <v>0</v>
      </c>
      <c r="N222" s="162"/>
      <c r="O222" s="162">
        <f>SUM(O223:O246)</f>
        <v>184.98000000000002</v>
      </c>
      <c r="P222" s="162"/>
      <c r="Q222" s="162">
        <f>SUM(Q223:Q246)</f>
        <v>0</v>
      </c>
      <c r="R222" s="162"/>
      <c r="S222" s="162"/>
      <c r="T222" s="162"/>
      <c r="U222" s="162"/>
      <c r="V222" s="162">
        <f>SUM(V223:V246)</f>
        <v>942.63000000000011</v>
      </c>
      <c r="W222" s="162"/>
      <c r="X222" s="162"/>
      <c r="AG222" t="s">
        <v>113</v>
      </c>
    </row>
    <row r="223" spans="1:60" ht="20.399999999999999" outlineLevel="1" x14ac:dyDescent="0.25">
      <c r="A223" s="175">
        <v>79</v>
      </c>
      <c r="B223" s="176" t="s">
        <v>384</v>
      </c>
      <c r="C223" s="185" t="s">
        <v>385</v>
      </c>
      <c r="D223" s="177" t="s">
        <v>288</v>
      </c>
      <c r="E223" s="178">
        <v>2</v>
      </c>
      <c r="F223" s="179">
        <v>0</v>
      </c>
      <c r="G223" s="180">
        <f>ROUND(E223*F223,2)</f>
        <v>0</v>
      </c>
      <c r="H223" s="159"/>
      <c r="I223" s="158">
        <f>ROUND(E223*H223,2)</f>
        <v>0</v>
      </c>
      <c r="J223" s="159"/>
      <c r="K223" s="158">
        <f>ROUND(E223*J223,2)</f>
        <v>0</v>
      </c>
      <c r="L223" s="158">
        <v>21</v>
      </c>
      <c r="M223" s="158">
        <f>G223*(1+L223/100)</f>
        <v>0</v>
      </c>
      <c r="N223" s="158">
        <v>0</v>
      </c>
      <c r="O223" s="158">
        <f>ROUND(E223*N223,2)</f>
        <v>0</v>
      </c>
      <c r="P223" s="158">
        <v>0</v>
      </c>
      <c r="Q223" s="158">
        <f>ROUND(E223*P223,2)</f>
        <v>0</v>
      </c>
      <c r="R223" s="158"/>
      <c r="S223" s="158" t="s">
        <v>235</v>
      </c>
      <c r="T223" s="158" t="s">
        <v>221</v>
      </c>
      <c r="U223" s="158">
        <v>0</v>
      </c>
      <c r="V223" s="158">
        <f>ROUND(E223*U223,2)</f>
        <v>0</v>
      </c>
      <c r="W223" s="158"/>
      <c r="X223" s="158" t="s">
        <v>118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119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ht="20.399999999999999" outlineLevel="1" x14ac:dyDescent="0.25">
      <c r="A224" s="175">
        <v>80</v>
      </c>
      <c r="B224" s="176" t="s">
        <v>386</v>
      </c>
      <c r="C224" s="185" t="s">
        <v>387</v>
      </c>
      <c r="D224" s="177" t="s">
        <v>288</v>
      </c>
      <c r="E224" s="178">
        <v>1</v>
      </c>
      <c r="F224" s="179">
        <v>0</v>
      </c>
      <c r="G224" s="180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8">
        <v>0</v>
      </c>
      <c r="O224" s="158">
        <f>ROUND(E224*N224,2)</f>
        <v>0</v>
      </c>
      <c r="P224" s="158">
        <v>0</v>
      </c>
      <c r="Q224" s="158">
        <f>ROUND(E224*P224,2)</f>
        <v>0</v>
      </c>
      <c r="R224" s="158"/>
      <c r="S224" s="158" t="s">
        <v>235</v>
      </c>
      <c r="T224" s="158" t="s">
        <v>221</v>
      </c>
      <c r="U224" s="158">
        <v>0</v>
      </c>
      <c r="V224" s="158">
        <f>ROUND(E224*U224,2)</f>
        <v>0</v>
      </c>
      <c r="W224" s="158"/>
      <c r="X224" s="158" t="s">
        <v>118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119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20.399999999999999" outlineLevel="1" x14ac:dyDescent="0.25">
      <c r="A225" s="175">
        <v>81</v>
      </c>
      <c r="B225" s="176" t="s">
        <v>286</v>
      </c>
      <c r="C225" s="185" t="s">
        <v>388</v>
      </c>
      <c r="D225" s="177" t="s">
        <v>389</v>
      </c>
      <c r="E225" s="178">
        <v>1</v>
      </c>
      <c r="F225" s="179">
        <v>0</v>
      </c>
      <c r="G225" s="180">
        <f>ROUND(E225*F225,2)</f>
        <v>0</v>
      </c>
      <c r="H225" s="159"/>
      <c r="I225" s="158">
        <f>ROUND(E225*H225,2)</f>
        <v>0</v>
      </c>
      <c r="J225" s="159"/>
      <c r="K225" s="158">
        <f>ROUND(E225*J225,2)</f>
        <v>0</v>
      </c>
      <c r="L225" s="158">
        <v>21</v>
      </c>
      <c r="M225" s="158">
        <f>G225*(1+L225/100)</f>
        <v>0</v>
      </c>
      <c r="N225" s="158">
        <v>0</v>
      </c>
      <c r="O225" s="158">
        <f>ROUND(E225*N225,2)</f>
        <v>0</v>
      </c>
      <c r="P225" s="158">
        <v>0</v>
      </c>
      <c r="Q225" s="158">
        <f>ROUND(E225*P225,2)</f>
        <v>0</v>
      </c>
      <c r="R225" s="158"/>
      <c r="S225" s="158" t="s">
        <v>235</v>
      </c>
      <c r="T225" s="158" t="s">
        <v>221</v>
      </c>
      <c r="U225" s="158">
        <v>0</v>
      </c>
      <c r="V225" s="158">
        <f>ROUND(E225*U225,2)</f>
        <v>0</v>
      </c>
      <c r="W225" s="158"/>
      <c r="X225" s="158" t="s">
        <v>390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391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5">
      <c r="A226" s="169">
        <v>82</v>
      </c>
      <c r="B226" s="170" t="s">
        <v>392</v>
      </c>
      <c r="C226" s="183" t="s">
        <v>393</v>
      </c>
      <c r="D226" s="171" t="s">
        <v>116</v>
      </c>
      <c r="E226" s="172">
        <v>29</v>
      </c>
      <c r="F226" s="173">
        <v>0</v>
      </c>
      <c r="G226" s="174">
        <f>ROUND(E226*F226,2)</f>
        <v>0</v>
      </c>
      <c r="H226" s="159"/>
      <c r="I226" s="158">
        <f>ROUND(E226*H226,2)</f>
        <v>0</v>
      </c>
      <c r="J226" s="159"/>
      <c r="K226" s="158">
        <f>ROUND(E226*J226,2)</f>
        <v>0</v>
      </c>
      <c r="L226" s="158">
        <v>21</v>
      </c>
      <c r="M226" s="158">
        <f>G226*(1+L226/100)</f>
        <v>0</v>
      </c>
      <c r="N226" s="158">
        <v>0.88670000000000004</v>
      </c>
      <c r="O226" s="158">
        <f>ROUND(E226*N226,2)</f>
        <v>25.71</v>
      </c>
      <c r="P226" s="158">
        <v>0</v>
      </c>
      <c r="Q226" s="158">
        <f>ROUND(E226*P226,2)</f>
        <v>0</v>
      </c>
      <c r="R226" s="158"/>
      <c r="S226" s="158" t="s">
        <v>117</v>
      </c>
      <c r="T226" s="158" t="s">
        <v>117</v>
      </c>
      <c r="U226" s="158">
        <v>3.4796999999999998</v>
      </c>
      <c r="V226" s="158">
        <f>ROUND(E226*U226,2)</f>
        <v>100.91</v>
      </c>
      <c r="W226" s="158"/>
      <c r="X226" s="158" t="s">
        <v>239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240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5">
      <c r="A227" s="156"/>
      <c r="B227" s="157"/>
      <c r="C227" s="184" t="s">
        <v>394</v>
      </c>
      <c r="D227" s="160"/>
      <c r="E227" s="161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121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5">
      <c r="A228" s="156"/>
      <c r="B228" s="157"/>
      <c r="C228" s="184" t="s">
        <v>395</v>
      </c>
      <c r="D228" s="160"/>
      <c r="E228" s="161">
        <v>29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121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5">
      <c r="A229" s="169">
        <v>83</v>
      </c>
      <c r="B229" s="170" t="s">
        <v>396</v>
      </c>
      <c r="C229" s="183" t="s">
        <v>397</v>
      </c>
      <c r="D229" s="171" t="s">
        <v>116</v>
      </c>
      <c r="E229" s="172">
        <v>60</v>
      </c>
      <c r="F229" s="173">
        <v>0</v>
      </c>
      <c r="G229" s="174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8">
        <v>0.23269000000000001</v>
      </c>
      <c r="O229" s="158">
        <f>ROUND(E229*N229,2)</f>
        <v>13.96</v>
      </c>
      <c r="P229" s="158">
        <v>0</v>
      </c>
      <c r="Q229" s="158">
        <f>ROUND(E229*P229,2)</f>
        <v>0</v>
      </c>
      <c r="R229" s="158"/>
      <c r="S229" s="158" t="s">
        <v>117</v>
      </c>
      <c r="T229" s="158" t="s">
        <v>117</v>
      </c>
      <c r="U229" s="158">
        <v>1.4668300000000001</v>
      </c>
      <c r="V229" s="158">
        <f>ROUND(E229*U229,2)</f>
        <v>88.01</v>
      </c>
      <c r="W229" s="158"/>
      <c r="X229" s="158" t="s">
        <v>239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240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5">
      <c r="A230" s="156"/>
      <c r="B230" s="157"/>
      <c r="C230" s="184" t="s">
        <v>398</v>
      </c>
      <c r="D230" s="160"/>
      <c r="E230" s="161">
        <v>60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121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5">
      <c r="A231" s="156"/>
      <c r="B231" s="157"/>
      <c r="C231" s="184" t="s">
        <v>321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121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5">
      <c r="A232" s="156"/>
      <c r="B232" s="157"/>
      <c r="C232" s="184" t="s">
        <v>321</v>
      </c>
      <c r="D232" s="160"/>
      <c r="E232" s="161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121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5">
      <c r="A233" s="156"/>
      <c r="B233" s="157"/>
      <c r="C233" s="184" t="s">
        <v>321</v>
      </c>
      <c r="D233" s="160"/>
      <c r="E233" s="161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121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5">
      <c r="A234" s="156"/>
      <c r="B234" s="157"/>
      <c r="C234" s="184" t="s">
        <v>321</v>
      </c>
      <c r="D234" s="160"/>
      <c r="E234" s="161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121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5">
      <c r="A235" s="156"/>
      <c r="B235" s="157"/>
      <c r="C235" s="184" t="s">
        <v>321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121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5">
      <c r="A236" s="156"/>
      <c r="B236" s="157"/>
      <c r="C236" s="184" t="s">
        <v>321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121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5">
      <c r="A237" s="169">
        <v>84</v>
      </c>
      <c r="B237" s="170" t="s">
        <v>399</v>
      </c>
      <c r="C237" s="183" t="s">
        <v>400</v>
      </c>
      <c r="D237" s="171" t="s">
        <v>116</v>
      </c>
      <c r="E237" s="172">
        <v>780</v>
      </c>
      <c r="F237" s="173">
        <v>0</v>
      </c>
      <c r="G237" s="174">
        <f>ROUND(E237*F237,2)</f>
        <v>0</v>
      </c>
      <c r="H237" s="159"/>
      <c r="I237" s="158">
        <f>ROUND(E237*H237,2)</f>
        <v>0</v>
      </c>
      <c r="J237" s="159"/>
      <c r="K237" s="158">
        <f>ROUND(E237*J237,2)</f>
        <v>0</v>
      </c>
      <c r="L237" s="158">
        <v>21</v>
      </c>
      <c r="M237" s="158">
        <f>G237*(1+L237/100)</f>
        <v>0</v>
      </c>
      <c r="N237" s="158">
        <v>0.18629999999999999</v>
      </c>
      <c r="O237" s="158">
        <f>ROUND(E237*N237,2)</f>
        <v>145.31</v>
      </c>
      <c r="P237" s="158">
        <v>0</v>
      </c>
      <c r="Q237" s="158">
        <f>ROUND(E237*P237,2)</f>
        <v>0</v>
      </c>
      <c r="R237" s="158"/>
      <c r="S237" s="158" t="s">
        <v>117</v>
      </c>
      <c r="T237" s="158" t="s">
        <v>117</v>
      </c>
      <c r="U237" s="158">
        <v>0.96628999999999998</v>
      </c>
      <c r="V237" s="158">
        <f>ROUND(E237*U237,2)</f>
        <v>753.71</v>
      </c>
      <c r="W237" s="158"/>
      <c r="X237" s="158" t="s">
        <v>239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240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5">
      <c r="A238" s="156"/>
      <c r="B238" s="157"/>
      <c r="C238" s="184" t="s">
        <v>401</v>
      </c>
      <c r="D238" s="160"/>
      <c r="E238" s="161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121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5">
      <c r="A239" s="156"/>
      <c r="B239" s="157"/>
      <c r="C239" s="184" t="s">
        <v>402</v>
      </c>
      <c r="D239" s="160"/>
      <c r="E239" s="161">
        <v>364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121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5">
      <c r="A240" s="156"/>
      <c r="B240" s="157"/>
      <c r="C240" s="184" t="s">
        <v>403</v>
      </c>
      <c r="D240" s="160"/>
      <c r="E240" s="161">
        <v>84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121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5">
      <c r="A241" s="156"/>
      <c r="B241" s="157"/>
      <c r="C241" s="184" t="s">
        <v>404</v>
      </c>
      <c r="D241" s="160"/>
      <c r="E241" s="161">
        <v>168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121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5">
      <c r="A242" s="156"/>
      <c r="B242" s="157"/>
      <c r="C242" s="184" t="s">
        <v>405</v>
      </c>
      <c r="D242" s="160"/>
      <c r="E242" s="161">
        <v>124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121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5">
      <c r="A243" s="156"/>
      <c r="B243" s="157"/>
      <c r="C243" s="184" t="s">
        <v>406</v>
      </c>
      <c r="D243" s="160"/>
      <c r="E243" s="161">
        <v>40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121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5">
      <c r="A244" s="175">
        <v>85</v>
      </c>
      <c r="B244" s="176" t="s">
        <v>407</v>
      </c>
      <c r="C244" s="185" t="s">
        <v>408</v>
      </c>
      <c r="D244" s="177" t="s">
        <v>288</v>
      </c>
      <c r="E244" s="178">
        <v>6</v>
      </c>
      <c r="F244" s="179">
        <v>0</v>
      </c>
      <c r="G244" s="180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8">
        <v>0</v>
      </c>
      <c r="O244" s="158">
        <f>ROUND(E244*N244,2)</f>
        <v>0</v>
      </c>
      <c r="P244" s="158">
        <v>0</v>
      </c>
      <c r="Q244" s="158">
        <f>ROUND(E244*P244,2)</f>
        <v>0</v>
      </c>
      <c r="R244" s="158"/>
      <c r="S244" s="158" t="s">
        <v>235</v>
      </c>
      <c r="T244" s="158" t="s">
        <v>221</v>
      </c>
      <c r="U244" s="158">
        <v>0</v>
      </c>
      <c r="V244" s="158">
        <f>ROUND(E244*U244,2)</f>
        <v>0</v>
      </c>
      <c r="W244" s="158"/>
      <c r="X244" s="158" t="s">
        <v>118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119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5">
      <c r="A245" s="175">
        <v>86</v>
      </c>
      <c r="B245" s="176" t="s">
        <v>409</v>
      </c>
      <c r="C245" s="185" t="s">
        <v>410</v>
      </c>
      <c r="D245" s="177" t="s">
        <v>288</v>
      </c>
      <c r="E245" s="178">
        <v>24</v>
      </c>
      <c r="F245" s="179">
        <v>0</v>
      </c>
      <c r="G245" s="180">
        <f>ROUND(E245*F245,2)</f>
        <v>0</v>
      </c>
      <c r="H245" s="159"/>
      <c r="I245" s="158">
        <f>ROUND(E245*H245,2)</f>
        <v>0</v>
      </c>
      <c r="J245" s="159"/>
      <c r="K245" s="158">
        <f>ROUND(E245*J245,2)</f>
        <v>0</v>
      </c>
      <c r="L245" s="158">
        <v>21</v>
      </c>
      <c r="M245" s="158">
        <f>G245*(1+L245/100)</f>
        <v>0</v>
      </c>
      <c r="N245" s="158">
        <v>0</v>
      </c>
      <c r="O245" s="158">
        <f>ROUND(E245*N245,2)</f>
        <v>0</v>
      </c>
      <c r="P245" s="158">
        <v>0</v>
      </c>
      <c r="Q245" s="158">
        <f>ROUND(E245*P245,2)</f>
        <v>0</v>
      </c>
      <c r="R245" s="158"/>
      <c r="S245" s="158" t="s">
        <v>235</v>
      </c>
      <c r="T245" s="158" t="s">
        <v>221</v>
      </c>
      <c r="U245" s="158">
        <v>0</v>
      </c>
      <c r="V245" s="158">
        <f>ROUND(E245*U245,2)</f>
        <v>0</v>
      </c>
      <c r="W245" s="158"/>
      <c r="X245" s="158" t="s">
        <v>118</v>
      </c>
      <c r="Y245" s="149"/>
      <c r="Z245" s="149"/>
      <c r="AA245" s="149"/>
      <c r="AB245" s="149"/>
      <c r="AC245" s="149"/>
      <c r="AD245" s="149"/>
      <c r="AE245" s="149"/>
      <c r="AF245" s="149"/>
      <c r="AG245" s="149" t="s">
        <v>119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ht="20.399999999999999" outlineLevel="1" x14ac:dyDescent="0.25">
      <c r="A246" s="175">
        <v>87</v>
      </c>
      <c r="B246" s="176" t="s">
        <v>411</v>
      </c>
      <c r="C246" s="185" t="s">
        <v>412</v>
      </c>
      <c r="D246" s="177" t="s">
        <v>389</v>
      </c>
      <c r="E246" s="178">
        <v>1</v>
      </c>
      <c r="F246" s="179">
        <v>0</v>
      </c>
      <c r="G246" s="180">
        <f>ROUND(E246*F246,2)</f>
        <v>0</v>
      </c>
      <c r="H246" s="159"/>
      <c r="I246" s="158">
        <f>ROUND(E246*H246,2)</f>
        <v>0</v>
      </c>
      <c r="J246" s="159"/>
      <c r="K246" s="158">
        <f>ROUND(E246*J246,2)</f>
        <v>0</v>
      </c>
      <c r="L246" s="158">
        <v>21</v>
      </c>
      <c r="M246" s="158">
        <f>G246*(1+L246/100)</f>
        <v>0</v>
      </c>
      <c r="N246" s="158">
        <v>0</v>
      </c>
      <c r="O246" s="158">
        <f>ROUND(E246*N246,2)</f>
        <v>0</v>
      </c>
      <c r="P246" s="158">
        <v>0</v>
      </c>
      <c r="Q246" s="158">
        <f>ROUND(E246*P246,2)</f>
        <v>0</v>
      </c>
      <c r="R246" s="158"/>
      <c r="S246" s="158" t="s">
        <v>235</v>
      </c>
      <c r="T246" s="158" t="s">
        <v>221</v>
      </c>
      <c r="U246" s="158">
        <v>0</v>
      </c>
      <c r="V246" s="158">
        <f>ROUND(E246*U246,2)</f>
        <v>0</v>
      </c>
      <c r="W246" s="158"/>
      <c r="X246" s="158" t="s">
        <v>118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212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x14ac:dyDescent="0.25">
      <c r="A247" s="163" t="s">
        <v>112</v>
      </c>
      <c r="B247" s="164" t="s">
        <v>73</v>
      </c>
      <c r="C247" s="182" t="s">
        <v>74</v>
      </c>
      <c r="D247" s="165"/>
      <c r="E247" s="166"/>
      <c r="F247" s="167"/>
      <c r="G247" s="168">
        <f>SUMIF(AG248:AG258,"&lt;&gt;NOR",G248:G258)</f>
        <v>0</v>
      </c>
      <c r="H247" s="162"/>
      <c r="I247" s="162">
        <f>SUM(I248:I258)</f>
        <v>0</v>
      </c>
      <c r="J247" s="162"/>
      <c r="K247" s="162">
        <f>SUM(K248:K258)</f>
        <v>0</v>
      </c>
      <c r="L247" s="162"/>
      <c r="M247" s="162">
        <f>SUM(M248:M258)</f>
        <v>0</v>
      </c>
      <c r="N247" s="162"/>
      <c r="O247" s="162">
        <f>SUM(O248:O258)</f>
        <v>230.19</v>
      </c>
      <c r="P247" s="162"/>
      <c r="Q247" s="162">
        <f>SUM(Q248:Q258)</f>
        <v>0</v>
      </c>
      <c r="R247" s="162"/>
      <c r="S247" s="162"/>
      <c r="T247" s="162"/>
      <c r="U247" s="162"/>
      <c r="V247" s="162">
        <f>SUM(V248:V258)</f>
        <v>224.29000000000002</v>
      </c>
      <c r="W247" s="162"/>
      <c r="X247" s="162"/>
      <c r="AG247" t="s">
        <v>113</v>
      </c>
    </row>
    <row r="248" spans="1:60" outlineLevel="1" x14ac:dyDescent="0.25">
      <c r="A248" s="169">
        <v>88</v>
      </c>
      <c r="B248" s="170" t="s">
        <v>413</v>
      </c>
      <c r="C248" s="183" t="s">
        <v>414</v>
      </c>
      <c r="D248" s="171" t="s">
        <v>116</v>
      </c>
      <c r="E248" s="172">
        <v>857.4</v>
      </c>
      <c r="F248" s="173">
        <v>0</v>
      </c>
      <c r="G248" s="174">
        <f>ROUND(E248*F248,2)</f>
        <v>0</v>
      </c>
      <c r="H248" s="159"/>
      <c r="I248" s="158">
        <f>ROUND(E248*H248,2)</f>
        <v>0</v>
      </c>
      <c r="J248" s="159"/>
      <c r="K248" s="158">
        <f>ROUND(E248*J248,2)</f>
        <v>0</v>
      </c>
      <c r="L248" s="158">
        <v>21</v>
      </c>
      <c r="M248" s="158">
        <f>G248*(1+L248/100)</f>
        <v>0</v>
      </c>
      <c r="N248" s="158">
        <v>0.10249999999999999</v>
      </c>
      <c r="O248" s="158">
        <f>ROUND(E248*N248,2)</f>
        <v>87.88</v>
      </c>
      <c r="P248" s="158">
        <v>0</v>
      </c>
      <c r="Q248" s="158">
        <f>ROUND(E248*P248,2)</f>
        <v>0</v>
      </c>
      <c r="R248" s="158"/>
      <c r="S248" s="158" t="s">
        <v>117</v>
      </c>
      <c r="T248" s="158" t="s">
        <v>117</v>
      </c>
      <c r="U248" s="158">
        <v>0.14000000000000001</v>
      </c>
      <c r="V248" s="158">
        <f>ROUND(E248*U248,2)</f>
        <v>120.04</v>
      </c>
      <c r="W248" s="158"/>
      <c r="X248" s="158" t="s">
        <v>118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119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5">
      <c r="A249" s="156"/>
      <c r="B249" s="157"/>
      <c r="C249" s="184" t="s">
        <v>415</v>
      </c>
      <c r="D249" s="160"/>
      <c r="E249" s="161">
        <v>814.2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121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5">
      <c r="A250" s="156"/>
      <c r="B250" s="157"/>
      <c r="C250" s="184" t="s">
        <v>416</v>
      </c>
      <c r="D250" s="160"/>
      <c r="E250" s="161">
        <v>43.2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121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5">
      <c r="A251" s="169">
        <v>89</v>
      </c>
      <c r="B251" s="170" t="s">
        <v>417</v>
      </c>
      <c r="C251" s="183" t="s">
        <v>418</v>
      </c>
      <c r="D251" s="171" t="s">
        <v>129</v>
      </c>
      <c r="E251" s="172">
        <v>42.87</v>
      </c>
      <c r="F251" s="173">
        <v>0</v>
      </c>
      <c r="G251" s="174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8">
        <v>2.5249999999999999</v>
      </c>
      <c r="O251" s="158">
        <f>ROUND(E251*N251,2)</f>
        <v>108.25</v>
      </c>
      <c r="P251" s="158">
        <v>0</v>
      </c>
      <c r="Q251" s="158">
        <f>ROUND(E251*P251,2)</f>
        <v>0</v>
      </c>
      <c r="R251" s="158"/>
      <c r="S251" s="158" t="s">
        <v>117</v>
      </c>
      <c r="T251" s="158" t="s">
        <v>117</v>
      </c>
      <c r="U251" s="158">
        <v>1.4419999999999999</v>
      </c>
      <c r="V251" s="158">
        <f>ROUND(E251*U251,2)</f>
        <v>61.82</v>
      </c>
      <c r="W251" s="158"/>
      <c r="X251" s="158" t="s">
        <v>118</v>
      </c>
      <c r="Y251" s="149"/>
      <c r="Z251" s="149"/>
      <c r="AA251" s="149"/>
      <c r="AB251" s="149"/>
      <c r="AC251" s="149"/>
      <c r="AD251" s="149"/>
      <c r="AE251" s="149"/>
      <c r="AF251" s="149"/>
      <c r="AG251" s="149" t="s">
        <v>119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5">
      <c r="A252" s="156"/>
      <c r="B252" s="157"/>
      <c r="C252" s="184" t="s">
        <v>419</v>
      </c>
      <c r="D252" s="160"/>
      <c r="E252" s="161">
        <v>42.87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121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5">
      <c r="A253" s="169">
        <v>90</v>
      </c>
      <c r="B253" s="170" t="s">
        <v>420</v>
      </c>
      <c r="C253" s="183" t="s">
        <v>421</v>
      </c>
      <c r="D253" s="171" t="s">
        <v>116</v>
      </c>
      <c r="E253" s="172">
        <v>47.52</v>
      </c>
      <c r="F253" s="173">
        <v>0</v>
      </c>
      <c r="G253" s="174">
        <f>ROUND(E253*F253,2)</f>
        <v>0</v>
      </c>
      <c r="H253" s="159"/>
      <c r="I253" s="158">
        <f>ROUND(E253*H253,2)</f>
        <v>0</v>
      </c>
      <c r="J253" s="159"/>
      <c r="K253" s="158">
        <f>ROUND(E253*J253,2)</f>
        <v>0</v>
      </c>
      <c r="L253" s="158">
        <v>21</v>
      </c>
      <c r="M253" s="158">
        <f>G253*(1+L253/100)</f>
        <v>0</v>
      </c>
      <c r="N253" s="158">
        <v>6.3E-3</v>
      </c>
      <c r="O253" s="158">
        <f>ROUND(E253*N253,2)</f>
        <v>0.3</v>
      </c>
      <c r="P253" s="158">
        <v>0</v>
      </c>
      <c r="Q253" s="158">
        <f>ROUND(E253*P253,2)</f>
        <v>0</v>
      </c>
      <c r="R253" s="158" t="s">
        <v>185</v>
      </c>
      <c r="S253" s="158" t="s">
        <v>117</v>
      </c>
      <c r="T253" s="158" t="s">
        <v>221</v>
      </c>
      <c r="U253" s="158">
        <v>0</v>
      </c>
      <c r="V253" s="158">
        <f>ROUND(E253*U253,2)</f>
        <v>0</v>
      </c>
      <c r="W253" s="158"/>
      <c r="X253" s="158" t="s">
        <v>186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187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5">
      <c r="A254" s="156"/>
      <c r="B254" s="157"/>
      <c r="C254" s="184" t="s">
        <v>422</v>
      </c>
      <c r="D254" s="160"/>
      <c r="E254" s="161">
        <v>47.52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121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5">
      <c r="A255" s="169">
        <v>91</v>
      </c>
      <c r="B255" s="170" t="s">
        <v>423</v>
      </c>
      <c r="C255" s="183" t="s">
        <v>424</v>
      </c>
      <c r="D255" s="171" t="s">
        <v>261</v>
      </c>
      <c r="E255" s="172">
        <v>895.62</v>
      </c>
      <c r="F255" s="173">
        <v>0</v>
      </c>
      <c r="G255" s="174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8">
        <v>2.1999999999999999E-2</v>
      </c>
      <c r="O255" s="158">
        <f>ROUND(E255*N255,2)</f>
        <v>19.7</v>
      </c>
      <c r="P255" s="158">
        <v>0</v>
      </c>
      <c r="Q255" s="158">
        <f>ROUND(E255*P255,2)</f>
        <v>0</v>
      </c>
      <c r="R255" s="158" t="s">
        <v>185</v>
      </c>
      <c r="S255" s="158" t="s">
        <v>117</v>
      </c>
      <c r="T255" s="158" t="s">
        <v>117</v>
      </c>
      <c r="U255" s="158">
        <v>0</v>
      </c>
      <c r="V255" s="158">
        <f>ROUND(E255*U255,2)</f>
        <v>0</v>
      </c>
      <c r="W255" s="158"/>
      <c r="X255" s="158" t="s">
        <v>186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187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5">
      <c r="A256" s="156"/>
      <c r="B256" s="157"/>
      <c r="C256" s="184" t="s">
        <v>425</v>
      </c>
      <c r="D256" s="160"/>
      <c r="E256" s="161">
        <v>895.62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121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5">
      <c r="A257" s="169">
        <v>92</v>
      </c>
      <c r="B257" s="170" t="s">
        <v>426</v>
      </c>
      <c r="C257" s="183" t="s">
        <v>427</v>
      </c>
      <c r="D257" s="171" t="s">
        <v>261</v>
      </c>
      <c r="E257" s="172">
        <v>2</v>
      </c>
      <c r="F257" s="173">
        <v>0</v>
      </c>
      <c r="G257" s="174">
        <f>ROUND(E257*F257,2)</f>
        <v>0</v>
      </c>
      <c r="H257" s="159"/>
      <c r="I257" s="158">
        <f>ROUND(E257*H257,2)</f>
        <v>0</v>
      </c>
      <c r="J257" s="159"/>
      <c r="K257" s="158">
        <f>ROUND(E257*J257,2)</f>
        <v>0</v>
      </c>
      <c r="L257" s="158">
        <v>21</v>
      </c>
      <c r="M257" s="158">
        <f>G257*(1+L257/100)</f>
        <v>0</v>
      </c>
      <c r="N257" s="158">
        <v>7.0274999999999999</v>
      </c>
      <c r="O257" s="158">
        <f>ROUND(E257*N257,2)</f>
        <v>14.06</v>
      </c>
      <c r="P257" s="158">
        <v>0</v>
      </c>
      <c r="Q257" s="158">
        <f>ROUND(E257*P257,2)</f>
        <v>0</v>
      </c>
      <c r="R257" s="158"/>
      <c r="S257" s="158" t="s">
        <v>117</v>
      </c>
      <c r="T257" s="158" t="s">
        <v>117</v>
      </c>
      <c r="U257" s="158">
        <v>21.213999999999999</v>
      </c>
      <c r="V257" s="158">
        <f>ROUND(E257*U257,2)</f>
        <v>42.43</v>
      </c>
      <c r="W257" s="158"/>
      <c r="X257" s="158" t="s">
        <v>118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119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5">
      <c r="A258" s="156"/>
      <c r="B258" s="157"/>
      <c r="C258" s="184" t="s">
        <v>428</v>
      </c>
      <c r="D258" s="160"/>
      <c r="E258" s="161">
        <v>2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121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x14ac:dyDescent="0.25">
      <c r="A259" s="163" t="s">
        <v>112</v>
      </c>
      <c r="B259" s="164" t="s">
        <v>77</v>
      </c>
      <c r="C259" s="182" t="s">
        <v>78</v>
      </c>
      <c r="D259" s="165"/>
      <c r="E259" s="166"/>
      <c r="F259" s="167"/>
      <c r="G259" s="168">
        <f>SUMIF(AG260:AG266,"&lt;&gt;NOR",G260:G266)</f>
        <v>0</v>
      </c>
      <c r="H259" s="162"/>
      <c r="I259" s="162">
        <f>SUM(I260:I266)</f>
        <v>0</v>
      </c>
      <c r="J259" s="162"/>
      <c r="K259" s="162">
        <f>SUM(K260:K266)</f>
        <v>0</v>
      </c>
      <c r="L259" s="162"/>
      <c r="M259" s="162">
        <f>SUM(M260:M266)</f>
        <v>0</v>
      </c>
      <c r="N259" s="162"/>
      <c r="O259" s="162">
        <f>SUM(O260:O266)</f>
        <v>0</v>
      </c>
      <c r="P259" s="162"/>
      <c r="Q259" s="162">
        <f>SUM(Q260:Q266)</f>
        <v>0</v>
      </c>
      <c r="R259" s="162"/>
      <c r="S259" s="162"/>
      <c r="T259" s="162"/>
      <c r="U259" s="162"/>
      <c r="V259" s="162">
        <f>SUM(V260:V266)</f>
        <v>23.33</v>
      </c>
      <c r="W259" s="162"/>
      <c r="X259" s="162"/>
      <c r="AG259" t="s">
        <v>113</v>
      </c>
    </row>
    <row r="260" spans="1:60" outlineLevel="1" x14ac:dyDescent="0.25">
      <c r="A260" s="169">
        <v>93</v>
      </c>
      <c r="B260" s="170" t="s">
        <v>429</v>
      </c>
      <c r="C260" s="183" t="s">
        <v>430</v>
      </c>
      <c r="D260" s="171" t="s">
        <v>234</v>
      </c>
      <c r="E260" s="172">
        <v>202.86150000000001</v>
      </c>
      <c r="F260" s="173">
        <v>0</v>
      </c>
      <c r="G260" s="174">
        <f>ROUND(E260*F260,2)</f>
        <v>0</v>
      </c>
      <c r="H260" s="159"/>
      <c r="I260" s="158">
        <f>ROUND(E260*H260,2)</f>
        <v>0</v>
      </c>
      <c r="J260" s="159"/>
      <c r="K260" s="158">
        <f>ROUND(E260*J260,2)</f>
        <v>0</v>
      </c>
      <c r="L260" s="158">
        <v>21</v>
      </c>
      <c r="M260" s="158">
        <f>G260*(1+L260/100)</f>
        <v>0</v>
      </c>
      <c r="N260" s="158">
        <v>0</v>
      </c>
      <c r="O260" s="158">
        <f>ROUND(E260*N260,2)</f>
        <v>0</v>
      </c>
      <c r="P260" s="158">
        <v>0</v>
      </c>
      <c r="Q260" s="158">
        <f>ROUND(E260*P260,2)</f>
        <v>0</v>
      </c>
      <c r="R260" s="158"/>
      <c r="S260" s="158" t="s">
        <v>117</v>
      </c>
      <c r="T260" s="158" t="s">
        <v>117</v>
      </c>
      <c r="U260" s="158">
        <v>9.9000000000000005E-2</v>
      </c>
      <c r="V260" s="158">
        <f>ROUND(E260*U260,2)</f>
        <v>20.079999999999998</v>
      </c>
      <c r="W260" s="158"/>
      <c r="X260" s="158" t="s">
        <v>118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119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5">
      <c r="A261" s="156"/>
      <c r="B261" s="157"/>
      <c r="C261" s="184" t="s">
        <v>431</v>
      </c>
      <c r="D261" s="160"/>
      <c r="E261" s="161">
        <v>202.86150000000001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121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5">
      <c r="A262" s="175">
        <v>94</v>
      </c>
      <c r="B262" s="176" t="s">
        <v>432</v>
      </c>
      <c r="C262" s="185" t="s">
        <v>433</v>
      </c>
      <c r="D262" s="177" t="s">
        <v>234</v>
      </c>
      <c r="E262" s="178">
        <v>202.86150000000001</v>
      </c>
      <c r="F262" s="179">
        <v>0</v>
      </c>
      <c r="G262" s="180">
        <f>ROUND(E262*F262,2)</f>
        <v>0</v>
      </c>
      <c r="H262" s="159"/>
      <c r="I262" s="158">
        <f>ROUND(E262*H262,2)</f>
        <v>0</v>
      </c>
      <c r="J262" s="159"/>
      <c r="K262" s="158">
        <f>ROUND(E262*J262,2)</f>
        <v>0</v>
      </c>
      <c r="L262" s="158">
        <v>21</v>
      </c>
      <c r="M262" s="158">
        <f>G262*(1+L262/100)</f>
        <v>0</v>
      </c>
      <c r="N262" s="158">
        <v>0</v>
      </c>
      <c r="O262" s="158">
        <f>ROUND(E262*N262,2)</f>
        <v>0</v>
      </c>
      <c r="P262" s="158">
        <v>0</v>
      </c>
      <c r="Q262" s="158">
        <f>ROUND(E262*P262,2)</f>
        <v>0</v>
      </c>
      <c r="R262" s="158"/>
      <c r="S262" s="158" t="s">
        <v>117</v>
      </c>
      <c r="T262" s="158" t="s">
        <v>117</v>
      </c>
      <c r="U262" s="158">
        <v>0.01</v>
      </c>
      <c r="V262" s="158">
        <f>ROUND(E262*U262,2)</f>
        <v>2.0299999999999998</v>
      </c>
      <c r="W262" s="158"/>
      <c r="X262" s="158" t="s">
        <v>118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119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5">
      <c r="A263" s="169">
        <v>95</v>
      </c>
      <c r="B263" s="170" t="s">
        <v>434</v>
      </c>
      <c r="C263" s="183" t="s">
        <v>435</v>
      </c>
      <c r="D263" s="171" t="s">
        <v>234</v>
      </c>
      <c r="E263" s="172">
        <v>4057.23</v>
      </c>
      <c r="F263" s="173">
        <v>0</v>
      </c>
      <c r="G263" s="174">
        <f>ROUND(E263*F263,2)</f>
        <v>0</v>
      </c>
      <c r="H263" s="159"/>
      <c r="I263" s="158">
        <f>ROUND(E263*H263,2)</f>
        <v>0</v>
      </c>
      <c r="J263" s="159"/>
      <c r="K263" s="158">
        <f>ROUND(E263*J263,2)</f>
        <v>0</v>
      </c>
      <c r="L263" s="158">
        <v>21</v>
      </c>
      <c r="M263" s="158">
        <f>G263*(1+L263/100)</f>
        <v>0</v>
      </c>
      <c r="N263" s="158">
        <v>0</v>
      </c>
      <c r="O263" s="158">
        <f>ROUND(E263*N263,2)</f>
        <v>0</v>
      </c>
      <c r="P263" s="158">
        <v>0</v>
      </c>
      <c r="Q263" s="158">
        <f>ROUND(E263*P263,2)</f>
        <v>0</v>
      </c>
      <c r="R263" s="158"/>
      <c r="S263" s="158" t="s">
        <v>117</v>
      </c>
      <c r="T263" s="158" t="s">
        <v>117</v>
      </c>
      <c r="U263" s="158">
        <v>0</v>
      </c>
      <c r="V263" s="158">
        <f>ROUND(E263*U263,2)</f>
        <v>0</v>
      </c>
      <c r="W263" s="158"/>
      <c r="X263" s="158" t="s">
        <v>118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119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5">
      <c r="A264" s="156"/>
      <c r="B264" s="157"/>
      <c r="C264" s="184" t="s">
        <v>436</v>
      </c>
      <c r="D264" s="160"/>
      <c r="E264" s="161">
        <v>4057.23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121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5">
      <c r="A265" s="175">
        <v>96</v>
      </c>
      <c r="B265" s="176" t="s">
        <v>437</v>
      </c>
      <c r="C265" s="185" t="s">
        <v>438</v>
      </c>
      <c r="D265" s="177" t="s">
        <v>234</v>
      </c>
      <c r="E265" s="178">
        <v>202.86150000000001</v>
      </c>
      <c r="F265" s="179">
        <v>0</v>
      </c>
      <c r="G265" s="180">
        <f>ROUND(E265*F265,2)</f>
        <v>0</v>
      </c>
      <c r="H265" s="159"/>
      <c r="I265" s="158">
        <f>ROUND(E265*H265,2)</f>
        <v>0</v>
      </c>
      <c r="J265" s="159"/>
      <c r="K265" s="158">
        <f>ROUND(E265*J265,2)</f>
        <v>0</v>
      </c>
      <c r="L265" s="158">
        <v>21</v>
      </c>
      <c r="M265" s="158">
        <f>G265*(1+L265/100)</f>
        <v>0</v>
      </c>
      <c r="N265" s="158">
        <v>0</v>
      </c>
      <c r="O265" s="158">
        <f>ROUND(E265*N265,2)</f>
        <v>0</v>
      </c>
      <c r="P265" s="158">
        <v>0</v>
      </c>
      <c r="Q265" s="158">
        <f>ROUND(E265*P265,2)</f>
        <v>0</v>
      </c>
      <c r="R265" s="158"/>
      <c r="S265" s="158" t="s">
        <v>117</v>
      </c>
      <c r="T265" s="158" t="s">
        <v>117</v>
      </c>
      <c r="U265" s="158">
        <v>6.0000000000000001E-3</v>
      </c>
      <c r="V265" s="158">
        <f>ROUND(E265*U265,2)</f>
        <v>1.22</v>
      </c>
      <c r="W265" s="158"/>
      <c r="X265" s="158" t="s">
        <v>118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119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5">
      <c r="A266" s="175">
        <v>97</v>
      </c>
      <c r="B266" s="176" t="s">
        <v>439</v>
      </c>
      <c r="C266" s="185" t="s">
        <v>440</v>
      </c>
      <c r="D266" s="177" t="s">
        <v>234</v>
      </c>
      <c r="E266" s="178">
        <v>202.86150000000001</v>
      </c>
      <c r="F266" s="179">
        <v>0</v>
      </c>
      <c r="G266" s="180">
        <f>ROUND(E266*F266,2)</f>
        <v>0</v>
      </c>
      <c r="H266" s="159"/>
      <c r="I266" s="158">
        <f>ROUND(E266*H266,2)</f>
        <v>0</v>
      </c>
      <c r="J266" s="159"/>
      <c r="K266" s="158">
        <f>ROUND(E266*J266,2)</f>
        <v>0</v>
      </c>
      <c r="L266" s="158">
        <v>21</v>
      </c>
      <c r="M266" s="158">
        <f>G266*(1+L266/100)</f>
        <v>0</v>
      </c>
      <c r="N266" s="158">
        <v>0</v>
      </c>
      <c r="O266" s="158">
        <f>ROUND(E266*N266,2)</f>
        <v>0</v>
      </c>
      <c r="P266" s="158">
        <v>0</v>
      </c>
      <c r="Q266" s="158">
        <f>ROUND(E266*P266,2)</f>
        <v>0</v>
      </c>
      <c r="R266" s="158"/>
      <c r="S266" s="158" t="s">
        <v>117</v>
      </c>
      <c r="T266" s="158" t="s">
        <v>117</v>
      </c>
      <c r="U266" s="158">
        <v>0</v>
      </c>
      <c r="V266" s="158">
        <f>ROUND(E266*U266,2)</f>
        <v>0</v>
      </c>
      <c r="W266" s="158"/>
      <c r="X266" s="158" t="s">
        <v>118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119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x14ac:dyDescent="0.25">
      <c r="A267" s="163" t="s">
        <v>112</v>
      </c>
      <c r="B267" s="164" t="s">
        <v>79</v>
      </c>
      <c r="C267" s="182" t="s">
        <v>80</v>
      </c>
      <c r="D267" s="165"/>
      <c r="E267" s="166"/>
      <c r="F267" s="167"/>
      <c r="G267" s="168">
        <f>SUMIF(AG268:AG268,"&lt;&gt;NOR",G268:G268)</f>
        <v>0</v>
      </c>
      <c r="H267" s="162"/>
      <c r="I267" s="162">
        <f>SUM(I268:I268)</f>
        <v>0</v>
      </c>
      <c r="J267" s="162"/>
      <c r="K267" s="162">
        <f>SUM(K268:K268)</f>
        <v>0</v>
      </c>
      <c r="L267" s="162"/>
      <c r="M267" s="162">
        <f>SUM(M268:M268)</f>
        <v>0</v>
      </c>
      <c r="N267" s="162"/>
      <c r="O267" s="162">
        <f>SUM(O268:O268)</f>
        <v>0</v>
      </c>
      <c r="P267" s="162"/>
      <c r="Q267" s="162">
        <f>SUM(Q268:Q268)</f>
        <v>0</v>
      </c>
      <c r="R267" s="162"/>
      <c r="S267" s="162"/>
      <c r="T267" s="162"/>
      <c r="U267" s="162"/>
      <c r="V267" s="162">
        <f>SUM(V268:V268)</f>
        <v>812.64</v>
      </c>
      <c r="W267" s="162"/>
      <c r="X267" s="162"/>
      <c r="AG267" t="s">
        <v>113</v>
      </c>
    </row>
    <row r="268" spans="1:60" outlineLevel="1" x14ac:dyDescent="0.25">
      <c r="A268" s="175">
        <v>98</v>
      </c>
      <c r="B268" s="176" t="s">
        <v>441</v>
      </c>
      <c r="C268" s="185" t="s">
        <v>442</v>
      </c>
      <c r="D268" s="177" t="s">
        <v>234</v>
      </c>
      <c r="E268" s="178">
        <v>10835.174000000001</v>
      </c>
      <c r="F268" s="179">
        <v>0</v>
      </c>
      <c r="G268" s="180">
        <f>ROUND(E268*F268,2)</f>
        <v>0</v>
      </c>
      <c r="H268" s="159"/>
      <c r="I268" s="158">
        <f>ROUND(E268*H268,2)</f>
        <v>0</v>
      </c>
      <c r="J268" s="159"/>
      <c r="K268" s="158">
        <f>ROUND(E268*J268,2)</f>
        <v>0</v>
      </c>
      <c r="L268" s="158">
        <v>21</v>
      </c>
      <c r="M268" s="158">
        <f>G268*(1+L268/100)</f>
        <v>0</v>
      </c>
      <c r="N268" s="158">
        <v>0</v>
      </c>
      <c r="O268" s="158">
        <f>ROUND(E268*N268,2)</f>
        <v>0</v>
      </c>
      <c r="P268" s="158">
        <v>0</v>
      </c>
      <c r="Q268" s="158">
        <f>ROUND(E268*P268,2)</f>
        <v>0</v>
      </c>
      <c r="R268" s="158"/>
      <c r="S268" s="158" t="s">
        <v>117</v>
      </c>
      <c r="T268" s="158" t="s">
        <v>117</v>
      </c>
      <c r="U268" s="158">
        <v>7.4999999999999997E-2</v>
      </c>
      <c r="V268" s="158">
        <f>ROUND(E268*U268,2)</f>
        <v>812.64</v>
      </c>
      <c r="W268" s="158"/>
      <c r="X268" s="158" t="s">
        <v>118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119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x14ac:dyDescent="0.25">
      <c r="A269" s="163" t="s">
        <v>112</v>
      </c>
      <c r="B269" s="164" t="s">
        <v>81</v>
      </c>
      <c r="C269" s="182" t="s">
        <v>82</v>
      </c>
      <c r="D269" s="165"/>
      <c r="E269" s="166"/>
      <c r="F269" s="167"/>
      <c r="G269" s="168">
        <f>SUMIF(AG270:AG272,"&lt;&gt;NOR",G270:G272)</f>
        <v>0</v>
      </c>
      <c r="H269" s="162"/>
      <c r="I269" s="162">
        <f>SUM(I270:I272)</f>
        <v>0</v>
      </c>
      <c r="J269" s="162"/>
      <c r="K269" s="162">
        <f>SUM(K270:K272)</f>
        <v>0</v>
      </c>
      <c r="L269" s="162"/>
      <c r="M269" s="162">
        <f>SUM(M270:M272)</f>
        <v>0</v>
      </c>
      <c r="N269" s="162"/>
      <c r="O269" s="162">
        <f>SUM(O270:O272)</f>
        <v>0.01</v>
      </c>
      <c r="P269" s="162"/>
      <c r="Q269" s="162">
        <f>SUM(Q270:Q272)</f>
        <v>0.89</v>
      </c>
      <c r="R269" s="162"/>
      <c r="S269" s="162"/>
      <c r="T269" s="162"/>
      <c r="U269" s="162"/>
      <c r="V269" s="162">
        <f>SUM(V270:V272)</f>
        <v>34.340000000000003</v>
      </c>
      <c r="W269" s="162"/>
      <c r="X269" s="162"/>
      <c r="AG269" t="s">
        <v>113</v>
      </c>
    </row>
    <row r="270" spans="1:60" outlineLevel="1" x14ac:dyDescent="0.25">
      <c r="A270" s="175">
        <v>99</v>
      </c>
      <c r="B270" s="176" t="s">
        <v>443</v>
      </c>
      <c r="C270" s="185" t="s">
        <v>444</v>
      </c>
      <c r="D270" s="177" t="s">
        <v>288</v>
      </c>
      <c r="E270" s="178">
        <v>2</v>
      </c>
      <c r="F270" s="179">
        <v>0</v>
      </c>
      <c r="G270" s="180">
        <f>ROUND(E270*F270,2)</f>
        <v>0</v>
      </c>
      <c r="H270" s="159"/>
      <c r="I270" s="158">
        <f>ROUND(E270*H270,2)</f>
        <v>0</v>
      </c>
      <c r="J270" s="159"/>
      <c r="K270" s="158">
        <f>ROUND(E270*J270,2)</f>
        <v>0</v>
      </c>
      <c r="L270" s="158">
        <v>21</v>
      </c>
      <c r="M270" s="158">
        <f>G270*(1+L270/100)</f>
        <v>0</v>
      </c>
      <c r="N270" s="158">
        <v>0</v>
      </c>
      <c r="O270" s="158">
        <f>ROUND(E270*N270,2)</f>
        <v>0</v>
      </c>
      <c r="P270" s="158">
        <v>0</v>
      </c>
      <c r="Q270" s="158">
        <f>ROUND(E270*P270,2)</f>
        <v>0</v>
      </c>
      <c r="R270" s="158"/>
      <c r="S270" s="158" t="s">
        <v>235</v>
      </c>
      <c r="T270" s="158" t="s">
        <v>221</v>
      </c>
      <c r="U270" s="158">
        <v>0</v>
      </c>
      <c r="V270" s="158">
        <f>ROUND(E270*U270,2)</f>
        <v>0</v>
      </c>
      <c r="W270" s="158"/>
      <c r="X270" s="158" t="s">
        <v>118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119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5">
      <c r="A271" s="169">
        <v>100</v>
      </c>
      <c r="B271" s="170" t="s">
        <v>445</v>
      </c>
      <c r="C271" s="183" t="s">
        <v>446</v>
      </c>
      <c r="D271" s="171" t="s">
        <v>116</v>
      </c>
      <c r="E271" s="172">
        <v>75</v>
      </c>
      <c r="F271" s="173">
        <v>0</v>
      </c>
      <c r="G271" s="174">
        <f>ROUND(E271*F271,2)</f>
        <v>0</v>
      </c>
      <c r="H271" s="159"/>
      <c r="I271" s="158">
        <f>ROUND(E271*H271,2)</f>
        <v>0</v>
      </c>
      <c r="J271" s="159"/>
      <c r="K271" s="158">
        <f>ROUND(E271*J271,2)</f>
        <v>0</v>
      </c>
      <c r="L271" s="158">
        <v>21</v>
      </c>
      <c r="M271" s="158">
        <f>G271*(1+L271/100)</f>
        <v>0</v>
      </c>
      <c r="N271" s="158">
        <v>9.0000000000000006E-5</v>
      </c>
      <c r="O271" s="158">
        <f>ROUND(E271*N271,2)</f>
        <v>0.01</v>
      </c>
      <c r="P271" s="158">
        <v>1.184E-2</v>
      </c>
      <c r="Q271" s="158">
        <f>ROUND(E271*P271,2)</f>
        <v>0.89</v>
      </c>
      <c r="R271" s="158"/>
      <c r="S271" s="158" t="s">
        <v>117</v>
      </c>
      <c r="T271" s="158" t="s">
        <v>117</v>
      </c>
      <c r="U271" s="158">
        <v>0.45784000000000002</v>
      </c>
      <c r="V271" s="158">
        <f>ROUND(E271*U271,2)</f>
        <v>34.340000000000003</v>
      </c>
      <c r="W271" s="158"/>
      <c r="X271" s="158" t="s">
        <v>239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240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5">
      <c r="A272" s="156"/>
      <c r="B272" s="157"/>
      <c r="C272" s="184" t="s">
        <v>447</v>
      </c>
      <c r="D272" s="160"/>
      <c r="E272" s="161">
        <v>75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121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x14ac:dyDescent="0.25">
      <c r="A273" s="163" t="s">
        <v>112</v>
      </c>
      <c r="B273" s="164" t="s">
        <v>83</v>
      </c>
      <c r="C273" s="182" t="s">
        <v>84</v>
      </c>
      <c r="D273" s="165"/>
      <c r="E273" s="166"/>
      <c r="F273" s="167"/>
      <c r="G273" s="168">
        <f>SUMIF(AG274:AG279,"&lt;&gt;NOR",G274:G279)</f>
        <v>0</v>
      </c>
      <c r="H273" s="162"/>
      <c r="I273" s="162">
        <f>SUM(I274:I279)</f>
        <v>0</v>
      </c>
      <c r="J273" s="162"/>
      <c r="K273" s="162">
        <f>SUM(K274:K279)</f>
        <v>0</v>
      </c>
      <c r="L273" s="162"/>
      <c r="M273" s="162">
        <f>SUM(M274:M279)</f>
        <v>0</v>
      </c>
      <c r="N273" s="162"/>
      <c r="O273" s="162">
        <f>SUM(O274:O279)</f>
        <v>50.9</v>
      </c>
      <c r="P273" s="162"/>
      <c r="Q273" s="162">
        <f>SUM(Q274:Q279)</f>
        <v>0</v>
      </c>
      <c r="R273" s="162"/>
      <c r="S273" s="162"/>
      <c r="T273" s="162"/>
      <c r="U273" s="162"/>
      <c r="V273" s="162">
        <f>SUM(V274:V279)</f>
        <v>230.53</v>
      </c>
      <c r="W273" s="162"/>
      <c r="X273" s="162"/>
      <c r="AG273" t="s">
        <v>113</v>
      </c>
    </row>
    <row r="274" spans="1:60" ht="20.399999999999999" outlineLevel="1" x14ac:dyDescent="0.25">
      <c r="A274" s="169">
        <v>101</v>
      </c>
      <c r="B274" s="170" t="s">
        <v>448</v>
      </c>
      <c r="C274" s="183" t="s">
        <v>449</v>
      </c>
      <c r="D274" s="171" t="s">
        <v>116</v>
      </c>
      <c r="E274" s="172">
        <v>381.5</v>
      </c>
      <c r="F274" s="173">
        <v>0</v>
      </c>
      <c r="G274" s="174">
        <f>ROUND(E274*F274,2)</f>
        <v>0</v>
      </c>
      <c r="H274" s="159"/>
      <c r="I274" s="158">
        <f>ROUND(E274*H274,2)</f>
        <v>0</v>
      </c>
      <c r="J274" s="159"/>
      <c r="K274" s="158">
        <f>ROUND(E274*J274,2)</f>
        <v>0</v>
      </c>
      <c r="L274" s="158">
        <v>21</v>
      </c>
      <c r="M274" s="158">
        <f>G274*(1+L274/100)</f>
        <v>0</v>
      </c>
      <c r="N274" s="158">
        <v>0.13342000000000001</v>
      </c>
      <c r="O274" s="158">
        <f>ROUND(E274*N274,2)</f>
        <v>50.9</v>
      </c>
      <c r="P274" s="158">
        <v>0</v>
      </c>
      <c r="Q274" s="158">
        <f>ROUND(E274*P274,2)</f>
        <v>0</v>
      </c>
      <c r="R274" s="158"/>
      <c r="S274" s="158" t="s">
        <v>117</v>
      </c>
      <c r="T274" s="158" t="s">
        <v>117</v>
      </c>
      <c r="U274" s="158">
        <v>0.60426000000000002</v>
      </c>
      <c r="V274" s="158">
        <f>ROUND(E274*U274,2)</f>
        <v>230.53</v>
      </c>
      <c r="W274" s="158"/>
      <c r="X274" s="158" t="s">
        <v>239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240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5">
      <c r="A275" s="156"/>
      <c r="B275" s="157"/>
      <c r="C275" s="184" t="s">
        <v>450</v>
      </c>
      <c r="D275" s="160"/>
      <c r="E275" s="161">
        <v>110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121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5">
      <c r="A276" s="156"/>
      <c r="B276" s="157"/>
      <c r="C276" s="184" t="s">
        <v>451</v>
      </c>
      <c r="D276" s="160"/>
      <c r="E276" s="161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121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5">
      <c r="A277" s="156"/>
      <c r="B277" s="157"/>
      <c r="C277" s="184" t="s">
        <v>452</v>
      </c>
      <c r="D277" s="160"/>
      <c r="E277" s="161">
        <v>136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121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5">
      <c r="A278" s="156"/>
      <c r="B278" s="157"/>
      <c r="C278" s="184" t="s">
        <v>453</v>
      </c>
      <c r="D278" s="160"/>
      <c r="E278" s="161">
        <v>62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121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5">
      <c r="A279" s="156"/>
      <c r="B279" s="157"/>
      <c r="C279" s="184" t="s">
        <v>454</v>
      </c>
      <c r="D279" s="160"/>
      <c r="E279" s="161">
        <v>73.5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121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x14ac:dyDescent="0.25">
      <c r="A280" s="3"/>
      <c r="B280" s="4"/>
      <c r="C280" s="186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AE280">
        <v>15</v>
      </c>
      <c r="AF280">
        <v>21</v>
      </c>
      <c r="AG280" t="s">
        <v>99</v>
      </c>
    </row>
    <row r="281" spans="1:60" x14ac:dyDescent="0.25">
      <c r="A281" s="152"/>
      <c r="B281" s="153" t="s">
        <v>31</v>
      </c>
      <c r="C281" s="187"/>
      <c r="D281" s="154"/>
      <c r="E281" s="155"/>
      <c r="F281" s="155"/>
      <c r="G281" s="181">
        <f>G8+G92+G131+G144+G210+G222+G247+G259+G267+G269+G273</f>
        <v>1838492.5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AE281">
        <f>SUMIF(L7:L279,AE280,G7:G279)</f>
        <v>0</v>
      </c>
      <c r="AF281">
        <f>SUMIF(L7:L279,AF280,G7:G279)</f>
        <v>1838492.5</v>
      </c>
      <c r="AG281" t="s">
        <v>455</v>
      </c>
    </row>
    <row r="282" spans="1:60" x14ac:dyDescent="0.25">
      <c r="A282" s="3"/>
      <c r="B282" s="4"/>
      <c r="C282" s="186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60" x14ac:dyDescent="0.25">
      <c r="A283" s="3"/>
      <c r="B283" s="4"/>
      <c r="C283" s="186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60" x14ac:dyDescent="0.25">
      <c r="A284" s="270" t="s">
        <v>456</v>
      </c>
      <c r="B284" s="270"/>
      <c r="C284" s="271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60" x14ac:dyDescent="0.25">
      <c r="A285" s="251"/>
      <c r="B285" s="252"/>
      <c r="C285" s="253"/>
      <c r="D285" s="252"/>
      <c r="E285" s="252"/>
      <c r="F285" s="252"/>
      <c r="G285" s="25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AG285" t="s">
        <v>457</v>
      </c>
    </row>
    <row r="286" spans="1:60" x14ac:dyDescent="0.25">
      <c r="A286" s="255"/>
      <c r="B286" s="256"/>
      <c r="C286" s="257"/>
      <c r="D286" s="256"/>
      <c r="E286" s="256"/>
      <c r="F286" s="256"/>
      <c r="G286" s="25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60" x14ac:dyDescent="0.25">
      <c r="A287" s="255"/>
      <c r="B287" s="256"/>
      <c r="C287" s="257"/>
      <c r="D287" s="256"/>
      <c r="E287" s="256"/>
      <c r="F287" s="256"/>
      <c r="G287" s="258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60" x14ac:dyDescent="0.25">
      <c r="A288" s="255"/>
      <c r="B288" s="256"/>
      <c r="C288" s="257"/>
      <c r="D288" s="256"/>
      <c r="E288" s="256"/>
      <c r="F288" s="256"/>
      <c r="G288" s="258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33" x14ac:dyDescent="0.25">
      <c r="A289" s="259"/>
      <c r="B289" s="260"/>
      <c r="C289" s="261"/>
      <c r="D289" s="260"/>
      <c r="E289" s="260"/>
      <c r="F289" s="260"/>
      <c r="G289" s="26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33" x14ac:dyDescent="0.25">
      <c r="A290" s="3"/>
      <c r="B290" s="4"/>
      <c r="C290" s="186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33" x14ac:dyDescent="0.25">
      <c r="C291" s="188"/>
      <c r="D291" s="10"/>
      <c r="AG291" t="s">
        <v>458</v>
      </c>
    </row>
    <row r="292" spans="1:33" x14ac:dyDescent="0.25">
      <c r="D292" s="10"/>
    </row>
    <row r="293" spans="1:33" x14ac:dyDescent="0.25">
      <c r="D293" s="10"/>
    </row>
    <row r="294" spans="1:33" x14ac:dyDescent="0.25">
      <c r="D294" s="10"/>
    </row>
    <row r="295" spans="1:33" x14ac:dyDescent="0.25">
      <c r="D295" s="10"/>
    </row>
    <row r="296" spans="1:33" x14ac:dyDescent="0.25">
      <c r="D296" s="10"/>
    </row>
    <row r="297" spans="1:33" x14ac:dyDescent="0.25">
      <c r="D297" s="10"/>
    </row>
    <row r="298" spans="1:33" x14ac:dyDescent="0.25">
      <c r="D298" s="10"/>
    </row>
    <row r="299" spans="1:33" x14ac:dyDescent="0.25">
      <c r="D299" s="10"/>
    </row>
    <row r="300" spans="1:33" x14ac:dyDescent="0.25">
      <c r="D300" s="10"/>
    </row>
    <row r="301" spans="1:33" x14ac:dyDescent="0.25">
      <c r="D301" s="10"/>
    </row>
    <row r="302" spans="1:33" x14ac:dyDescent="0.25">
      <c r="D302" s="10"/>
    </row>
    <row r="303" spans="1:33" x14ac:dyDescent="0.25">
      <c r="D303" s="10"/>
    </row>
    <row r="304" spans="1:33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yN65+i2FQAYWmDeNYfgd6sd9EtgiFHg6kwqXCRZ/BW7T7xshSoNpxVSxN061/W8BmztyDn6J2Jcdamap8RAQw==" saltValue="G8YgNgCcWpviDAf2SkEzSQ==" spinCount="100000" sheet="1" objects="1" scenarios="1"/>
  <protectedRanges>
    <protectedRange sqref="F9 F16 F19:F20 F23:F24 F34:F35 F37 F39:F40 F43:F44 F47 F50 F53 F55 F57 F59 F63 F65 F67 F69 F71 F73 F76 F82:F84 F86:F88 F90 F93 F95 F98 F100 F102 F105 F112 F117 F122" name="Oblast1"/>
  </protectedRanges>
  <mergeCells count="6">
    <mergeCell ref="A285:G289"/>
    <mergeCell ref="A1:G1"/>
    <mergeCell ref="C2:G2"/>
    <mergeCell ref="C3:G3"/>
    <mergeCell ref="C4:G4"/>
    <mergeCell ref="A284:C28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103" activePane="bottomLeft" state="frozen"/>
      <selection pane="bottomLeft" activeCell="A131" sqref="A131:G135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38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3" t="s">
        <v>7</v>
      </c>
      <c r="B1" s="263"/>
      <c r="C1" s="263"/>
      <c r="D1" s="263"/>
      <c r="E1" s="263"/>
      <c r="F1" s="263"/>
      <c r="G1" s="263"/>
      <c r="AG1" t="s">
        <v>87</v>
      </c>
    </row>
    <row r="2" spans="1:60" ht="24.9" customHeight="1" x14ac:dyDescent="0.25">
      <c r="A2" s="141" t="s">
        <v>8</v>
      </c>
      <c r="B2" s="49" t="s">
        <v>43</v>
      </c>
      <c r="C2" s="264" t="s">
        <v>44</v>
      </c>
      <c r="D2" s="265"/>
      <c r="E2" s="265"/>
      <c r="F2" s="265"/>
      <c r="G2" s="266"/>
      <c r="AG2" t="s">
        <v>88</v>
      </c>
    </row>
    <row r="3" spans="1:60" ht="24.9" customHeight="1" x14ac:dyDescent="0.25">
      <c r="A3" s="141" t="s">
        <v>9</v>
      </c>
      <c r="B3" s="49" t="s">
        <v>54</v>
      </c>
      <c r="C3" s="264" t="s">
        <v>55</v>
      </c>
      <c r="D3" s="265"/>
      <c r="E3" s="265"/>
      <c r="F3" s="265"/>
      <c r="G3" s="266"/>
      <c r="AC3" s="123" t="s">
        <v>88</v>
      </c>
      <c r="AG3" t="s">
        <v>89</v>
      </c>
    </row>
    <row r="4" spans="1:60" ht="24.9" customHeight="1" x14ac:dyDescent="0.25">
      <c r="A4" s="142" t="s">
        <v>10</v>
      </c>
      <c r="B4" s="143" t="s">
        <v>53</v>
      </c>
      <c r="C4" s="267" t="s">
        <v>55</v>
      </c>
      <c r="D4" s="268"/>
      <c r="E4" s="268"/>
      <c r="F4" s="268"/>
      <c r="G4" s="269"/>
      <c r="AG4" t="s">
        <v>90</v>
      </c>
    </row>
    <row r="5" spans="1:60" x14ac:dyDescent="0.25">
      <c r="D5" s="10"/>
    </row>
    <row r="6" spans="1:60" ht="39.6" x14ac:dyDescent="0.25">
      <c r="A6" s="145" t="s">
        <v>91</v>
      </c>
      <c r="B6" s="147" t="s">
        <v>92</v>
      </c>
      <c r="C6" s="147" t="s">
        <v>93</v>
      </c>
      <c r="D6" s="146" t="s">
        <v>94</v>
      </c>
      <c r="E6" s="145" t="s">
        <v>95</v>
      </c>
      <c r="F6" s="144" t="s">
        <v>96</v>
      </c>
      <c r="G6" s="145" t="s">
        <v>31</v>
      </c>
      <c r="H6" s="148" t="s">
        <v>32</v>
      </c>
      <c r="I6" s="148" t="s">
        <v>97</v>
      </c>
      <c r="J6" s="148" t="s">
        <v>33</v>
      </c>
      <c r="K6" s="148" t="s">
        <v>98</v>
      </c>
      <c r="L6" s="148" t="s">
        <v>99</v>
      </c>
      <c r="M6" s="148" t="s">
        <v>100</v>
      </c>
      <c r="N6" s="148" t="s">
        <v>101</v>
      </c>
      <c r="O6" s="148" t="s">
        <v>102</v>
      </c>
      <c r="P6" s="148" t="s">
        <v>103</v>
      </c>
      <c r="Q6" s="148" t="s">
        <v>104</v>
      </c>
      <c r="R6" s="148" t="s">
        <v>105</v>
      </c>
      <c r="S6" s="148" t="s">
        <v>106</v>
      </c>
      <c r="T6" s="148" t="s">
        <v>107</v>
      </c>
      <c r="U6" s="148" t="s">
        <v>108</v>
      </c>
      <c r="V6" s="148" t="s">
        <v>109</v>
      </c>
      <c r="W6" s="148" t="s">
        <v>110</v>
      </c>
      <c r="X6" s="148" t="s">
        <v>111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3" t="s">
        <v>112</v>
      </c>
      <c r="B8" s="164" t="s">
        <v>53</v>
      </c>
      <c r="C8" s="182" t="s">
        <v>62</v>
      </c>
      <c r="D8" s="165"/>
      <c r="E8" s="166"/>
      <c r="F8" s="167"/>
      <c r="G8" s="168">
        <f>SUMIF(AG9:AG58,"&lt;&gt;NOR",G9:G58)</f>
        <v>0</v>
      </c>
      <c r="H8" s="162"/>
      <c r="I8" s="162">
        <f>SUM(I9:I58)</f>
        <v>0</v>
      </c>
      <c r="J8" s="162"/>
      <c r="K8" s="162">
        <f>SUM(K9:K58)</f>
        <v>0</v>
      </c>
      <c r="L8" s="162"/>
      <c r="M8" s="162">
        <f>SUM(M9:M58)</f>
        <v>0</v>
      </c>
      <c r="N8" s="162"/>
      <c r="O8" s="162">
        <f>SUM(O9:O58)</f>
        <v>11.209999999999999</v>
      </c>
      <c r="P8" s="162"/>
      <c r="Q8" s="162">
        <f>SUM(Q9:Q58)</f>
        <v>60.769999999999996</v>
      </c>
      <c r="R8" s="162"/>
      <c r="S8" s="162"/>
      <c r="T8" s="162"/>
      <c r="U8" s="162"/>
      <c r="V8" s="162">
        <f>SUM(V9:V58)</f>
        <v>283.81999999999994</v>
      </c>
      <c r="W8" s="162"/>
      <c r="X8" s="162"/>
      <c r="AG8" t="s">
        <v>113</v>
      </c>
    </row>
    <row r="9" spans="1:60" outlineLevel="1" x14ac:dyDescent="0.25">
      <c r="A9" s="169">
        <v>1</v>
      </c>
      <c r="B9" s="170" t="s">
        <v>459</v>
      </c>
      <c r="C9" s="183" t="s">
        <v>460</v>
      </c>
      <c r="D9" s="171" t="s">
        <v>163</v>
      </c>
      <c r="E9" s="172">
        <v>880.08</v>
      </c>
      <c r="F9" s="173">
        <v>0</v>
      </c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0.05</v>
      </c>
      <c r="Q9" s="158">
        <f>ROUND(E9*P9,2)</f>
        <v>44</v>
      </c>
      <c r="R9" s="158"/>
      <c r="S9" s="158" t="s">
        <v>117</v>
      </c>
      <c r="T9" s="158" t="s">
        <v>117</v>
      </c>
      <c r="U9" s="158">
        <v>0.16</v>
      </c>
      <c r="V9" s="158">
        <f>ROUND(E9*U9,2)</f>
        <v>140.81</v>
      </c>
      <c r="W9" s="158"/>
      <c r="X9" s="158" t="s">
        <v>118</v>
      </c>
      <c r="Y9" s="149"/>
      <c r="Z9" s="149"/>
      <c r="AA9" s="149"/>
      <c r="AB9" s="149"/>
      <c r="AC9" s="149"/>
      <c r="AD9" s="149"/>
      <c r="AE9" s="149"/>
      <c r="AF9" s="149"/>
      <c r="AG9" s="149" t="s">
        <v>119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184" t="s">
        <v>461</v>
      </c>
      <c r="D10" s="160"/>
      <c r="E10" s="161">
        <v>880.08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121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69">
        <v>2</v>
      </c>
      <c r="B11" s="170" t="s">
        <v>134</v>
      </c>
      <c r="C11" s="183" t="s">
        <v>135</v>
      </c>
      <c r="D11" s="171" t="s">
        <v>129</v>
      </c>
      <c r="E11" s="172">
        <v>20.709199999999999</v>
      </c>
      <c r="F11" s="173">
        <v>0</v>
      </c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117</v>
      </c>
      <c r="T11" s="158" t="s">
        <v>117</v>
      </c>
      <c r="U11" s="158">
        <v>0.23</v>
      </c>
      <c r="V11" s="158">
        <f>ROUND(E11*U11,2)</f>
        <v>4.76</v>
      </c>
      <c r="W11" s="158"/>
      <c r="X11" s="158" t="s">
        <v>118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119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184" t="s">
        <v>462</v>
      </c>
      <c r="D12" s="160"/>
      <c r="E12" s="161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121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56"/>
      <c r="B13" s="157"/>
      <c r="C13" s="184" t="s">
        <v>463</v>
      </c>
      <c r="D13" s="160"/>
      <c r="E13" s="161">
        <v>20.71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121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75">
        <v>3</v>
      </c>
      <c r="B14" s="176" t="s">
        <v>138</v>
      </c>
      <c r="C14" s="185" t="s">
        <v>139</v>
      </c>
      <c r="D14" s="177" t="s">
        <v>129</v>
      </c>
      <c r="E14" s="178">
        <v>20.709199999999999</v>
      </c>
      <c r="F14" s="179">
        <v>0</v>
      </c>
      <c r="G14" s="180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117</v>
      </c>
      <c r="T14" s="158" t="s">
        <v>117</v>
      </c>
      <c r="U14" s="158">
        <v>0.38979999999999998</v>
      </c>
      <c r="V14" s="158">
        <f>ROUND(E14*U14,2)</f>
        <v>8.07</v>
      </c>
      <c r="W14" s="158"/>
      <c r="X14" s="158" t="s">
        <v>118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119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69">
        <v>4</v>
      </c>
      <c r="B15" s="170" t="s">
        <v>140</v>
      </c>
      <c r="C15" s="183" t="s">
        <v>141</v>
      </c>
      <c r="D15" s="171" t="s">
        <v>129</v>
      </c>
      <c r="E15" s="172">
        <v>2.4</v>
      </c>
      <c r="F15" s="173">
        <v>0</v>
      </c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117</v>
      </c>
      <c r="T15" s="158" t="s">
        <v>117</v>
      </c>
      <c r="U15" s="158">
        <v>3.1309999999999998</v>
      </c>
      <c r="V15" s="158">
        <f>ROUND(E15*U15,2)</f>
        <v>7.51</v>
      </c>
      <c r="W15" s="158"/>
      <c r="X15" s="158" t="s">
        <v>118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184" t="s">
        <v>464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121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184" t="s">
        <v>465</v>
      </c>
      <c r="D17" s="160"/>
      <c r="E17" s="161">
        <v>2.4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121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75">
        <v>5</v>
      </c>
      <c r="B18" s="176" t="s">
        <v>151</v>
      </c>
      <c r="C18" s="185" t="s">
        <v>152</v>
      </c>
      <c r="D18" s="177" t="s">
        <v>129</v>
      </c>
      <c r="E18" s="178">
        <v>2.4</v>
      </c>
      <c r="F18" s="179">
        <v>0</v>
      </c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117</v>
      </c>
      <c r="T18" s="158" t="s">
        <v>117</v>
      </c>
      <c r="U18" s="158">
        <v>0.47399999999999998</v>
      </c>
      <c r="V18" s="158">
        <f>ROUND(E18*U18,2)</f>
        <v>1.1399999999999999</v>
      </c>
      <c r="W18" s="158"/>
      <c r="X18" s="158" t="s">
        <v>118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119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69">
        <v>6</v>
      </c>
      <c r="B19" s="170" t="s">
        <v>153</v>
      </c>
      <c r="C19" s="183" t="s">
        <v>154</v>
      </c>
      <c r="D19" s="171" t="s">
        <v>129</v>
      </c>
      <c r="E19" s="172">
        <v>1.5</v>
      </c>
      <c r="F19" s="173">
        <v>0</v>
      </c>
      <c r="G19" s="174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117</v>
      </c>
      <c r="T19" s="158" t="s">
        <v>117</v>
      </c>
      <c r="U19" s="158">
        <v>9.5200000000000007E-2</v>
      </c>
      <c r="V19" s="158">
        <f>ROUND(E19*U19,2)</f>
        <v>0.14000000000000001</v>
      </c>
      <c r="W19" s="158"/>
      <c r="X19" s="158" t="s">
        <v>118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119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56"/>
      <c r="B20" s="157"/>
      <c r="C20" s="184" t="s">
        <v>466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121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184" t="s">
        <v>467</v>
      </c>
      <c r="D21" s="160"/>
      <c r="E21" s="161">
        <v>1.5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121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69">
        <v>7</v>
      </c>
      <c r="B22" s="170" t="s">
        <v>156</v>
      </c>
      <c r="C22" s="183" t="s">
        <v>157</v>
      </c>
      <c r="D22" s="171" t="s">
        <v>129</v>
      </c>
      <c r="E22" s="172">
        <v>13.5</v>
      </c>
      <c r="F22" s="173">
        <v>0</v>
      </c>
      <c r="G22" s="174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2.2490000000000001</v>
      </c>
      <c r="V22" s="158">
        <f>ROUND(E22*U22,2)</f>
        <v>30.36</v>
      </c>
      <c r="W22" s="158"/>
      <c r="X22" s="158" t="s">
        <v>118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119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56"/>
      <c r="B23" s="157"/>
      <c r="C23" s="184" t="s">
        <v>468</v>
      </c>
      <c r="D23" s="160"/>
      <c r="E23" s="161">
        <v>13.5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121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75">
        <v>8</v>
      </c>
      <c r="B24" s="176" t="s">
        <v>159</v>
      </c>
      <c r="C24" s="185" t="s">
        <v>160</v>
      </c>
      <c r="D24" s="177" t="s">
        <v>129</v>
      </c>
      <c r="E24" s="178">
        <v>13.5</v>
      </c>
      <c r="F24" s="179">
        <v>0</v>
      </c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8"/>
      <c r="S24" s="158" t="s">
        <v>117</v>
      </c>
      <c r="T24" s="158" t="s">
        <v>117</v>
      </c>
      <c r="U24" s="158">
        <v>0.107</v>
      </c>
      <c r="V24" s="158">
        <f>ROUND(E24*U24,2)</f>
        <v>1.44</v>
      </c>
      <c r="W24" s="158"/>
      <c r="X24" s="158" t="s">
        <v>118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119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69">
        <v>9</v>
      </c>
      <c r="B25" s="170" t="s">
        <v>168</v>
      </c>
      <c r="C25" s="183" t="s">
        <v>169</v>
      </c>
      <c r="D25" s="171" t="s">
        <v>163</v>
      </c>
      <c r="E25" s="172">
        <v>5</v>
      </c>
      <c r="F25" s="173">
        <v>0</v>
      </c>
      <c r="G25" s="174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0.89</v>
      </c>
      <c r="W25" s="158"/>
      <c r="X25" s="158" t="s">
        <v>118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119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184" t="s">
        <v>469</v>
      </c>
      <c r="D26" s="160"/>
      <c r="E26" s="161">
        <v>5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121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69">
        <v>10</v>
      </c>
      <c r="B27" s="170" t="s">
        <v>161</v>
      </c>
      <c r="C27" s="183" t="s">
        <v>162</v>
      </c>
      <c r="D27" s="171" t="s">
        <v>163</v>
      </c>
      <c r="E27" s="172">
        <v>36</v>
      </c>
      <c r="F27" s="173">
        <v>0</v>
      </c>
      <c r="G27" s="174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6.9999999999999999E-4</v>
      </c>
      <c r="O27" s="158">
        <f>ROUND(E27*N27,2)</f>
        <v>0.03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0.156</v>
      </c>
      <c r="V27" s="158">
        <f>ROUND(E27*U27,2)</f>
        <v>5.62</v>
      </c>
      <c r="W27" s="158"/>
      <c r="X27" s="158" t="s">
        <v>118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119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84" t="s">
        <v>466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121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84" t="s">
        <v>470</v>
      </c>
      <c r="D29" s="160"/>
      <c r="E29" s="161">
        <v>36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121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75">
        <v>11</v>
      </c>
      <c r="B30" s="176" t="s">
        <v>166</v>
      </c>
      <c r="C30" s="185" t="s">
        <v>167</v>
      </c>
      <c r="D30" s="177" t="s">
        <v>163</v>
      </c>
      <c r="E30" s="178">
        <v>36</v>
      </c>
      <c r="F30" s="179">
        <v>0</v>
      </c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0</v>
      </c>
      <c r="O30" s="158">
        <f>ROUND(E30*N30,2)</f>
        <v>0</v>
      </c>
      <c r="P30" s="158">
        <v>0</v>
      </c>
      <c r="Q30" s="158">
        <f>ROUND(E30*P30,2)</f>
        <v>0</v>
      </c>
      <c r="R30" s="158"/>
      <c r="S30" s="158" t="s">
        <v>117</v>
      </c>
      <c r="T30" s="158" t="s">
        <v>117</v>
      </c>
      <c r="U30" s="158">
        <v>9.5000000000000001E-2</v>
      </c>
      <c r="V30" s="158">
        <f>ROUND(E30*U30,2)</f>
        <v>3.42</v>
      </c>
      <c r="W30" s="158"/>
      <c r="X30" s="158" t="s">
        <v>118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119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69">
        <v>12</v>
      </c>
      <c r="B31" s="170" t="s">
        <v>189</v>
      </c>
      <c r="C31" s="183" t="s">
        <v>190</v>
      </c>
      <c r="D31" s="171" t="s">
        <v>129</v>
      </c>
      <c r="E31" s="172">
        <v>14.3255</v>
      </c>
      <c r="F31" s="173">
        <v>0</v>
      </c>
      <c r="G31" s="174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8"/>
      <c r="S31" s="158" t="s">
        <v>117</v>
      </c>
      <c r="T31" s="158" t="s">
        <v>117</v>
      </c>
      <c r="U31" s="158">
        <v>0.20200000000000001</v>
      </c>
      <c r="V31" s="158">
        <f>ROUND(E31*U31,2)</f>
        <v>2.89</v>
      </c>
      <c r="W31" s="158"/>
      <c r="X31" s="158" t="s">
        <v>118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119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184" t="s">
        <v>471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121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6"/>
      <c r="B33" s="157"/>
      <c r="C33" s="184" t="s">
        <v>463</v>
      </c>
      <c r="D33" s="160"/>
      <c r="E33" s="161">
        <v>20.71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121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184" t="s">
        <v>472</v>
      </c>
      <c r="D34" s="160"/>
      <c r="E34" s="161">
        <v>-1.38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121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56"/>
      <c r="B35" s="157"/>
      <c r="C35" s="184" t="s">
        <v>473</v>
      </c>
      <c r="D35" s="160"/>
      <c r="E35" s="161">
        <v>-6.9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121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56"/>
      <c r="B36" s="157"/>
      <c r="C36" s="184" t="s">
        <v>474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121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184" t="s">
        <v>475</v>
      </c>
      <c r="D37" s="160"/>
      <c r="E37" s="161">
        <v>1.9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121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69">
        <v>13</v>
      </c>
      <c r="B38" s="170" t="s">
        <v>476</v>
      </c>
      <c r="C38" s="183" t="s">
        <v>477</v>
      </c>
      <c r="D38" s="171" t="s">
        <v>234</v>
      </c>
      <c r="E38" s="172">
        <v>11.183</v>
      </c>
      <c r="F38" s="173">
        <v>0</v>
      </c>
      <c r="G38" s="174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1</v>
      </c>
      <c r="O38" s="158">
        <f>ROUND(E38*N38,2)</f>
        <v>11.18</v>
      </c>
      <c r="P38" s="158">
        <v>0</v>
      </c>
      <c r="Q38" s="158">
        <f>ROUND(E38*P38,2)</f>
        <v>0</v>
      </c>
      <c r="R38" s="158" t="s">
        <v>185</v>
      </c>
      <c r="S38" s="158" t="s">
        <v>117</v>
      </c>
      <c r="T38" s="158" t="s">
        <v>117</v>
      </c>
      <c r="U38" s="158">
        <v>0</v>
      </c>
      <c r="V38" s="158">
        <f>ROUND(E38*U38,2)</f>
        <v>0</v>
      </c>
      <c r="W38" s="158"/>
      <c r="X38" s="158" t="s">
        <v>186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187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184" t="s">
        <v>478</v>
      </c>
      <c r="D39" s="160"/>
      <c r="E39" s="161">
        <v>11.18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121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69">
        <v>14</v>
      </c>
      <c r="B40" s="170" t="s">
        <v>210</v>
      </c>
      <c r="C40" s="183" t="s">
        <v>211</v>
      </c>
      <c r="D40" s="171" t="s">
        <v>129</v>
      </c>
      <c r="E40" s="172">
        <v>29.896450000000002</v>
      </c>
      <c r="F40" s="173">
        <v>0</v>
      </c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8"/>
      <c r="S40" s="158" t="s">
        <v>117</v>
      </c>
      <c r="T40" s="158" t="s">
        <v>117</v>
      </c>
      <c r="U40" s="158">
        <v>1.0999999999999999E-2</v>
      </c>
      <c r="V40" s="158">
        <f>ROUND(E40*U40,2)</f>
        <v>0.33</v>
      </c>
      <c r="W40" s="158"/>
      <c r="X40" s="158" t="s">
        <v>118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212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184" t="s">
        <v>479</v>
      </c>
      <c r="D41" s="160"/>
      <c r="E41" s="161">
        <v>14.496449999999999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121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184" t="s">
        <v>475</v>
      </c>
      <c r="D42" s="160"/>
      <c r="E42" s="161">
        <v>1.9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121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56"/>
      <c r="B43" s="157"/>
      <c r="C43" s="184" t="s">
        <v>480</v>
      </c>
      <c r="D43" s="160"/>
      <c r="E43" s="161">
        <v>13.5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121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75">
        <v>15</v>
      </c>
      <c r="B44" s="176" t="s">
        <v>217</v>
      </c>
      <c r="C44" s="185" t="s">
        <v>218</v>
      </c>
      <c r="D44" s="177" t="s">
        <v>129</v>
      </c>
      <c r="E44" s="178">
        <v>29.8965</v>
      </c>
      <c r="F44" s="179">
        <v>0</v>
      </c>
      <c r="G44" s="180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8"/>
      <c r="S44" s="158" t="s">
        <v>117</v>
      </c>
      <c r="T44" s="158" t="s">
        <v>117</v>
      </c>
      <c r="U44" s="158">
        <v>8.9999999999999993E-3</v>
      </c>
      <c r="V44" s="158">
        <f>ROUND(E44*U44,2)</f>
        <v>0.27</v>
      </c>
      <c r="W44" s="158"/>
      <c r="X44" s="158" t="s">
        <v>118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119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75">
        <v>16</v>
      </c>
      <c r="B45" s="176" t="s">
        <v>219</v>
      </c>
      <c r="C45" s="185" t="s">
        <v>220</v>
      </c>
      <c r="D45" s="177" t="s">
        <v>129</v>
      </c>
      <c r="E45" s="178">
        <v>29.8965</v>
      </c>
      <c r="F45" s="179">
        <v>0</v>
      </c>
      <c r="G45" s="180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158" t="s">
        <v>117</v>
      </c>
      <c r="T45" s="158" t="s">
        <v>117</v>
      </c>
      <c r="U45" s="158">
        <v>0</v>
      </c>
      <c r="V45" s="158">
        <f>ROUND(E45*U45,2)</f>
        <v>0</v>
      </c>
      <c r="W45" s="158"/>
      <c r="X45" s="158" t="s">
        <v>118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119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69">
        <v>17</v>
      </c>
      <c r="B46" s="170" t="s">
        <v>481</v>
      </c>
      <c r="C46" s="183" t="s">
        <v>482</v>
      </c>
      <c r="D46" s="171" t="s">
        <v>163</v>
      </c>
      <c r="E46" s="172">
        <v>34.936199999999999</v>
      </c>
      <c r="F46" s="173">
        <v>0</v>
      </c>
      <c r="G46" s="174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0.48</v>
      </c>
      <c r="Q46" s="158">
        <f>ROUND(E46*P46,2)</f>
        <v>16.77</v>
      </c>
      <c r="R46" s="158"/>
      <c r="S46" s="158" t="s">
        <v>117</v>
      </c>
      <c r="T46" s="158" t="s">
        <v>117</v>
      </c>
      <c r="U46" s="158">
        <v>1.5069999999999999</v>
      </c>
      <c r="V46" s="158">
        <f>ROUND(E46*U46,2)</f>
        <v>52.65</v>
      </c>
      <c r="W46" s="158"/>
      <c r="X46" s="158" t="s">
        <v>118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119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56"/>
      <c r="B47" s="157"/>
      <c r="C47" s="184" t="s">
        <v>483</v>
      </c>
      <c r="D47" s="160"/>
      <c r="E47" s="161">
        <v>34.94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121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69">
        <v>18</v>
      </c>
      <c r="B48" s="170" t="s">
        <v>172</v>
      </c>
      <c r="C48" s="183" t="s">
        <v>173</v>
      </c>
      <c r="D48" s="171" t="s">
        <v>163</v>
      </c>
      <c r="E48" s="172">
        <v>95.007000000000005</v>
      </c>
      <c r="F48" s="173">
        <v>0</v>
      </c>
      <c r="G48" s="174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8"/>
      <c r="S48" s="158" t="s">
        <v>117</v>
      </c>
      <c r="T48" s="158" t="s">
        <v>117</v>
      </c>
      <c r="U48" s="158">
        <v>0.153</v>
      </c>
      <c r="V48" s="158">
        <f>ROUND(E48*U48,2)</f>
        <v>14.54</v>
      </c>
      <c r="W48" s="158"/>
      <c r="X48" s="158" t="s">
        <v>118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119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6"/>
      <c r="B49" s="157"/>
      <c r="C49" s="184" t="s">
        <v>484</v>
      </c>
      <c r="D49" s="160"/>
      <c r="E49" s="161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121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56"/>
      <c r="B50" s="157"/>
      <c r="C50" s="184" t="s">
        <v>485</v>
      </c>
      <c r="D50" s="160"/>
      <c r="E50" s="161">
        <v>90.01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121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56"/>
      <c r="B51" s="157"/>
      <c r="C51" s="184" t="s">
        <v>486</v>
      </c>
      <c r="D51" s="160"/>
      <c r="E51" s="161">
        <v>5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121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75">
        <v>19</v>
      </c>
      <c r="B52" s="176" t="s">
        <v>487</v>
      </c>
      <c r="C52" s="185" t="s">
        <v>488</v>
      </c>
      <c r="D52" s="177" t="s">
        <v>163</v>
      </c>
      <c r="E52" s="178">
        <v>95.007000000000005</v>
      </c>
      <c r="F52" s="179">
        <v>0</v>
      </c>
      <c r="G52" s="180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8">
        <v>0</v>
      </c>
      <c r="O52" s="158">
        <f>ROUND(E52*N52,2)</f>
        <v>0</v>
      </c>
      <c r="P52" s="158">
        <v>0</v>
      </c>
      <c r="Q52" s="158">
        <f>ROUND(E52*P52,2)</f>
        <v>0</v>
      </c>
      <c r="R52" s="158"/>
      <c r="S52" s="158" t="s">
        <v>117</v>
      </c>
      <c r="T52" s="158" t="s">
        <v>117</v>
      </c>
      <c r="U52" s="158">
        <v>1.4999999999999999E-2</v>
      </c>
      <c r="V52" s="158">
        <f>ROUND(E52*U52,2)</f>
        <v>1.43</v>
      </c>
      <c r="W52" s="158"/>
      <c r="X52" s="158" t="s">
        <v>118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119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75">
        <v>20</v>
      </c>
      <c r="B53" s="176" t="s">
        <v>175</v>
      </c>
      <c r="C53" s="185" t="s">
        <v>176</v>
      </c>
      <c r="D53" s="177" t="s">
        <v>163</v>
      </c>
      <c r="E53" s="178">
        <v>95.007000000000005</v>
      </c>
      <c r="F53" s="179">
        <v>0</v>
      </c>
      <c r="G53" s="180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8"/>
      <c r="S53" s="158" t="s">
        <v>117</v>
      </c>
      <c r="T53" s="158" t="s">
        <v>117</v>
      </c>
      <c r="U53" s="158">
        <v>0.06</v>
      </c>
      <c r="V53" s="158">
        <f>ROUND(E53*U53,2)</f>
        <v>5.7</v>
      </c>
      <c r="W53" s="158"/>
      <c r="X53" s="158" t="s">
        <v>118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119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69">
        <v>21</v>
      </c>
      <c r="B54" s="170" t="s">
        <v>229</v>
      </c>
      <c r="C54" s="183" t="s">
        <v>230</v>
      </c>
      <c r="D54" s="171" t="s">
        <v>184</v>
      </c>
      <c r="E54" s="172">
        <v>2.3752</v>
      </c>
      <c r="F54" s="173">
        <v>0</v>
      </c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8">
        <v>1E-3</v>
      </c>
      <c r="O54" s="158">
        <f>ROUND(E54*N54,2)</f>
        <v>0</v>
      </c>
      <c r="P54" s="158">
        <v>0</v>
      </c>
      <c r="Q54" s="158">
        <f>ROUND(E54*P54,2)</f>
        <v>0</v>
      </c>
      <c r="R54" s="158" t="s">
        <v>185</v>
      </c>
      <c r="S54" s="158" t="s">
        <v>117</v>
      </c>
      <c r="T54" s="158" t="s">
        <v>117</v>
      </c>
      <c r="U54" s="158">
        <v>0</v>
      </c>
      <c r="V54" s="158">
        <f>ROUND(E54*U54,2)</f>
        <v>0</v>
      </c>
      <c r="W54" s="158"/>
      <c r="X54" s="158" t="s">
        <v>186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187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56"/>
      <c r="B55" s="157"/>
      <c r="C55" s="184" t="s">
        <v>489</v>
      </c>
      <c r="D55" s="160"/>
      <c r="E55" s="161">
        <v>2.38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121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75">
        <v>22</v>
      </c>
      <c r="B56" s="176" t="s">
        <v>490</v>
      </c>
      <c r="C56" s="185" t="s">
        <v>491</v>
      </c>
      <c r="D56" s="177" t="s">
        <v>163</v>
      </c>
      <c r="E56" s="178">
        <v>95.007000000000005</v>
      </c>
      <c r="F56" s="179">
        <v>0</v>
      </c>
      <c r="G56" s="180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8">
        <v>0</v>
      </c>
      <c r="O56" s="158">
        <f>ROUND(E56*N56,2)</f>
        <v>0</v>
      </c>
      <c r="P56" s="158">
        <v>0</v>
      </c>
      <c r="Q56" s="158">
        <f>ROUND(E56*P56,2)</f>
        <v>0</v>
      </c>
      <c r="R56" s="158"/>
      <c r="S56" s="158" t="s">
        <v>117</v>
      </c>
      <c r="T56" s="158" t="s">
        <v>117</v>
      </c>
      <c r="U56" s="158">
        <v>1.6E-2</v>
      </c>
      <c r="V56" s="158">
        <f>ROUND(E56*U56,2)</f>
        <v>1.52</v>
      </c>
      <c r="W56" s="158"/>
      <c r="X56" s="158" t="s">
        <v>118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119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75">
        <v>23</v>
      </c>
      <c r="B57" s="176" t="s">
        <v>492</v>
      </c>
      <c r="C57" s="185" t="s">
        <v>493</v>
      </c>
      <c r="D57" s="177" t="s">
        <v>163</v>
      </c>
      <c r="E57" s="178">
        <v>95.007000000000005</v>
      </c>
      <c r="F57" s="179">
        <v>0</v>
      </c>
      <c r="G57" s="180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8">
        <v>0</v>
      </c>
      <c r="O57" s="158">
        <f>ROUND(E57*N57,2)</f>
        <v>0</v>
      </c>
      <c r="P57" s="158">
        <v>0</v>
      </c>
      <c r="Q57" s="158">
        <f>ROUND(E57*P57,2)</f>
        <v>0</v>
      </c>
      <c r="R57" s="158"/>
      <c r="S57" s="158" t="s">
        <v>117</v>
      </c>
      <c r="T57" s="158" t="s">
        <v>117</v>
      </c>
      <c r="U57" s="158">
        <v>3.5000000000000001E-3</v>
      </c>
      <c r="V57" s="158">
        <f>ROUND(E57*U57,2)</f>
        <v>0.33</v>
      </c>
      <c r="W57" s="158"/>
      <c r="X57" s="158" t="s">
        <v>118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119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75">
        <v>24</v>
      </c>
      <c r="B58" s="176" t="s">
        <v>494</v>
      </c>
      <c r="C58" s="185" t="s">
        <v>495</v>
      </c>
      <c r="D58" s="177" t="s">
        <v>496</v>
      </c>
      <c r="E58" s="178">
        <v>1</v>
      </c>
      <c r="F58" s="179">
        <v>0</v>
      </c>
      <c r="G58" s="180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8">
        <v>1E-3</v>
      </c>
      <c r="O58" s="158">
        <f>ROUND(E58*N58,2)</f>
        <v>0</v>
      </c>
      <c r="P58" s="158">
        <v>0</v>
      </c>
      <c r="Q58" s="158">
        <f>ROUND(E58*P58,2)</f>
        <v>0</v>
      </c>
      <c r="R58" s="158" t="s">
        <v>185</v>
      </c>
      <c r="S58" s="158" t="s">
        <v>117</v>
      </c>
      <c r="T58" s="158" t="s">
        <v>117</v>
      </c>
      <c r="U58" s="158">
        <v>0</v>
      </c>
      <c r="V58" s="158">
        <f>ROUND(E58*U58,2)</f>
        <v>0</v>
      </c>
      <c r="W58" s="158"/>
      <c r="X58" s="158" t="s">
        <v>186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187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x14ac:dyDescent="0.25">
      <c r="A59" s="163" t="s">
        <v>112</v>
      </c>
      <c r="B59" s="164" t="s">
        <v>63</v>
      </c>
      <c r="C59" s="182" t="s">
        <v>64</v>
      </c>
      <c r="D59" s="165"/>
      <c r="E59" s="166"/>
      <c r="F59" s="167"/>
      <c r="G59" s="168">
        <f>SUMIF(AG60:AG73,"&lt;&gt;NOR",G60:G73)</f>
        <v>0</v>
      </c>
      <c r="H59" s="162"/>
      <c r="I59" s="162">
        <f>SUM(I60:I73)</f>
        <v>0</v>
      </c>
      <c r="J59" s="162"/>
      <c r="K59" s="162">
        <f>SUM(K60:K73)</f>
        <v>0</v>
      </c>
      <c r="L59" s="162"/>
      <c r="M59" s="162">
        <f>SUM(M60:M73)</f>
        <v>0</v>
      </c>
      <c r="N59" s="162"/>
      <c r="O59" s="162">
        <f>SUM(O60:O73)</f>
        <v>24.310000000000002</v>
      </c>
      <c r="P59" s="162"/>
      <c r="Q59" s="162">
        <f>SUM(Q60:Q73)</f>
        <v>0</v>
      </c>
      <c r="R59" s="162"/>
      <c r="S59" s="162"/>
      <c r="T59" s="162"/>
      <c r="U59" s="162"/>
      <c r="V59" s="162">
        <f>SUM(V60:V73)</f>
        <v>15.76</v>
      </c>
      <c r="W59" s="162"/>
      <c r="X59" s="162"/>
      <c r="AG59" t="s">
        <v>113</v>
      </c>
    </row>
    <row r="60" spans="1:60" outlineLevel="1" x14ac:dyDescent="0.25">
      <c r="A60" s="169">
        <v>25</v>
      </c>
      <c r="B60" s="170" t="s">
        <v>266</v>
      </c>
      <c r="C60" s="183" t="s">
        <v>267</v>
      </c>
      <c r="D60" s="171" t="s">
        <v>163</v>
      </c>
      <c r="E60" s="172">
        <v>44.8</v>
      </c>
      <c r="F60" s="173">
        <v>0</v>
      </c>
      <c r="G60" s="174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8">
        <v>3.0000000000000001E-5</v>
      </c>
      <c r="O60" s="158">
        <f>ROUND(E60*N60,2)</f>
        <v>0</v>
      </c>
      <c r="P60" s="158">
        <v>0</v>
      </c>
      <c r="Q60" s="158">
        <f>ROUND(E60*P60,2)</f>
        <v>0</v>
      </c>
      <c r="R60" s="158"/>
      <c r="S60" s="158" t="s">
        <v>117</v>
      </c>
      <c r="T60" s="158" t="s">
        <v>117</v>
      </c>
      <c r="U60" s="158">
        <v>4.3999999999999997E-2</v>
      </c>
      <c r="V60" s="158">
        <f>ROUND(E60*U60,2)</f>
        <v>1.97</v>
      </c>
      <c r="W60" s="158"/>
      <c r="X60" s="158" t="s">
        <v>118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119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6"/>
      <c r="B61" s="157"/>
      <c r="C61" s="184" t="s">
        <v>466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121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184" t="s">
        <v>497</v>
      </c>
      <c r="D62" s="160"/>
      <c r="E62" s="161">
        <v>10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121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56"/>
      <c r="B63" s="157"/>
      <c r="C63" s="184" t="s">
        <v>498</v>
      </c>
      <c r="D63" s="160"/>
      <c r="E63" s="161">
        <v>29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121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56"/>
      <c r="B64" s="157"/>
      <c r="C64" s="184" t="s">
        <v>499</v>
      </c>
      <c r="D64" s="160"/>
      <c r="E64" s="161">
        <v>5.8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121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69">
        <v>26</v>
      </c>
      <c r="B65" s="170" t="s">
        <v>274</v>
      </c>
      <c r="C65" s="183" t="s">
        <v>275</v>
      </c>
      <c r="D65" s="171" t="s">
        <v>129</v>
      </c>
      <c r="E65" s="172">
        <v>14.5</v>
      </c>
      <c r="F65" s="173">
        <v>0</v>
      </c>
      <c r="G65" s="174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8">
        <v>1.665</v>
      </c>
      <c r="O65" s="158">
        <f>ROUND(E65*N65,2)</f>
        <v>24.14</v>
      </c>
      <c r="P65" s="158">
        <v>0</v>
      </c>
      <c r="Q65" s="158">
        <f>ROUND(E65*P65,2)</f>
        <v>0</v>
      </c>
      <c r="R65" s="158"/>
      <c r="S65" s="158" t="s">
        <v>117</v>
      </c>
      <c r="T65" s="158" t="s">
        <v>117</v>
      </c>
      <c r="U65" s="158">
        <v>0.92</v>
      </c>
      <c r="V65" s="158">
        <f>ROUND(E65*U65,2)</f>
        <v>13.34</v>
      </c>
      <c r="W65" s="158"/>
      <c r="X65" s="158" t="s">
        <v>118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119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56"/>
      <c r="B66" s="157"/>
      <c r="C66" s="184" t="s">
        <v>500</v>
      </c>
      <c r="D66" s="160"/>
      <c r="E66" s="161">
        <v>14.5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121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69">
        <v>27</v>
      </c>
      <c r="B67" s="170" t="s">
        <v>271</v>
      </c>
      <c r="C67" s="183" t="s">
        <v>272</v>
      </c>
      <c r="D67" s="171" t="s">
        <v>163</v>
      </c>
      <c r="E67" s="172">
        <v>50.6</v>
      </c>
      <c r="F67" s="173">
        <v>0</v>
      </c>
      <c r="G67" s="174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8">
        <v>2.9999999999999997E-4</v>
      </c>
      <c r="O67" s="158">
        <f>ROUND(E67*N67,2)</f>
        <v>0.02</v>
      </c>
      <c r="P67" s="158">
        <v>0</v>
      </c>
      <c r="Q67" s="158">
        <f>ROUND(E67*P67,2)</f>
        <v>0</v>
      </c>
      <c r="R67" s="158" t="s">
        <v>185</v>
      </c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8" t="s">
        <v>186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187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6"/>
      <c r="B68" s="157"/>
      <c r="C68" s="184" t="s">
        <v>501</v>
      </c>
      <c r="D68" s="160"/>
      <c r="E68" s="161">
        <v>50.6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121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56"/>
      <c r="B69" s="157"/>
      <c r="C69" s="184" t="s">
        <v>321</v>
      </c>
      <c r="D69" s="160"/>
      <c r="E69" s="161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121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69">
        <v>28</v>
      </c>
      <c r="B70" s="170" t="s">
        <v>277</v>
      </c>
      <c r="C70" s="183" t="s">
        <v>278</v>
      </c>
      <c r="D70" s="171" t="s">
        <v>116</v>
      </c>
      <c r="E70" s="172">
        <v>5</v>
      </c>
      <c r="F70" s="173">
        <v>0</v>
      </c>
      <c r="G70" s="174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8">
        <v>2.7179999999999999E-2</v>
      </c>
      <c r="O70" s="158">
        <f>ROUND(E70*N70,2)</f>
        <v>0.14000000000000001</v>
      </c>
      <c r="P70" s="158">
        <v>0</v>
      </c>
      <c r="Q70" s="158">
        <f>ROUND(E70*P70,2)</f>
        <v>0</v>
      </c>
      <c r="R70" s="158"/>
      <c r="S70" s="158" t="s">
        <v>279</v>
      </c>
      <c r="T70" s="158" t="s">
        <v>279</v>
      </c>
      <c r="U70" s="158">
        <v>0.09</v>
      </c>
      <c r="V70" s="158">
        <f>ROUND(E70*U70,2)</f>
        <v>0.45</v>
      </c>
      <c r="W70" s="158"/>
      <c r="X70" s="158" t="s">
        <v>118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119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184" t="s">
        <v>502</v>
      </c>
      <c r="D71" s="160"/>
      <c r="E71" s="161">
        <v>5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121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69">
        <v>29</v>
      </c>
      <c r="B72" s="170" t="s">
        <v>281</v>
      </c>
      <c r="C72" s="183" t="s">
        <v>282</v>
      </c>
      <c r="D72" s="171" t="s">
        <v>116</v>
      </c>
      <c r="E72" s="172">
        <v>5.25</v>
      </c>
      <c r="F72" s="173">
        <v>0</v>
      </c>
      <c r="G72" s="174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8">
        <v>9.6000000000000002E-4</v>
      </c>
      <c r="O72" s="158">
        <f>ROUND(E72*N72,2)</f>
        <v>0.01</v>
      </c>
      <c r="P72" s="158">
        <v>0</v>
      </c>
      <c r="Q72" s="158">
        <f>ROUND(E72*P72,2)</f>
        <v>0</v>
      </c>
      <c r="R72" s="158" t="s">
        <v>185</v>
      </c>
      <c r="S72" s="158" t="s">
        <v>117</v>
      </c>
      <c r="T72" s="158" t="s">
        <v>117</v>
      </c>
      <c r="U72" s="158">
        <v>0</v>
      </c>
      <c r="V72" s="158">
        <f>ROUND(E72*U72,2)</f>
        <v>0</v>
      </c>
      <c r="W72" s="158"/>
      <c r="X72" s="158" t="s">
        <v>186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187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184" t="s">
        <v>503</v>
      </c>
      <c r="D73" s="160"/>
      <c r="E73" s="161">
        <v>5.25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121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5">
      <c r="A74" s="163" t="s">
        <v>112</v>
      </c>
      <c r="B74" s="164" t="s">
        <v>67</v>
      </c>
      <c r="C74" s="182" t="s">
        <v>68</v>
      </c>
      <c r="D74" s="165"/>
      <c r="E74" s="166"/>
      <c r="F74" s="167"/>
      <c r="G74" s="168">
        <f>SUMIF(AG75:AG84,"&lt;&gt;NOR",G75:G84)</f>
        <v>0</v>
      </c>
      <c r="H74" s="162"/>
      <c r="I74" s="162">
        <f>SUM(I75:I84)</f>
        <v>0</v>
      </c>
      <c r="J74" s="162"/>
      <c r="K74" s="162">
        <f>SUM(K75:K84)</f>
        <v>0</v>
      </c>
      <c r="L74" s="162"/>
      <c r="M74" s="162">
        <f>SUM(M75:M84)</f>
        <v>0</v>
      </c>
      <c r="N74" s="162"/>
      <c r="O74" s="162">
        <f>SUM(O75:O84)</f>
        <v>107.08</v>
      </c>
      <c r="P74" s="162"/>
      <c r="Q74" s="162">
        <f>SUM(Q75:Q84)</f>
        <v>0</v>
      </c>
      <c r="R74" s="162"/>
      <c r="S74" s="162"/>
      <c r="T74" s="162"/>
      <c r="U74" s="162"/>
      <c r="V74" s="162">
        <f>SUM(V75:V84)</f>
        <v>67.58</v>
      </c>
      <c r="W74" s="162"/>
      <c r="X74" s="162"/>
      <c r="AG74" t="s">
        <v>113</v>
      </c>
    </row>
    <row r="75" spans="1:60" ht="20.399999999999999" outlineLevel="1" x14ac:dyDescent="0.25">
      <c r="A75" s="169">
        <v>30</v>
      </c>
      <c r="B75" s="170" t="s">
        <v>504</v>
      </c>
      <c r="C75" s="183" t="s">
        <v>505</v>
      </c>
      <c r="D75" s="171" t="s">
        <v>163</v>
      </c>
      <c r="E75" s="172">
        <v>1055.92</v>
      </c>
      <c r="F75" s="173">
        <v>0</v>
      </c>
      <c r="G75" s="174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8">
        <v>0.10141</v>
      </c>
      <c r="O75" s="158">
        <f>ROUND(E75*N75,2)</f>
        <v>107.08</v>
      </c>
      <c r="P75" s="158">
        <v>0</v>
      </c>
      <c r="Q75" s="158">
        <f>ROUND(E75*P75,2)</f>
        <v>0</v>
      </c>
      <c r="R75" s="158"/>
      <c r="S75" s="158" t="s">
        <v>117</v>
      </c>
      <c r="T75" s="158" t="s">
        <v>117</v>
      </c>
      <c r="U75" s="158">
        <v>6.4000000000000001E-2</v>
      </c>
      <c r="V75" s="158">
        <f>ROUND(E75*U75,2)</f>
        <v>67.58</v>
      </c>
      <c r="W75" s="158"/>
      <c r="X75" s="158" t="s">
        <v>118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119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56"/>
      <c r="B76" s="157"/>
      <c r="C76" s="184" t="s">
        <v>506</v>
      </c>
      <c r="D76" s="160"/>
      <c r="E76" s="161">
        <v>1055.92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121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6"/>
      <c r="B77" s="157"/>
      <c r="C77" s="184" t="s">
        <v>321</v>
      </c>
      <c r="D77" s="160"/>
      <c r="E77" s="161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121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56"/>
      <c r="B78" s="157"/>
      <c r="C78" s="184" t="s">
        <v>321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121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0.399999999999999" outlineLevel="1" x14ac:dyDescent="0.25">
      <c r="A79" s="169">
        <v>31</v>
      </c>
      <c r="B79" s="170" t="s">
        <v>232</v>
      </c>
      <c r="C79" s="183" t="s">
        <v>507</v>
      </c>
      <c r="D79" s="171" t="s">
        <v>163</v>
      </c>
      <c r="E79" s="172">
        <v>1055.92</v>
      </c>
      <c r="F79" s="173">
        <v>0</v>
      </c>
      <c r="G79" s="174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8"/>
      <c r="S79" s="158" t="s">
        <v>235</v>
      </c>
      <c r="T79" s="158" t="s">
        <v>221</v>
      </c>
      <c r="U79" s="158">
        <v>0</v>
      </c>
      <c r="V79" s="158">
        <f>ROUND(E79*U79,2)</f>
        <v>0</v>
      </c>
      <c r="W79" s="158"/>
      <c r="X79" s="158" t="s">
        <v>118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119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4" customHeight="1" outlineLevel="1" x14ac:dyDescent="0.25">
      <c r="A80" s="156"/>
      <c r="B80" s="157"/>
      <c r="C80" s="184" t="s">
        <v>587</v>
      </c>
      <c r="D80" s="160"/>
      <c r="E80" s="161">
        <v>1055.92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121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69">
        <v>32</v>
      </c>
      <c r="B81" s="170" t="s">
        <v>443</v>
      </c>
      <c r="C81" s="183" t="s">
        <v>508</v>
      </c>
      <c r="D81" s="171" t="s">
        <v>116</v>
      </c>
      <c r="E81" s="172">
        <v>188</v>
      </c>
      <c r="F81" s="173">
        <v>0</v>
      </c>
      <c r="G81" s="174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8">
        <v>0</v>
      </c>
      <c r="O81" s="158">
        <f>ROUND(E81*N81,2)</f>
        <v>0</v>
      </c>
      <c r="P81" s="158">
        <v>0</v>
      </c>
      <c r="Q81" s="158">
        <f>ROUND(E81*P81,2)</f>
        <v>0</v>
      </c>
      <c r="R81" s="158"/>
      <c r="S81" s="158" t="s">
        <v>235</v>
      </c>
      <c r="T81" s="158" t="s">
        <v>221</v>
      </c>
      <c r="U81" s="158">
        <v>0</v>
      </c>
      <c r="V81" s="158">
        <f>ROUND(E81*U81,2)</f>
        <v>0</v>
      </c>
      <c r="W81" s="158"/>
      <c r="X81" s="158" t="s">
        <v>118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119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56"/>
      <c r="B82" s="157"/>
      <c r="C82" s="184" t="s">
        <v>509</v>
      </c>
      <c r="D82" s="160"/>
      <c r="E82" s="161">
        <v>188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121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0.399999999999999" outlineLevel="1" x14ac:dyDescent="0.25">
      <c r="A83" s="175">
        <v>33</v>
      </c>
      <c r="B83" s="176" t="s">
        <v>336</v>
      </c>
      <c r="C83" s="185" t="s">
        <v>510</v>
      </c>
      <c r="D83" s="177" t="s">
        <v>288</v>
      </c>
      <c r="E83" s="178">
        <v>2</v>
      </c>
      <c r="F83" s="179">
        <v>0</v>
      </c>
      <c r="G83" s="180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8">
        <v>0</v>
      </c>
      <c r="O83" s="158">
        <f>ROUND(E83*N83,2)</f>
        <v>0</v>
      </c>
      <c r="P83" s="158">
        <v>0</v>
      </c>
      <c r="Q83" s="158">
        <f>ROUND(E83*P83,2)</f>
        <v>0</v>
      </c>
      <c r="R83" s="158"/>
      <c r="S83" s="158" t="s">
        <v>235</v>
      </c>
      <c r="T83" s="158" t="s">
        <v>221</v>
      </c>
      <c r="U83" s="158">
        <v>0</v>
      </c>
      <c r="V83" s="158">
        <f>ROUND(E83*U83,2)</f>
        <v>0</v>
      </c>
      <c r="W83" s="158"/>
      <c r="X83" s="158" t="s">
        <v>118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119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75">
        <v>34</v>
      </c>
      <c r="B84" s="176" t="s">
        <v>338</v>
      </c>
      <c r="C84" s="185" t="s">
        <v>511</v>
      </c>
      <c r="D84" s="177" t="s">
        <v>295</v>
      </c>
      <c r="E84" s="178">
        <v>2</v>
      </c>
      <c r="F84" s="179">
        <v>0</v>
      </c>
      <c r="G84" s="180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58"/>
      <c r="S84" s="158" t="s">
        <v>235</v>
      </c>
      <c r="T84" s="158" t="s">
        <v>221</v>
      </c>
      <c r="U84" s="158">
        <v>0</v>
      </c>
      <c r="V84" s="158">
        <f>ROUND(E84*U84,2)</f>
        <v>0</v>
      </c>
      <c r="W84" s="158"/>
      <c r="X84" s="158" t="s">
        <v>118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119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5">
      <c r="A85" s="163" t="s">
        <v>112</v>
      </c>
      <c r="B85" s="164" t="s">
        <v>71</v>
      </c>
      <c r="C85" s="182" t="s">
        <v>72</v>
      </c>
      <c r="D85" s="165"/>
      <c r="E85" s="166"/>
      <c r="F85" s="167"/>
      <c r="G85" s="168">
        <f>SUMIF(AG86:AG92,"&lt;&gt;NOR",G86:G92)</f>
        <v>0</v>
      </c>
      <c r="H85" s="162"/>
      <c r="I85" s="162">
        <f>SUM(I86:I92)</f>
        <v>0</v>
      </c>
      <c r="J85" s="162"/>
      <c r="K85" s="162">
        <f>SUM(K86:K92)</f>
        <v>0</v>
      </c>
      <c r="L85" s="162"/>
      <c r="M85" s="162">
        <f>SUM(M86:M92)</f>
        <v>0</v>
      </c>
      <c r="N85" s="162"/>
      <c r="O85" s="162">
        <f>SUM(O86:O92)</f>
        <v>16.73</v>
      </c>
      <c r="P85" s="162"/>
      <c r="Q85" s="162">
        <f>SUM(Q86:Q92)</f>
        <v>0</v>
      </c>
      <c r="R85" s="162"/>
      <c r="S85" s="162"/>
      <c r="T85" s="162"/>
      <c r="U85" s="162"/>
      <c r="V85" s="162">
        <f>SUM(V86:V92)</f>
        <v>70.94</v>
      </c>
      <c r="W85" s="162"/>
      <c r="X85" s="162"/>
      <c r="AG85" t="s">
        <v>113</v>
      </c>
    </row>
    <row r="86" spans="1:60" ht="20.399999999999999" outlineLevel="1" x14ac:dyDescent="0.25">
      <c r="A86" s="169">
        <v>35</v>
      </c>
      <c r="B86" s="170" t="s">
        <v>512</v>
      </c>
      <c r="C86" s="183" t="s">
        <v>513</v>
      </c>
      <c r="D86" s="171" t="s">
        <v>261</v>
      </c>
      <c r="E86" s="172">
        <v>2</v>
      </c>
      <c r="F86" s="173">
        <v>0</v>
      </c>
      <c r="G86" s="174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8">
        <v>0.83199000000000001</v>
      </c>
      <c r="O86" s="158">
        <f>ROUND(E86*N86,2)</f>
        <v>1.66</v>
      </c>
      <c r="P86" s="158">
        <v>0</v>
      </c>
      <c r="Q86" s="158">
        <f>ROUND(E86*P86,2)</f>
        <v>0</v>
      </c>
      <c r="R86" s="158"/>
      <c r="S86" s="158" t="s">
        <v>117</v>
      </c>
      <c r="T86" s="158" t="s">
        <v>117</v>
      </c>
      <c r="U86" s="158">
        <v>5.8934100000000003</v>
      </c>
      <c r="V86" s="158">
        <f>ROUND(E86*U86,2)</f>
        <v>11.79</v>
      </c>
      <c r="W86" s="158"/>
      <c r="X86" s="158" t="s">
        <v>239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514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184" t="s">
        <v>515</v>
      </c>
      <c r="D87" s="160"/>
      <c r="E87" s="161">
        <v>2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121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69">
        <v>36</v>
      </c>
      <c r="B88" s="170" t="s">
        <v>392</v>
      </c>
      <c r="C88" s="183" t="s">
        <v>393</v>
      </c>
      <c r="D88" s="171" t="s">
        <v>116</v>
      </c>
      <c r="E88" s="172">
        <v>17</v>
      </c>
      <c r="F88" s="173">
        <v>0</v>
      </c>
      <c r="G88" s="174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8">
        <v>0.88670000000000004</v>
      </c>
      <c r="O88" s="158">
        <f>ROUND(E88*N88,2)</f>
        <v>15.07</v>
      </c>
      <c r="P88" s="158">
        <v>0</v>
      </c>
      <c r="Q88" s="158">
        <f>ROUND(E88*P88,2)</f>
        <v>0</v>
      </c>
      <c r="R88" s="158"/>
      <c r="S88" s="158" t="s">
        <v>117</v>
      </c>
      <c r="T88" s="158" t="s">
        <v>117</v>
      </c>
      <c r="U88" s="158">
        <v>3.4796999999999998</v>
      </c>
      <c r="V88" s="158">
        <f>ROUND(E88*U88,2)</f>
        <v>59.15</v>
      </c>
      <c r="W88" s="158"/>
      <c r="X88" s="158" t="s">
        <v>239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240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184" t="s">
        <v>516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121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56"/>
      <c r="B90" s="157"/>
      <c r="C90" s="184" t="s">
        <v>517</v>
      </c>
      <c r="D90" s="160"/>
      <c r="E90" s="161">
        <v>10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121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184" t="s">
        <v>518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121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184" t="s">
        <v>519</v>
      </c>
      <c r="D92" s="160"/>
      <c r="E92" s="161">
        <v>7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121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x14ac:dyDescent="0.25">
      <c r="A93" s="163" t="s">
        <v>112</v>
      </c>
      <c r="B93" s="164" t="s">
        <v>73</v>
      </c>
      <c r="C93" s="182" t="s">
        <v>74</v>
      </c>
      <c r="D93" s="165"/>
      <c r="E93" s="166"/>
      <c r="F93" s="167"/>
      <c r="G93" s="168">
        <f>SUMIF(AG94:AG106,"&lt;&gt;NOR",G94:G106)</f>
        <v>0</v>
      </c>
      <c r="H93" s="162"/>
      <c r="I93" s="162">
        <f>SUM(I94:I106)</f>
        <v>0</v>
      </c>
      <c r="J93" s="162"/>
      <c r="K93" s="162">
        <f>SUM(K94:K106)</f>
        <v>0</v>
      </c>
      <c r="L93" s="162"/>
      <c r="M93" s="162">
        <f>SUM(M94:M106)</f>
        <v>0</v>
      </c>
      <c r="N93" s="162"/>
      <c r="O93" s="162">
        <f>SUM(O94:O106)</f>
        <v>53.27</v>
      </c>
      <c r="P93" s="162"/>
      <c r="Q93" s="162">
        <f>SUM(Q94:Q106)</f>
        <v>0</v>
      </c>
      <c r="R93" s="162"/>
      <c r="S93" s="162"/>
      <c r="T93" s="162"/>
      <c r="U93" s="162"/>
      <c r="V93" s="162">
        <f>SUM(V94:V106)</f>
        <v>62.62</v>
      </c>
      <c r="W93" s="162"/>
      <c r="X93" s="162"/>
      <c r="AG93" t="s">
        <v>113</v>
      </c>
    </row>
    <row r="94" spans="1:60" outlineLevel="1" x14ac:dyDescent="0.25">
      <c r="A94" s="169">
        <v>37</v>
      </c>
      <c r="B94" s="170" t="s">
        <v>413</v>
      </c>
      <c r="C94" s="183" t="s">
        <v>414</v>
      </c>
      <c r="D94" s="171" t="s">
        <v>116</v>
      </c>
      <c r="E94" s="172">
        <v>138.06100000000001</v>
      </c>
      <c r="F94" s="173">
        <v>0</v>
      </c>
      <c r="G94" s="174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8">
        <v>0.10249999999999999</v>
      </c>
      <c r="O94" s="158">
        <f>ROUND(E94*N94,2)</f>
        <v>14.15</v>
      </c>
      <c r="P94" s="158">
        <v>0</v>
      </c>
      <c r="Q94" s="158">
        <f>ROUND(E94*P94,2)</f>
        <v>0</v>
      </c>
      <c r="R94" s="158"/>
      <c r="S94" s="158" t="s">
        <v>117</v>
      </c>
      <c r="T94" s="158" t="s">
        <v>117</v>
      </c>
      <c r="U94" s="158">
        <v>0.14000000000000001</v>
      </c>
      <c r="V94" s="158">
        <f>ROUND(E94*U94,2)</f>
        <v>19.329999999999998</v>
      </c>
      <c r="W94" s="158"/>
      <c r="X94" s="158" t="s">
        <v>118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119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56"/>
      <c r="B95" s="157"/>
      <c r="C95" s="184" t="s">
        <v>520</v>
      </c>
      <c r="D95" s="160"/>
      <c r="E95" s="161">
        <v>138.06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121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69">
        <v>38</v>
      </c>
      <c r="B96" s="170" t="s">
        <v>423</v>
      </c>
      <c r="C96" s="183" t="s">
        <v>424</v>
      </c>
      <c r="D96" s="171" t="s">
        <v>261</v>
      </c>
      <c r="E96" s="172">
        <v>158.77015</v>
      </c>
      <c r="F96" s="173">
        <v>0</v>
      </c>
      <c r="G96" s="174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8">
        <v>2.1999999999999999E-2</v>
      </c>
      <c r="O96" s="158">
        <f>ROUND(E96*N96,2)</f>
        <v>3.49</v>
      </c>
      <c r="P96" s="158">
        <v>0</v>
      </c>
      <c r="Q96" s="158">
        <f>ROUND(E96*P96,2)</f>
        <v>0</v>
      </c>
      <c r="R96" s="158" t="s">
        <v>185</v>
      </c>
      <c r="S96" s="158" t="s">
        <v>117</v>
      </c>
      <c r="T96" s="158" t="s">
        <v>117</v>
      </c>
      <c r="U96" s="158">
        <v>0</v>
      </c>
      <c r="V96" s="158">
        <f>ROUND(E96*U96,2)</f>
        <v>0</v>
      </c>
      <c r="W96" s="158"/>
      <c r="X96" s="158" t="s">
        <v>186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187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189" t="s">
        <v>521</v>
      </c>
      <c r="D97" s="190"/>
      <c r="E97" s="191">
        <v>158.77015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121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69">
        <v>39</v>
      </c>
      <c r="B98" s="170" t="s">
        <v>417</v>
      </c>
      <c r="C98" s="183" t="s">
        <v>418</v>
      </c>
      <c r="D98" s="171" t="s">
        <v>129</v>
      </c>
      <c r="E98" s="172">
        <v>11.3254</v>
      </c>
      <c r="F98" s="173">
        <v>0</v>
      </c>
      <c r="G98" s="174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8">
        <v>2.5249999999999999</v>
      </c>
      <c r="O98" s="158">
        <f>ROUND(E98*N98,2)</f>
        <v>28.6</v>
      </c>
      <c r="P98" s="158">
        <v>0</v>
      </c>
      <c r="Q98" s="158">
        <f>ROUND(E98*P98,2)</f>
        <v>0</v>
      </c>
      <c r="R98" s="158"/>
      <c r="S98" s="158" t="s">
        <v>117</v>
      </c>
      <c r="T98" s="158" t="s">
        <v>117</v>
      </c>
      <c r="U98" s="158">
        <v>1.4419999999999999</v>
      </c>
      <c r="V98" s="158">
        <f>ROUND(E98*U98,2)</f>
        <v>16.329999999999998</v>
      </c>
      <c r="W98" s="158"/>
      <c r="X98" s="158" t="s">
        <v>118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119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184" t="s">
        <v>522</v>
      </c>
      <c r="D99" s="160"/>
      <c r="E99" s="161">
        <v>6.9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121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56"/>
      <c r="B100" s="157"/>
      <c r="C100" s="184" t="s">
        <v>523</v>
      </c>
      <c r="D100" s="160"/>
      <c r="E100" s="161">
        <v>4.42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121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69">
        <v>40</v>
      </c>
      <c r="B101" s="170" t="s">
        <v>524</v>
      </c>
      <c r="C101" s="183" t="s">
        <v>525</v>
      </c>
      <c r="D101" s="171" t="s">
        <v>116</v>
      </c>
      <c r="E101" s="172">
        <v>44.222999999999999</v>
      </c>
      <c r="F101" s="173">
        <v>0</v>
      </c>
      <c r="G101" s="174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8">
        <v>0</v>
      </c>
      <c r="O101" s="158">
        <f>ROUND(E101*N101,2)</f>
        <v>0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0.13</v>
      </c>
      <c r="V101" s="158">
        <f>ROUND(E101*U101,2)</f>
        <v>5.75</v>
      </c>
      <c r="W101" s="158"/>
      <c r="X101" s="158" t="s">
        <v>118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119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56"/>
      <c r="B102" s="157"/>
      <c r="C102" s="184" t="s">
        <v>526</v>
      </c>
      <c r="D102" s="160"/>
      <c r="E102" s="161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121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56"/>
      <c r="B103" s="157"/>
      <c r="C103" s="184" t="s">
        <v>527</v>
      </c>
      <c r="D103" s="160"/>
      <c r="E103" s="161">
        <v>44.22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121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69">
        <v>41</v>
      </c>
      <c r="B104" s="170" t="s">
        <v>426</v>
      </c>
      <c r="C104" s="183" t="s">
        <v>427</v>
      </c>
      <c r="D104" s="171" t="s">
        <v>261</v>
      </c>
      <c r="E104" s="172">
        <v>1</v>
      </c>
      <c r="F104" s="173">
        <v>0</v>
      </c>
      <c r="G104" s="174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8">
        <v>7.0274999999999999</v>
      </c>
      <c r="O104" s="158">
        <f>ROUND(E104*N104,2)</f>
        <v>7.03</v>
      </c>
      <c r="P104" s="158">
        <v>0</v>
      </c>
      <c r="Q104" s="158">
        <f>ROUND(E104*P104,2)</f>
        <v>0</v>
      </c>
      <c r="R104" s="158"/>
      <c r="S104" s="158" t="s">
        <v>117</v>
      </c>
      <c r="T104" s="158" t="s">
        <v>117</v>
      </c>
      <c r="U104" s="158">
        <v>21.213999999999999</v>
      </c>
      <c r="V104" s="158">
        <f>ROUND(E104*U104,2)</f>
        <v>21.21</v>
      </c>
      <c r="W104" s="158"/>
      <c r="X104" s="158" t="s">
        <v>118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119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56"/>
      <c r="B105" s="157"/>
      <c r="C105" s="184" t="s">
        <v>528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121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56"/>
      <c r="B106" s="157"/>
      <c r="C106" s="184" t="s">
        <v>53</v>
      </c>
      <c r="D106" s="160"/>
      <c r="E106" s="161">
        <v>1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121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x14ac:dyDescent="0.25">
      <c r="A107" s="163" t="s">
        <v>112</v>
      </c>
      <c r="B107" s="164" t="s">
        <v>75</v>
      </c>
      <c r="C107" s="182" t="s">
        <v>76</v>
      </c>
      <c r="D107" s="165"/>
      <c r="E107" s="166"/>
      <c r="F107" s="167"/>
      <c r="G107" s="168">
        <f>SUMIF(AG108:AG111,"&lt;&gt;NOR",G108:G111)</f>
        <v>0</v>
      </c>
      <c r="H107" s="162"/>
      <c r="I107" s="162">
        <f>SUM(I108:I111)</f>
        <v>0</v>
      </c>
      <c r="J107" s="162"/>
      <c r="K107" s="162">
        <f>SUM(K108:K111)</f>
        <v>0</v>
      </c>
      <c r="L107" s="162"/>
      <c r="M107" s="162">
        <f>SUM(M108:M111)</f>
        <v>0</v>
      </c>
      <c r="N107" s="162"/>
      <c r="O107" s="162">
        <f>SUM(O108:O111)</f>
        <v>21.9</v>
      </c>
      <c r="P107" s="162"/>
      <c r="Q107" s="162">
        <f>SUM(Q108:Q111)</f>
        <v>0</v>
      </c>
      <c r="R107" s="162"/>
      <c r="S107" s="162"/>
      <c r="T107" s="162"/>
      <c r="U107" s="162"/>
      <c r="V107" s="162">
        <f>SUM(V108:V111)</f>
        <v>19.989999999999998</v>
      </c>
      <c r="W107" s="162"/>
      <c r="X107" s="162"/>
      <c r="AG107" t="s">
        <v>113</v>
      </c>
    </row>
    <row r="108" spans="1:60" outlineLevel="1" x14ac:dyDescent="0.25">
      <c r="A108" s="169">
        <v>42</v>
      </c>
      <c r="B108" s="170" t="s">
        <v>529</v>
      </c>
      <c r="C108" s="183" t="s">
        <v>530</v>
      </c>
      <c r="D108" s="171" t="s">
        <v>116</v>
      </c>
      <c r="E108" s="172">
        <v>44.222999999999999</v>
      </c>
      <c r="F108" s="173">
        <v>0</v>
      </c>
      <c r="G108" s="174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8">
        <v>0.35942000000000002</v>
      </c>
      <c r="O108" s="158">
        <f>ROUND(E108*N108,2)</f>
        <v>15.89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0.45200000000000001</v>
      </c>
      <c r="V108" s="158">
        <f>ROUND(E108*U108,2)</f>
        <v>19.989999999999998</v>
      </c>
      <c r="W108" s="158"/>
      <c r="X108" s="158" t="s">
        <v>118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119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56"/>
      <c r="B109" s="157"/>
      <c r="C109" s="184" t="s">
        <v>531</v>
      </c>
      <c r="D109" s="160"/>
      <c r="E109" s="161">
        <v>44.22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121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69">
        <v>43</v>
      </c>
      <c r="B110" s="170" t="s">
        <v>532</v>
      </c>
      <c r="C110" s="183" t="s">
        <v>533</v>
      </c>
      <c r="D110" s="171" t="s">
        <v>261</v>
      </c>
      <c r="E110" s="172">
        <v>154.11044999999999</v>
      </c>
      <c r="F110" s="173">
        <v>0</v>
      </c>
      <c r="G110" s="174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8">
        <v>3.9E-2</v>
      </c>
      <c r="O110" s="158">
        <f>ROUND(E110*N110,2)</f>
        <v>6.01</v>
      </c>
      <c r="P110" s="158">
        <v>0</v>
      </c>
      <c r="Q110" s="158">
        <f>ROUND(E110*P110,2)</f>
        <v>0</v>
      </c>
      <c r="R110" s="158" t="s">
        <v>185</v>
      </c>
      <c r="S110" s="158" t="s">
        <v>117</v>
      </c>
      <c r="T110" s="158" t="s">
        <v>117</v>
      </c>
      <c r="U110" s="158">
        <v>0</v>
      </c>
      <c r="V110" s="158">
        <f>ROUND(E110*U110,2)</f>
        <v>0</v>
      </c>
      <c r="W110" s="158"/>
      <c r="X110" s="158" t="s">
        <v>186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187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56"/>
      <c r="B111" s="157"/>
      <c r="C111" s="189" t="s">
        <v>534</v>
      </c>
      <c r="D111" s="190"/>
      <c r="E111" s="191">
        <v>154.11044999999999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121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5">
      <c r="A112" s="163" t="s">
        <v>112</v>
      </c>
      <c r="B112" s="164" t="s">
        <v>77</v>
      </c>
      <c r="C112" s="182" t="s">
        <v>78</v>
      </c>
      <c r="D112" s="165"/>
      <c r="E112" s="166"/>
      <c r="F112" s="167"/>
      <c r="G112" s="168">
        <f>SUMIF(AG113:AG121,"&lt;&gt;NOR",G113:G121)</f>
        <v>0</v>
      </c>
      <c r="H112" s="162"/>
      <c r="I112" s="162">
        <f>SUM(I113:I121)</f>
        <v>0</v>
      </c>
      <c r="J112" s="162"/>
      <c r="K112" s="162">
        <f>SUM(K113:K121)</f>
        <v>0</v>
      </c>
      <c r="L112" s="162"/>
      <c r="M112" s="162">
        <f>SUM(M113:M121)</f>
        <v>0</v>
      </c>
      <c r="N112" s="162"/>
      <c r="O112" s="162">
        <f>SUM(O113:O121)</f>
        <v>0</v>
      </c>
      <c r="P112" s="162"/>
      <c r="Q112" s="162">
        <f>SUM(Q113:Q121)</f>
        <v>0</v>
      </c>
      <c r="R112" s="162"/>
      <c r="S112" s="162"/>
      <c r="T112" s="162"/>
      <c r="U112" s="162"/>
      <c r="V112" s="162">
        <f>SUM(V113:V121)</f>
        <v>6.99</v>
      </c>
      <c r="W112" s="162"/>
      <c r="X112" s="162"/>
      <c r="AG112" t="s">
        <v>113</v>
      </c>
    </row>
    <row r="113" spans="1:60" outlineLevel="1" x14ac:dyDescent="0.25">
      <c r="A113" s="169">
        <v>44</v>
      </c>
      <c r="B113" s="170" t="s">
        <v>429</v>
      </c>
      <c r="C113" s="183" t="s">
        <v>430</v>
      </c>
      <c r="D113" s="171" t="s">
        <v>234</v>
      </c>
      <c r="E113" s="172">
        <v>60.808999999999997</v>
      </c>
      <c r="F113" s="173">
        <v>0</v>
      </c>
      <c r="G113" s="174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8">
        <v>0</v>
      </c>
      <c r="O113" s="158">
        <f>ROUND(E113*N113,2)</f>
        <v>0</v>
      </c>
      <c r="P113" s="158">
        <v>0</v>
      </c>
      <c r="Q113" s="158">
        <f>ROUND(E113*P113,2)</f>
        <v>0</v>
      </c>
      <c r="R113" s="158"/>
      <c r="S113" s="158" t="s">
        <v>117</v>
      </c>
      <c r="T113" s="158" t="s">
        <v>117</v>
      </c>
      <c r="U113" s="158">
        <v>9.9000000000000005E-2</v>
      </c>
      <c r="V113" s="158">
        <f>ROUND(E113*U113,2)</f>
        <v>6.02</v>
      </c>
      <c r="W113" s="158"/>
      <c r="X113" s="158" t="s">
        <v>118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119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6"/>
      <c r="B114" s="157"/>
      <c r="C114" s="184" t="s">
        <v>535</v>
      </c>
      <c r="D114" s="160"/>
      <c r="E114" s="161">
        <v>16.77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121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56"/>
      <c r="B115" s="157"/>
      <c r="C115" s="184" t="s">
        <v>536</v>
      </c>
      <c r="D115" s="160"/>
      <c r="E115" s="161">
        <v>44.04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121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75">
        <v>45</v>
      </c>
      <c r="B116" s="176" t="s">
        <v>432</v>
      </c>
      <c r="C116" s="185" t="s">
        <v>433</v>
      </c>
      <c r="D116" s="177" t="s">
        <v>234</v>
      </c>
      <c r="E116" s="178">
        <v>60.808999999999997</v>
      </c>
      <c r="F116" s="179">
        <v>0</v>
      </c>
      <c r="G116" s="180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8">
        <v>0</v>
      </c>
      <c r="O116" s="158">
        <f>ROUND(E116*N116,2)</f>
        <v>0</v>
      </c>
      <c r="P116" s="158">
        <v>0</v>
      </c>
      <c r="Q116" s="158">
        <f>ROUND(E116*P116,2)</f>
        <v>0</v>
      </c>
      <c r="R116" s="158"/>
      <c r="S116" s="158" t="s">
        <v>117</v>
      </c>
      <c r="T116" s="158" t="s">
        <v>117</v>
      </c>
      <c r="U116" s="158">
        <v>0.01</v>
      </c>
      <c r="V116" s="158">
        <f>ROUND(E116*U116,2)</f>
        <v>0.61</v>
      </c>
      <c r="W116" s="158"/>
      <c r="X116" s="158" t="s">
        <v>118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119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69">
        <v>46</v>
      </c>
      <c r="B117" s="170" t="s">
        <v>434</v>
      </c>
      <c r="C117" s="183" t="s">
        <v>435</v>
      </c>
      <c r="D117" s="171" t="s">
        <v>234</v>
      </c>
      <c r="E117" s="172">
        <v>1216.18</v>
      </c>
      <c r="F117" s="173">
        <v>0</v>
      </c>
      <c r="G117" s="174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8">
        <v>0</v>
      </c>
      <c r="O117" s="158">
        <f>ROUND(E117*N117,2)</f>
        <v>0</v>
      </c>
      <c r="P117" s="158">
        <v>0</v>
      </c>
      <c r="Q117" s="158">
        <f>ROUND(E117*P117,2)</f>
        <v>0</v>
      </c>
      <c r="R117" s="158"/>
      <c r="S117" s="158" t="s">
        <v>117</v>
      </c>
      <c r="T117" s="158" t="s">
        <v>117</v>
      </c>
      <c r="U117" s="158">
        <v>0</v>
      </c>
      <c r="V117" s="158">
        <f>ROUND(E117*U117,2)</f>
        <v>0</v>
      </c>
      <c r="W117" s="158"/>
      <c r="X117" s="158" t="s">
        <v>118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119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56"/>
      <c r="B118" s="157"/>
      <c r="C118" s="184" t="s">
        <v>537</v>
      </c>
      <c r="D118" s="160"/>
      <c r="E118" s="161">
        <v>1216.18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121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75">
        <v>47</v>
      </c>
      <c r="B119" s="176" t="s">
        <v>437</v>
      </c>
      <c r="C119" s="185" t="s">
        <v>438</v>
      </c>
      <c r="D119" s="177" t="s">
        <v>234</v>
      </c>
      <c r="E119" s="178">
        <v>60.808999999999997</v>
      </c>
      <c r="F119" s="179">
        <v>0</v>
      </c>
      <c r="G119" s="180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8">
        <v>0</v>
      </c>
      <c r="O119" s="158">
        <f>ROUND(E119*N119,2)</f>
        <v>0</v>
      </c>
      <c r="P119" s="158">
        <v>0</v>
      </c>
      <c r="Q119" s="158">
        <f>ROUND(E119*P119,2)</f>
        <v>0</v>
      </c>
      <c r="R119" s="158"/>
      <c r="S119" s="158" t="s">
        <v>117</v>
      </c>
      <c r="T119" s="158" t="s">
        <v>117</v>
      </c>
      <c r="U119" s="158">
        <v>6.0000000000000001E-3</v>
      </c>
      <c r="V119" s="158">
        <f>ROUND(E119*U119,2)</f>
        <v>0.36</v>
      </c>
      <c r="W119" s="158"/>
      <c r="X119" s="158" t="s">
        <v>118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119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75">
        <v>48</v>
      </c>
      <c r="B120" s="176" t="s">
        <v>439</v>
      </c>
      <c r="C120" s="185" t="s">
        <v>440</v>
      </c>
      <c r="D120" s="177" t="s">
        <v>234</v>
      </c>
      <c r="E120" s="178">
        <v>16.768999999999998</v>
      </c>
      <c r="F120" s="179">
        <v>0</v>
      </c>
      <c r="G120" s="180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8">
        <v>0</v>
      </c>
      <c r="O120" s="158">
        <f>ROUND(E120*N120,2)</f>
        <v>0</v>
      </c>
      <c r="P120" s="158">
        <v>0</v>
      </c>
      <c r="Q120" s="158">
        <f>ROUND(E120*P120,2)</f>
        <v>0</v>
      </c>
      <c r="R120" s="158"/>
      <c r="S120" s="158" t="s">
        <v>117</v>
      </c>
      <c r="T120" s="158" t="s">
        <v>117</v>
      </c>
      <c r="U120" s="158">
        <v>0</v>
      </c>
      <c r="V120" s="158">
        <f>ROUND(E120*U120,2)</f>
        <v>0</v>
      </c>
      <c r="W120" s="158"/>
      <c r="X120" s="158" t="s">
        <v>118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119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75">
        <v>49</v>
      </c>
      <c r="B121" s="176" t="s">
        <v>538</v>
      </c>
      <c r="C121" s="185" t="s">
        <v>539</v>
      </c>
      <c r="D121" s="177" t="s">
        <v>234</v>
      </c>
      <c r="E121" s="178">
        <v>44.003999999999998</v>
      </c>
      <c r="F121" s="179">
        <v>0</v>
      </c>
      <c r="G121" s="180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117</v>
      </c>
      <c r="U121" s="158">
        <v>0</v>
      </c>
      <c r="V121" s="158">
        <f>ROUND(E121*U121,2)</f>
        <v>0</v>
      </c>
      <c r="W121" s="158"/>
      <c r="X121" s="158" t="s">
        <v>118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119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x14ac:dyDescent="0.25">
      <c r="A122" s="163" t="s">
        <v>112</v>
      </c>
      <c r="B122" s="164" t="s">
        <v>79</v>
      </c>
      <c r="C122" s="182" t="s">
        <v>80</v>
      </c>
      <c r="D122" s="165"/>
      <c r="E122" s="166"/>
      <c r="F122" s="167"/>
      <c r="G122" s="168">
        <f>SUMIF(AG123:AG123,"&lt;&gt;NOR",G123:G123)</f>
        <v>0</v>
      </c>
      <c r="H122" s="162"/>
      <c r="I122" s="162">
        <f>SUM(I123:I123)</f>
        <v>0</v>
      </c>
      <c r="J122" s="162"/>
      <c r="K122" s="162">
        <f>SUM(K123:K123)</f>
        <v>0</v>
      </c>
      <c r="L122" s="162"/>
      <c r="M122" s="162">
        <f>SUM(M123:M123)</f>
        <v>0</v>
      </c>
      <c r="N122" s="162"/>
      <c r="O122" s="162">
        <f>SUM(O123:O123)</f>
        <v>0</v>
      </c>
      <c r="P122" s="162"/>
      <c r="Q122" s="162">
        <f>SUM(Q123:Q123)</f>
        <v>0</v>
      </c>
      <c r="R122" s="162"/>
      <c r="S122" s="162"/>
      <c r="T122" s="162"/>
      <c r="U122" s="162"/>
      <c r="V122" s="162">
        <f>SUM(V123:V123)</f>
        <v>18.850000000000001</v>
      </c>
      <c r="W122" s="162"/>
      <c r="X122" s="162"/>
      <c r="AG122" t="s">
        <v>113</v>
      </c>
    </row>
    <row r="123" spans="1:60" outlineLevel="1" x14ac:dyDescent="0.25">
      <c r="A123" s="175">
        <v>50</v>
      </c>
      <c r="B123" s="176" t="s">
        <v>441</v>
      </c>
      <c r="C123" s="185" t="s">
        <v>442</v>
      </c>
      <c r="D123" s="177" t="s">
        <v>234</v>
      </c>
      <c r="E123" s="178">
        <v>251.33500000000001</v>
      </c>
      <c r="F123" s="179">
        <v>0</v>
      </c>
      <c r="G123" s="180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117</v>
      </c>
      <c r="T123" s="158" t="s">
        <v>117</v>
      </c>
      <c r="U123" s="158">
        <v>7.4999999999999997E-2</v>
      </c>
      <c r="V123" s="158">
        <f>ROUND(E123*U123,2)</f>
        <v>18.850000000000001</v>
      </c>
      <c r="W123" s="158"/>
      <c r="X123" s="158" t="s">
        <v>118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119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x14ac:dyDescent="0.25">
      <c r="A124" s="163" t="s">
        <v>112</v>
      </c>
      <c r="B124" s="164" t="s">
        <v>81</v>
      </c>
      <c r="C124" s="182" t="s">
        <v>82</v>
      </c>
      <c r="D124" s="165"/>
      <c r="E124" s="166"/>
      <c r="F124" s="167"/>
      <c r="G124" s="168">
        <f>SUMIF(AG125:AG125,"&lt;&gt;NOR",G125:G125)</f>
        <v>0</v>
      </c>
      <c r="H124" s="162"/>
      <c r="I124" s="162">
        <f>SUM(I125:I125)</f>
        <v>0</v>
      </c>
      <c r="J124" s="162"/>
      <c r="K124" s="162">
        <f>SUM(K125:K125)</f>
        <v>0</v>
      </c>
      <c r="L124" s="162"/>
      <c r="M124" s="162">
        <f>SUM(M125:M125)</f>
        <v>0</v>
      </c>
      <c r="N124" s="162"/>
      <c r="O124" s="162">
        <f>SUM(O125:O125)</f>
        <v>0</v>
      </c>
      <c r="P124" s="162"/>
      <c r="Q124" s="162">
        <f>SUM(Q125:Q125)</f>
        <v>0</v>
      </c>
      <c r="R124" s="162"/>
      <c r="S124" s="162"/>
      <c r="T124" s="162"/>
      <c r="U124" s="162"/>
      <c r="V124" s="162">
        <f>SUM(V125:V125)</f>
        <v>0</v>
      </c>
      <c r="W124" s="162"/>
      <c r="X124" s="162"/>
      <c r="AG124" t="s">
        <v>113</v>
      </c>
    </row>
    <row r="125" spans="1:60" outlineLevel="1" x14ac:dyDescent="0.25">
      <c r="A125" s="169">
        <v>51</v>
      </c>
      <c r="B125" s="170" t="s">
        <v>306</v>
      </c>
      <c r="C125" s="183" t="s">
        <v>540</v>
      </c>
      <c r="D125" s="171" t="s">
        <v>288</v>
      </c>
      <c r="E125" s="172">
        <v>2</v>
      </c>
      <c r="F125" s="173">
        <v>0</v>
      </c>
      <c r="G125" s="174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8">
        <v>0</v>
      </c>
      <c r="O125" s="158">
        <f>ROUND(E125*N125,2)</f>
        <v>0</v>
      </c>
      <c r="P125" s="158">
        <v>0</v>
      </c>
      <c r="Q125" s="158">
        <f>ROUND(E125*P125,2)</f>
        <v>0</v>
      </c>
      <c r="R125" s="158"/>
      <c r="S125" s="158" t="s">
        <v>235</v>
      </c>
      <c r="T125" s="158" t="s">
        <v>221</v>
      </c>
      <c r="U125" s="158">
        <v>0</v>
      </c>
      <c r="V125" s="158">
        <f>ROUND(E125*U125,2)</f>
        <v>0</v>
      </c>
      <c r="W125" s="158"/>
      <c r="X125" s="158" t="s">
        <v>118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119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x14ac:dyDescent="0.25">
      <c r="A126" s="3"/>
      <c r="B126" s="4"/>
      <c r="C126" s="186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v>15</v>
      </c>
      <c r="AF126">
        <v>21</v>
      </c>
      <c r="AG126" t="s">
        <v>99</v>
      </c>
    </row>
    <row r="127" spans="1:60" x14ac:dyDescent="0.25">
      <c r="A127" s="152"/>
      <c r="B127" s="153" t="s">
        <v>31</v>
      </c>
      <c r="C127" s="187"/>
      <c r="D127" s="154"/>
      <c r="E127" s="155"/>
      <c r="F127" s="155"/>
      <c r="G127" s="181">
        <f>G8+G59+G74+G85+G93+G107+G112+G122+G124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f>SUMIF(L7:L125,AE126,G7:G125)</f>
        <v>0</v>
      </c>
      <c r="AF127">
        <f>SUMIF(L7:L125,AF126,G7:G125)</f>
        <v>0</v>
      </c>
      <c r="AG127" t="s">
        <v>455</v>
      </c>
    </row>
    <row r="128" spans="1:60" x14ac:dyDescent="0.25">
      <c r="A128" s="3"/>
      <c r="B128" s="4"/>
      <c r="C128" s="186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5">
      <c r="A129" s="3"/>
      <c r="B129" s="4"/>
      <c r="C129" s="186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5">
      <c r="A130" s="270" t="s">
        <v>456</v>
      </c>
      <c r="B130" s="270"/>
      <c r="C130" s="27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5">
      <c r="A131" s="251"/>
      <c r="B131" s="252"/>
      <c r="C131" s="253"/>
      <c r="D131" s="252"/>
      <c r="E131" s="252"/>
      <c r="F131" s="252"/>
      <c r="G131" s="25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G131" t="s">
        <v>457</v>
      </c>
    </row>
    <row r="132" spans="1:33" x14ac:dyDescent="0.25">
      <c r="A132" s="255"/>
      <c r="B132" s="256"/>
      <c r="C132" s="257"/>
      <c r="D132" s="256"/>
      <c r="E132" s="256"/>
      <c r="F132" s="256"/>
      <c r="G132" s="25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5">
      <c r="A133" s="255"/>
      <c r="B133" s="256"/>
      <c r="C133" s="257"/>
      <c r="D133" s="256"/>
      <c r="E133" s="256"/>
      <c r="F133" s="256"/>
      <c r="G133" s="25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33" x14ac:dyDescent="0.25">
      <c r="A134" s="255"/>
      <c r="B134" s="256"/>
      <c r="C134" s="257"/>
      <c r="D134" s="256"/>
      <c r="E134" s="256"/>
      <c r="F134" s="256"/>
      <c r="G134" s="25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33" x14ac:dyDescent="0.25">
      <c r="A135" s="259"/>
      <c r="B135" s="260"/>
      <c r="C135" s="261"/>
      <c r="D135" s="260"/>
      <c r="E135" s="260"/>
      <c r="F135" s="260"/>
      <c r="G135" s="26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33" x14ac:dyDescent="0.25">
      <c r="A136" s="3"/>
      <c r="B136" s="4"/>
      <c r="C136" s="186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33" x14ac:dyDescent="0.25">
      <c r="C137" s="188"/>
      <c r="D137" s="10"/>
      <c r="AG137" t="s">
        <v>458</v>
      </c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Acp+eljB5MH2BPdk+brDi1suAqbfm8xXWII8r+Ym1IPSDHsEpu3QR27bQyX3gSo8l4RtW19REcXjycsqnD17g==" saltValue="E6qki+xqUTNJUu+HkVapTQ==" spinCount="100000" sheet="1" objects="1" scenarios="1"/>
  <protectedRanges>
    <protectedRange sqref="F9 F11 F14:F15 F18:F19 F22 F24:F25 F27 F30:F31 F38 F40 F44:F46 F48 F52:F54 F56:F58 F60 F65 F67 F70 F72 F75 F79 F81 F83:F84 F86 F88 F94 F96 F98 F101 F104 F108 F110 F113" name="Oblast1"/>
  </protectedRanges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19" sqref="C19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38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3" t="s">
        <v>7</v>
      </c>
      <c r="B1" s="263"/>
      <c r="C1" s="263"/>
      <c r="D1" s="263"/>
      <c r="E1" s="263"/>
      <c r="F1" s="263"/>
      <c r="G1" s="263"/>
      <c r="AG1" t="s">
        <v>87</v>
      </c>
    </row>
    <row r="2" spans="1:60" ht="24.9" customHeight="1" x14ac:dyDescent="0.25">
      <c r="A2" s="141" t="s">
        <v>8</v>
      </c>
      <c r="B2" s="49" t="s">
        <v>43</v>
      </c>
      <c r="C2" s="264" t="s">
        <v>44</v>
      </c>
      <c r="D2" s="265"/>
      <c r="E2" s="265"/>
      <c r="F2" s="265"/>
      <c r="G2" s="266"/>
      <c r="AG2" t="s">
        <v>88</v>
      </c>
    </row>
    <row r="3" spans="1:60" ht="24.9" customHeight="1" x14ac:dyDescent="0.25">
      <c r="A3" s="141" t="s">
        <v>9</v>
      </c>
      <c r="B3" s="49" t="s">
        <v>56</v>
      </c>
      <c r="C3" s="264" t="s">
        <v>57</v>
      </c>
      <c r="D3" s="265"/>
      <c r="E3" s="265"/>
      <c r="F3" s="265"/>
      <c r="G3" s="266"/>
      <c r="AC3" s="123" t="s">
        <v>88</v>
      </c>
      <c r="AG3" t="s">
        <v>89</v>
      </c>
    </row>
    <row r="4" spans="1:60" ht="24.9" customHeight="1" x14ac:dyDescent="0.25">
      <c r="A4" s="142" t="s">
        <v>10</v>
      </c>
      <c r="B4" s="143" t="s">
        <v>53</v>
      </c>
      <c r="C4" s="267" t="s">
        <v>57</v>
      </c>
      <c r="D4" s="268"/>
      <c r="E4" s="268"/>
      <c r="F4" s="268"/>
      <c r="G4" s="269"/>
      <c r="AG4" t="s">
        <v>90</v>
      </c>
    </row>
    <row r="5" spans="1:60" x14ac:dyDescent="0.25">
      <c r="D5" s="10"/>
    </row>
    <row r="6" spans="1:60" ht="39.6" x14ac:dyDescent="0.25">
      <c r="A6" s="145" t="s">
        <v>91</v>
      </c>
      <c r="B6" s="147" t="s">
        <v>92</v>
      </c>
      <c r="C6" s="147" t="s">
        <v>93</v>
      </c>
      <c r="D6" s="146" t="s">
        <v>94</v>
      </c>
      <c r="E6" s="145" t="s">
        <v>95</v>
      </c>
      <c r="F6" s="144" t="s">
        <v>96</v>
      </c>
      <c r="G6" s="145" t="s">
        <v>31</v>
      </c>
      <c r="H6" s="148" t="s">
        <v>32</v>
      </c>
      <c r="I6" s="148" t="s">
        <v>97</v>
      </c>
      <c r="J6" s="148" t="s">
        <v>33</v>
      </c>
      <c r="K6" s="148" t="s">
        <v>98</v>
      </c>
      <c r="L6" s="148" t="s">
        <v>99</v>
      </c>
      <c r="M6" s="148" t="s">
        <v>100</v>
      </c>
      <c r="N6" s="148" t="s">
        <v>101</v>
      </c>
      <c r="O6" s="148" t="s">
        <v>102</v>
      </c>
      <c r="P6" s="148" t="s">
        <v>103</v>
      </c>
      <c r="Q6" s="148" t="s">
        <v>104</v>
      </c>
      <c r="R6" s="148" t="s">
        <v>105</v>
      </c>
      <c r="S6" s="148" t="s">
        <v>106</v>
      </c>
      <c r="T6" s="148" t="s">
        <v>107</v>
      </c>
      <c r="U6" s="148" t="s">
        <v>108</v>
      </c>
      <c r="V6" s="148" t="s">
        <v>109</v>
      </c>
      <c r="W6" s="148" t="s">
        <v>110</v>
      </c>
      <c r="X6" s="148" t="s">
        <v>111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3" t="s">
        <v>112</v>
      </c>
      <c r="B8" s="164" t="s">
        <v>85</v>
      </c>
      <c r="C8" s="182" t="s">
        <v>29</v>
      </c>
      <c r="D8" s="165"/>
      <c r="E8" s="166"/>
      <c r="F8" s="167"/>
      <c r="G8" s="168">
        <f>SUMIF(AG9:AG24,"&lt;&gt;NOR",G9:G24)</f>
        <v>0</v>
      </c>
      <c r="H8" s="162"/>
      <c r="I8" s="162">
        <f>SUM(I9:I24)</f>
        <v>0</v>
      </c>
      <c r="J8" s="162"/>
      <c r="K8" s="162">
        <f>SUM(K9:K24)</f>
        <v>0</v>
      </c>
      <c r="L8" s="162"/>
      <c r="M8" s="162">
        <f>SUM(M9:M24)</f>
        <v>0</v>
      </c>
      <c r="N8" s="162"/>
      <c r="O8" s="162">
        <f>SUM(O9:O24)</f>
        <v>0</v>
      </c>
      <c r="P8" s="162"/>
      <c r="Q8" s="162">
        <f>SUM(Q9:Q24)</f>
        <v>0</v>
      </c>
      <c r="R8" s="162"/>
      <c r="S8" s="162"/>
      <c r="T8" s="162"/>
      <c r="U8" s="162"/>
      <c r="V8" s="162">
        <f>SUM(V9:V24)</f>
        <v>0</v>
      </c>
      <c r="W8" s="162"/>
      <c r="X8" s="162"/>
      <c r="AG8" t="s">
        <v>113</v>
      </c>
    </row>
    <row r="9" spans="1:60" outlineLevel="1" x14ac:dyDescent="0.25">
      <c r="A9" s="175">
        <v>1</v>
      </c>
      <c r="B9" s="176" t="s">
        <v>541</v>
      </c>
      <c r="C9" s="185" t="s">
        <v>542</v>
      </c>
      <c r="D9" s="177" t="s">
        <v>543</v>
      </c>
      <c r="E9" s="178">
        <v>1</v>
      </c>
      <c r="F9" s="179">
        <v>0</v>
      </c>
      <c r="G9" s="180">
        <f t="shared" ref="G9:G15" si="0">ROUND(E9*F9,2)</f>
        <v>0</v>
      </c>
      <c r="H9" s="159"/>
      <c r="I9" s="158">
        <f t="shared" ref="I9:I15" si="1">ROUND(E9*H9,2)</f>
        <v>0</v>
      </c>
      <c r="J9" s="159"/>
      <c r="K9" s="158">
        <f t="shared" ref="K9:K15" si="2">ROUND(E9*J9,2)</f>
        <v>0</v>
      </c>
      <c r="L9" s="158">
        <v>21</v>
      </c>
      <c r="M9" s="158">
        <f t="shared" ref="M9:M15" si="3">G9*(1+L9/100)</f>
        <v>0</v>
      </c>
      <c r="N9" s="158">
        <v>0</v>
      </c>
      <c r="O9" s="158">
        <f t="shared" ref="O9:O15" si="4">ROUND(E9*N9,2)</f>
        <v>0</v>
      </c>
      <c r="P9" s="158">
        <v>0</v>
      </c>
      <c r="Q9" s="158">
        <f t="shared" ref="Q9:Q15" si="5">ROUND(E9*P9,2)</f>
        <v>0</v>
      </c>
      <c r="R9" s="158"/>
      <c r="S9" s="158" t="s">
        <v>117</v>
      </c>
      <c r="T9" s="158" t="s">
        <v>221</v>
      </c>
      <c r="U9" s="158">
        <v>0</v>
      </c>
      <c r="V9" s="158">
        <f t="shared" ref="V9:V15" si="6">ROUND(E9*U9,2)</f>
        <v>0</v>
      </c>
      <c r="W9" s="158"/>
      <c r="X9" s="158" t="s">
        <v>544</v>
      </c>
      <c r="Y9" s="149"/>
      <c r="Z9" s="149"/>
      <c r="AA9" s="149"/>
      <c r="AB9" s="149"/>
      <c r="AC9" s="149"/>
      <c r="AD9" s="149"/>
      <c r="AE9" s="149"/>
      <c r="AF9" s="149"/>
      <c r="AG9" s="149" t="s">
        <v>545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75">
        <v>2</v>
      </c>
      <c r="B10" s="176" t="s">
        <v>546</v>
      </c>
      <c r="C10" s="185" t="s">
        <v>547</v>
      </c>
      <c r="D10" s="177" t="s">
        <v>543</v>
      </c>
      <c r="E10" s="178">
        <v>1</v>
      </c>
      <c r="F10" s="179">
        <v>0</v>
      </c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117</v>
      </c>
      <c r="T10" s="158" t="s">
        <v>221</v>
      </c>
      <c r="U10" s="158">
        <v>0</v>
      </c>
      <c r="V10" s="158">
        <f t="shared" si="6"/>
        <v>0</v>
      </c>
      <c r="W10" s="158"/>
      <c r="X10" s="158" t="s">
        <v>544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545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75">
        <v>3</v>
      </c>
      <c r="B11" s="176" t="s">
        <v>548</v>
      </c>
      <c r="C11" s="185" t="s">
        <v>549</v>
      </c>
      <c r="D11" s="177" t="s">
        <v>543</v>
      </c>
      <c r="E11" s="178">
        <v>1</v>
      </c>
      <c r="F11" s="179">
        <v>0</v>
      </c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117</v>
      </c>
      <c r="T11" s="158" t="s">
        <v>221</v>
      </c>
      <c r="U11" s="158">
        <v>0</v>
      </c>
      <c r="V11" s="158">
        <f t="shared" si="6"/>
        <v>0</v>
      </c>
      <c r="W11" s="158"/>
      <c r="X11" s="158" t="s">
        <v>544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545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75">
        <v>4</v>
      </c>
      <c r="B12" s="176" t="s">
        <v>550</v>
      </c>
      <c r="C12" s="185" t="s">
        <v>551</v>
      </c>
      <c r="D12" s="177" t="s">
        <v>543</v>
      </c>
      <c r="E12" s="178">
        <v>1</v>
      </c>
      <c r="F12" s="179">
        <v>0</v>
      </c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117</v>
      </c>
      <c r="T12" s="158" t="s">
        <v>221</v>
      </c>
      <c r="U12" s="158">
        <v>0</v>
      </c>
      <c r="V12" s="158">
        <f t="shared" si="6"/>
        <v>0</v>
      </c>
      <c r="W12" s="158"/>
      <c r="X12" s="158" t="s">
        <v>544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545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75">
        <v>5</v>
      </c>
      <c r="B13" s="176" t="s">
        <v>552</v>
      </c>
      <c r="C13" s="185" t="s">
        <v>553</v>
      </c>
      <c r="D13" s="177" t="s">
        <v>543</v>
      </c>
      <c r="E13" s="178">
        <v>1</v>
      </c>
      <c r="F13" s="179">
        <v>0</v>
      </c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117</v>
      </c>
      <c r="T13" s="158" t="s">
        <v>221</v>
      </c>
      <c r="U13" s="158">
        <v>0</v>
      </c>
      <c r="V13" s="158">
        <f t="shared" si="6"/>
        <v>0</v>
      </c>
      <c r="W13" s="158"/>
      <c r="X13" s="158" t="s">
        <v>544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545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75">
        <v>6</v>
      </c>
      <c r="B14" s="176" t="s">
        <v>554</v>
      </c>
      <c r="C14" s="185" t="s">
        <v>555</v>
      </c>
      <c r="D14" s="177" t="s">
        <v>543</v>
      </c>
      <c r="E14" s="178">
        <v>1</v>
      </c>
      <c r="F14" s="179">
        <v>0</v>
      </c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117</v>
      </c>
      <c r="T14" s="158" t="s">
        <v>221</v>
      </c>
      <c r="U14" s="158">
        <v>0</v>
      </c>
      <c r="V14" s="158">
        <f t="shared" si="6"/>
        <v>0</v>
      </c>
      <c r="W14" s="158"/>
      <c r="X14" s="158" t="s">
        <v>544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545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69">
        <v>7</v>
      </c>
      <c r="B15" s="170" t="s">
        <v>556</v>
      </c>
      <c r="C15" s="183" t="s">
        <v>557</v>
      </c>
      <c r="D15" s="171" t="s">
        <v>543</v>
      </c>
      <c r="E15" s="172">
        <v>12</v>
      </c>
      <c r="F15" s="173">
        <v>0</v>
      </c>
      <c r="G15" s="174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117</v>
      </c>
      <c r="T15" s="158" t="s">
        <v>221</v>
      </c>
      <c r="U15" s="158">
        <v>0</v>
      </c>
      <c r="V15" s="158">
        <f t="shared" si="6"/>
        <v>0</v>
      </c>
      <c r="W15" s="158"/>
      <c r="X15" s="158" t="s">
        <v>544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545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184" t="s">
        <v>558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121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184" t="s">
        <v>559</v>
      </c>
      <c r="D17" s="160"/>
      <c r="E17" s="161">
        <v>12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121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75">
        <v>8</v>
      </c>
      <c r="B18" s="176" t="s">
        <v>560</v>
      </c>
      <c r="C18" s="185" t="s">
        <v>561</v>
      </c>
      <c r="D18" s="177" t="s">
        <v>543</v>
      </c>
      <c r="E18" s="178">
        <v>1</v>
      </c>
      <c r="F18" s="179">
        <v>0</v>
      </c>
      <c r="G18" s="180">
        <f t="shared" ref="G18:G24" si="7">ROUND(E18*F18,2)</f>
        <v>0</v>
      </c>
      <c r="H18" s="159"/>
      <c r="I18" s="158">
        <f t="shared" ref="I18:I24" si="8">ROUND(E18*H18,2)</f>
        <v>0</v>
      </c>
      <c r="J18" s="159"/>
      <c r="K18" s="158">
        <f t="shared" ref="K18:K24" si="9">ROUND(E18*J18,2)</f>
        <v>0</v>
      </c>
      <c r="L18" s="158">
        <v>21</v>
      </c>
      <c r="M18" s="158">
        <f t="shared" ref="M18:M24" si="10">G18*(1+L18/100)</f>
        <v>0</v>
      </c>
      <c r="N18" s="158">
        <v>0</v>
      </c>
      <c r="O18" s="158">
        <f t="shared" ref="O18:O24" si="11">ROUND(E18*N18,2)</f>
        <v>0</v>
      </c>
      <c r="P18" s="158">
        <v>0</v>
      </c>
      <c r="Q18" s="158">
        <f t="shared" ref="Q18:Q24" si="12">ROUND(E18*P18,2)</f>
        <v>0</v>
      </c>
      <c r="R18" s="158"/>
      <c r="S18" s="158" t="s">
        <v>117</v>
      </c>
      <c r="T18" s="158" t="s">
        <v>221</v>
      </c>
      <c r="U18" s="158">
        <v>0</v>
      </c>
      <c r="V18" s="158">
        <f t="shared" ref="V18:V24" si="13">ROUND(E18*U18,2)</f>
        <v>0</v>
      </c>
      <c r="W18" s="158"/>
      <c r="X18" s="158" t="s">
        <v>544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545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75">
        <v>9</v>
      </c>
      <c r="B19" s="176" t="s">
        <v>562</v>
      </c>
      <c r="C19" s="185" t="s">
        <v>563</v>
      </c>
      <c r="D19" s="177" t="s">
        <v>543</v>
      </c>
      <c r="E19" s="178">
        <v>1</v>
      </c>
      <c r="F19" s="179">
        <v>0</v>
      </c>
      <c r="G19" s="180">
        <f t="shared" si="7"/>
        <v>0</v>
      </c>
      <c r="H19" s="159"/>
      <c r="I19" s="158">
        <f t="shared" si="8"/>
        <v>0</v>
      </c>
      <c r="J19" s="159"/>
      <c r="K19" s="158">
        <f t="shared" si="9"/>
        <v>0</v>
      </c>
      <c r="L19" s="158">
        <v>21</v>
      </c>
      <c r="M19" s="158">
        <f t="shared" si="10"/>
        <v>0</v>
      </c>
      <c r="N19" s="158">
        <v>0</v>
      </c>
      <c r="O19" s="158">
        <f t="shared" si="11"/>
        <v>0</v>
      </c>
      <c r="P19" s="158">
        <v>0</v>
      </c>
      <c r="Q19" s="158">
        <f t="shared" si="12"/>
        <v>0</v>
      </c>
      <c r="R19" s="158"/>
      <c r="S19" s="158" t="s">
        <v>117</v>
      </c>
      <c r="T19" s="158" t="s">
        <v>221</v>
      </c>
      <c r="U19" s="158">
        <v>0</v>
      </c>
      <c r="V19" s="158">
        <f t="shared" si="13"/>
        <v>0</v>
      </c>
      <c r="W19" s="158"/>
      <c r="X19" s="158" t="s">
        <v>544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545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75">
        <v>10</v>
      </c>
      <c r="B20" s="176" t="s">
        <v>564</v>
      </c>
      <c r="C20" s="185" t="s">
        <v>565</v>
      </c>
      <c r="D20" s="177" t="s">
        <v>543</v>
      </c>
      <c r="E20" s="178">
        <v>1</v>
      </c>
      <c r="F20" s="179">
        <v>0</v>
      </c>
      <c r="G20" s="180">
        <f t="shared" si="7"/>
        <v>0</v>
      </c>
      <c r="H20" s="159"/>
      <c r="I20" s="158">
        <f t="shared" si="8"/>
        <v>0</v>
      </c>
      <c r="J20" s="159"/>
      <c r="K20" s="158">
        <f t="shared" si="9"/>
        <v>0</v>
      </c>
      <c r="L20" s="158">
        <v>21</v>
      </c>
      <c r="M20" s="158">
        <f t="shared" si="10"/>
        <v>0</v>
      </c>
      <c r="N20" s="158">
        <v>0</v>
      </c>
      <c r="O20" s="158">
        <f t="shared" si="11"/>
        <v>0</v>
      </c>
      <c r="P20" s="158">
        <v>0</v>
      </c>
      <c r="Q20" s="158">
        <f t="shared" si="12"/>
        <v>0</v>
      </c>
      <c r="R20" s="158"/>
      <c r="S20" s="158" t="s">
        <v>117</v>
      </c>
      <c r="T20" s="158" t="s">
        <v>221</v>
      </c>
      <c r="U20" s="158">
        <v>0</v>
      </c>
      <c r="V20" s="158">
        <f t="shared" si="13"/>
        <v>0</v>
      </c>
      <c r="W20" s="158"/>
      <c r="X20" s="158" t="s">
        <v>544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545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75">
        <v>11</v>
      </c>
      <c r="B21" s="176" t="s">
        <v>566</v>
      </c>
      <c r="C21" s="185" t="s">
        <v>567</v>
      </c>
      <c r="D21" s="177" t="s">
        <v>543</v>
      </c>
      <c r="E21" s="178">
        <v>1</v>
      </c>
      <c r="F21" s="179">
        <v>0</v>
      </c>
      <c r="G21" s="180">
        <f t="shared" si="7"/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8">
        <v>0</v>
      </c>
      <c r="O21" s="158">
        <f t="shared" si="11"/>
        <v>0</v>
      </c>
      <c r="P21" s="158">
        <v>0</v>
      </c>
      <c r="Q21" s="158">
        <f t="shared" si="12"/>
        <v>0</v>
      </c>
      <c r="R21" s="158"/>
      <c r="S21" s="158" t="s">
        <v>117</v>
      </c>
      <c r="T21" s="158" t="s">
        <v>221</v>
      </c>
      <c r="U21" s="158">
        <v>0</v>
      </c>
      <c r="V21" s="158">
        <f t="shared" si="13"/>
        <v>0</v>
      </c>
      <c r="W21" s="158"/>
      <c r="X21" s="158" t="s">
        <v>544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545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75">
        <v>12</v>
      </c>
      <c r="B22" s="176" t="s">
        <v>568</v>
      </c>
      <c r="C22" s="185" t="s">
        <v>569</v>
      </c>
      <c r="D22" s="177" t="s">
        <v>543</v>
      </c>
      <c r="E22" s="178">
        <v>1</v>
      </c>
      <c r="F22" s="179">
        <v>0</v>
      </c>
      <c r="G22" s="180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8">
        <v>0</v>
      </c>
      <c r="O22" s="158">
        <f t="shared" si="11"/>
        <v>0</v>
      </c>
      <c r="P22" s="158">
        <v>0</v>
      </c>
      <c r="Q22" s="158">
        <f t="shared" si="12"/>
        <v>0</v>
      </c>
      <c r="R22" s="158"/>
      <c r="S22" s="158" t="s">
        <v>117</v>
      </c>
      <c r="T22" s="158" t="s">
        <v>221</v>
      </c>
      <c r="U22" s="158">
        <v>0</v>
      </c>
      <c r="V22" s="158">
        <f t="shared" si="13"/>
        <v>0</v>
      </c>
      <c r="W22" s="158"/>
      <c r="X22" s="158" t="s">
        <v>544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545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5">
        <v>13</v>
      </c>
      <c r="B23" s="176" t="s">
        <v>570</v>
      </c>
      <c r="C23" s="185" t="s">
        <v>571</v>
      </c>
      <c r="D23" s="177" t="s">
        <v>543</v>
      </c>
      <c r="E23" s="178">
        <v>1</v>
      </c>
      <c r="F23" s="179">
        <v>0</v>
      </c>
      <c r="G23" s="180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8">
        <v>0</v>
      </c>
      <c r="O23" s="158">
        <f t="shared" si="11"/>
        <v>0</v>
      </c>
      <c r="P23" s="158">
        <v>0</v>
      </c>
      <c r="Q23" s="158">
        <f t="shared" si="12"/>
        <v>0</v>
      </c>
      <c r="R23" s="158"/>
      <c r="S23" s="158" t="s">
        <v>117</v>
      </c>
      <c r="T23" s="158" t="s">
        <v>221</v>
      </c>
      <c r="U23" s="158">
        <v>0</v>
      </c>
      <c r="V23" s="158">
        <f t="shared" si="13"/>
        <v>0</v>
      </c>
      <c r="W23" s="158"/>
      <c r="X23" s="158" t="s">
        <v>544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545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69">
        <v>14</v>
      </c>
      <c r="B24" s="170" t="s">
        <v>572</v>
      </c>
      <c r="C24" s="183" t="s">
        <v>573</v>
      </c>
      <c r="D24" s="171" t="s">
        <v>543</v>
      </c>
      <c r="E24" s="172">
        <v>1</v>
      </c>
      <c r="F24" s="173">
        <v>0</v>
      </c>
      <c r="G24" s="174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8">
        <v>0</v>
      </c>
      <c r="O24" s="158">
        <f t="shared" si="11"/>
        <v>0</v>
      </c>
      <c r="P24" s="158">
        <v>0</v>
      </c>
      <c r="Q24" s="158">
        <f t="shared" si="12"/>
        <v>0</v>
      </c>
      <c r="R24" s="158"/>
      <c r="S24" s="158" t="s">
        <v>117</v>
      </c>
      <c r="T24" s="158" t="s">
        <v>221</v>
      </c>
      <c r="U24" s="158">
        <v>0</v>
      </c>
      <c r="V24" s="158">
        <f t="shared" si="13"/>
        <v>0</v>
      </c>
      <c r="W24" s="158"/>
      <c r="X24" s="158" t="s">
        <v>544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545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5">
      <c r="A25" s="3"/>
      <c r="B25" s="4"/>
      <c r="C25" s="18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99</v>
      </c>
    </row>
    <row r="26" spans="1:60" x14ac:dyDescent="0.25">
      <c r="A26" s="152"/>
      <c r="B26" s="153" t="s">
        <v>31</v>
      </c>
      <c r="C26" s="187"/>
      <c r="D26" s="154"/>
      <c r="E26" s="155"/>
      <c r="F26" s="155"/>
      <c r="G26" s="181">
        <f>G8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455</v>
      </c>
    </row>
    <row r="27" spans="1:60" x14ac:dyDescent="0.25">
      <c r="A27" s="3"/>
      <c r="B27" s="4"/>
      <c r="C27" s="18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3"/>
      <c r="B28" s="4"/>
      <c r="C28" s="18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70" t="s">
        <v>456</v>
      </c>
      <c r="B29" s="270"/>
      <c r="C29" s="271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51"/>
      <c r="B30" s="252"/>
      <c r="C30" s="253"/>
      <c r="D30" s="252"/>
      <c r="E30" s="252"/>
      <c r="F30" s="252"/>
      <c r="G30" s="25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G30" t="s">
        <v>457</v>
      </c>
    </row>
    <row r="31" spans="1:60" x14ac:dyDescent="0.25">
      <c r="A31" s="255"/>
      <c r="B31" s="256"/>
      <c r="C31" s="257"/>
      <c r="D31" s="256"/>
      <c r="E31" s="256"/>
      <c r="F31" s="256"/>
      <c r="G31" s="25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55"/>
      <c r="B32" s="256"/>
      <c r="C32" s="257"/>
      <c r="D32" s="256"/>
      <c r="E32" s="256"/>
      <c r="F32" s="256"/>
      <c r="G32" s="25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55"/>
      <c r="B33" s="256"/>
      <c r="C33" s="257"/>
      <c r="D33" s="256"/>
      <c r="E33" s="256"/>
      <c r="F33" s="256"/>
      <c r="G33" s="25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59"/>
      <c r="B34" s="260"/>
      <c r="C34" s="261"/>
      <c r="D34" s="260"/>
      <c r="E34" s="260"/>
      <c r="F34" s="260"/>
      <c r="G34" s="26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3"/>
      <c r="B35" s="4"/>
      <c r="C35" s="18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C36" s="188"/>
      <c r="D36" s="10"/>
      <c r="AG36" t="s">
        <v>458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mSP6pjoI6oPMOPyDDSkrA3E5BXVD3caXuFFX3RvQWfWMXcYK0pWbpb9YaWX6TWQMDsGxCHF1+MF0PDExPqe5g==" saltValue="x6jsOm58DsVzzMrv9bP+ZA==" spinCount="100000" sheet="1" objects="1" scenarios="1"/>
  <protectedRanges>
    <protectedRange sqref="F9:F15 F18:F24 A30:G34" name="Oblast1"/>
  </protectedRanges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1 Pol</vt:lpstr>
      <vt:lpstr>SO 02 1 Pol</vt:lpstr>
      <vt:lpstr>SO VRN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02 1 Pol'!Názvy_tisku</vt:lpstr>
      <vt:lpstr>'SO VRN 1 Pol'!Názvy_tisku</vt:lpstr>
      <vt:lpstr>oadresa</vt:lpstr>
      <vt:lpstr>Stavba!Objednatel</vt:lpstr>
      <vt:lpstr>Stavba!Objekt</vt:lpstr>
      <vt:lpstr>'SO 01 1 Pol'!Oblast_tisku</vt:lpstr>
      <vt:lpstr>'SO 02 1 Pol'!Oblast_tisku</vt:lpstr>
      <vt:lpstr>'SO VRN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Sukup</dc:creator>
  <cp:lastModifiedBy>Prášek Václav</cp:lastModifiedBy>
  <cp:lastPrinted>2019-03-19T12:27:02Z</cp:lastPrinted>
  <dcterms:created xsi:type="dcterms:W3CDTF">2009-04-08T07:15:50Z</dcterms:created>
  <dcterms:modified xsi:type="dcterms:W3CDTF">2020-05-15T12:00:03Z</dcterms:modified>
</cp:coreProperties>
</file>