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Rekapitulace stavby" sheetId="1" r:id="rId1"/>
    <sheet name="10012020 - Stavební část,..." sheetId="2" r:id="rId2"/>
  </sheets>
  <definedNames/>
  <calcPr fullCalcOnLoad="1"/>
</workbook>
</file>

<file path=xl/sharedStrings.xml><?xml version="1.0" encoding="utf-8"?>
<sst xmlns="http://schemas.openxmlformats.org/spreadsheetml/2006/main" count="620" uniqueCount="227">
  <si>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</si>
  <si>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</si>
  <si>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</si>
  <si>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</si>
  <si>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</si>
  <si>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</si>
  <si>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</si>
  <si>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</si>
  <si>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</si>
  <si>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</si>
  <si>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</si>
  <si>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</si>
  <si>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</si>
  <si>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10012020</t>
  </si>
  <si>
    <t>Stavba:</t>
  </si>
  <si>
    <t>Stavební část, Výměna chladícího systému MAKRO Průhonice</t>
  </si>
  <si>
    <t>0,1</t>
  </si>
  <si>
    <t>JKSO:</t>
  </si>
  <si>
    <t>CC-CZ:</t>
  </si>
  <si>
    <t>1</t>
  </si>
  <si>
    <t>Místo:</t>
  </si>
  <si>
    <t xml:space="preserve"> </t>
  </si>
  <si>
    <t>Datum:</t>
  </si>
  <si>
    <t>10.01.2020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</si>
  <si>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</si>
  <si>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</si>
  <si>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</si>
  <si>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</si>
  <si>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</si>
  <si>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</si>
  <si>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</si>
  <si>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</si>
  <si>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</si>
  <si>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</si>
  <si>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</si>
  <si>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</si>
  <si>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</si>
  <si>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</si>
  <si>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</si>
  <si>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</si>
  <si>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</si>
  <si>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</si>
  <si>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</si>
  <si>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</si>
  <si>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</si>
  <si>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</si>
  <si>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</si>
  <si>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</si>
  <si>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</si>
  <si>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</si>
  <si>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</si>
  <si>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</si>
  <si>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</si>
  <si>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</si>
  <si>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</si>
  <si>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</si>
  <si>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</si>
  <si>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</si>
  <si>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</si>
  <si>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</si>
  <si>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</si>
  <si>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</si>
  <si>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</si>
  <si>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</si>
  <si>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</si>
  <si>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</si>
  <si>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</si>
  <si>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</si>
  <si>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</si>
  <si>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</si>
  <si>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</si>
  <si>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</si>
  <si>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</si>
  <si>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</si>
  <si>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</si>
  <si>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{296E0A6E-3CC6-46B0-97FF-348A2E57A913}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</si>
  <si>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</si>
  <si>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</si>
  <si>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</si>
  <si>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</si>
  <si>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</si>
  <si>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</si>
  <si>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</si>
  <si>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</si>
  <si>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</si>
  <si>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</si>
  <si>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</si>
  <si>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</si>
  <si>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</si>
  <si>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</si>
  <si>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</si>
  <si>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</si>
  <si>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</si>
  <si>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</si>
  <si>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</si>
  <si>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</si>
  <si>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>PSV - Práce a dodávky PSV</t>
  </si>
  <si>
    <t xml:space="preserve">    763 - Konstrukce suché výstavby</t>
  </si>
  <si>
    <t xml:space="preserve">    767 - Konstrukce zámečnické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</si>
  <si>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</si>
  <si>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</si>
  <si>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</si>
  <si>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23-M - Montáže potrubí</t>
  </si>
  <si>
    <t>VRN - Vedlejší rozpočtové náklady</t>
  </si>
  <si>
    <t xml:space="preserve">    VRN3 - Zařízení staveniště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</si>
  <si>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</si>
  <si>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</si>
  <si>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</si>
  <si>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</si>
  <si>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</si>
  <si>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</si>
  <si>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</si>
  <si>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</si>
  <si>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</si>
  <si>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</si>
  <si>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</si>
  <si>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</si>
  <si>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</si>
  <si>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</si>
  <si>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</si>
  <si>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</si>
  <si>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</si>
  <si>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12</t>
  </si>
  <si>
    <t>K</t>
  </si>
  <si>
    <t>131201101</t>
  </si>
  <si>
    <t>Hloubení jam nezapažených v hornině tř. 3 objemu do 100 m3</t>
  </si>
  <si>
    <t>m3</t>
  </si>
  <si>
    <t>4</t>
  </si>
  <si>
    <t>120949456</t>
  </si>
  <si>
    <t>153891112</t>
  </si>
  <si>
    <t>Osazení ocelové pozinkované roznášecí konstrukce hmotnosti přes 200 kg. Statické posouzení a návrh. Včetně výroby a dopravy.</t>
  </si>
  <si>
    <t>kg</t>
  </si>
  <si>
    <t>329267110</t>
  </si>
  <si>
    <t>14</t>
  </si>
  <si>
    <t>275321511</t>
  </si>
  <si>
    <t>Základové patky ze ŽB tř. C 25/30</t>
  </si>
  <si>
    <t>-2011691989</t>
  </si>
  <si>
    <t>13</t>
  </si>
  <si>
    <t>275366002</t>
  </si>
  <si>
    <t>Výztuž základových patek z betonářské oceli 11 373</t>
  </si>
  <si>
    <t>t</t>
  </si>
  <si>
    <t>-148124795</t>
  </si>
  <si>
    <t>11</t>
  </si>
  <si>
    <t>123202001</t>
  </si>
  <si>
    <t>Jeřábnické práce</t>
  </si>
  <si>
    <t>Den</t>
  </si>
  <si>
    <t>37343025</t>
  </si>
  <si>
    <t>17</t>
  </si>
  <si>
    <t>123202004</t>
  </si>
  <si>
    <t>vytvoření motážních prostupů v PUR panelech pro instalace v podhledech</t>
  </si>
  <si>
    <t>m2</t>
  </si>
  <si>
    <t>459255744</t>
  </si>
  <si>
    <t>3</t>
  </si>
  <si>
    <t>313101215</t>
  </si>
  <si>
    <t>Vytvoření prostupů skrze stěny a střechu s požární odolností včetně olemování a zaizolování</t>
  </si>
  <si>
    <t>-1418566271</t>
  </si>
  <si>
    <t>123202002</t>
  </si>
  <si>
    <t xml:space="preserve">Ocelové potrubí pro vedení instalací k ostrůvkům </t>
  </si>
  <si>
    <t>bm</t>
  </si>
  <si>
    <t>16</t>
  </si>
  <si>
    <t>-1673279245</t>
  </si>
  <si>
    <t>767996801</t>
  </si>
  <si>
    <t>Demontáž atypických zámečnických konstrukcí rozebráním hmotnosti jednotlivých dílů do 50 kg</t>
  </si>
  <si>
    <t>712829585</t>
  </si>
  <si>
    <t>123202003</t>
  </si>
  <si>
    <t>Dozbrojení rozvaděče pro mrazící vany</t>
  </si>
  <si>
    <t>kpl</t>
  </si>
  <si>
    <t>64</t>
  </si>
  <si>
    <t>-1707292589</t>
  </si>
  <si>
    <t>123202008</t>
  </si>
  <si>
    <t>Vytvoření nového rozvaděče v NN strojovně</t>
  </si>
  <si>
    <t>1749541850</t>
  </si>
  <si>
    <t>22</t>
  </si>
  <si>
    <t>123202009</t>
  </si>
  <si>
    <t>Protažení silového kabelu (uvnitř budovy)  z rozvodny NN do strojovny chlazení</t>
  </si>
  <si>
    <t>-1923729880</t>
  </si>
  <si>
    <t>210810005</t>
  </si>
  <si>
    <t>Montáž měděných bezhalogenových kabelů CYKY, CYKYD, CYKYDY, NYM, NYY, YSLY uložených volně</t>
  </si>
  <si>
    <t>m</t>
  </si>
  <si>
    <t>141758011</t>
  </si>
  <si>
    <t>5</t>
  </si>
  <si>
    <t>220260702</t>
  </si>
  <si>
    <t>Montáž kabelového žlabu ocelového a úprava stávajících žlabů.</t>
  </si>
  <si>
    <t>-1664364175</t>
  </si>
  <si>
    <t>23</t>
  </si>
  <si>
    <t>133202001</t>
  </si>
  <si>
    <t>Bourání betonové podlahy</t>
  </si>
  <si>
    <t>728188655</t>
  </si>
  <si>
    <t>24</t>
  </si>
  <si>
    <t>133202002</t>
  </si>
  <si>
    <t>Odstranění a likvidace starých odpadů</t>
  </si>
  <si>
    <t>1759128826</t>
  </si>
  <si>
    <t>26</t>
  </si>
  <si>
    <t>133202004</t>
  </si>
  <si>
    <t>Zapravení betonové podlahy včetně nášlapné vrstvy z pryskyřice</t>
  </si>
  <si>
    <t>991380856</t>
  </si>
  <si>
    <t>25</t>
  </si>
  <si>
    <t>133202013</t>
  </si>
  <si>
    <t>Dodání a uložení nových odpadů</t>
  </si>
  <si>
    <t>-1189424857</t>
  </si>
  <si>
    <t>7</t>
  </si>
  <si>
    <t>230120043</t>
  </si>
  <si>
    <t>Čištění potrubí profukováním nebo proplachováním DN 50 včetně prověření kamerou</t>
  </si>
  <si>
    <t>-1540723051</t>
  </si>
  <si>
    <t>18</t>
  </si>
  <si>
    <t>123202005</t>
  </si>
  <si>
    <t>Průběžný úklid staveniště</t>
  </si>
  <si>
    <t>hod</t>
  </si>
  <si>
    <t>-774467970</t>
  </si>
  <si>
    <t>19</t>
  </si>
  <si>
    <t>123202006</t>
  </si>
  <si>
    <t>Úklid mezipodhledů s obtížným přístupem v. do 1m</t>
  </si>
  <si>
    <t>1465421508</t>
  </si>
  <si>
    <t>9</t>
  </si>
  <si>
    <t>000000001</t>
  </si>
  <si>
    <t>Pronájem lodního kontejneru na materiál, nářadí a zboží z prodejny. 2 kusy</t>
  </si>
  <si>
    <t>Měsíc</t>
  </si>
  <si>
    <t>-233058531</t>
  </si>
  <si>
    <t>00000002</t>
  </si>
  <si>
    <t>Pronájem vysokozdvihu po dobu výstavby 2x</t>
  </si>
  <si>
    <t>měsíc</t>
  </si>
  <si>
    <t>-462860220</t>
  </si>
  <si>
    <t>8</t>
  </si>
  <si>
    <t>034203000</t>
  </si>
  <si>
    <t>Pronájem oplocení staveniště neprůhlednýmy oplocenkami s plachtou. Včetně přesunů.</t>
  </si>
  <si>
    <t>1024</t>
  </si>
  <si>
    <t>-1539531880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</si>
</sst>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21" fillId="0" borderId="24" xfId="0" applyNumberFormat="1" applyFont="1" applyBorder="1" applyAlignment="1">
      <alignment horizontal="right" vertical="center"/>
    </xf>
    <xf numFmtId="164" fontId="21" fillId="0" borderId="25" xfId="0" applyNumberFormat="1" applyFont="1" applyBorder="1" applyAlignment="1">
      <alignment horizontal="right" vertical="center"/>
    </xf>
    <xf numFmtId="167" fontId="21" fillId="0" borderId="25" xfId="0" applyNumberFormat="1" applyFont="1" applyBorder="1" applyAlignment="1">
      <alignment horizontal="right" vertical="center"/>
    </xf>
    <xf numFmtId="164" fontId="21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0" t="s">
        <v>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R2" s="151" t="s">
        <v>5</v>
      </c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S2" s="7" t="s">
        <v>6</v>
      </c>
      <c r="BT2" s="7" t="s">
        <v>7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2" customFormat="1" ht="37.5" customHeight="1">
      <c r="B4" s="11"/>
      <c r="C4" s="122" t="s">
        <v>9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"/>
      <c r="AS4" s="13" t="s">
        <v>10</v>
      </c>
      <c r="BS4" s="7" t="s">
        <v>11</v>
      </c>
    </row>
    <row r="5" spans="2:71" s="2" customFormat="1" ht="15" customHeight="1">
      <c r="B5" s="11"/>
      <c r="D5" s="14" t="s">
        <v>12</v>
      </c>
      <c r="K5" s="123" t="s">
        <v>13</v>
      </c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Q5" s="12"/>
      <c r="BS5" s="7" t="s">
        <v>6</v>
      </c>
    </row>
    <row r="6" spans="2:71" s="2" customFormat="1" ht="37.5" customHeight="1">
      <c r="B6" s="11"/>
      <c r="D6" s="16" t="s">
        <v>14</v>
      </c>
      <c r="K6" s="124" t="s">
        <v>15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Q6" s="12"/>
      <c r="BS6" s="7" t="s">
        <v>16</v>
      </c>
    </row>
    <row r="7" spans="2:71" s="2" customFormat="1" ht="15" customHeight="1">
      <c r="B7" s="11"/>
      <c r="D7" s="17" t="s">
        <v>17</v>
      </c>
      <c r="K7" s="15"/>
      <c r="AK7" s="17" t="s">
        <v>18</v>
      </c>
      <c r="AN7" s="15"/>
      <c r="AQ7" s="12"/>
      <c r="BS7" s="7" t="s">
        <v>19</v>
      </c>
    </row>
    <row r="8" spans="2:71" s="2" customFormat="1" ht="15" customHeight="1">
      <c r="B8" s="11"/>
      <c r="D8" s="17" t="s">
        <v>20</v>
      </c>
      <c r="K8" s="15" t="s">
        <v>21</v>
      </c>
      <c r="AK8" s="17" t="s">
        <v>22</v>
      </c>
      <c r="AN8" s="15" t="s">
        <v>23</v>
      </c>
      <c r="AQ8" s="12"/>
      <c r="BS8" s="7" t="s">
        <v>24</v>
      </c>
    </row>
    <row r="9" spans="2:71" s="2" customFormat="1" ht="15" customHeight="1">
      <c r="B9" s="11"/>
      <c r="AQ9" s="12"/>
      <c r="BS9" s="7" t="s">
        <v>25</v>
      </c>
    </row>
    <row r="10" spans="2:71" s="2" customFormat="1" ht="15" customHeight="1">
      <c r="B10" s="11"/>
      <c r="D10" s="17" t="s">
        <v>26</v>
      </c>
      <c r="AK10" s="17" t="s">
        <v>27</v>
      </c>
      <c r="AN10" s="15"/>
      <c r="AQ10" s="12"/>
      <c r="BS10" s="7" t="s">
        <v>16</v>
      </c>
    </row>
    <row r="11" spans="2:71" s="2" customFormat="1" ht="19.5" customHeight="1">
      <c r="B11" s="11"/>
      <c r="E11" s="15" t="s">
        <v>21</v>
      </c>
      <c r="AK11" s="17" t="s">
        <v>28</v>
      </c>
      <c r="AN11" s="15"/>
      <c r="AQ11" s="12"/>
      <c r="BS11" s="7" t="s">
        <v>16</v>
      </c>
    </row>
    <row r="12" spans="2:71" s="2" customFormat="1" ht="7.5" customHeight="1">
      <c r="B12" s="11"/>
      <c r="AQ12" s="12"/>
      <c r="BS12" s="7" t="s">
        <v>16</v>
      </c>
    </row>
    <row r="13" spans="2:71" s="2" customFormat="1" ht="15" customHeight="1">
      <c r="B13" s="11"/>
      <c r="D13" s="17" t="s">
        <v>29</v>
      </c>
      <c r="AK13" s="17" t="s">
        <v>27</v>
      </c>
      <c r="AN13" s="15"/>
      <c r="AQ13" s="12"/>
      <c r="BS13" s="7" t="s">
        <v>16</v>
      </c>
    </row>
    <row r="14" spans="2:71" s="2" customFormat="1" ht="15.75" customHeight="1">
      <c r="B14" s="11"/>
      <c r="E14" s="15" t="s">
        <v>21</v>
      </c>
      <c r="AK14" s="17" t="s">
        <v>28</v>
      </c>
      <c r="AN14" s="15"/>
      <c r="AQ14" s="12"/>
      <c r="BS14" s="7" t="s">
        <v>16</v>
      </c>
    </row>
    <row r="15" spans="2:71" s="2" customFormat="1" ht="7.5" customHeight="1">
      <c r="B15" s="11"/>
      <c r="AQ15" s="12"/>
      <c r="BS15" s="7" t="s">
        <v>3</v>
      </c>
    </row>
    <row r="16" spans="2:71" s="2" customFormat="1" ht="15" customHeight="1">
      <c r="B16" s="11"/>
      <c r="D16" s="17" t="s">
        <v>30</v>
      </c>
      <c r="AK16" s="17" t="s">
        <v>27</v>
      </c>
      <c r="AN16" s="15"/>
      <c r="AQ16" s="12"/>
      <c r="BS16" s="7" t="s">
        <v>3</v>
      </c>
    </row>
    <row r="17" spans="2:71" s="2" customFormat="1" ht="19.5" customHeight="1">
      <c r="B17" s="11"/>
      <c r="E17" s="15" t="s">
        <v>21</v>
      </c>
      <c r="AK17" s="17" t="s">
        <v>28</v>
      </c>
      <c r="AN17" s="15"/>
      <c r="AQ17" s="12"/>
      <c r="BS17" s="7" t="s">
        <v>31</v>
      </c>
    </row>
    <row r="18" spans="2:71" s="2" customFormat="1" ht="7.5" customHeight="1">
      <c r="B18" s="11"/>
      <c r="AQ18" s="12"/>
      <c r="BS18" s="7" t="s">
        <v>6</v>
      </c>
    </row>
    <row r="19" spans="2:71" s="2" customFormat="1" ht="15" customHeight="1">
      <c r="B19" s="11"/>
      <c r="D19" s="17" t="s">
        <v>32</v>
      </c>
      <c r="AK19" s="17" t="s">
        <v>27</v>
      </c>
      <c r="AN19" s="15"/>
      <c r="AQ19" s="12"/>
      <c r="BS19" s="7" t="s">
        <v>6</v>
      </c>
    </row>
    <row r="20" spans="2:43" s="2" customFormat="1" ht="15.75" customHeight="1">
      <c r="B20" s="11"/>
      <c r="E20" s="15" t="s">
        <v>21</v>
      </c>
      <c r="AK20" s="17" t="s">
        <v>28</v>
      </c>
      <c r="AN20" s="15"/>
      <c r="AQ20" s="12"/>
    </row>
    <row r="21" spans="2:43" s="2" customFormat="1" ht="7.5" customHeight="1">
      <c r="B21" s="11"/>
      <c r="AQ21" s="12"/>
    </row>
    <row r="22" spans="2:43" s="2" customFormat="1" ht="15.75" customHeight="1">
      <c r="B22" s="11"/>
      <c r="D22" s="17" t="s">
        <v>33</v>
      </c>
      <c r="AQ22" s="12"/>
    </row>
    <row r="23" spans="2:43" s="2" customFormat="1" ht="15.75" customHeight="1">
      <c r="B23" s="11"/>
      <c r="E23" s="125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Q23" s="12"/>
    </row>
    <row r="24" spans="2:43" s="2" customFormat="1" ht="7.5" customHeight="1">
      <c r="B24" s="11"/>
      <c r="AQ24" s="12"/>
    </row>
    <row r="25" spans="2:43" s="2" customFormat="1" ht="7.5" customHeight="1">
      <c r="B25" s="1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Q25" s="12"/>
    </row>
    <row r="26" spans="2:43" s="2" customFormat="1" ht="15" customHeight="1">
      <c r="B26" s="11"/>
      <c r="D26" s="19" t="s">
        <v>34</v>
      </c>
      <c r="AK26" s="126">
        <f>ROUND($AG$87,2)</f>
        <v>0</v>
      </c>
      <c r="AL26" s="121"/>
      <c r="AM26" s="121"/>
      <c r="AN26" s="121"/>
      <c r="AO26" s="121"/>
      <c r="AQ26" s="12"/>
    </row>
    <row r="27" spans="2:43" s="2" customFormat="1" ht="15" customHeight="1">
      <c r="B27" s="11"/>
      <c r="D27" s="19" t="s">
        <v>35</v>
      </c>
      <c r="AK27" s="126">
        <f>ROUND($AG$90,2)</f>
        <v>0</v>
      </c>
      <c r="AL27" s="121"/>
      <c r="AM27" s="121"/>
      <c r="AN27" s="121"/>
      <c r="AO27" s="121"/>
      <c r="AQ27" s="12"/>
    </row>
    <row r="28" spans="2:43" s="7" customFormat="1" ht="7.5" customHeight="1">
      <c r="B28" s="20"/>
      <c r="AQ28" s="21"/>
    </row>
    <row r="29" spans="2:43" s="7" customFormat="1" ht="27" customHeight="1">
      <c r="B29" s="20"/>
      <c r="D29" s="22" t="s">
        <v>36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127">
        <f>ROUND($AK$26+$AK$27,2)</f>
        <v>0</v>
      </c>
      <c r="AL29" s="128"/>
      <c r="AM29" s="128"/>
      <c r="AN29" s="128"/>
      <c r="AO29" s="128"/>
      <c r="AQ29" s="21"/>
    </row>
    <row r="30" spans="2:43" s="7" customFormat="1" ht="7.5" customHeight="1">
      <c r="B30" s="20"/>
      <c r="AQ30" s="21"/>
    </row>
    <row r="31" spans="2:43" s="7" customFormat="1" ht="15" customHeight="1">
      <c r="B31" s="24"/>
      <c r="D31" s="25" t="s">
        <v>37</v>
      </c>
      <c r="F31" s="25" t="s">
        <v>38</v>
      </c>
      <c r="L31" s="129">
        <v>0.21</v>
      </c>
      <c r="M31" s="130"/>
      <c r="N31" s="130"/>
      <c r="O31" s="130"/>
      <c r="T31" s="27" t="s">
        <v>39</v>
      </c>
      <c r="W31" s="131">
        <f>ROUND($AZ$87+SUM($CD$91:$CD$91),2)</f>
        <v>0</v>
      </c>
      <c r="X31" s="130"/>
      <c r="Y31" s="130"/>
      <c r="Z31" s="130"/>
      <c r="AA31" s="130"/>
      <c r="AB31" s="130"/>
      <c r="AC31" s="130"/>
      <c r="AD31" s="130"/>
      <c r="AE31" s="130"/>
      <c r="AK31" s="131">
        <f>ROUND($AV$87+SUM($BY$91:$BY$91),2)</f>
        <v>0</v>
      </c>
      <c r="AL31" s="130"/>
      <c r="AM31" s="130"/>
      <c r="AN31" s="130"/>
      <c r="AO31" s="130"/>
      <c r="AQ31" s="28"/>
    </row>
    <row r="32" spans="2:43" s="7" customFormat="1" ht="15" customHeight="1">
      <c r="B32" s="24"/>
      <c r="F32" s="25" t="s">
        <v>40</v>
      </c>
      <c r="L32" s="129">
        <v>0.15</v>
      </c>
      <c r="M32" s="130"/>
      <c r="N32" s="130"/>
      <c r="O32" s="130"/>
      <c r="T32" s="27" t="s">
        <v>39</v>
      </c>
      <c r="W32" s="131">
        <f>ROUND($BA$87+SUM($CE$91:$CE$91),2)</f>
        <v>0</v>
      </c>
      <c r="X32" s="130"/>
      <c r="Y32" s="130"/>
      <c r="Z32" s="130"/>
      <c r="AA32" s="130"/>
      <c r="AB32" s="130"/>
      <c r="AC32" s="130"/>
      <c r="AD32" s="130"/>
      <c r="AE32" s="130"/>
      <c r="AK32" s="131">
        <f>ROUND($AW$87+SUM($BZ$91:$BZ$91),2)</f>
        <v>0</v>
      </c>
      <c r="AL32" s="130"/>
      <c r="AM32" s="130"/>
      <c r="AN32" s="130"/>
      <c r="AO32" s="130"/>
      <c r="AQ32" s="28"/>
    </row>
    <row r="33" spans="2:43" s="7" customFormat="1" ht="15" customHeight="1" hidden="1">
      <c r="B33" s="24"/>
      <c r="F33" s="25" t="s">
        <v>41</v>
      </c>
      <c r="L33" s="129">
        <v>0.21</v>
      </c>
      <c r="M33" s="130"/>
      <c r="N33" s="130"/>
      <c r="O33" s="130"/>
      <c r="T33" s="27" t="s">
        <v>39</v>
      </c>
      <c r="W33" s="131">
        <f>ROUND($BB$87+SUM($CF$91:$CF$91),2)</f>
        <v>0</v>
      </c>
      <c r="X33" s="130"/>
      <c r="Y33" s="130"/>
      <c r="Z33" s="130"/>
      <c r="AA33" s="130"/>
      <c r="AB33" s="130"/>
      <c r="AC33" s="130"/>
      <c r="AD33" s="130"/>
      <c r="AE33" s="130"/>
      <c r="AK33" s="131">
        <v>0</v>
      </c>
      <c r="AL33" s="130"/>
      <c r="AM33" s="130"/>
      <c r="AN33" s="130"/>
      <c r="AO33" s="130"/>
      <c r="AQ33" s="28"/>
    </row>
    <row r="34" spans="2:43" s="7" customFormat="1" ht="15" customHeight="1" hidden="1">
      <c r="B34" s="24"/>
      <c r="F34" s="25" t="s">
        <v>42</v>
      </c>
      <c r="L34" s="129">
        <v>0.15</v>
      </c>
      <c r="M34" s="130"/>
      <c r="N34" s="130"/>
      <c r="O34" s="130"/>
      <c r="T34" s="27" t="s">
        <v>39</v>
      </c>
      <c r="W34" s="131">
        <f>ROUND($BC$87+SUM($CG$91:$CG$91),2)</f>
        <v>0</v>
      </c>
      <c r="X34" s="130"/>
      <c r="Y34" s="130"/>
      <c r="Z34" s="130"/>
      <c r="AA34" s="130"/>
      <c r="AB34" s="130"/>
      <c r="AC34" s="130"/>
      <c r="AD34" s="130"/>
      <c r="AE34" s="130"/>
      <c r="AK34" s="131">
        <v>0</v>
      </c>
      <c r="AL34" s="130"/>
      <c r="AM34" s="130"/>
      <c r="AN34" s="130"/>
      <c r="AO34" s="130"/>
      <c r="AQ34" s="28"/>
    </row>
    <row r="35" spans="2:43" s="7" customFormat="1" ht="15" customHeight="1" hidden="1">
      <c r="B35" s="24"/>
      <c r="F35" s="25" t="s">
        <v>43</v>
      </c>
      <c r="L35" s="129">
        <v>0</v>
      </c>
      <c r="M35" s="130"/>
      <c r="N35" s="130"/>
      <c r="O35" s="130"/>
      <c r="T35" s="27" t="s">
        <v>39</v>
      </c>
      <c r="W35" s="131">
        <f>ROUND($BD$87+SUM($CH$91:$CH$91),2)</f>
        <v>0</v>
      </c>
      <c r="X35" s="130"/>
      <c r="Y35" s="130"/>
      <c r="Z35" s="130"/>
      <c r="AA35" s="130"/>
      <c r="AB35" s="130"/>
      <c r="AC35" s="130"/>
      <c r="AD35" s="130"/>
      <c r="AE35" s="130"/>
      <c r="AK35" s="131">
        <v>0</v>
      </c>
      <c r="AL35" s="130"/>
      <c r="AM35" s="130"/>
      <c r="AN35" s="130"/>
      <c r="AO35" s="130"/>
      <c r="AQ35" s="28"/>
    </row>
    <row r="36" spans="2:43" s="7" customFormat="1" ht="7.5" customHeight="1">
      <c r="B36" s="20"/>
      <c r="AQ36" s="21"/>
    </row>
    <row r="37" spans="2:43" s="7" customFormat="1" ht="27" customHeight="1">
      <c r="B37" s="20"/>
      <c r="C37" s="29"/>
      <c r="D37" s="30" t="s">
        <v>44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 t="s">
        <v>45</v>
      </c>
      <c r="U37" s="31"/>
      <c r="V37" s="31"/>
      <c r="W37" s="31"/>
      <c r="X37" s="132" t="s">
        <v>46</v>
      </c>
      <c r="Y37" s="133"/>
      <c r="Z37" s="133"/>
      <c r="AA37" s="133"/>
      <c r="AB37" s="133"/>
      <c r="AC37" s="31"/>
      <c r="AD37" s="31"/>
      <c r="AE37" s="31"/>
      <c r="AF37" s="31"/>
      <c r="AG37" s="31"/>
      <c r="AH37" s="31"/>
      <c r="AI37" s="31"/>
      <c r="AJ37" s="31"/>
      <c r="AK37" s="134">
        <f>SUM($AK$29:$AK$35)</f>
        <v>0</v>
      </c>
      <c r="AL37" s="133"/>
      <c r="AM37" s="133"/>
      <c r="AN37" s="133"/>
      <c r="AO37" s="135"/>
      <c r="AP37" s="29"/>
      <c r="AQ37" s="21"/>
    </row>
    <row r="38" spans="2:43" s="7" customFormat="1" ht="15" customHeight="1">
      <c r="B38" s="20"/>
      <c r="AQ38" s="21"/>
    </row>
    <row r="39" spans="2:43" s="2" customFormat="1" ht="14.25" customHeight="1">
      <c r="B39" s="11"/>
      <c r="AQ39" s="12"/>
    </row>
    <row r="40" spans="2:43" s="2" customFormat="1" ht="14.25" customHeight="1">
      <c r="B40" s="11"/>
      <c r="AQ40" s="12"/>
    </row>
    <row r="41" spans="2:43" s="2" customFormat="1" ht="14.25" customHeight="1">
      <c r="B41" s="11"/>
      <c r="AQ41" s="12"/>
    </row>
    <row r="42" spans="2:43" s="2" customFormat="1" ht="14.25" customHeight="1">
      <c r="B42" s="11"/>
      <c r="AQ42" s="12"/>
    </row>
    <row r="43" spans="2:43" s="2" customFormat="1" ht="14.25" customHeight="1">
      <c r="B43" s="11"/>
      <c r="AQ43" s="12"/>
    </row>
    <row r="44" spans="2:43" s="2" customFormat="1" ht="14.25" customHeight="1">
      <c r="B44" s="11"/>
      <c r="AQ44" s="12"/>
    </row>
    <row r="45" spans="2:43" s="2" customFormat="1" ht="14.25" customHeight="1">
      <c r="B45" s="11"/>
      <c r="AQ45" s="12"/>
    </row>
    <row r="46" spans="2:43" s="2" customFormat="1" ht="14.25" customHeight="1">
      <c r="B46" s="11"/>
      <c r="AQ46" s="12"/>
    </row>
    <row r="47" spans="2:43" s="2" customFormat="1" ht="14.25" customHeight="1">
      <c r="B47" s="11"/>
      <c r="AQ47" s="12"/>
    </row>
    <row r="48" spans="2:43" s="2" customFormat="1" ht="14.25" customHeight="1">
      <c r="B48" s="11"/>
      <c r="AQ48" s="12"/>
    </row>
    <row r="49" spans="2:43" s="7" customFormat="1" ht="15.75" customHeight="1">
      <c r="B49" s="20"/>
      <c r="D49" s="33" t="s">
        <v>47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3" t="s">
        <v>48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Q49" s="21"/>
    </row>
    <row r="50" spans="2:43" s="2" customFormat="1" ht="14.25" customHeight="1">
      <c r="B50" s="11"/>
      <c r="D50" s="36"/>
      <c r="Z50" s="37"/>
      <c r="AC50" s="36"/>
      <c r="AO50" s="37"/>
      <c r="AQ50" s="12"/>
    </row>
    <row r="51" spans="2:43" s="2" customFormat="1" ht="14.25" customHeight="1">
      <c r="B51" s="11"/>
      <c r="D51" s="36"/>
      <c r="Z51" s="37"/>
      <c r="AC51" s="36"/>
      <c r="AO51" s="37"/>
      <c r="AQ51" s="12"/>
    </row>
    <row r="52" spans="2:43" s="2" customFormat="1" ht="14.25" customHeight="1">
      <c r="B52" s="11"/>
      <c r="D52" s="36"/>
      <c r="Z52" s="37"/>
      <c r="AC52" s="36"/>
      <c r="AO52" s="37"/>
      <c r="AQ52" s="12"/>
    </row>
    <row r="53" spans="2:43" s="2" customFormat="1" ht="14.25" customHeight="1">
      <c r="B53" s="11"/>
      <c r="D53" s="36"/>
      <c r="Z53" s="37"/>
      <c r="AC53" s="36"/>
      <c r="AO53" s="37"/>
      <c r="AQ53" s="12"/>
    </row>
    <row r="54" spans="2:43" s="2" customFormat="1" ht="14.25" customHeight="1">
      <c r="B54" s="11"/>
      <c r="D54" s="36"/>
      <c r="Z54" s="37"/>
      <c r="AC54" s="36"/>
      <c r="AO54" s="37"/>
      <c r="AQ54" s="12"/>
    </row>
    <row r="55" spans="2:43" s="2" customFormat="1" ht="14.25" customHeight="1">
      <c r="B55" s="11"/>
      <c r="D55" s="36"/>
      <c r="Z55" s="37"/>
      <c r="AC55" s="36"/>
      <c r="AO55" s="37"/>
      <c r="AQ55" s="12"/>
    </row>
    <row r="56" spans="2:43" s="2" customFormat="1" ht="14.25" customHeight="1">
      <c r="B56" s="11"/>
      <c r="D56" s="36"/>
      <c r="Z56" s="37"/>
      <c r="AC56" s="36"/>
      <c r="AO56" s="37"/>
      <c r="AQ56" s="12"/>
    </row>
    <row r="57" spans="2:43" s="2" customFormat="1" ht="14.25" customHeight="1">
      <c r="B57" s="11"/>
      <c r="D57" s="36"/>
      <c r="Z57" s="37"/>
      <c r="AC57" s="36"/>
      <c r="AO57" s="37"/>
      <c r="AQ57" s="12"/>
    </row>
    <row r="58" spans="2:43" s="7" customFormat="1" ht="15.75" customHeight="1">
      <c r="B58" s="20"/>
      <c r="D58" s="38" t="s">
        <v>49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50</v>
      </c>
      <c r="S58" s="39"/>
      <c r="T58" s="39"/>
      <c r="U58" s="39"/>
      <c r="V58" s="39"/>
      <c r="W58" s="39"/>
      <c r="X58" s="39"/>
      <c r="Y58" s="39"/>
      <c r="Z58" s="41"/>
      <c r="AC58" s="38" t="s">
        <v>49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50</v>
      </c>
      <c r="AN58" s="39"/>
      <c r="AO58" s="41"/>
      <c r="AQ58" s="21"/>
    </row>
    <row r="59" spans="2:43" s="2" customFormat="1" ht="14.25" customHeight="1">
      <c r="B59" s="11"/>
      <c r="AQ59" s="12"/>
    </row>
    <row r="60" spans="2:43" s="7" customFormat="1" ht="15.75" customHeight="1">
      <c r="B60" s="20"/>
      <c r="D60" s="3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C60" s="33" t="s">
        <v>52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Q60" s="21"/>
    </row>
    <row r="61" spans="2:43" s="2" customFormat="1" ht="14.25" customHeight="1">
      <c r="B61" s="11"/>
      <c r="D61" s="36"/>
      <c r="Z61" s="37"/>
      <c r="AC61" s="36"/>
      <c r="AO61" s="37"/>
      <c r="AQ61" s="12"/>
    </row>
    <row r="62" spans="2:43" s="2" customFormat="1" ht="14.25" customHeight="1">
      <c r="B62" s="11"/>
      <c r="D62" s="36"/>
      <c r="Z62" s="37"/>
      <c r="AC62" s="36"/>
      <c r="AO62" s="37"/>
      <c r="AQ62" s="12"/>
    </row>
    <row r="63" spans="2:43" s="2" customFormat="1" ht="14.25" customHeight="1">
      <c r="B63" s="11"/>
      <c r="D63" s="36"/>
      <c r="Z63" s="37"/>
      <c r="AC63" s="36"/>
      <c r="AO63" s="37"/>
      <c r="AQ63" s="12"/>
    </row>
    <row r="64" spans="2:43" s="2" customFormat="1" ht="14.25" customHeight="1">
      <c r="B64" s="11"/>
      <c r="D64" s="36"/>
      <c r="Z64" s="37"/>
      <c r="AC64" s="36"/>
      <c r="AO64" s="37"/>
      <c r="AQ64" s="12"/>
    </row>
    <row r="65" spans="2:43" s="2" customFormat="1" ht="14.25" customHeight="1">
      <c r="B65" s="11"/>
      <c r="D65" s="36"/>
      <c r="Z65" s="37"/>
      <c r="AC65" s="36"/>
      <c r="AO65" s="37"/>
      <c r="AQ65" s="12"/>
    </row>
    <row r="66" spans="2:43" s="2" customFormat="1" ht="14.25" customHeight="1">
      <c r="B66" s="11"/>
      <c r="D66" s="36"/>
      <c r="Z66" s="37"/>
      <c r="AC66" s="36"/>
      <c r="AO66" s="37"/>
      <c r="AQ66" s="12"/>
    </row>
    <row r="67" spans="2:43" s="2" customFormat="1" ht="14.25" customHeight="1">
      <c r="B67" s="11"/>
      <c r="D67" s="36"/>
      <c r="Z67" s="37"/>
      <c r="AC67" s="36"/>
      <c r="AO67" s="37"/>
      <c r="AQ67" s="12"/>
    </row>
    <row r="68" spans="2:43" s="2" customFormat="1" ht="14.25" customHeight="1">
      <c r="B68" s="11"/>
      <c r="D68" s="36"/>
      <c r="Z68" s="37"/>
      <c r="AC68" s="36"/>
      <c r="AO68" s="37"/>
      <c r="AQ68" s="12"/>
    </row>
    <row r="69" spans="2:43" s="7" customFormat="1" ht="15.75" customHeight="1">
      <c r="B69" s="20"/>
      <c r="D69" s="38" t="s">
        <v>49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50</v>
      </c>
      <c r="S69" s="39"/>
      <c r="T69" s="39"/>
      <c r="U69" s="39"/>
      <c r="V69" s="39"/>
      <c r="W69" s="39"/>
      <c r="X69" s="39"/>
      <c r="Y69" s="39"/>
      <c r="Z69" s="41"/>
      <c r="AC69" s="38" t="s">
        <v>49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50</v>
      </c>
      <c r="AN69" s="39"/>
      <c r="AO69" s="41"/>
      <c r="AQ69" s="21"/>
    </row>
    <row r="70" spans="2:43" s="7" customFormat="1" ht="7.5" customHeight="1">
      <c r="B70" s="20"/>
      <c r="AQ70" s="21"/>
    </row>
    <row r="71" spans="2:43" s="7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7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7" customFormat="1" ht="37.5" customHeight="1">
      <c r="B76" s="20"/>
      <c r="C76" s="122" t="s">
        <v>53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21"/>
    </row>
    <row r="77" spans="2:43" s="15" customFormat="1" ht="15" customHeight="1">
      <c r="B77" s="48"/>
      <c r="C77" s="17" t="s">
        <v>12</v>
      </c>
      <c r="L77" s="15" t="str">
        <f>$K$5</f>
        <v>10012020</v>
      </c>
      <c r="AQ77" s="49"/>
    </row>
    <row r="78" spans="2:43" s="50" customFormat="1" ht="37.5" customHeight="1">
      <c r="B78" s="51"/>
      <c r="C78" s="50" t="s">
        <v>14</v>
      </c>
      <c r="L78" s="137" t="str">
        <f>$K$6</f>
        <v>Stavební část, Výměna chladícího systému MAKRO Průhonice</v>
      </c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Q78" s="52"/>
    </row>
    <row r="79" spans="2:43" s="7" customFormat="1" ht="7.5" customHeight="1">
      <c r="B79" s="20"/>
      <c r="AQ79" s="21"/>
    </row>
    <row r="80" spans="2:43" s="7" customFormat="1" ht="15.75" customHeight="1">
      <c r="B80" s="20"/>
      <c r="C80" s="17" t="s">
        <v>20</v>
      </c>
      <c r="L80" s="53" t="str">
        <f>IF($K$8="","",$K$8)</f>
        <v> </v>
      </c>
      <c r="AI80" s="17" t="s">
        <v>22</v>
      </c>
      <c r="AM80" s="54" t="str">
        <f>IF($AN$8="","",$AN$8)</f>
        <v>10.01.2020</v>
      </c>
      <c r="AQ80" s="21"/>
    </row>
    <row r="81" spans="2:43" s="7" customFormat="1" ht="7.5" customHeight="1">
      <c r="B81" s="20"/>
      <c r="AQ81" s="21"/>
    </row>
    <row r="82" spans="2:56" s="7" customFormat="1" ht="18.75" customHeight="1">
      <c r="B82" s="20"/>
      <c r="C82" s="17" t="s">
        <v>26</v>
      </c>
      <c r="L82" s="15" t="str">
        <f>IF($E$11="","",$E$11)</f>
        <v> </v>
      </c>
      <c r="AI82" s="17" t="s">
        <v>30</v>
      </c>
      <c r="AM82" s="123" t="str">
        <f>IF($E$17="","",$E$17)</f>
        <v> </v>
      </c>
      <c r="AN82" s="136"/>
      <c r="AO82" s="136"/>
      <c r="AP82" s="136"/>
      <c r="AQ82" s="21"/>
      <c r="AS82" s="138" t="s">
        <v>54</v>
      </c>
      <c r="AT82" s="139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7" customFormat="1" ht="15.75" customHeight="1">
      <c r="B83" s="20"/>
      <c r="C83" s="17" t="s">
        <v>29</v>
      </c>
      <c r="L83" s="15" t="str">
        <f>IF($E$14="","",$E$14)</f>
        <v> </v>
      </c>
      <c r="AI83" s="17" t="s">
        <v>32</v>
      </c>
      <c r="AM83" s="123" t="str">
        <f>IF($E$20="","",$E$20)</f>
        <v> </v>
      </c>
      <c r="AN83" s="136"/>
      <c r="AO83" s="136"/>
      <c r="AP83" s="136"/>
      <c r="AQ83" s="21"/>
      <c r="AS83" s="140"/>
      <c r="AT83" s="136"/>
      <c r="BD83" s="55"/>
    </row>
    <row r="84" spans="2:56" s="7" customFormat="1" ht="12" customHeight="1">
      <c r="B84" s="20"/>
      <c r="AQ84" s="21"/>
      <c r="AS84" s="140"/>
      <c r="AT84" s="136"/>
      <c r="BD84" s="55"/>
    </row>
    <row r="85" spans="2:57" s="7" customFormat="1" ht="30" customHeight="1">
      <c r="B85" s="20"/>
      <c r="C85" s="141" t="s">
        <v>55</v>
      </c>
      <c r="D85" s="133"/>
      <c r="E85" s="133"/>
      <c r="F85" s="133"/>
      <c r="G85" s="133"/>
      <c r="H85" s="31"/>
      <c r="I85" s="142" t="s">
        <v>56</v>
      </c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42" t="s">
        <v>57</v>
      </c>
      <c r="AH85" s="133"/>
      <c r="AI85" s="133"/>
      <c r="AJ85" s="133"/>
      <c r="AK85" s="133"/>
      <c r="AL85" s="133"/>
      <c r="AM85" s="133"/>
      <c r="AN85" s="142" t="s">
        <v>58</v>
      </c>
      <c r="AO85" s="133"/>
      <c r="AP85" s="135"/>
      <c r="AQ85" s="21"/>
      <c r="AS85" s="56" t="s">
        <v>59</v>
      </c>
      <c r="AT85" s="57" t="s">
        <v>60</v>
      </c>
      <c r="AU85" s="57" t="s">
        <v>61</v>
      </c>
      <c r="AV85" s="57" t="s">
        <v>62</v>
      </c>
      <c r="AW85" s="57" t="s">
        <v>63</v>
      </c>
      <c r="AX85" s="57" t="s">
        <v>64</v>
      </c>
      <c r="AY85" s="57" t="s">
        <v>65</v>
      </c>
      <c r="AZ85" s="57" t="s">
        <v>66</v>
      </c>
      <c r="BA85" s="57" t="s">
        <v>67</v>
      </c>
      <c r="BB85" s="57" t="s">
        <v>68</v>
      </c>
      <c r="BC85" s="57" t="s">
        <v>69</v>
      </c>
      <c r="BD85" s="58" t="s">
        <v>70</v>
      </c>
      <c r="BE85" s="59"/>
    </row>
    <row r="86" spans="2:56" s="7" customFormat="1" ht="12" customHeight="1">
      <c r="B86" s="20"/>
      <c r="AQ86" s="21"/>
      <c r="AS86" s="60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50" customFormat="1" ht="33" customHeight="1">
      <c r="B87" s="51"/>
      <c r="C87" s="61" t="s">
        <v>71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47">
        <f>ROUND($AG$88,2)</f>
        <v>0</v>
      </c>
      <c r="AH87" s="148"/>
      <c r="AI87" s="148"/>
      <c r="AJ87" s="148"/>
      <c r="AK87" s="148"/>
      <c r="AL87" s="148"/>
      <c r="AM87" s="148"/>
      <c r="AN87" s="147">
        <f>SUM($AG$87,$AT$87)</f>
        <v>0</v>
      </c>
      <c r="AO87" s="148"/>
      <c r="AP87" s="148"/>
      <c r="AQ87" s="52"/>
      <c r="AS87" s="62">
        <f>ROUND($AS$88,2)</f>
        <v>0</v>
      </c>
      <c r="AT87" s="63">
        <f>ROUND(SUM($AV$87:$AW$87),2)</f>
        <v>0</v>
      </c>
      <c r="AU87" s="64">
        <f>ROUND($AU$88,5)</f>
        <v>1896.031</v>
      </c>
      <c r="AV87" s="63">
        <f>ROUND($AZ$87*$L$31,2)</f>
        <v>0</v>
      </c>
      <c r="AW87" s="63">
        <f>ROUND($BA$87*$L$32,2)</f>
        <v>0</v>
      </c>
      <c r="AX87" s="63">
        <f>ROUND($BB$87*$L$31,2)</f>
        <v>0</v>
      </c>
      <c r="AY87" s="63">
        <f>ROUND($BC$87*$L$32,2)</f>
        <v>0</v>
      </c>
      <c r="AZ87" s="63">
        <f>ROUND($AZ$88,2)</f>
        <v>0</v>
      </c>
      <c r="BA87" s="63">
        <f>ROUND($BA$88,2)</f>
        <v>0</v>
      </c>
      <c r="BB87" s="63">
        <f>ROUND($BB$88,2)</f>
        <v>0</v>
      </c>
      <c r="BC87" s="63">
        <f>ROUND($BC$88,2)</f>
        <v>0</v>
      </c>
      <c r="BD87" s="65">
        <f>ROUND($BD$88,2)</f>
        <v>0</v>
      </c>
      <c r="BS87" s="50" t="s">
        <v>72</v>
      </c>
      <c r="BT87" s="50" t="s">
        <v>73</v>
      </c>
      <c r="BV87" s="50" t="s">
        <v>74</v>
      </c>
      <c r="BW87" s="50" t="s">
        <v>75</v>
      </c>
      <c r="BX87" s="50" t="s">
        <v>76</v>
      </c>
    </row>
    <row r="88" spans="2:76" s="66" customFormat="1" ht="28.5" customHeight="1">
      <c r="B88" s="67"/>
      <c r="C88" s="68"/>
      <c r="D88" s="145" t="s">
        <v>13</v>
      </c>
      <c r="E88" s="146"/>
      <c r="F88" s="146"/>
      <c r="G88" s="146"/>
      <c r="H88" s="146"/>
      <c r="I88" s="68"/>
      <c r="J88" s="145" t="s">
        <v>15</v>
      </c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3">
        <f>'10012020 - Stavební část,...'!$M$29</f>
        <v>0</v>
      </c>
      <c r="AH88" s="144"/>
      <c r="AI88" s="144"/>
      <c r="AJ88" s="144"/>
      <c r="AK88" s="144"/>
      <c r="AL88" s="144"/>
      <c r="AM88" s="144"/>
      <c r="AN88" s="143">
        <f>SUM($AG$88,$AT$88)</f>
        <v>0</v>
      </c>
      <c r="AO88" s="144"/>
      <c r="AP88" s="144"/>
      <c r="AQ88" s="69"/>
      <c r="AS88" s="70">
        <f>'10012020 - Stavební část,...'!$M$27</f>
        <v>0</v>
      </c>
      <c r="AT88" s="71">
        <f>ROUND(SUM($AV$88:$AW$88),2)</f>
        <v>0</v>
      </c>
      <c r="AU88" s="72">
        <f>'10012020 - Stavební část,...'!$W$120</f>
        <v>1896.0310000000002</v>
      </c>
      <c r="AV88" s="71">
        <f>'10012020 - Stavební část,...'!$M$31</f>
        <v>0</v>
      </c>
      <c r="AW88" s="71">
        <f>'10012020 - Stavební část,...'!$M$32</f>
        <v>0</v>
      </c>
      <c r="AX88" s="71">
        <f>'10012020 - Stavební část,...'!$M$33</f>
        <v>0</v>
      </c>
      <c r="AY88" s="71">
        <f>'10012020 - Stavební část,...'!$M$34</f>
        <v>0</v>
      </c>
      <c r="AZ88" s="71">
        <f>'10012020 - Stavební část,...'!$H$31</f>
        <v>0</v>
      </c>
      <c r="BA88" s="71">
        <f>'10012020 - Stavební část,...'!$H$32</f>
        <v>0</v>
      </c>
      <c r="BB88" s="71">
        <f>'10012020 - Stavební část,...'!$H$33</f>
        <v>0</v>
      </c>
      <c r="BC88" s="71">
        <f>'10012020 - Stavební část,...'!$H$34</f>
        <v>0</v>
      </c>
      <c r="BD88" s="73">
        <f>'10012020 - Stavební část,...'!$H$35</f>
        <v>0</v>
      </c>
      <c r="BT88" s="66" t="s">
        <v>19</v>
      </c>
      <c r="BU88" s="66" t="s">
        <v>77</v>
      </c>
      <c r="BV88" s="66" t="s">
        <v>74</v>
      </c>
      <c r="BW88" s="66" t="s">
        <v>75</v>
      </c>
      <c r="BX88" s="66" t="s">
        <v>76</v>
      </c>
    </row>
    <row r="89" spans="2:43" s="2" customFormat="1" ht="14.25" customHeight="1">
      <c r="B89" s="11"/>
      <c r="AQ89" s="12"/>
    </row>
    <row r="90" spans="2:49" s="7" customFormat="1" ht="30.75" customHeight="1">
      <c r="B90" s="20"/>
      <c r="C90" s="61" t="s">
        <v>78</v>
      </c>
      <c r="AG90" s="147">
        <v>0</v>
      </c>
      <c r="AH90" s="136"/>
      <c r="AI90" s="136"/>
      <c r="AJ90" s="136"/>
      <c r="AK90" s="136"/>
      <c r="AL90" s="136"/>
      <c r="AM90" s="136"/>
      <c r="AN90" s="147">
        <v>0</v>
      </c>
      <c r="AO90" s="136"/>
      <c r="AP90" s="136"/>
      <c r="AQ90" s="21"/>
      <c r="AS90" s="56" t="s">
        <v>79</v>
      </c>
      <c r="AT90" s="57" t="s">
        <v>80</v>
      </c>
      <c r="AU90" s="57" t="s">
        <v>37</v>
      </c>
      <c r="AV90" s="58" t="s">
        <v>60</v>
      </c>
      <c r="AW90" s="59"/>
    </row>
    <row r="91" spans="2:48" s="7" customFormat="1" ht="12" customHeight="1">
      <c r="B91" s="20"/>
      <c r="AQ91" s="21"/>
      <c r="AS91" s="34"/>
      <c r="AT91" s="34"/>
      <c r="AU91" s="34"/>
      <c r="AV91" s="34"/>
    </row>
    <row r="92" spans="2:43" s="7" customFormat="1" ht="30.75" customHeight="1">
      <c r="B92" s="20"/>
      <c r="C92" s="74" t="s">
        <v>81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149">
        <f>ROUND($AG$87+$AG$90,2)</f>
        <v>0</v>
      </c>
      <c r="AH92" s="150"/>
      <c r="AI92" s="150"/>
      <c r="AJ92" s="150"/>
      <c r="AK92" s="150"/>
      <c r="AL92" s="150"/>
      <c r="AM92" s="150"/>
      <c r="AN92" s="149">
        <f>$AN$87+$AN$90</f>
        <v>0</v>
      </c>
      <c r="AO92" s="150"/>
      <c r="AP92" s="150"/>
      <c r="AQ92" s="21"/>
    </row>
    <row r="93" spans="2:43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</row>
  </sheetData>
  <sheetProtection sheet="1"/>
  <mergeCells count="45">
    <mergeCell ref="AG90:AM90"/>
    <mergeCell ref="AN90:AP90"/>
    <mergeCell ref="AG92:AM92"/>
    <mergeCell ref="AN92:AP92"/>
    <mergeCell ref="AR2:BE2"/>
    <mergeCell ref="AN88:AP88"/>
    <mergeCell ref="AG88:AM88"/>
    <mergeCell ref="D88:H88"/>
    <mergeCell ref="J88:AF88"/>
    <mergeCell ref="AG87:AM87"/>
    <mergeCell ref="AN87:AP87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8"/>
  <sheetViews>
    <sheetView showGridLines="0" tabSelected="1" zoomScalePageLayoutView="0" workbookViewId="0" topLeftCell="A1">
      <pane ySplit="1" topLeftCell="A141" activePane="bottomLeft" state="frozen"/>
      <selection pane="topLeft" activeCell="A1" sqref="A1"/>
      <selection pane="bottomLeft" activeCell="M161" sqref="M16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5"/>
      <c r="H1" s="170"/>
      <c r="I1" s="171"/>
      <c r="J1" s="171"/>
      <c r="K1" s="171"/>
      <c r="L1" s="5"/>
      <c r="M1" s="5"/>
      <c r="N1" s="5"/>
      <c r="O1" s="6" t="s">
        <v>82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0" t="s">
        <v>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S2" s="151" t="s">
        <v>5</v>
      </c>
      <c r="T2" s="121"/>
      <c r="U2" s="121"/>
      <c r="V2" s="121"/>
      <c r="W2" s="121"/>
      <c r="X2" s="121"/>
      <c r="Y2" s="121"/>
      <c r="Z2" s="121"/>
      <c r="AA2" s="121"/>
      <c r="AB2" s="121"/>
      <c r="AC2" s="121"/>
      <c r="AT2" s="2" t="s">
        <v>75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2" t="s">
        <v>83</v>
      </c>
    </row>
    <row r="4" spans="2:46" s="2" customFormat="1" ht="37.5" customHeight="1">
      <c r="B4" s="11"/>
      <c r="C4" s="122" t="s">
        <v>84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"/>
      <c r="T4" s="13" t="s">
        <v>10</v>
      </c>
      <c r="AT4" s="2" t="s">
        <v>3</v>
      </c>
    </row>
    <row r="5" spans="2:18" s="2" customFormat="1" ht="7.5" customHeight="1">
      <c r="B5" s="11"/>
      <c r="R5" s="12"/>
    </row>
    <row r="6" spans="2:18" s="7" customFormat="1" ht="33.75" customHeight="1">
      <c r="B6" s="20"/>
      <c r="D6" s="16" t="s">
        <v>14</v>
      </c>
      <c r="F6" s="124" t="s">
        <v>15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R6" s="21"/>
    </row>
    <row r="7" spans="2:18" s="7" customFormat="1" ht="15" customHeight="1">
      <c r="B7" s="20"/>
      <c r="D7" s="17" t="s">
        <v>17</v>
      </c>
      <c r="F7" s="15"/>
      <c r="M7" s="17" t="s">
        <v>18</v>
      </c>
      <c r="O7" s="15"/>
      <c r="R7" s="21"/>
    </row>
    <row r="8" spans="2:18" s="7" customFormat="1" ht="15" customHeight="1">
      <c r="B8" s="20"/>
      <c r="D8" s="17" t="s">
        <v>20</v>
      </c>
      <c r="F8" s="15" t="s">
        <v>21</v>
      </c>
      <c r="M8" s="17" t="s">
        <v>22</v>
      </c>
      <c r="O8" s="152" t="str">
        <f>'Rekapitulace stavby'!$AN$8</f>
        <v>10.01.2020</v>
      </c>
      <c r="P8" s="136"/>
      <c r="R8" s="21"/>
    </row>
    <row r="9" spans="2:18" s="7" customFormat="1" ht="12" customHeight="1">
      <c r="B9" s="20"/>
      <c r="R9" s="21"/>
    </row>
    <row r="10" spans="2:18" s="7" customFormat="1" ht="15" customHeight="1">
      <c r="B10" s="20"/>
      <c r="D10" s="17" t="s">
        <v>26</v>
      </c>
      <c r="M10" s="17" t="s">
        <v>27</v>
      </c>
      <c r="O10" s="123">
        <f>IF('Rekapitulace stavby'!$AN$10="","",'Rekapitulace stavby'!$AN$10)</f>
      </c>
      <c r="P10" s="136"/>
      <c r="R10" s="21"/>
    </row>
    <row r="11" spans="2:18" s="7" customFormat="1" ht="18.75" customHeight="1">
      <c r="B11" s="20"/>
      <c r="E11" s="15" t="str">
        <f>IF('Rekapitulace stavby'!$E$11="","",'Rekapitulace stavby'!$E$11)</f>
        <v> </v>
      </c>
      <c r="M11" s="17" t="s">
        <v>28</v>
      </c>
      <c r="O11" s="123">
        <f>IF('Rekapitulace stavby'!$AN$11="","",'Rekapitulace stavby'!$AN$11)</f>
      </c>
      <c r="P11" s="136"/>
      <c r="R11" s="21"/>
    </row>
    <row r="12" spans="2:18" s="7" customFormat="1" ht="7.5" customHeight="1">
      <c r="B12" s="20"/>
      <c r="R12" s="21"/>
    </row>
    <row r="13" spans="2:18" s="7" customFormat="1" ht="15" customHeight="1">
      <c r="B13" s="20"/>
      <c r="D13" s="17" t="s">
        <v>29</v>
      </c>
      <c r="M13" s="17" t="s">
        <v>27</v>
      </c>
      <c r="O13" s="123">
        <f>IF('Rekapitulace stavby'!$AN$13="","",'Rekapitulace stavby'!$AN$13)</f>
      </c>
      <c r="P13" s="136"/>
      <c r="R13" s="21"/>
    </row>
    <row r="14" spans="2:18" s="7" customFormat="1" ht="18.75" customHeight="1">
      <c r="B14" s="20"/>
      <c r="E14" s="15" t="str">
        <f>IF('Rekapitulace stavby'!$E$14="","",'Rekapitulace stavby'!$E$14)</f>
        <v> </v>
      </c>
      <c r="M14" s="17" t="s">
        <v>28</v>
      </c>
      <c r="O14" s="123">
        <f>IF('Rekapitulace stavby'!$AN$14="","",'Rekapitulace stavby'!$AN$14)</f>
      </c>
      <c r="P14" s="136"/>
      <c r="R14" s="21"/>
    </row>
    <row r="15" spans="2:18" s="7" customFormat="1" ht="7.5" customHeight="1">
      <c r="B15" s="20"/>
      <c r="R15" s="21"/>
    </row>
    <row r="16" spans="2:18" s="7" customFormat="1" ht="15" customHeight="1">
      <c r="B16" s="20"/>
      <c r="D16" s="17" t="s">
        <v>30</v>
      </c>
      <c r="M16" s="17" t="s">
        <v>27</v>
      </c>
      <c r="O16" s="123">
        <f>IF('Rekapitulace stavby'!$AN$16="","",'Rekapitulace stavby'!$AN$16)</f>
      </c>
      <c r="P16" s="136"/>
      <c r="R16" s="21"/>
    </row>
    <row r="17" spans="2:18" s="7" customFormat="1" ht="18.75" customHeight="1">
      <c r="B17" s="20"/>
      <c r="E17" s="15" t="str">
        <f>IF('Rekapitulace stavby'!$E$17="","",'Rekapitulace stavby'!$E$17)</f>
        <v> </v>
      </c>
      <c r="M17" s="17" t="s">
        <v>28</v>
      </c>
      <c r="O17" s="123">
        <f>IF('Rekapitulace stavby'!$AN$17="","",'Rekapitulace stavby'!$AN$17)</f>
      </c>
      <c r="P17" s="136"/>
      <c r="R17" s="21"/>
    </row>
    <row r="18" spans="2:18" s="7" customFormat="1" ht="7.5" customHeight="1">
      <c r="B18" s="20"/>
      <c r="R18" s="21"/>
    </row>
    <row r="19" spans="2:18" s="7" customFormat="1" ht="15" customHeight="1">
      <c r="B19" s="20"/>
      <c r="D19" s="17" t="s">
        <v>32</v>
      </c>
      <c r="M19" s="17" t="s">
        <v>27</v>
      </c>
      <c r="O19" s="123">
        <f>IF('Rekapitulace stavby'!$AN$19="","",'Rekapitulace stavby'!$AN$19)</f>
      </c>
      <c r="P19" s="136"/>
      <c r="R19" s="21"/>
    </row>
    <row r="20" spans="2:18" s="7" customFormat="1" ht="18.75" customHeight="1">
      <c r="B20" s="20"/>
      <c r="E20" s="15" t="str">
        <f>IF('Rekapitulace stavby'!$E$20="","",'Rekapitulace stavby'!$E$20)</f>
        <v> </v>
      </c>
      <c r="M20" s="17" t="s">
        <v>28</v>
      </c>
      <c r="O20" s="123">
        <f>IF('Rekapitulace stavby'!$AN$20="","",'Rekapitulace stavby'!$AN$20)</f>
      </c>
      <c r="P20" s="136"/>
      <c r="R20" s="21"/>
    </row>
    <row r="21" spans="2:18" s="7" customFormat="1" ht="7.5" customHeight="1">
      <c r="B21" s="20"/>
      <c r="R21" s="21"/>
    </row>
    <row r="22" spans="2:18" s="7" customFormat="1" ht="15" customHeight="1">
      <c r="B22" s="20"/>
      <c r="D22" s="17" t="s">
        <v>33</v>
      </c>
      <c r="R22" s="21"/>
    </row>
    <row r="23" spans="2:18" s="75" customFormat="1" ht="15.75" customHeight="1">
      <c r="B23" s="76"/>
      <c r="E23" s="125"/>
      <c r="F23" s="153"/>
      <c r="G23" s="153"/>
      <c r="H23" s="153"/>
      <c r="I23" s="153"/>
      <c r="J23" s="153"/>
      <c r="K23" s="153"/>
      <c r="L23" s="153"/>
      <c r="R23" s="77"/>
    </row>
    <row r="24" spans="2:18" s="7" customFormat="1" ht="7.5" customHeight="1">
      <c r="B24" s="20"/>
      <c r="R24" s="21"/>
    </row>
    <row r="25" spans="2:18" s="7" customFormat="1" ht="7.5" customHeight="1">
      <c r="B25" s="20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R25" s="21"/>
    </row>
    <row r="26" spans="2:18" s="7" customFormat="1" ht="15" customHeight="1">
      <c r="B26" s="20"/>
      <c r="D26" s="78" t="s">
        <v>85</v>
      </c>
      <c r="M26" s="126">
        <f>$N$87</f>
        <v>0</v>
      </c>
      <c r="N26" s="136"/>
      <c r="O26" s="136"/>
      <c r="P26" s="136"/>
      <c r="R26" s="21"/>
    </row>
    <row r="27" spans="2:18" s="7" customFormat="1" ht="15" customHeight="1">
      <c r="B27" s="20"/>
      <c r="D27" s="19" t="s">
        <v>86</v>
      </c>
      <c r="M27" s="126">
        <f>$N$102</f>
        <v>0</v>
      </c>
      <c r="N27" s="136"/>
      <c r="O27" s="136"/>
      <c r="P27" s="136"/>
      <c r="R27" s="21"/>
    </row>
    <row r="28" spans="2:18" s="7" customFormat="1" ht="7.5" customHeight="1">
      <c r="B28" s="20"/>
      <c r="R28" s="21"/>
    </row>
    <row r="29" spans="2:18" s="7" customFormat="1" ht="26.25" customHeight="1">
      <c r="B29" s="20"/>
      <c r="D29" s="79" t="s">
        <v>36</v>
      </c>
      <c r="M29" s="154">
        <f>ROUND($M$26+$M$27,2)</f>
        <v>0</v>
      </c>
      <c r="N29" s="136"/>
      <c r="O29" s="136"/>
      <c r="P29" s="136"/>
      <c r="R29" s="21"/>
    </row>
    <row r="30" spans="2:18" s="7" customFormat="1" ht="7.5" customHeight="1">
      <c r="B30" s="20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R30" s="21"/>
    </row>
    <row r="31" spans="2:18" s="7" customFormat="1" ht="15" customHeight="1">
      <c r="B31" s="20"/>
      <c r="D31" s="25" t="s">
        <v>37</v>
      </c>
      <c r="E31" s="25" t="s">
        <v>38</v>
      </c>
      <c r="F31" s="26">
        <v>0.21</v>
      </c>
      <c r="G31" s="80" t="s">
        <v>39</v>
      </c>
      <c r="H31" s="155">
        <f>ROUND((SUM($BE$102:$BE$103)+SUM($BE$120:$BE$157)),2)</f>
        <v>0</v>
      </c>
      <c r="I31" s="136"/>
      <c r="J31" s="136"/>
      <c r="M31" s="155">
        <f>ROUND(ROUND((SUM($BE$102:$BE$103)+SUM($BE$120:$BE$157)),2)*$F$31,2)</f>
        <v>0</v>
      </c>
      <c r="N31" s="136"/>
      <c r="O31" s="136"/>
      <c r="P31" s="136"/>
      <c r="R31" s="21"/>
    </row>
    <row r="32" spans="2:18" s="7" customFormat="1" ht="15" customHeight="1">
      <c r="B32" s="20"/>
      <c r="E32" s="25" t="s">
        <v>40</v>
      </c>
      <c r="F32" s="26">
        <v>0.15</v>
      </c>
      <c r="G32" s="80" t="s">
        <v>39</v>
      </c>
      <c r="H32" s="155">
        <f>ROUND((SUM($BF$102:$BF$103)+SUM($BF$120:$BF$157)),2)</f>
        <v>0</v>
      </c>
      <c r="I32" s="136"/>
      <c r="J32" s="136"/>
      <c r="M32" s="155">
        <f>ROUND(ROUND((SUM($BF$102:$BF$103)+SUM($BF$120:$BF$157)),2)*$F$32,2)</f>
        <v>0</v>
      </c>
      <c r="N32" s="136"/>
      <c r="O32" s="136"/>
      <c r="P32" s="136"/>
      <c r="R32" s="21"/>
    </row>
    <row r="33" spans="2:18" s="7" customFormat="1" ht="15" customHeight="1" hidden="1">
      <c r="B33" s="20"/>
      <c r="E33" s="25" t="s">
        <v>41</v>
      </c>
      <c r="F33" s="26">
        <v>0.21</v>
      </c>
      <c r="G33" s="80" t="s">
        <v>39</v>
      </c>
      <c r="H33" s="155">
        <f>ROUND((SUM($BG$102:$BG$103)+SUM($BG$120:$BG$157)),2)</f>
        <v>0</v>
      </c>
      <c r="I33" s="136"/>
      <c r="J33" s="136"/>
      <c r="M33" s="155">
        <v>0</v>
      </c>
      <c r="N33" s="136"/>
      <c r="O33" s="136"/>
      <c r="P33" s="136"/>
      <c r="R33" s="21"/>
    </row>
    <row r="34" spans="2:18" s="7" customFormat="1" ht="15" customHeight="1" hidden="1">
      <c r="B34" s="20"/>
      <c r="E34" s="25" t="s">
        <v>42</v>
      </c>
      <c r="F34" s="26">
        <v>0.15</v>
      </c>
      <c r="G34" s="80" t="s">
        <v>39</v>
      </c>
      <c r="H34" s="155">
        <f>ROUND((SUM($BH$102:$BH$103)+SUM($BH$120:$BH$157)),2)</f>
        <v>0</v>
      </c>
      <c r="I34" s="136"/>
      <c r="J34" s="136"/>
      <c r="M34" s="155">
        <v>0</v>
      </c>
      <c r="N34" s="136"/>
      <c r="O34" s="136"/>
      <c r="P34" s="136"/>
      <c r="R34" s="21"/>
    </row>
    <row r="35" spans="2:18" s="7" customFormat="1" ht="15" customHeight="1" hidden="1">
      <c r="B35" s="20"/>
      <c r="E35" s="25" t="s">
        <v>43</v>
      </c>
      <c r="F35" s="26">
        <v>0</v>
      </c>
      <c r="G35" s="80" t="s">
        <v>39</v>
      </c>
      <c r="H35" s="155">
        <f>ROUND((SUM($BI$102:$BI$103)+SUM($BI$120:$BI$157)),2)</f>
        <v>0</v>
      </c>
      <c r="I35" s="136"/>
      <c r="J35" s="136"/>
      <c r="M35" s="155">
        <v>0</v>
      </c>
      <c r="N35" s="136"/>
      <c r="O35" s="136"/>
      <c r="P35" s="136"/>
      <c r="R35" s="21"/>
    </row>
    <row r="36" spans="2:18" s="7" customFormat="1" ht="7.5" customHeight="1">
      <c r="B36" s="20"/>
      <c r="R36" s="21"/>
    </row>
    <row r="37" spans="2:18" s="7" customFormat="1" ht="26.25" customHeight="1">
      <c r="B37" s="20"/>
      <c r="C37" s="29"/>
      <c r="D37" s="30" t="s">
        <v>44</v>
      </c>
      <c r="E37" s="31"/>
      <c r="F37" s="31"/>
      <c r="G37" s="81" t="s">
        <v>45</v>
      </c>
      <c r="H37" s="32" t="s">
        <v>46</v>
      </c>
      <c r="I37" s="31"/>
      <c r="J37" s="31"/>
      <c r="K37" s="31"/>
      <c r="L37" s="134">
        <f>SUM($M$29:$M$35)</f>
        <v>0</v>
      </c>
      <c r="M37" s="133"/>
      <c r="N37" s="133"/>
      <c r="O37" s="133"/>
      <c r="P37" s="135"/>
      <c r="Q37" s="29"/>
      <c r="R37" s="21"/>
    </row>
    <row r="38" spans="2:18" s="7" customFormat="1" ht="15" customHeight="1">
      <c r="B38" s="20"/>
      <c r="R38" s="21"/>
    </row>
    <row r="39" spans="2:18" s="7" customFormat="1" ht="15" customHeight="1">
      <c r="B39" s="20"/>
      <c r="R39" s="21"/>
    </row>
    <row r="40" spans="2:18" s="2" customFormat="1" ht="14.25" customHeight="1">
      <c r="B40" s="11"/>
      <c r="R40" s="12"/>
    </row>
    <row r="41" spans="2:18" s="2" customFormat="1" ht="14.25" customHeight="1">
      <c r="B41" s="11"/>
      <c r="R41" s="12"/>
    </row>
    <row r="42" spans="2:18" s="2" customFormat="1" ht="14.25" customHeight="1">
      <c r="B42" s="11"/>
      <c r="R42" s="12"/>
    </row>
    <row r="43" spans="2:18" s="2" customFormat="1" ht="14.25" customHeight="1">
      <c r="B43" s="11"/>
      <c r="R43" s="12"/>
    </row>
    <row r="44" spans="2:18" s="2" customFormat="1" ht="14.25" customHeight="1">
      <c r="B44" s="11"/>
      <c r="R44" s="12"/>
    </row>
    <row r="45" spans="2:18" s="2" customFormat="1" ht="14.25" customHeight="1">
      <c r="B45" s="11"/>
      <c r="R45" s="12"/>
    </row>
    <row r="46" spans="2:18" s="2" customFormat="1" ht="14.25" customHeight="1">
      <c r="B46" s="11"/>
      <c r="R46" s="12"/>
    </row>
    <row r="47" spans="2:18" s="2" customFormat="1" ht="14.25" customHeight="1">
      <c r="B47" s="11"/>
      <c r="R47" s="12"/>
    </row>
    <row r="48" spans="2:18" s="2" customFormat="1" ht="14.25" customHeight="1">
      <c r="B48" s="11"/>
      <c r="R48" s="12"/>
    </row>
    <row r="49" spans="2:18" s="2" customFormat="1" ht="14.25" customHeight="1">
      <c r="B49" s="11"/>
      <c r="R49" s="12"/>
    </row>
    <row r="50" spans="2:18" s="7" customFormat="1" ht="15.75" customHeight="1">
      <c r="B50" s="20"/>
      <c r="D50" s="33" t="s">
        <v>47</v>
      </c>
      <c r="E50" s="34"/>
      <c r="F50" s="34"/>
      <c r="G50" s="34"/>
      <c r="H50" s="35"/>
      <c r="J50" s="33" t="s">
        <v>48</v>
      </c>
      <c r="K50" s="34"/>
      <c r="L50" s="34"/>
      <c r="M50" s="34"/>
      <c r="N50" s="34"/>
      <c r="O50" s="34"/>
      <c r="P50" s="35"/>
      <c r="R50" s="21"/>
    </row>
    <row r="51" spans="2:18" s="2" customFormat="1" ht="14.25" customHeight="1">
      <c r="B51" s="11"/>
      <c r="D51" s="36"/>
      <c r="H51" s="37"/>
      <c r="J51" s="36"/>
      <c r="P51" s="37"/>
      <c r="R51" s="12"/>
    </row>
    <row r="52" spans="2:18" s="2" customFormat="1" ht="14.25" customHeight="1">
      <c r="B52" s="11"/>
      <c r="D52" s="36"/>
      <c r="H52" s="37"/>
      <c r="J52" s="36"/>
      <c r="P52" s="37"/>
      <c r="R52" s="12"/>
    </row>
    <row r="53" spans="2:18" s="2" customFormat="1" ht="14.25" customHeight="1">
      <c r="B53" s="11"/>
      <c r="D53" s="36"/>
      <c r="H53" s="37"/>
      <c r="J53" s="36"/>
      <c r="P53" s="37"/>
      <c r="R53" s="12"/>
    </row>
    <row r="54" spans="2:18" s="2" customFormat="1" ht="14.25" customHeight="1">
      <c r="B54" s="11"/>
      <c r="D54" s="36"/>
      <c r="H54" s="37"/>
      <c r="J54" s="36"/>
      <c r="P54" s="37"/>
      <c r="R54" s="12"/>
    </row>
    <row r="55" spans="2:18" s="2" customFormat="1" ht="14.25" customHeight="1">
      <c r="B55" s="11"/>
      <c r="D55" s="36"/>
      <c r="H55" s="37"/>
      <c r="J55" s="36"/>
      <c r="P55" s="37"/>
      <c r="R55" s="12"/>
    </row>
    <row r="56" spans="2:18" s="2" customFormat="1" ht="14.25" customHeight="1">
      <c r="B56" s="11"/>
      <c r="D56" s="36"/>
      <c r="H56" s="37"/>
      <c r="J56" s="36"/>
      <c r="P56" s="37"/>
      <c r="R56" s="12"/>
    </row>
    <row r="57" spans="2:18" s="2" customFormat="1" ht="14.25" customHeight="1">
      <c r="B57" s="11"/>
      <c r="D57" s="36"/>
      <c r="H57" s="37"/>
      <c r="J57" s="36"/>
      <c r="P57" s="37"/>
      <c r="R57" s="12"/>
    </row>
    <row r="58" spans="2:18" s="2" customFormat="1" ht="14.25" customHeight="1">
      <c r="B58" s="11"/>
      <c r="D58" s="36"/>
      <c r="H58" s="37"/>
      <c r="J58" s="36"/>
      <c r="P58" s="37"/>
      <c r="R58" s="12"/>
    </row>
    <row r="59" spans="2:18" s="7" customFormat="1" ht="15.75" customHeight="1">
      <c r="B59" s="20"/>
      <c r="D59" s="38" t="s">
        <v>49</v>
      </c>
      <c r="E59" s="39"/>
      <c r="F59" s="39"/>
      <c r="G59" s="40" t="s">
        <v>50</v>
      </c>
      <c r="H59" s="41"/>
      <c r="J59" s="38" t="s">
        <v>49</v>
      </c>
      <c r="K59" s="39"/>
      <c r="L59" s="39"/>
      <c r="M59" s="39"/>
      <c r="N59" s="40" t="s">
        <v>50</v>
      </c>
      <c r="O59" s="39"/>
      <c r="P59" s="41"/>
      <c r="R59" s="21"/>
    </row>
    <row r="60" spans="2:18" s="2" customFormat="1" ht="14.25" customHeight="1">
      <c r="B60" s="11"/>
      <c r="R60" s="12"/>
    </row>
    <row r="61" spans="2:18" s="7" customFormat="1" ht="15.75" customHeight="1">
      <c r="B61" s="20"/>
      <c r="D61" s="33" t="s">
        <v>51</v>
      </c>
      <c r="E61" s="34"/>
      <c r="F61" s="34"/>
      <c r="G61" s="34"/>
      <c r="H61" s="35"/>
      <c r="J61" s="33" t="s">
        <v>52</v>
      </c>
      <c r="K61" s="34"/>
      <c r="L61" s="34"/>
      <c r="M61" s="34"/>
      <c r="N61" s="34"/>
      <c r="O61" s="34"/>
      <c r="P61" s="35"/>
      <c r="R61" s="21"/>
    </row>
    <row r="62" spans="2:18" s="2" customFormat="1" ht="14.25" customHeight="1">
      <c r="B62" s="11"/>
      <c r="D62" s="36"/>
      <c r="H62" s="37"/>
      <c r="J62" s="36"/>
      <c r="P62" s="37"/>
      <c r="R62" s="12"/>
    </row>
    <row r="63" spans="2:18" s="2" customFormat="1" ht="14.25" customHeight="1">
      <c r="B63" s="11"/>
      <c r="D63" s="36"/>
      <c r="H63" s="37"/>
      <c r="J63" s="36"/>
      <c r="P63" s="37"/>
      <c r="R63" s="12"/>
    </row>
    <row r="64" spans="2:18" s="2" customFormat="1" ht="14.25" customHeight="1">
      <c r="B64" s="11"/>
      <c r="D64" s="36"/>
      <c r="H64" s="37"/>
      <c r="J64" s="36"/>
      <c r="P64" s="37"/>
      <c r="R64" s="12"/>
    </row>
    <row r="65" spans="2:18" s="2" customFormat="1" ht="14.25" customHeight="1">
      <c r="B65" s="11"/>
      <c r="D65" s="36"/>
      <c r="H65" s="37"/>
      <c r="J65" s="36"/>
      <c r="P65" s="37"/>
      <c r="R65" s="12"/>
    </row>
    <row r="66" spans="2:18" s="2" customFormat="1" ht="14.25" customHeight="1">
      <c r="B66" s="11"/>
      <c r="D66" s="36"/>
      <c r="H66" s="37"/>
      <c r="J66" s="36"/>
      <c r="P66" s="37"/>
      <c r="R66" s="12"/>
    </row>
    <row r="67" spans="2:18" s="2" customFormat="1" ht="14.25" customHeight="1">
      <c r="B67" s="11"/>
      <c r="D67" s="36"/>
      <c r="H67" s="37"/>
      <c r="J67" s="36"/>
      <c r="P67" s="37"/>
      <c r="R67" s="12"/>
    </row>
    <row r="68" spans="2:18" s="2" customFormat="1" ht="14.25" customHeight="1">
      <c r="B68" s="11"/>
      <c r="D68" s="36"/>
      <c r="H68" s="37"/>
      <c r="J68" s="36"/>
      <c r="P68" s="37"/>
      <c r="R68" s="12"/>
    </row>
    <row r="69" spans="2:18" s="2" customFormat="1" ht="14.25" customHeight="1">
      <c r="B69" s="11"/>
      <c r="D69" s="36"/>
      <c r="H69" s="37"/>
      <c r="J69" s="36"/>
      <c r="P69" s="37"/>
      <c r="R69" s="12"/>
    </row>
    <row r="70" spans="2:18" s="7" customFormat="1" ht="15.75" customHeight="1">
      <c r="B70" s="20"/>
      <c r="D70" s="38" t="s">
        <v>49</v>
      </c>
      <c r="E70" s="39"/>
      <c r="F70" s="39"/>
      <c r="G70" s="40" t="s">
        <v>50</v>
      </c>
      <c r="H70" s="41"/>
      <c r="J70" s="38" t="s">
        <v>49</v>
      </c>
      <c r="K70" s="39"/>
      <c r="L70" s="39"/>
      <c r="M70" s="39"/>
      <c r="N70" s="40" t="s">
        <v>50</v>
      </c>
      <c r="O70" s="39"/>
      <c r="P70" s="41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7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7" customFormat="1" ht="37.5" customHeight="1">
      <c r="B76" s="20"/>
      <c r="C76" s="122" t="s">
        <v>87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21"/>
    </row>
    <row r="77" spans="2:18" s="7" customFormat="1" ht="7.5" customHeight="1">
      <c r="B77" s="20"/>
      <c r="R77" s="21"/>
    </row>
    <row r="78" spans="2:18" s="7" customFormat="1" ht="37.5" customHeight="1">
      <c r="B78" s="20"/>
      <c r="C78" s="50" t="s">
        <v>14</v>
      </c>
      <c r="F78" s="137" t="str">
        <f>$F$6</f>
        <v>Stavební část, Výměna chladícího systému MAKRO Průhonice</v>
      </c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R78" s="21"/>
    </row>
    <row r="79" spans="2:18" s="7" customFormat="1" ht="7.5" customHeight="1">
      <c r="B79" s="20"/>
      <c r="R79" s="21"/>
    </row>
    <row r="80" spans="2:18" s="7" customFormat="1" ht="18.75" customHeight="1">
      <c r="B80" s="20"/>
      <c r="C80" s="17" t="s">
        <v>20</v>
      </c>
      <c r="F80" s="15" t="str">
        <f>$F$8</f>
        <v> </v>
      </c>
      <c r="K80" s="17" t="s">
        <v>22</v>
      </c>
      <c r="M80" s="152" t="str">
        <f>IF($O$8="","",$O$8)</f>
        <v>10.01.2020</v>
      </c>
      <c r="N80" s="136"/>
      <c r="O80" s="136"/>
      <c r="P80" s="136"/>
      <c r="R80" s="21"/>
    </row>
    <row r="81" spans="2:18" s="7" customFormat="1" ht="7.5" customHeight="1">
      <c r="B81" s="20"/>
      <c r="R81" s="21"/>
    </row>
    <row r="82" spans="2:18" s="7" customFormat="1" ht="15.75" customHeight="1">
      <c r="B82" s="20"/>
      <c r="C82" s="17" t="s">
        <v>26</v>
      </c>
      <c r="F82" s="15" t="str">
        <f>$E$11</f>
        <v> </v>
      </c>
      <c r="K82" s="17" t="s">
        <v>30</v>
      </c>
      <c r="M82" s="123" t="str">
        <f>$E$17</f>
        <v> </v>
      </c>
      <c r="N82" s="136"/>
      <c r="O82" s="136"/>
      <c r="P82" s="136"/>
      <c r="Q82" s="136"/>
      <c r="R82" s="21"/>
    </row>
    <row r="83" spans="2:18" s="7" customFormat="1" ht="15" customHeight="1">
      <c r="B83" s="20"/>
      <c r="C83" s="17" t="s">
        <v>29</v>
      </c>
      <c r="F83" s="15" t="str">
        <f>IF($E$14="","",$E$14)</f>
        <v> </v>
      </c>
      <c r="K83" s="17" t="s">
        <v>32</v>
      </c>
      <c r="M83" s="123" t="str">
        <f>$E$20</f>
        <v> </v>
      </c>
      <c r="N83" s="136"/>
      <c r="O83" s="136"/>
      <c r="P83" s="136"/>
      <c r="Q83" s="136"/>
      <c r="R83" s="21"/>
    </row>
    <row r="84" spans="2:18" s="7" customFormat="1" ht="11.25" customHeight="1">
      <c r="B84" s="20"/>
      <c r="R84" s="21"/>
    </row>
    <row r="85" spans="2:18" s="7" customFormat="1" ht="30" customHeight="1">
      <c r="B85" s="20"/>
      <c r="C85" s="156" t="s">
        <v>88</v>
      </c>
      <c r="D85" s="150"/>
      <c r="E85" s="150"/>
      <c r="F85" s="150"/>
      <c r="G85" s="150"/>
      <c r="H85" s="29"/>
      <c r="I85" s="29"/>
      <c r="J85" s="29"/>
      <c r="K85" s="29"/>
      <c r="L85" s="29"/>
      <c r="M85" s="29"/>
      <c r="N85" s="156" t="s">
        <v>89</v>
      </c>
      <c r="O85" s="136"/>
      <c r="P85" s="136"/>
      <c r="Q85" s="136"/>
      <c r="R85" s="21"/>
    </row>
    <row r="86" spans="2:18" s="7" customFormat="1" ht="11.25" customHeight="1">
      <c r="B86" s="20"/>
      <c r="R86" s="21"/>
    </row>
    <row r="87" spans="2:47" s="7" customFormat="1" ht="30" customHeight="1">
      <c r="B87" s="20"/>
      <c r="C87" s="61" t="s">
        <v>90</v>
      </c>
      <c r="N87" s="147">
        <f>$N$120</f>
        <v>0</v>
      </c>
      <c r="O87" s="136"/>
      <c r="P87" s="136"/>
      <c r="Q87" s="136"/>
      <c r="R87" s="21"/>
      <c r="AU87" s="7" t="s">
        <v>91</v>
      </c>
    </row>
    <row r="88" spans="2:18" s="82" customFormat="1" ht="25.5" customHeight="1">
      <c r="B88" s="83"/>
      <c r="D88" s="84" t="s">
        <v>92</v>
      </c>
      <c r="N88" s="157">
        <f>$N$121</f>
        <v>0</v>
      </c>
      <c r="O88" s="158"/>
      <c r="P88" s="158"/>
      <c r="Q88" s="158"/>
      <c r="R88" s="85"/>
    </row>
    <row r="89" spans="2:18" s="78" customFormat="1" ht="21" customHeight="1">
      <c r="B89" s="86"/>
      <c r="D89" s="87" t="s">
        <v>93</v>
      </c>
      <c r="N89" s="159">
        <f>$N$122</f>
        <v>0</v>
      </c>
      <c r="O89" s="158"/>
      <c r="P89" s="158"/>
      <c r="Q89" s="158"/>
      <c r="R89" s="88"/>
    </row>
    <row r="90" spans="2:18" s="78" customFormat="1" ht="21" customHeight="1">
      <c r="B90" s="86"/>
      <c r="D90" s="87" t="s">
        <v>94</v>
      </c>
      <c r="N90" s="159">
        <f>$N$125</f>
        <v>0</v>
      </c>
      <c r="O90" s="158"/>
      <c r="P90" s="158"/>
      <c r="Q90" s="158"/>
      <c r="R90" s="88"/>
    </row>
    <row r="91" spans="2:18" s="78" customFormat="1" ht="21" customHeight="1">
      <c r="B91" s="86"/>
      <c r="D91" s="87" t="s">
        <v>95</v>
      </c>
      <c r="N91" s="159">
        <f>$N$128</f>
        <v>0</v>
      </c>
      <c r="O91" s="158"/>
      <c r="P91" s="158"/>
      <c r="Q91" s="158"/>
      <c r="R91" s="88"/>
    </row>
    <row r="92" spans="2:18" s="82" customFormat="1" ht="25.5" customHeight="1">
      <c r="B92" s="83"/>
      <c r="D92" s="84" t="s">
        <v>96</v>
      </c>
      <c r="N92" s="157">
        <f>$N$132</f>
        <v>0</v>
      </c>
      <c r="O92" s="158"/>
      <c r="P92" s="158"/>
      <c r="Q92" s="158"/>
      <c r="R92" s="85"/>
    </row>
    <row r="93" spans="2:18" s="78" customFormat="1" ht="21" customHeight="1">
      <c r="B93" s="86"/>
      <c r="D93" s="87" t="s">
        <v>97</v>
      </c>
      <c r="N93" s="159">
        <f>$N$133</f>
        <v>0</v>
      </c>
      <c r="O93" s="158"/>
      <c r="P93" s="158"/>
      <c r="Q93" s="158"/>
      <c r="R93" s="88"/>
    </row>
    <row r="94" spans="2:18" s="78" customFormat="1" ht="21" customHeight="1">
      <c r="B94" s="86"/>
      <c r="D94" s="87" t="s">
        <v>98</v>
      </c>
      <c r="N94" s="159">
        <f>$N$135</f>
        <v>0</v>
      </c>
      <c r="O94" s="158"/>
      <c r="P94" s="158"/>
      <c r="Q94" s="158"/>
      <c r="R94" s="88"/>
    </row>
    <row r="95" spans="2:18" s="82" customFormat="1" ht="25.5" customHeight="1">
      <c r="B95" s="83"/>
      <c r="D95" s="84" t="s">
        <v>99</v>
      </c>
      <c r="N95" s="157">
        <f>$N$137</f>
        <v>0</v>
      </c>
      <c r="O95" s="158"/>
      <c r="P95" s="158"/>
      <c r="Q95" s="158"/>
      <c r="R95" s="85"/>
    </row>
    <row r="96" spans="2:18" s="78" customFormat="1" ht="21" customHeight="1">
      <c r="B96" s="86"/>
      <c r="D96" s="87" t="s">
        <v>100</v>
      </c>
      <c r="N96" s="159">
        <f>$N$138</f>
        <v>0</v>
      </c>
      <c r="O96" s="158"/>
      <c r="P96" s="158"/>
      <c r="Q96" s="158"/>
      <c r="R96" s="88"/>
    </row>
    <row r="97" spans="2:18" s="78" customFormat="1" ht="21" customHeight="1">
      <c r="B97" s="86"/>
      <c r="D97" s="87" t="s">
        <v>101</v>
      </c>
      <c r="N97" s="159">
        <f>$N$143</f>
        <v>0</v>
      </c>
      <c r="O97" s="158"/>
      <c r="P97" s="158"/>
      <c r="Q97" s="158"/>
      <c r="R97" s="88"/>
    </row>
    <row r="98" spans="2:18" s="78" customFormat="1" ht="21" customHeight="1">
      <c r="B98" s="86"/>
      <c r="D98" s="87" t="s">
        <v>102</v>
      </c>
      <c r="N98" s="159">
        <f>$N$145</f>
        <v>0</v>
      </c>
      <c r="O98" s="158"/>
      <c r="P98" s="158"/>
      <c r="Q98" s="158"/>
      <c r="R98" s="88"/>
    </row>
    <row r="99" spans="2:18" s="82" customFormat="1" ht="25.5" customHeight="1">
      <c r="B99" s="83"/>
      <c r="D99" s="84" t="s">
        <v>103</v>
      </c>
      <c r="N99" s="157">
        <f>$N$151</f>
        <v>0</v>
      </c>
      <c r="O99" s="158"/>
      <c r="P99" s="158"/>
      <c r="Q99" s="158"/>
      <c r="R99" s="85"/>
    </row>
    <row r="100" spans="2:18" s="78" customFormat="1" ht="21" customHeight="1">
      <c r="B100" s="86"/>
      <c r="D100" s="87" t="s">
        <v>104</v>
      </c>
      <c r="N100" s="159">
        <f>$N$154</f>
        <v>0</v>
      </c>
      <c r="O100" s="158"/>
      <c r="P100" s="158"/>
      <c r="Q100" s="158"/>
      <c r="R100" s="88"/>
    </row>
    <row r="101" spans="2:18" s="7" customFormat="1" ht="22.5" customHeight="1">
      <c r="B101" s="20"/>
      <c r="R101" s="21"/>
    </row>
    <row r="102" spans="2:21" s="7" customFormat="1" ht="30" customHeight="1">
      <c r="B102" s="20"/>
      <c r="C102" s="61" t="s">
        <v>105</v>
      </c>
      <c r="N102" s="147">
        <v>0</v>
      </c>
      <c r="O102" s="136"/>
      <c r="P102" s="136"/>
      <c r="Q102" s="136"/>
      <c r="R102" s="21"/>
      <c r="T102" s="89"/>
      <c r="U102" s="90" t="s">
        <v>37</v>
      </c>
    </row>
    <row r="103" spans="2:18" s="7" customFormat="1" ht="18.75" customHeight="1">
      <c r="B103" s="20"/>
      <c r="R103" s="21"/>
    </row>
    <row r="104" spans="2:18" s="7" customFormat="1" ht="30" customHeight="1">
      <c r="B104" s="20"/>
      <c r="C104" s="74" t="s">
        <v>81</v>
      </c>
      <c r="D104" s="29"/>
      <c r="E104" s="29"/>
      <c r="F104" s="29"/>
      <c r="G104" s="29"/>
      <c r="H104" s="29"/>
      <c r="I104" s="29"/>
      <c r="J104" s="29"/>
      <c r="K104" s="29"/>
      <c r="L104" s="149">
        <f>ROUND(SUM($N$87+$N$102),2)</f>
        <v>0</v>
      </c>
      <c r="M104" s="150"/>
      <c r="N104" s="150"/>
      <c r="O104" s="150"/>
      <c r="P104" s="150"/>
      <c r="Q104" s="150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pans="2:18" s="7" customFormat="1" ht="37.5" customHeight="1">
      <c r="B110" s="20"/>
      <c r="C110" s="122" t="s">
        <v>106</v>
      </c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21"/>
    </row>
    <row r="111" spans="2:18" s="7" customFormat="1" ht="7.5" customHeight="1">
      <c r="B111" s="20"/>
      <c r="R111" s="21"/>
    </row>
    <row r="112" spans="2:18" s="7" customFormat="1" ht="37.5" customHeight="1">
      <c r="B112" s="20"/>
      <c r="C112" s="50" t="s">
        <v>14</v>
      </c>
      <c r="F112" s="137" t="str">
        <f>$F$6</f>
        <v>Stavební část, Výměna chladícího systému MAKRO Průhonice</v>
      </c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R112" s="21"/>
    </row>
    <row r="113" spans="2:18" s="7" customFormat="1" ht="7.5" customHeight="1">
      <c r="B113" s="20"/>
      <c r="R113" s="21"/>
    </row>
    <row r="114" spans="2:18" s="7" customFormat="1" ht="18.75" customHeight="1">
      <c r="B114" s="20"/>
      <c r="C114" s="17" t="s">
        <v>20</v>
      </c>
      <c r="F114" s="15" t="str">
        <f>$F$8</f>
        <v> </v>
      </c>
      <c r="K114" s="17" t="s">
        <v>22</v>
      </c>
      <c r="M114" s="152" t="str">
        <f>IF($O$8="","",$O$8)</f>
        <v>10.01.2020</v>
      </c>
      <c r="N114" s="136"/>
      <c r="O114" s="136"/>
      <c r="P114" s="136"/>
      <c r="R114" s="21"/>
    </row>
    <row r="115" spans="2:18" s="7" customFormat="1" ht="7.5" customHeight="1">
      <c r="B115" s="20"/>
      <c r="R115" s="21"/>
    </row>
    <row r="116" spans="2:18" s="7" customFormat="1" ht="15.75" customHeight="1">
      <c r="B116" s="20"/>
      <c r="C116" s="17" t="s">
        <v>26</v>
      </c>
      <c r="F116" s="15" t="str">
        <f>$E$11</f>
        <v> </v>
      </c>
      <c r="K116" s="17" t="s">
        <v>30</v>
      </c>
      <c r="M116" s="123" t="str">
        <f>$E$17</f>
        <v> </v>
      </c>
      <c r="N116" s="136"/>
      <c r="O116" s="136"/>
      <c r="P116" s="136"/>
      <c r="Q116" s="136"/>
      <c r="R116" s="21"/>
    </row>
    <row r="117" spans="2:18" s="7" customFormat="1" ht="15" customHeight="1">
      <c r="B117" s="20"/>
      <c r="C117" s="17" t="s">
        <v>29</v>
      </c>
      <c r="F117" s="15" t="str">
        <f>IF($E$14="","",$E$14)</f>
        <v> </v>
      </c>
      <c r="K117" s="17" t="s">
        <v>32</v>
      </c>
      <c r="M117" s="123" t="str">
        <f>$E$20</f>
        <v> </v>
      </c>
      <c r="N117" s="136"/>
      <c r="O117" s="136"/>
      <c r="P117" s="136"/>
      <c r="Q117" s="136"/>
      <c r="R117" s="21"/>
    </row>
    <row r="118" spans="2:18" s="7" customFormat="1" ht="11.25" customHeight="1">
      <c r="B118" s="20"/>
      <c r="R118" s="21"/>
    </row>
    <row r="119" spans="2:27" s="91" customFormat="1" ht="30" customHeight="1">
      <c r="B119" s="92"/>
      <c r="C119" s="93" t="s">
        <v>107</v>
      </c>
      <c r="D119" s="94" t="s">
        <v>108</v>
      </c>
      <c r="E119" s="94" t="s">
        <v>55</v>
      </c>
      <c r="F119" s="160" t="s">
        <v>109</v>
      </c>
      <c r="G119" s="161"/>
      <c r="H119" s="161"/>
      <c r="I119" s="161"/>
      <c r="J119" s="94" t="s">
        <v>110</v>
      </c>
      <c r="K119" s="94" t="s">
        <v>111</v>
      </c>
      <c r="L119" s="160" t="s">
        <v>112</v>
      </c>
      <c r="M119" s="161"/>
      <c r="N119" s="160" t="s">
        <v>113</v>
      </c>
      <c r="O119" s="161"/>
      <c r="P119" s="161"/>
      <c r="Q119" s="162"/>
      <c r="R119" s="95"/>
      <c r="T119" s="56" t="s">
        <v>114</v>
      </c>
      <c r="U119" s="57" t="s">
        <v>37</v>
      </c>
      <c r="V119" s="57" t="s">
        <v>115</v>
      </c>
      <c r="W119" s="57" t="s">
        <v>116</v>
      </c>
      <c r="X119" s="57" t="s">
        <v>117</v>
      </c>
      <c r="Y119" s="57" t="s">
        <v>118</v>
      </c>
      <c r="Z119" s="57" t="s">
        <v>119</v>
      </c>
      <c r="AA119" s="58" t="s">
        <v>120</v>
      </c>
    </row>
    <row r="120" spans="2:63" s="7" customFormat="1" ht="30" customHeight="1">
      <c r="B120" s="20"/>
      <c r="C120" s="61" t="s">
        <v>85</v>
      </c>
      <c r="N120" s="166">
        <f>$BK$120</f>
        <v>0</v>
      </c>
      <c r="O120" s="136"/>
      <c r="P120" s="136"/>
      <c r="Q120" s="136"/>
      <c r="R120" s="21"/>
      <c r="T120" s="60"/>
      <c r="U120" s="34"/>
      <c r="V120" s="34"/>
      <c r="W120" s="96">
        <f>$W$121+$W$132+$W$137+$W$151</f>
        <v>1896.0310000000002</v>
      </c>
      <c r="X120" s="34"/>
      <c r="Y120" s="96">
        <f>$Y$121+$Y$132+$Y$137+$Y$151</f>
        <v>17.126724</v>
      </c>
      <c r="Z120" s="34"/>
      <c r="AA120" s="97">
        <f>$AA$121+$AA$132+$AA$137+$AA$151</f>
        <v>0.1</v>
      </c>
      <c r="AT120" s="7" t="s">
        <v>72</v>
      </c>
      <c r="AU120" s="7" t="s">
        <v>91</v>
      </c>
      <c r="BK120" s="98">
        <f>$BK$121+$BK$132+$BK$137+$BK$151</f>
        <v>0</v>
      </c>
    </row>
    <row r="121" spans="2:63" s="99" customFormat="1" ht="37.5" customHeight="1">
      <c r="B121" s="100"/>
      <c r="D121" s="101" t="s">
        <v>92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67">
        <f>$BK$121</f>
        <v>0</v>
      </c>
      <c r="O121" s="168"/>
      <c r="P121" s="168"/>
      <c r="Q121" s="168"/>
      <c r="R121" s="103"/>
      <c r="T121" s="104"/>
      <c r="W121" s="105">
        <f>$W$122+$W$125+$W$128</f>
        <v>1217.0310000000002</v>
      </c>
      <c r="Y121" s="105">
        <f>$Y$122+$Y$125+$Y$128</f>
        <v>16.138724</v>
      </c>
      <c r="AA121" s="106">
        <f>$AA$122+$AA$125+$AA$128</f>
        <v>0</v>
      </c>
      <c r="AR121" s="102" t="s">
        <v>19</v>
      </c>
      <c r="AT121" s="102" t="s">
        <v>72</v>
      </c>
      <c r="AU121" s="102" t="s">
        <v>73</v>
      </c>
      <c r="AY121" s="102" t="s">
        <v>121</v>
      </c>
      <c r="BK121" s="107">
        <f>$BK$122+$BK$125+$BK$128</f>
        <v>0</v>
      </c>
    </row>
    <row r="122" spans="2:63" s="99" customFormat="1" ht="21" customHeight="1">
      <c r="B122" s="100"/>
      <c r="D122" s="108" t="s">
        <v>93</v>
      </c>
      <c r="E122" s="108"/>
      <c r="F122" s="108"/>
      <c r="G122" s="108"/>
      <c r="H122" s="108"/>
      <c r="I122" s="108"/>
      <c r="J122" s="108"/>
      <c r="K122" s="108"/>
      <c r="L122" s="108"/>
      <c r="M122" s="108"/>
      <c r="N122" s="169">
        <f>$BK$122</f>
        <v>0</v>
      </c>
      <c r="O122" s="168"/>
      <c r="P122" s="168"/>
      <c r="Q122" s="168"/>
      <c r="R122" s="103"/>
      <c r="T122" s="104"/>
      <c r="W122" s="105">
        <f>SUM($W$123:$W$124)</f>
        <v>1183.468</v>
      </c>
      <c r="Y122" s="105">
        <f>SUM($Y$123:$Y$124)</f>
        <v>0.5850000000000001</v>
      </c>
      <c r="AA122" s="106">
        <f>SUM($AA$123:$AA$124)</f>
        <v>0</v>
      </c>
      <c r="AR122" s="102" t="s">
        <v>19</v>
      </c>
      <c r="AT122" s="102" t="s">
        <v>72</v>
      </c>
      <c r="AU122" s="102" t="s">
        <v>19</v>
      </c>
      <c r="AY122" s="102" t="s">
        <v>121</v>
      </c>
      <c r="BK122" s="107">
        <f>SUM($BK$123:$BK$124)</f>
        <v>0</v>
      </c>
    </row>
    <row r="123" spans="2:65" s="7" customFormat="1" ht="27" customHeight="1">
      <c r="B123" s="20"/>
      <c r="C123" s="109" t="s">
        <v>122</v>
      </c>
      <c r="D123" s="109" t="s">
        <v>123</v>
      </c>
      <c r="E123" s="110" t="s">
        <v>124</v>
      </c>
      <c r="F123" s="163" t="s">
        <v>125</v>
      </c>
      <c r="G123" s="164"/>
      <c r="H123" s="164"/>
      <c r="I123" s="164"/>
      <c r="J123" s="111" t="s">
        <v>126</v>
      </c>
      <c r="K123" s="112">
        <v>8</v>
      </c>
      <c r="L123" s="165">
        <v>0</v>
      </c>
      <c r="M123" s="164"/>
      <c r="N123" s="165">
        <f>ROUND($L$123*$K$123,2)</f>
        <v>0</v>
      </c>
      <c r="O123" s="164"/>
      <c r="P123" s="164"/>
      <c r="Q123" s="164"/>
      <c r="R123" s="21"/>
      <c r="T123" s="113"/>
      <c r="U123" s="27" t="s">
        <v>38</v>
      </c>
      <c r="V123" s="114">
        <v>0.871</v>
      </c>
      <c r="W123" s="114">
        <f>$V$123*$K$123</f>
        <v>6.968</v>
      </c>
      <c r="X123" s="114">
        <v>0</v>
      </c>
      <c r="Y123" s="114">
        <f>$X$123*$K$123</f>
        <v>0</v>
      </c>
      <c r="Z123" s="114">
        <v>0</v>
      </c>
      <c r="AA123" s="115">
        <f>$Z$123*$K$123</f>
        <v>0</v>
      </c>
      <c r="AR123" s="7" t="s">
        <v>127</v>
      </c>
      <c r="AT123" s="7" t="s">
        <v>123</v>
      </c>
      <c r="AU123" s="7" t="s">
        <v>83</v>
      </c>
      <c r="AY123" s="7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7" t="s">
        <v>19</v>
      </c>
      <c r="BK123" s="116">
        <f>ROUND($L$123*$K$123,2)</f>
        <v>0</v>
      </c>
      <c r="BL123" s="7" t="s">
        <v>127</v>
      </c>
      <c r="BM123" s="7" t="s">
        <v>128</v>
      </c>
    </row>
    <row r="124" spans="2:65" s="7" customFormat="1" ht="39" customHeight="1">
      <c r="B124" s="20"/>
      <c r="C124" s="109" t="s">
        <v>83</v>
      </c>
      <c r="D124" s="109" t="s">
        <v>123</v>
      </c>
      <c r="E124" s="110" t="s">
        <v>129</v>
      </c>
      <c r="F124" s="163" t="s">
        <v>130</v>
      </c>
      <c r="G124" s="164"/>
      <c r="H124" s="164"/>
      <c r="I124" s="164"/>
      <c r="J124" s="111" t="s">
        <v>131</v>
      </c>
      <c r="K124" s="112">
        <v>6500</v>
      </c>
      <c r="L124" s="165">
        <v>0</v>
      </c>
      <c r="M124" s="164"/>
      <c r="N124" s="165">
        <f>ROUND($L$124*$K$124,2)</f>
        <v>0</v>
      </c>
      <c r="O124" s="164"/>
      <c r="P124" s="164"/>
      <c r="Q124" s="164"/>
      <c r="R124" s="21"/>
      <c r="T124" s="113"/>
      <c r="U124" s="27" t="s">
        <v>38</v>
      </c>
      <c r="V124" s="114">
        <v>0.181</v>
      </c>
      <c r="W124" s="114">
        <f>$V$124*$K$124</f>
        <v>1176.5</v>
      </c>
      <c r="X124" s="114">
        <v>9E-05</v>
      </c>
      <c r="Y124" s="114">
        <f>$X$124*$K$124</f>
        <v>0.5850000000000001</v>
      </c>
      <c r="Z124" s="114">
        <v>0</v>
      </c>
      <c r="AA124" s="115">
        <f>$Z$124*$K$124</f>
        <v>0</v>
      </c>
      <c r="AR124" s="7" t="s">
        <v>127</v>
      </c>
      <c r="AT124" s="7" t="s">
        <v>123</v>
      </c>
      <c r="AU124" s="7" t="s">
        <v>83</v>
      </c>
      <c r="AY124" s="7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7" t="s">
        <v>19</v>
      </c>
      <c r="BK124" s="116">
        <f>ROUND($L$124*$K$124,2)</f>
        <v>0</v>
      </c>
      <c r="BL124" s="7" t="s">
        <v>127</v>
      </c>
      <c r="BM124" s="7" t="s">
        <v>132</v>
      </c>
    </row>
    <row r="125" spans="2:63" s="99" customFormat="1" ht="30.75" customHeight="1">
      <c r="B125" s="100"/>
      <c r="D125" s="108" t="s">
        <v>94</v>
      </c>
      <c r="E125" s="108"/>
      <c r="F125" s="108"/>
      <c r="G125" s="108"/>
      <c r="H125" s="108"/>
      <c r="I125" s="108"/>
      <c r="J125" s="108"/>
      <c r="K125" s="108"/>
      <c r="L125" s="108"/>
      <c r="M125" s="108"/>
      <c r="N125" s="169">
        <f>$BK$125</f>
        <v>0</v>
      </c>
      <c r="O125" s="168"/>
      <c r="P125" s="168"/>
      <c r="Q125" s="168"/>
      <c r="R125" s="103"/>
      <c r="T125" s="104"/>
      <c r="W125" s="105">
        <f>SUM($W$126:$W$127)</f>
        <v>30.958</v>
      </c>
      <c r="Y125" s="105">
        <f>SUM($Y$126:$Y$127)</f>
        <v>15.553723999999999</v>
      </c>
      <c r="AA125" s="106">
        <f>SUM($AA$126:$AA$127)</f>
        <v>0</v>
      </c>
      <c r="AR125" s="102" t="s">
        <v>19</v>
      </c>
      <c r="AT125" s="102" t="s">
        <v>72</v>
      </c>
      <c r="AU125" s="102" t="s">
        <v>19</v>
      </c>
      <c r="AY125" s="102" t="s">
        <v>121</v>
      </c>
      <c r="BK125" s="107">
        <f>SUM($BK$126:$BK$127)</f>
        <v>0</v>
      </c>
    </row>
    <row r="126" spans="2:65" s="7" customFormat="1" ht="15.75" customHeight="1">
      <c r="B126" s="20"/>
      <c r="C126" s="109" t="s">
        <v>133</v>
      </c>
      <c r="D126" s="109" t="s">
        <v>123</v>
      </c>
      <c r="E126" s="110" t="s">
        <v>134</v>
      </c>
      <c r="F126" s="163" t="s">
        <v>135</v>
      </c>
      <c r="G126" s="164"/>
      <c r="H126" s="164"/>
      <c r="I126" s="164"/>
      <c r="J126" s="111" t="s">
        <v>126</v>
      </c>
      <c r="K126" s="112">
        <v>6</v>
      </c>
      <c r="L126" s="165">
        <v>0</v>
      </c>
      <c r="M126" s="164"/>
      <c r="N126" s="165">
        <f>ROUND($L$126*$K$126,2)</f>
        <v>0</v>
      </c>
      <c r="O126" s="164"/>
      <c r="P126" s="164"/>
      <c r="Q126" s="164"/>
      <c r="R126" s="21"/>
      <c r="T126" s="113"/>
      <c r="U126" s="27" t="s">
        <v>38</v>
      </c>
      <c r="V126" s="114">
        <v>0.629</v>
      </c>
      <c r="W126" s="114">
        <f>$V$126*$K$126</f>
        <v>3.774</v>
      </c>
      <c r="X126" s="114">
        <v>2.45329</v>
      </c>
      <c r="Y126" s="114">
        <f>$X$126*$K$126</f>
        <v>14.71974</v>
      </c>
      <c r="Z126" s="114">
        <v>0</v>
      </c>
      <c r="AA126" s="115">
        <f>$Z$126*$K$126</f>
        <v>0</v>
      </c>
      <c r="AR126" s="7" t="s">
        <v>127</v>
      </c>
      <c r="AT126" s="7" t="s">
        <v>123</v>
      </c>
      <c r="AU126" s="7" t="s">
        <v>83</v>
      </c>
      <c r="AY126" s="7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7" t="s">
        <v>19</v>
      </c>
      <c r="BK126" s="116">
        <f>ROUND($L$126*$K$126,2)</f>
        <v>0</v>
      </c>
      <c r="BL126" s="7" t="s">
        <v>127</v>
      </c>
      <c r="BM126" s="7" t="s">
        <v>136</v>
      </c>
    </row>
    <row r="127" spans="2:65" s="7" customFormat="1" ht="27" customHeight="1">
      <c r="B127" s="20"/>
      <c r="C127" s="109" t="s">
        <v>137</v>
      </c>
      <c r="D127" s="109" t="s">
        <v>123</v>
      </c>
      <c r="E127" s="110" t="s">
        <v>138</v>
      </c>
      <c r="F127" s="163" t="s">
        <v>139</v>
      </c>
      <c r="G127" s="164"/>
      <c r="H127" s="164"/>
      <c r="I127" s="164"/>
      <c r="J127" s="111" t="s">
        <v>140</v>
      </c>
      <c r="K127" s="112">
        <v>0.8</v>
      </c>
      <c r="L127" s="165">
        <v>0</v>
      </c>
      <c r="M127" s="164"/>
      <c r="N127" s="165">
        <f>ROUND($L$127*$K$127,2)</f>
        <v>0</v>
      </c>
      <c r="O127" s="164"/>
      <c r="P127" s="164"/>
      <c r="Q127" s="164"/>
      <c r="R127" s="21"/>
      <c r="T127" s="113"/>
      <c r="U127" s="27" t="s">
        <v>38</v>
      </c>
      <c r="V127" s="114">
        <v>33.98</v>
      </c>
      <c r="W127" s="114">
        <f>$V$127*$K$127</f>
        <v>27.183999999999997</v>
      </c>
      <c r="X127" s="114">
        <v>1.04248</v>
      </c>
      <c r="Y127" s="114">
        <f>$X$127*$K$127</f>
        <v>0.8339840000000001</v>
      </c>
      <c r="Z127" s="114">
        <v>0</v>
      </c>
      <c r="AA127" s="115">
        <f>$Z$127*$K$127</f>
        <v>0</v>
      </c>
      <c r="AR127" s="7" t="s">
        <v>127</v>
      </c>
      <c r="AT127" s="7" t="s">
        <v>123</v>
      </c>
      <c r="AU127" s="7" t="s">
        <v>83</v>
      </c>
      <c r="AY127" s="7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7" t="s">
        <v>19</v>
      </c>
      <c r="BK127" s="116">
        <f>ROUND($L$127*$K$127,2)</f>
        <v>0</v>
      </c>
      <c r="BL127" s="7" t="s">
        <v>127</v>
      </c>
      <c r="BM127" s="7" t="s">
        <v>141</v>
      </c>
    </row>
    <row r="128" spans="2:63" s="99" customFormat="1" ht="30.75" customHeight="1">
      <c r="B128" s="100"/>
      <c r="D128" s="108" t="s">
        <v>95</v>
      </c>
      <c r="E128" s="108"/>
      <c r="F128" s="108"/>
      <c r="G128" s="108"/>
      <c r="H128" s="108"/>
      <c r="I128" s="108"/>
      <c r="J128" s="108"/>
      <c r="K128" s="108"/>
      <c r="L128" s="108"/>
      <c r="M128" s="108"/>
      <c r="N128" s="169">
        <f>$BK$128</f>
        <v>0</v>
      </c>
      <c r="O128" s="168"/>
      <c r="P128" s="168"/>
      <c r="Q128" s="168"/>
      <c r="R128" s="103"/>
      <c r="T128" s="104"/>
      <c r="W128" s="105">
        <f>SUM($W$129:$W$131)</f>
        <v>2.605</v>
      </c>
      <c r="Y128" s="105">
        <f>SUM($Y$129:$Y$131)</f>
        <v>0</v>
      </c>
      <c r="AA128" s="106">
        <f>SUM($AA$129:$AA$131)</f>
        <v>0</v>
      </c>
      <c r="AR128" s="102" t="s">
        <v>19</v>
      </c>
      <c r="AT128" s="102" t="s">
        <v>72</v>
      </c>
      <c r="AU128" s="102" t="s">
        <v>19</v>
      </c>
      <c r="AY128" s="102" t="s">
        <v>121</v>
      </c>
      <c r="BK128" s="107">
        <f>SUM($BK$129:$BK$131)</f>
        <v>0</v>
      </c>
    </row>
    <row r="129" spans="2:65" s="7" customFormat="1" ht="15.75" customHeight="1">
      <c r="B129" s="20"/>
      <c r="C129" s="109" t="s">
        <v>142</v>
      </c>
      <c r="D129" s="109" t="s">
        <v>123</v>
      </c>
      <c r="E129" s="110" t="s">
        <v>143</v>
      </c>
      <c r="F129" s="163" t="s">
        <v>144</v>
      </c>
      <c r="G129" s="164"/>
      <c r="H129" s="164"/>
      <c r="I129" s="164"/>
      <c r="J129" s="111" t="s">
        <v>145</v>
      </c>
      <c r="K129" s="112">
        <v>4</v>
      </c>
      <c r="L129" s="165">
        <v>0</v>
      </c>
      <c r="M129" s="164"/>
      <c r="N129" s="165">
        <f>ROUND($L$129*$K$129,2)</f>
        <v>0</v>
      </c>
      <c r="O129" s="164"/>
      <c r="P129" s="164"/>
      <c r="Q129" s="164"/>
      <c r="R129" s="21"/>
      <c r="T129" s="113"/>
      <c r="U129" s="27" t="s">
        <v>38</v>
      </c>
      <c r="V129" s="114">
        <v>0</v>
      </c>
      <c r="W129" s="114">
        <f>$V$129*$K$129</f>
        <v>0</v>
      </c>
      <c r="X129" s="114">
        <v>0</v>
      </c>
      <c r="Y129" s="114">
        <f>$X$129*$K$129</f>
        <v>0</v>
      </c>
      <c r="Z129" s="114">
        <v>0</v>
      </c>
      <c r="AA129" s="115">
        <f>$Z$129*$K$129</f>
        <v>0</v>
      </c>
      <c r="AR129" s="7" t="s">
        <v>127</v>
      </c>
      <c r="AT129" s="7" t="s">
        <v>123</v>
      </c>
      <c r="AU129" s="7" t="s">
        <v>83</v>
      </c>
      <c r="AY129" s="7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7" t="s">
        <v>19</v>
      </c>
      <c r="BK129" s="116">
        <f>ROUND($L$129*$K$129,2)</f>
        <v>0</v>
      </c>
      <c r="BL129" s="7" t="s">
        <v>127</v>
      </c>
      <c r="BM129" s="7" t="s">
        <v>146</v>
      </c>
    </row>
    <row r="130" spans="2:65" s="7" customFormat="1" ht="27" customHeight="1">
      <c r="B130" s="20"/>
      <c r="C130" s="109" t="s">
        <v>147</v>
      </c>
      <c r="D130" s="109" t="s">
        <v>123</v>
      </c>
      <c r="E130" s="110" t="s">
        <v>148</v>
      </c>
      <c r="F130" s="163" t="s">
        <v>149</v>
      </c>
      <c r="G130" s="164"/>
      <c r="H130" s="164"/>
      <c r="I130" s="164"/>
      <c r="J130" s="111" t="s">
        <v>150</v>
      </c>
      <c r="K130" s="112">
        <v>3</v>
      </c>
      <c r="L130" s="165">
        <v>0</v>
      </c>
      <c r="M130" s="164"/>
      <c r="N130" s="165">
        <f>ROUND($L$130*$K$130,2)</f>
        <v>0</v>
      </c>
      <c r="O130" s="164"/>
      <c r="P130" s="164"/>
      <c r="Q130" s="164"/>
      <c r="R130" s="21"/>
      <c r="T130" s="113"/>
      <c r="U130" s="27" t="s">
        <v>38</v>
      </c>
      <c r="V130" s="114">
        <v>0</v>
      </c>
      <c r="W130" s="114">
        <f>$V$130*$K$130</f>
        <v>0</v>
      </c>
      <c r="X130" s="114">
        <v>0</v>
      </c>
      <c r="Y130" s="114">
        <f>$X$130*$K$130</f>
        <v>0</v>
      </c>
      <c r="Z130" s="114">
        <v>0</v>
      </c>
      <c r="AA130" s="115">
        <f>$Z$130*$K$130</f>
        <v>0</v>
      </c>
      <c r="AR130" s="7" t="s">
        <v>127</v>
      </c>
      <c r="AT130" s="7" t="s">
        <v>123</v>
      </c>
      <c r="AU130" s="7" t="s">
        <v>83</v>
      </c>
      <c r="AY130" s="7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7" t="s">
        <v>19</v>
      </c>
      <c r="BK130" s="116">
        <f>ROUND($L$130*$K$130,2)</f>
        <v>0</v>
      </c>
      <c r="BL130" s="7" t="s">
        <v>127</v>
      </c>
      <c r="BM130" s="7" t="s">
        <v>151</v>
      </c>
    </row>
    <row r="131" spans="2:65" s="7" customFormat="1" ht="39" customHeight="1">
      <c r="B131" s="20"/>
      <c r="C131" s="109" t="s">
        <v>152</v>
      </c>
      <c r="D131" s="109" t="s">
        <v>123</v>
      </c>
      <c r="E131" s="110" t="s">
        <v>153</v>
      </c>
      <c r="F131" s="163" t="s">
        <v>154</v>
      </c>
      <c r="G131" s="164"/>
      <c r="H131" s="164"/>
      <c r="I131" s="164"/>
      <c r="J131" s="111" t="s">
        <v>150</v>
      </c>
      <c r="K131" s="112">
        <v>5</v>
      </c>
      <c r="L131" s="165">
        <v>0</v>
      </c>
      <c r="M131" s="164"/>
      <c r="N131" s="165">
        <f>ROUND($L$131*$K$131,2)</f>
        <v>0</v>
      </c>
      <c r="O131" s="164"/>
      <c r="P131" s="164"/>
      <c r="Q131" s="164"/>
      <c r="R131" s="21"/>
      <c r="T131" s="113"/>
      <c r="U131" s="27" t="s">
        <v>38</v>
      </c>
      <c r="V131" s="114">
        <v>0.521</v>
      </c>
      <c r="W131" s="114">
        <f>$V$131*$K$131</f>
        <v>2.605</v>
      </c>
      <c r="X131" s="114">
        <v>0</v>
      </c>
      <c r="Y131" s="114">
        <f>$X$131*$K$131</f>
        <v>0</v>
      </c>
      <c r="Z131" s="114">
        <v>0</v>
      </c>
      <c r="AA131" s="115">
        <f>$Z$131*$K$131</f>
        <v>0</v>
      </c>
      <c r="AR131" s="7" t="s">
        <v>127</v>
      </c>
      <c r="AT131" s="7" t="s">
        <v>123</v>
      </c>
      <c r="AU131" s="7" t="s">
        <v>83</v>
      </c>
      <c r="AY131" s="7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7" t="s">
        <v>19</v>
      </c>
      <c r="BK131" s="116">
        <f>ROUND($L$131*$K$131,2)</f>
        <v>0</v>
      </c>
      <c r="BL131" s="7" t="s">
        <v>127</v>
      </c>
      <c r="BM131" s="7" t="s">
        <v>155</v>
      </c>
    </row>
    <row r="132" spans="2:63" s="99" customFormat="1" ht="37.5" customHeight="1">
      <c r="B132" s="100"/>
      <c r="D132" s="101" t="s">
        <v>96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67">
        <f>$BK$132</f>
        <v>0</v>
      </c>
      <c r="O132" s="168"/>
      <c r="P132" s="168"/>
      <c r="Q132" s="168"/>
      <c r="R132" s="103"/>
      <c r="T132" s="104"/>
      <c r="W132" s="105">
        <f>$W$133+$W$135</f>
        <v>11</v>
      </c>
      <c r="Y132" s="105">
        <f>$Y$133+$Y$135</f>
        <v>0</v>
      </c>
      <c r="AA132" s="106">
        <f>$AA$133+$AA$135</f>
        <v>0.1</v>
      </c>
      <c r="AR132" s="102" t="s">
        <v>83</v>
      </c>
      <c r="AT132" s="102" t="s">
        <v>72</v>
      </c>
      <c r="AU132" s="102" t="s">
        <v>73</v>
      </c>
      <c r="AY132" s="102" t="s">
        <v>121</v>
      </c>
      <c r="BK132" s="107">
        <f>$BK$133+$BK$135</f>
        <v>0</v>
      </c>
    </row>
    <row r="133" spans="2:63" s="99" customFormat="1" ht="21" customHeight="1">
      <c r="B133" s="100"/>
      <c r="D133" s="108" t="s">
        <v>97</v>
      </c>
      <c r="E133" s="108"/>
      <c r="F133" s="108"/>
      <c r="G133" s="108"/>
      <c r="H133" s="108"/>
      <c r="I133" s="108"/>
      <c r="J133" s="108"/>
      <c r="K133" s="108"/>
      <c r="L133" s="108"/>
      <c r="M133" s="108"/>
      <c r="N133" s="169">
        <f>$BK$133</f>
        <v>0</v>
      </c>
      <c r="O133" s="168"/>
      <c r="P133" s="168"/>
      <c r="Q133" s="168"/>
      <c r="R133" s="103"/>
      <c r="T133" s="104"/>
      <c r="W133" s="105">
        <f>$W$134</f>
        <v>0</v>
      </c>
      <c r="Y133" s="105">
        <f>$Y$134</f>
        <v>0</v>
      </c>
      <c r="AA133" s="106">
        <f>$AA$134</f>
        <v>0</v>
      </c>
      <c r="AR133" s="102" t="s">
        <v>83</v>
      </c>
      <c r="AT133" s="102" t="s">
        <v>72</v>
      </c>
      <c r="AU133" s="102" t="s">
        <v>19</v>
      </c>
      <c r="AY133" s="102" t="s">
        <v>121</v>
      </c>
      <c r="BK133" s="107">
        <f>$BK$134</f>
        <v>0</v>
      </c>
    </row>
    <row r="134" spans="2:65" s="7" customFormat="1" ht="27" customHeight="1">
      <c r="B134" s="20"/>
      <c r="C134" s="109" t="s">
        <v>8</v>
      </c>
      <c r="D134" s="109" t="s">
        <v>123</v>
      </c>
      <c r="E134" s="110" t="s">
        <v>156</v>
      </c>
      <c r="F134" s="163" t="s">
        <v>157</v>
      </c>
      <c r="G134" s="164"/>
      <c r="H134" s="164"/>
      <c r="I134" s="164"/>
      <c r="J134" s="111" t="s">
        <v>158</v>
      </c>
      <c r="K134" s="112">
        <v>20</v>
      </c>
      <c r="L134" s="165">
        <v>0</v>
      </c>
      <c r="M134" s="164"/>
      <c r="N134" s="165">
        <f>ROUND($L$134*$K$134,2)</f>
        <v>0</v>
      </c>
      <c r="O134" s="164"/>
      <c r="P134" s="164"/>
      <c r="Q134" s="164"/>
      <c r="R134" s="21"/>
      <c r="T134" s="113"/>
      <c r="U134" s="27" t="s">
        <v>38</v>
      </c>
      <c r="V134" s="114">
        <v>0</v>
      </c>
      <c r="W134" s="114">
        <f>$V$134*$K$134</f>
        <v>0</v>
      </c>
      <c r="X134" s="114">
        <v>0</v>
      </c>
      <c r="Y134" s="114">
        <f>$X$134*$K$134</f>
        <v>0</v>
      </c>
      <c r="Z134" s="114">
        <v>0</v>
      </c>
      <c r="AA134" s="115">
        <f>$Z$134*$K$134</f>
        <v>0</v>
      </c>
      <c r="AR134" s="7" t="s">
        <v>159</v>
      </c>
      <c r="AT134" s="7" t="s">
        <v>123</v>
      </c>
      <c r="AU134" s="7" t="s">
        <v>83</v>
      </c>
      <c r="AY134" s="7" t="s">
        <v>121</v>
      </c>
      <c r="BE134" s="116">
        <f>IF($U$134="základní",$N$134,0)</f>
        <v>0</v>
      </c>
      <c r="BF134" s="116">
        <f>IF($U$134="snížená",$N$134,0)</f>
        <v>0</v>
      </c>
      <c r="BG134" s="116">
        <f>IF($U$134="zákl. přenesená",$N$134,0)</f>
        <v>0</v>
      </c>
      <c r="BH134" s="116">
        <f>IF($U$134="sníž. přenesená",$N$134,0)</f>
        <v>0</v>
      </c>
      <c r="BI134" s="116">
        <f>IF($U$134="nulová",$N$134,0)</f>
        <v>0</v>
      </c>
      <c r="BJ134" s="7" t="s">
        <v>19</v>
      </c>
      <c r="BK134" s="116">
        <f>ROUND($L$134*$K$134,2)</f>
        <v>0</v>
      </c>
      <c r="BL134" s="7" t="s">
        <v>159</v>
      </c>
      <c r="BM134" s="7" t="s">
        <v>160</v>
      </c>
    </row>
    <row r="135" spans="2:63" s="99" customFormat="1" ht="30.75" customHeight="1">
      <c r="B135" s="100"/>
      <c r="D135" s="108" t="s">
        <v>98</v>
      </c>
      <c r="E135" s="108"/>
      <c r="F135" s="108"/>
      <c r="G135" s="108"/>
      <c r="H135" s="108"/>
      <c r="I135" s="108"/>
      <c r="J135" s="108"/>
      <c r="K135" s="108"/>
      <c r="L135" s="108"/>
      <c r="M135" s="108"/>
      <c r="N135" s="169">
        <f>$BK$135</f>
        <v>0</v>
      </c>
      <c r="O135" s="168"/>
      <c r="P135" s="168"/>
      <c r="Q135" s="168"/>
      <c r="R135" s="103"/>
      <c r="T135" s="104"/>
      <c r="W135" s="105">
        <f>$W$136</f>
        <v>11</v>
      </c>
      <c r="Y135" s="105">
        <f>$Y$136</f>
        <v>0</v>
      </c>
      <c r="AA135" s="106">
        <f>$AA$136</f>
        <v>0.1</v>
      </c>
      <c r="AR135" s="102" t="s">
        <v>83</v>
      </c>
      <c r="AT135" s="102" t="s">
        <v>72</v>
      </c>
      <c r="AU135" s="102" t="s">
        <v>19</v>
      </c>
      <c r="AY135" s="102" t="s">
        <v>121</v>
      </c>
      <c r="BK135" s="107">
        <f>$BK$136</f>
        <v>0</v>
      </c>
    </row>
    <row r="136" spans="2:65" s="7" customFormat="1" ht="27" customHeight="1">
      <c r="B136" s="20"/>
      <c r="C136" s="109" t="s">
        <v>19</v>
      </c>
      <c r="D136" s="109" t="s">
        <v>123</v>
      </c>
      <c r="E136" s="110" t="s">
        <v>161</v>
      </c>
      <c r="F136" s="163" t="s">
        <v>162</v>
      </c>
      <c r="G136" s="164"/>
      <c r="H136" s="164"/>
      <c r="I136" s="164"/>
      <c r="J136" s="111" t="s">
        <v>158</v>
      </c>
      <c r="K136" s="112">
        <v>100</v>
      </c>
      <c r="L136" s="165">
        <v>0</v>
      </c>
      <c r="M136" s="164"/>
      <c r="N136" s="165">
        <f>ROUND($L$136*$K$136,2)</f>
        <v>0</v>
      </c>
      <c r="O136" s="164"/>
      <c r="P136" s="164"/>
      <c r="Q136" s="164"/>
      <c r="R136" s="21"/>
      <c r="T136" s="113"/>
      <c r="U136" s="27" t="s">
        <v>38</v>
      </c>
      <c r="V136" s="114">
        <v>0.11</v>
      </c>
      <c r="W136" s="114">
        <f>$V$136*$K$136</f>
        <v>11</v>
      </c>
      <c r="X136" s="114">
        <v>0</v>
      </c>
      <c r="Y136" s="114">
        <f>$X$136*$K$136</f>
        <v>0</v>
      </c>
      <c r="Z136" s="114">
        <v>0.001</v>
      </c>
      <c r="AA136" s="115">
        <f>$Z$136*$K$136</f>
        <v>0.1</v>
      </c>
      <c r="AR136" s="7" t="s">
        <v>159</v>
      </c>
      <c r="AT136" s="7" t="s">
        <v>123</v>
      </c>
      <c r="AU136" s="7" t="s">
        <v>83</v>
      </c>
      <c r="AY136" s="7" t="s">
        <v>121</v>
      </c>
      <c r="BE136" s="116">
        <f>IF($U$136="základní",$N$136,0)</f>
        <v>0</v>
      </c>
      <c r="BF136" s="116">
        <f>IF($U$136="snížená",$N$136,0)</f>
        <v>0</v>
      </c>
      <c r="BG136" s="116">
        <f>IF($U$136="zákl. přenesená",$N$136,0)</f>
        <v>0</v>
      </c>
      <c r="BH136" s="116">
        <f>IF($U$136="sníž. přenesená",$N$136,0)</f>
        <v>0</v>
      </c>
      <c r="BI136" s="116">
        <f>IF($U$136="nulová",$N$136,0)</f>
        <v>0</v>
      </c>
      <c r="BJ136" s="7" t="s">
        <v>19</v>
      </c>
      <c r="BK136" s="116">
        <f>ROUND($L$136*$K$136,2)</f>
        <v>0</v>
      </c>
      <c r="BL136" s="7" t="s">
        <v>159</v>
      </c>
      <c r="BM136" s="7" t="s">
        <v>163</v>
      </c>
    </row>
    <row r="137" spans="2:63" s="99" customFormat="1" ht="37.5" customHeight="1">
      <c r="B137" s="100"/>
      <c r="D137" s="101" t="s">
        <v>99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67">
        <f>$BK$137</f>
        <v>0</v>
      </c>
      <c r="O137" s="168"/>
      <c r="P137" s="168"/>
      <c r="Q137" s="168"/>
      <c r="R137" s="103"/>
      <c r="T137" s="104"/>
      <c r="W137" s="105">
        <f>$W$138+$W$143+$W$145</f>
        <v>668</v>
      </c>
      <c r="Y137" s="105">
        <f>$Y$138+$Y$143+$Y$145</f>
        <v>0.988</v>
      </c>
      <c r="AA137" s="106">
        <f>$AA$138+$AA$143+$AA$145</f>
        <v>0</v>
      </c>
      <c r="AR137" s="102" t="s">
        <v>152</v>
      </c>
      <c r="AT137" s="102" t="s">
        <v>72</v>
      </c>
      <c r="AU137" s="102" t="s">
        <v>73</v>
      </c>
      <c r="AY137" s="102" t="s">
        <v>121</v>
      </c>
      <c r="BK137" s="107">
        <f>$BK$138+$BK$143+$BK$145</f>
        <v>0</v>
      </c>
    </row>
    <row r="138" spans="2:63" s="99" customFormat="1" ht="21" customHeight="1">
      <c r="B138" s="100"/>
      <c r="D138" s="108" t="s">
        <v>100</v>
      </c>
      <c r="E138" s="108"/>
      <c r="F138" s="108"/>
      <c r="G138" s="108"/>
      <c r="H138" s="108"/>
      <c r="I138" s="108"/>
      <c r="J138" s="108"/>
      <c r="K138" s="108"/>
      <c r="L138" s="108"/>
      <c r="M138" s="108"/>
      <c r="N138" s="169">
        <f>$BK$138</f>
        <v>0</v>
      </c>
      <c r="O138" s="168"/>
      <c r="P138" s="168"/>
      <c r="Q138" s="168"/>
      <c r="R138" s="103"/>
      <c r="T138" s="104"/>
      <c r="W138" s="105">
        <f>SUM($W$139:$W$142)</f>
        <v>138</v>
      </c>
      <c r="Y138" s="105">
        <f>SUM($Y$139:$Y$142)</f>
        <v>0</v>
      </c>
      <c r="AA138" s="106">
        <f>SUM($AA$139:$AA$142)</f>
        <v>0</v>
      </c>
      <c r="AR138" s="102" t="s">
        <v>152</v>
      </c>
      <c r="AT138" s="102" t="s">
        <v>72</v>
      </c>
      <c r="AU138" s="102" t="s">
        <v>19</v>
      </c>
      <c r="AY138" s="102" t="s">
        <v>121</v>
      </c>
      <c r="BK138" s="107">
        <f>SUM($BK$139:$BK$142)</f>
        <v>0</v>
      </c>
    </row>
    <row r="139" spans="2:65" s="7" customFormat="1" ht="15.75" customHeight="1">
      <c r="B139" s="20"/>
      <c r="C139" s="109" t="s">
        <v>159</v>
      </c>
      <c r="D139" s="109" t="s">
        <v>123</v>
      </c>
      <c r="E139" s="110" t="s">
        <v>164</v>
      </c>
      <c r="F139" s="163" t="s">
        <v>165</v>
      </c>
      <c r="G139" s="164"/>
      <c r="H139" s="164"/>
      <c r="I139" s="164"/>
      <c r="J139" s="111" t="s">
        <v>166</v>
      </c>
      <c r="K139" s="112">
        <v>5</v>
      </c>
      <c r="L139" s="165">
        <v>0</v>
      </c>
      <c r="M139" s="164"/>
      <c r="N139" s="165">
        <f>ROUND($L$139*$K$139,2)</f>
        <v>0</v>
      </c>
      <c r="O139" s="164"/>
      <c r="P139" s="164"/>
      <c r="Q139" s="164"/>
      <c r="R139" s="21"/>
      <c r="T139" s="113"/>
      <c r="U139" s="27" t="s">
        <v>38</v>
      </c>
      <c r="V139" s="114">
        <v>0</v>
      </c>
      <c r="W139" s="114">
        <f>$V$139*$K$139</f>
        <v>0</v>
      </c>
      <c r="X139" s="114">
        <v>0</v>
      </c>
      <c r="Y139" s="114">
        <f>$X$139*$K$139</f>
        <v>0</v>
      </c>
      <c r="Z139" s="114">
        <v>0</v>
      </c>
      <c r="AA139" s="115">
        <f>$Z$139*$K$139</f>
        <v>0</v>
      </c>
      <c r="AR139" s="7" t="s">
        <v>167</v>
      </c>
      <c r="AT139" s="7" t="s">
        <v>123</v>
      </c>
      <c r="AU139" s="7" t="s">
        <v>83</v>
      </c>
      <c r="AY139" s="7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7" t="s">
        <v>19</v>
      </c>
      <c r="BK139" s="116">
        <f>ROUND($L$139*$K$139,2)</f>
        <v>0</v>
      </c>
      <c r="BL139" s="7" t="s">
        <v>167</v>
      </c>
      <c r="BM139" s="7" t="s">
        <v>168</v>
      </c>
    </row>
    <row r="140" spans="2:65" s="7" customFormat="1" ht="15.75" customHeight="1">
      <c r="B140" s="20"/>
      <c r="C140" s="109" t="s">
        <v>7</v>
      </c>
      <c r="D140" s="109" t="s">
        <v>123</v>
      </c>
      <c r="E140" s="110" t="s">
        <v>169</v>
      </c>
      <c r="F140" s="163" t="s">
        <v>170</v>
      </c>
      <c r="G140" s="164"/>
      <c r="H140" s="164"/>
      <c r="I140" s="164"/>
      <c r="J140" s="111" t="s">
        <v>166</v>
      </c>
      <c r="K140" s="112">
        <v>1</v>
      </c>
      <c r="L140" s="165">
        <v>0</v>
      </c>
      <c r="M140" s="164"/>
      <c r="N140" s="165">
        <f>ROUND($L$140*$K$140,2)</f>
        <v>0</v>
      </c>
      <c r="O140" s="164"/>
      <c r="P140" s="164"/>
      <c r="Q140" s="164"/>
      <c r="R140" s="21"/>
      <c r="T140" s="113"/>
      <c r="U140" s="27" t="s">
        <v>38</v>
      </c>
      <c r="V140" s="114">
        <v>0</v>
      </c>
      <c r="W140" s="114">
        <f>$V$140*$K$140</f>
        <v>0</v>
      </c>
      <c r="X140" s="114">
        <v>0</v>
      </c>
      <c r="Y140" s="114">
        <f>$X$140*$K$140</f>
        <v>0</v>
      </c>
      <c r="Z140" s="114">
        <v>0</v>
      </c>
      <c r="AA140" s="115">
        <f>$Z$140*$K$140</f>
        <v>0</v>
      </c>
      <c r="AR140" s="7" t="s">
        <v>167</v>
      </c>
      <c r="AT140" s="7" t="s">
        <v>123</v>
      </c>
      <c r="AU140" s="7" t="s">
        <v>83</v>
      </c>
      <c r="AY140" s="7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7" t="s">
        <v>19</v>
      </c>
      <c r="BK140" s="116">
        <f>ROUND($L$140*$K$140,2)</f>
        <v>0</v>
      </c>
      <c r="BL140" s="7" t="s">
        <v>167</v>
      </c>
      <c r="BM140" s="7" t="s">
        <v>171</v>
      </c>
    </row>
    <row r="141" spans="2:65" s="7" customFormat="1" ht="27" customHeight="1">
      <c r="B141" s="20"/>
      <c r="C141" s="109" t="s">
        <v>172</v>
      </c>
      <c r="D141" s="109" t="s">
        <v>123</v>
      </c>
      <c r="E141" s="110" t="s">
        <v>173</v>
      </c>
      <c r="F141" s="163" t="s">
        <v>174</v>
      </c>
      <c r="G141" s="164"/>
      <c r="H141" s="164"/>
      <c r="I141" s="164"/>
      <c r="J141" s="111" t="s">
        <v>158</v>
      </c>
      <c r="K141" s="112">
        <v>150</v>
      </c>
      <c r="L141" s="165">
        <v>0</v>
      </c>
      <c r="M141" s="164"/>
      <c r="N141" s="165">
        <f>ROUND($L$141*$K$141,2)</f>
        <v>0</v>
      </c>
      <c r="O141" s="164"/>
      <c r="P141" s="164"/>
      <c r="Q141" s="164"/>
      <c r="R141" s="21"/>
      <c r="T141" s="113"/>
      <c r="U141" s="27" t="s">
        <v>38</v>
      </c>
      <c r="V141" s="114">
        <v>0</v>
      </c>
      <c r="W141" s="114">
        <f>$V$141*$K$141</f>
        <v>0</v>
      </c>
      <c r="X141" s="114">
        <v>0</v>
      </c>
      <c r="Y141" s="114">
        <f>$X$141*$K$141</f>
        <v>0</v>
      </c>
      <c r="Z141" s="114">
        <v>0</v>
      </c>
      <c r="AA141" s="115">
        <f>$Z$141*$K$141</f>
        <v>0</v>
      </c>
      <c r="AR141" s="7" t="s">
        <v>167</v>
      </c>
      <c r="AT141" s="7" t="s">
        <v>123</v>
      </c>
      <c r="AU141" s="7" t="s">
        <v>83</v>
      </c>
      <c r="AY141" s="7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7" t="s">
        <v>19</v>
      </c>
      <c r="BK141" s="116">
        <f>ROUND($L$141*$K$141,2)</f>
        <v>0</v>
      </c>
      <c r="BL141" s="7" t="s">
        <v>167</v>
      </c>
      <c r="BM141" s="7" t="s">
        <v>175</v>
      </c>
    </row>
    <row r="142" spans="2:65" s="7" customFormat="1" ht="39" customHeight="1">
      <c r="B142" s="20"/>
      <c r="C142" s="109" t="s">
        <v>127</v>
      </c>
      <c r="D142" s="109" t="s">
        <v>123</v>
      </c>
      <c r="E142" s="110" t="s">
        <v>176</v>
      </c>
      <c r="F142" s="163" t="s">
        <v>177</v>
      </c>
      <c r="G142" s="164"/>
      <c r="H142" s="164"/>
      <c r="I142" s="164"/>
      <c r="J142" s="111" t="s">
        <v>178</v>
      </c>
      <c r="K142" s="112">
        <v>3000</v>
      </c>
      <c r="L142" s="165">
        <v>0</v>
      </c>
      <c r="M142" s="164"/>
      <c r="N142" s="165">
        <f>ROUND($L$142*$K$142,2)</f>
        <v>0</v>
      </c>
      <c r="O142" s="164"/>
      <c r="P142" s="164"/>
      <c r="Q142" s="164"/>
      <c r="R142" s="21"/>
      <c r="T142" s="113"/>
      <c r="U142" s="27" t="s">
        <v>38</v>
      </c>
      <c r="V142" s="114">
        <v>0.046</v>
      </c>
      <c r="W142" s="114">
        <f>$V$142*$K$142</f>
        <v>138</v>
      </c>
      <c r="X142" s="114">
        <v>0</v>
      </c>
      <c r="Y142" s="114">
        <f>$X$142*$K$142</f>
        <v>0</v>
      </c>
      <c r="Z142" s="114">
        <v>0</v>
      </c>
      <c r="AA142" s="115">
        <f>$Z$142*$K$142</f>
        <v>0</v>
      </c>
      <c r="AR142" s="7" t="s">
        <v>167</v>
      </c>
      <c r="AT142" s="7" t="s">
        <v>123</v>
      </c>
      <c r="AU142" s="7" t="s">
        <v>83</v>
      </c>
      <c r="AY142" s="7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7" t="s">
        <v>19</v>
      </c>
      <c r="BK142" s="116">
        <f>ROUND($L$142*$K$142,2)</f>
        <v>0</v>
      </c>
      <c r="BL142" s="7" t="s">
        <v>167</v>
      </c>
      <c r="BM142" s="7" t="s">
        <v>179</v>
      </c>
    </row>
    <row r="143" spans="2:63" s="99" customFormat="1" ht="30.75" customHeight="1">
      <c r="B143" s="100"/>
      <c r="D143" s="108" t="s">
        <v>101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69">
        <f>$BK$143</f>
        <v>0</v>
      </c>
      <c r="O143" s="168"/>
      <c r="P143" s="168"/>
      <c r="Q143" s="168"/>
      <c r="R143" s="103"/>
      <c r="T143" s="104"/>
      <c r="W143" s="105">
        <f>$W$144</f>
        <v>459.99999999999994</v>
      </c>
      <c r="Y143" s="105">
        <f>$Y$144</f>
        <v>0.988</v>
      </c>
      <c r="AA143" s="106">
        <f>$AA$144</f>
        <v>0</v>
      </c>
      <c r="AR143" s="102" t="s">
        <v>152</v>
      </c>
      <c r="AT143" s="102" t="s">
        <v>72</v>
      </c>
      <c r="AU143" s="102" t="s">
        <v>19</v>
      </c>
      <c r="AY143" s="102" t="s">
        <v>121</v>
      </c>
      <c r="BK143" s="107">
        <f>$BK$144</f>
        <v>0</v>
      </c>
    </row>
    <row r="144" spans="2:65" s="7" customFormat="1" ht="27" customHeight="1">
      <c r="B144" s="20"/>
      <c r="C144" s="109" t="s">
        <v>180</v>
      </c>
      <c r="D144" s="109" t="s">
        <v>123</v>
      </c>
      <c r="E144" s="110" t="s">
        <v>181</v>
      </c>
      <c r="F144" s="163" t="s">
        <v>182</v>
      </c>
      <c r="G144" s="164"/>
      <c r="H144" s="164"/>
      <c r="I144" s="164"/>
      <c r="J144" s="111" t="s">
        <v>178</v>
      </c>
      <c r="K144" s="112">
        <v>400</v>
      </c>
      <c r="L144" s="165">
        <v>0</v>
      </c>
      <c r="M144" s="164"/>
      <c r="N144" s="165">
        <f>ROUND($L$144*$K$144,2)</f>
        <v>0</v>
      </c>
      <c r="O144" s="164"/>
      <c r="P144" s="164"/>
      <c r="Q144" s="164"/>
      <c r="R144" s="21"/>
      <c r="T144" s="113"/>
      <c r="U144" s="27" t="s">
        <v>38</v>
      </c>
      <c r="V144" s="114">
        <v>1.15</v>
      </c>
      <c r="W144" s="114">
        <f>$V$144*$K$144</f>
        <v>459.99999999999994</v>
      </c>
      <c r="X144" s="114">
        <v>0.00247</v>
      </c>
      <c r="Y144" s="114">
        <f>$X$144*$K$144</f>
        <v>0.988</v>
      </c>
      <c r="Z144" s="114">
        <v>0</v>
      </c>
      <c r="AA144" s="115">
        <f>$Z$144*$K$144</f>
        <v>0</v>
      </c>
      <c r="AR144" s="7" t="s">
        <v>167</v>
      </c>
      <c r="AT144" s="7" t="s">
        <v>123</v>
      </c>
      <c r="AU144" s="7" t="s">
        <v>83</v>
      </c>
      <c r="AY144" s="7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7" t="s">
        <v>19</v>
      </c>
      <c r="BK144" s="116">
        <f>ROUND($L$144*$K$144,2)</f>
        <v>0</v>
      </c>
      <c r="BL144" s="7" t="s">
        <v>167</v>
      </c>
      <c r="BM144" s="7" t="s">
        <v>183</v>
      </c>
    </row>
    <row r="145" spans="2:63" s="99" customFormat="1" ht="30.75" customHeight="1">
      <c r="B145" s="100"/>
      <c r="D145" s="108" t="s">
        <v>102</v>
      </c>
      <c r="E145" s="108"/>
      <c r="F145" s="108"/>
      <c r="G145" s="108"/>
      <c r="H145" s="108"/>
      <c r="I145" s="108"/>
      <c r="J145" s="108"/>
      <c r="K145" s="108"/>
      <c r="L145" s="108"/>
      <c r="M145" s="108"/>
      <c r="N145" s="169">
        <f>$BK$145</f>
        <v>0</v>
      </c>
      <c r="O145" s="168"/>
      <c r="P145" s="168"/>
      <c r="Q145" s="168"/>
      <c r="R145" s="103"/>
      <c r="T145" s="104"/>
      <c r="W145" s="105">
        <f>SUM($W$146:$W$150)</f>
        <v>70</v>
      </c>
      <c r="Y145" s="105">
        <f>SUM($Y$146:$Y$150)</f>
        <v>0</v>
      </c>
      <c r="AA145" s="106">
        <f>SUM($AA$146:$AA$150)</f>
        <v>0</v>
      </c>
      <c r="AR145" s="102" t="s">
        <v>152</v>
      </c>
      <c r="AT145" s="102" t="s">
        <v>72</v>
      </c>
      <c r="AU145" s="102" t="s">
        <v>19</v>
      </c>
      <c r="AY145" s="102" t="s">
        <v>121</v>
      </c>
      <c r="BK145" s="107">
        <f>SUM($BK$146:$BK$150)</f>
        <v>0</v>
      </c>
    </row>
    <row r="146" spans="2:65" s="7" customFormat="1" ht="15.75" customHeight="1">
      <c r="B146" s="20"/>
      <c r="C146" s="109" t="s">
        <v>184</v>
      </c>
      <c r="D146" s="109" t="s">
        <v>123</v>
      </c>
      <c r="E146" s="110" t="s">
        <v>185</v>
      </c>
      <c r="F146" s="163" t="s">
        <v>186</v>
      </c>
      <c r="G146" s="164"/>
      <c r="H146" s="164"/>
      <c r="I146" s="164"/>
      <c r="J146" s="111" t="s">
        <v>126</v>
      </c>
      <c r="K146" s="112">
        <v>5</v>
      </c>
      <c r="L146" s="165">
        <v>0</v>
      </c>
      <c r="M146" s="164"/>
      <c r="N146" s="165">
        <f>ROUND($L$146*$K$146,2)</f>
        <v>0</v>
      </c>
      <c r="O146" s="164"/>
      <c r="P146" s="164"/>
      <c r="Q146" s="164"/>
      <c r="R146" s="21"/>
      <c r="T146" s="113"/>
      <c r="U146" s="27" t="s">
        <v>38</v>
      </c>
      <c r="V146" s="114">
        <v>0</v>
      </c>
      <c r="W146" s="114">
        <f>$V$146*$K$146</f>
        <v>0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7" t="s">
        <v>167</v>
      </c>
      <c r="AT146" s="7" t="s">
        <v>123</v>
      </c>
      <c r="AU146" s="7" t="s">
        <v>83</v>
      </c>
      <c r="AY146" s="7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7" t="s">
        <v>19</v>
      </c>
      <c r="BK146" s="116">
        <f>ROUND($L$146*$K$146,2)</f>
        <v>0</v>
      </c>
      <c r="BL146" s="7" t="s">
        <v>167</v>
      </c>
      <c r="BM146" s="7" t="s">
        <v>187</v>
      </c>
    </row>
    <row r="147" spans="2:65" s="7" customFormat="1" ht="15.75" customHeight="1">
      <c r="B147" s="20"/>
      <c r="C147" s="109" t="s">
        <v>188</v>
      </c>
      <c r="D147" s="109" t="s">
        <v>123</v>
      </c>
      <c r="E147" s="110" t="s">
        <v>189</v>
      </c>
      <c r="F147" s="163" t="s">
        <v>190</v>
      </c>
      <c r="G147" s="164"/>
      <c r="H147" s="164"/>
      <c r="I147" s="164"/>
      <c r="J147" s="111" t="s">
        <v>158</v>
      </c>
      <c r="K147" s="112">
        <v>25</v>
      </c>
      <c r="L147" s="165">
        <v>0</v>
      </c>
      <c r="M147" s="164"/>
      <c r="N147" s="165">
        <f>ROUND($L$147*$K$147,2)</f>
        <v>0</v>
      </c>
      <c r="O147" s="164"/>
      <c r="P147" s="164"/>
      <c r="Q147" s="164"/>
      <c r="R147" s="21"/>
      <c r="T147" s="113"/>
      <c r="U147" s="27" t="s">
        <v>38</v>
      </c>
      <c r="V147" s="114">
        <v>0</v>
      </c>
      <c r="W147" s="114">
        <f>$V$147*$K$147</f>
        <v>0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7" t="s">
        <v>167</v>
      </c>
      <c r="AT147" s="7" t="s">
        <v>123</v>
      </c>
      <c r="AU147" s="7" t="s">
        <v>83</v>
      </c>
      <c r="AY147" s="7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7" t="s">
        <v>19</v>
      </c>
      <c r="BK147" s="116">
        <f>ROUND($L$147*$K$147,2)</f>
        <v>0</v>
      </c>
      <c r="BL147" s="7" t="s">
        <v>167</v>
      </c>
      <c r="BM147" s="7" t="s">
        <v>191</v>
      </c>
    </row>
    <row r="148" spans="2:65" s="7" customFormat="1" ht="27" customHeight="1">
      <c r="B148" s="20"/>
      <c r="C148" s="109" t="s">
        <v>192</v>
      </c>
      <c r="D148" s="109" t="s">
        <v>123</v>
      </c>
      <c r="E148" s="110" t="s">
        <v>193</v>
      </c>
      <c r="F148" s="163" t="s">
        <v>194</v>
      </c>
      <c r="G148" s="164"/>
      <c r="H148" s="164"/>
      <c r="I148" s="164"/>
      <c r="J148" s="111" t="s">
        <v>150</v>
      </c>
      <c r="K148" s="112">
        <v>20</v>
      </c>
      <c r="L148" s="165">
        <v>0</v>
      </c>
      <c r="M148" s="164"/>
      <c r="N148" s="165">
        <f>ROUND($L$148*$K$148,2)</f>
        <v>0</v>
      </c>
      <c r="O148" s="164"/>
      <c r="P148" s="164"/>
      <c r="Q148" s="164"/>
      <c r="R148" s="21"/>
      <c r="T148" s="113"/>
      <c r="U148" s="27" t="s">
        <v>38</v>
      </c>
      <c r="V148" s="114">
        <v>0</v>
      </c>
      <c r="W148" s="114">
        <f>$V$148*$K$148</f>
        <v>0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7" t="s">
        <v>167</v>
      </c>
      <c r="AT148" s="7" t="s">
        <v>123</v>
      </c>
      <c r="AU148" s="7" t="s">
        <v>83</v>
      </c>
      <c r="AY148" s="7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7" t="s">
        <v>19</v>
      </c>
      <c r="BK148" s="116">
        <f>ROUND($L$148*$K$148,2)</f>
        <v>0</v>
      </c>
      <c r="BL148" s="7" t="s">
        <v>167</v>
      </c>
      <c r="BM148" s="7" t="s">
        <v>195</v>
      </c>
    </row>
    <row r="149" spans="2:65" s="7" customFormat="1" ht="15.75" customHeight="1">
      <c r="B149" s="20"/>
      <c r="C149" s="109" t="s">
        <v>196</v>
      </c>
      <c r="D149" s="109" t="s">
        <v>123</v>
      </c>
      <c r="E149" s="110" t="s">
        <v>197</v>
      </c>
      <c r="F149" s="163" t="s">
        <v>198</v>
      </c>
      <c r="G149" s="164"/>
      <c r="H149" s="164"/>
      <c r="I149" s="164"/>
      <c r="J149" s="111" t="s">
        <v>158</v>
      </c>
      <c r="K149" s="112">
        <v>30</v>
      </c>
      <c r="L149" s="165">
        <v>0</v>
      </c>
      <c r="M149" s="164"/>
      <c r="N149" s="165">
        <f>ROUND($L$149*$K$149,2)</f>
        <v>0</v>
      </c>
      <c r="O149" s="164"/>
      <c r="P149" s="164"/>
      <c r="Q149" s="164"/>
      <c r="R149" s="21"/>
      <c r="T149" s="113"/>
      <c r="U149" s="27" t="s">
        <v>38</v>
      </c>
      <c r="V149" s="114">
        <v>0</v>
      </c>
      <c r="W149" s="114">
        <f>$V$149*$K$149</f>
        <v>0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7" t="s">
        <v>167</v>
      </c>
      <c r="AT149" s="7" t="s">
        <v>123</v>
      </c>
      <c r="AU149" s="7" t="s">
        <v>83</v>
      </c>
      <c r="AY149" s="7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7" t="s">
        <v>19</v>
      </c>
      <c r="BK149" s="116">
        <f>ROUND($L$149*$K$149,2)</f>
        <v>0</v>
      </c>
      <c r="BL149" s="7" t="s">
        <v>167</v>
      </c>
      <c r="BM149" s="7" t="s">
        <v>199</v>
      </c>
    </row>
    <row r="150" spans="2:65" s="7" customFormat="1" ht="39" customHeight="1">
      <c r="B150" s="20"/>
      <c r="C150" s="109" t="s">
        <v>200</v>
      </c>
      <c r="D150" s="109" t="s">
        <v>123</v>
      </c>
      <c r="E150" s="110" t="s">
        <v>201</v>
      </c>
      <c r="F150" s="163" t="s">
        <v>202</v>
      </c>
      <c r="G150" s="164"/>
      <c r="H150" s="164"/>
      <c r="I150" s="164"/>
      <c r="J150" s="111" t="s">
        <v>178</v>
      </c>
      <c r="K150" s="112">
        <v>700</v>
      </c>
      <c r="L150" s="165">
        <v>0</v>
      </c>
      <c r="M150" s="164"/>
      <c r="N150" s="165">
        <f>ROUND($L$150*$K$150,2)</f>
        <v>0</v>
      </c>
      <c r="O150" s="164"/>
      <c r="P150" s="164"/>
      <c r="Q150" s="164"/>
      <c r="R150" s="21"/>
      <c r="T150" s="113"/>
      <c r="U150" s="27" t="s">
        <v>38</v>
      </c>
      <c r="V150" s="114">
        <v>0.1</v>
      </c>
      <c r="W150" s="114">
        <f>$V$150*$K$150</f>
        <v>70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7" t="s">
        <v>167</v>
      </c>
      <c r="AT150" s="7" t="s">
        <v>123</v>
      </c>
      <c r="AU150" s="7" t="s">
        <v>83</v>
      </c>
      <c r="AY150" s="7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7" t="s">
        <v>19</v>
      </c>
      <c r="BK150" s="116">
        <f>ROUND($L$150*$K$150,2)</f>
        <v>0</v>
      </c>
      <c r="BL150" s="7" t="s">
        <v>167</v>
      </c>
      <c r="BM150" s="7" t="s">
        <v>203</v>
      </c>
    </row>
    <row r="151" spans="2:63" s="99" customFormat="1" ht="37.5" customHeight="1">
      <c r="B151" s="100"/>
      <c r="D151" s="101" t="s">
        <v>103</v>
      </c>
      <c r="E151" s="101"/>
      <c r="F151" s="101"/>
      <c r="G151" s="101"/>
      <c r="H151" s="101"/>
      <c r="I151" s="101"/>
      <c r="J151" s="101"/>
      <c r="K151" s="101"/>
      <c r="L151" s="101"/>
      <c r="M151" s="101"/>
      <c r="N151" s="167">
        <f>$BK$151</f>
        <v>0</v>
      </c>
      <c r="O151" s="168"/>
      <c r="P151" s="168"/>
      <c r="Q151" s="168"/>
      <c r="R151" s="103"/>
      <c r="T151" s="104"/>
      <c r="W151" s="105">
        <f>$W$152+$W$153+$W$154</f>
        <v>0</v>
      </c>
      <c r="Y151" s="105">
        <f>$Y$152+$Y$153+$Y$154</f>
        <v>0</v>
      </c>
      <c r="AA151" s="106">
        <f>$AA$152+$AA$153+$AA$154</f>
        <v>0</v>
      </c>
      <c r="AR151" s="102" t="s">
        <v>180</v>
      </c>
      <c r="AT151" s="102" t="s">
        <v>72</v>
      </c>
      <c r="AU151" s="102" t="s">
        <v>73</v>
      </c>
      <c r="AY151" s="102" t="s">
        <v>121</v>
      </c>
      <c r="BK151" s="107">
        <f>$BK$152+$BK$153+$BK$154</f>
        <v>0</v>
      </c>
    </row>
    <row r="152" spans="2:65" s="7" customFormat="1" ht="15.75" customHeight="1">
      <c r="B152" s="20"/>
      <c r="C152" s="109" t="s">
        <v>204</v>
      </c>
      <c r="D152" s="109" t="s">
        <v>123</v>
      </c>
      <c r="E152" s="110" t="s">
        <v>205</v>
      </c>
      <c r="F152" s="163" t="s">
        <v>206</v>
      </c>
      <c r="G152" s="164"/>
      <c r="H152" s="164"/>
      <c r="I152" s="164"/>
      <c r="J152" s="111" t="s">
        <v>207</v>
      </c>
      <c r="K152" s="112">
        <v>140</v>
      </c>
      <c r="L152" s="165">
        <v>0</v>
      </c>
      <c r="M152" s="164"/>
      <c r="N152" s="165">
        <f>ROUND($L$152*$K$152,2)</f>
        <v>0</v>
      </c>
      <c r="O152" s="164"/>
      <c r="P152" s="164"/>
      <c r="Q152" s="164"/>
      <c r="R152" s="21"/>
      <c r="T152" s="113"/>
      <c r="U152" s="27" t="s">
        <v>38</v>
      </c>
      <c r="V152" s="114">
        <v>0</v>
      </c>
      <c r="W152" s="114">
        <f>$V$152*$K$152</f>
        <v>0</v>
      </c>
      <c r="X152" s="114">
        <v>0</v>
      </c>
      <c r="Y152" s="114">
        <f>$X$152*$K$152</f>
        <v>0</v>
      </c>
      <c r="Z152" s="114">
        <v>0</v>
      </c>
      <c r="AA152" s="115">
        <f>$Z$152*$K$152</f>
        <v>0</v>
      </c>
      <c r="AR152" s="7" t="s">
        <v>127</v>
      </c>
      <c r="AT152" s="7" t="s">
        <v>123</v>
      </c>
      <c r="AU152" s="7" t="s">
        <v>19</v>
      </c>
      <c r="AY152" s="7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7" t="s">
        <v>19</v>
      </c>
      <c r="BK152" s="116">
        <f>ROUND($L$152*$K$152,2)</f>
        <v>0</v>
      </c>
      <c r="BL152" s="7" t="s">
        <v>127</v>
      </c>
      <c r="BM152" s="7" t="s">
        <v>208</v>
      </c>
    </row>
    <row r="153" spans="2:65" s="7" customFormat="1" ht="27" customHeight="1">
      <c r="B153" s="20"/>
      <c r="C153" s="109" t="s">
        <v>209</v>
      </c>
      <c r="D153" s="109" t="s">
        <v>123</v>
      </c>
      <c r="E153" s="110" t="s">
        <v>210</v>
      </c>
      <c r="F153" s="163" t="s">
        <v>211</v>
      </c>
      <c r="G153" s="164"/>
      <c r="H153" s="164"/>
      <c r="I153" s="164"/>
      <c r="J153" s="111" t="s">
        <v>166</v>
      </c>
      <c r="K153" s="112">
        <v>1</v>
      </c>
      <c r="L153" s="165">
        <v>0</v>
      </c>
      <c r="M153" s="164"/>
      <c r="N153" s="165">
        <f>ROUND($L$153*$K$153,2)</f>
        <v>0</v>
      </c>
      <c r="O153" s="164"/>
      <c r="P153" s="164"/>
      <c r="Q153" s="164"/>
      <c r="R153" s="21"/>
      <c r="T153" s="113"/>
      <c r="U153" s="27" t="s">
        <v>38</v>
      </c>
      <c r="V153" s="114">
        <v>0</v>
      </c>
      <c r="W153" s="114">
        <f>$V$153*$K$153</f>
        <v>0</v>
      </c>
      <c r="X153" s="114">
        <v>0</v>
      </c>
      <c r="Y153" s="114">
        <f>$X$153*$K$153</f>
        <v>0</v>
      </c>
      <c r="Z153" s="114">
        <v>0</v>
      </c>
      <c r="AA153" s="115">
        <f>$Z$153*$K$153</f>
        <v>0</v>
      </c>
      <c r="AR153" s="7" t="s">
        <v>127</v>
      </c>
      <c r="AT153" s="7" t="s">
        <v>123</v>
      </c>
      <c r="AU153" s="7" t="s">
        <v>19</v>
      </c>
      <c r="AY153" s="7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7" t="s">
        <v>19</v>
      </c>
      <c r="BK153" s="116">
        <f>ROUND($L$153*$K$153,2)</f>
        <v>0</v>
      </c>
      <c r="BL153" s="7" t="s">
        <v>127</v>
      </c>
      <c r="BM153" s="7" t="s">
        <v>212</v>
      </c>
    </row>
    <row r="154" spans="2:63" s="99" customFormat="1" ht="30.75" customHeight="1">
      <c r="B154" s="100"/>
      <c r="D154" s="108" t="s">
        <v>104</v>
      </c>
      <c r="E154" s="108"/>
      <c r="F154" s="108"/>
      <c r="G154" s="108"/>
      <c r="H154" s="108"/>
      <c r="I154" s="108"/>
      <c r="J154" s="108"/>
      <c r="K154" s="108"/>
      <c r="L154" s="108"/>
      <c r="M154" s="108"/>
      <c r="N154" s="169">
        <f>$BK$154</f>
        <v>0</v>
      </c>
      <c r="O154" s="168"/>
      <c r="P154" s="168"/>
      <c r="Q154" s="168"/>
      <c r="R154" s="103"/>
      <c r="T154" s="104"/>
      <c r="W154" s="105">
        <f>SUM($W$155:$W$157)</f>
        <v>0</v>
      </c>
      <c r="Y154" s="105">
        <f>SUM($Y$155:$Y$157)</f>
        <v>0</v>
      </c>
      <c r="AA154" s="106">
        <f>SUM($AA$155:$AA$157)</f>
        <v>0</v>
      </c>
      <c r="AR154" s="102" t="s">
        <v>180</v>
      </c>
      <c r="AT154" s="102" t="s">
        <v>72</v>
      </c>
      <c r="AU154" s="102" t="s">
        <v>19</v>
      </c>
      <c r="AY154" s="102" t="s">
        <v>121</v>
      </c>
      <c r="BK154" s="107">
        <f>SUM($BK$155:$BK$157)</f>
        <v>0</v>
      </c>
    </row>
    <row r="155" spans="2:65" s="7" customFormat="1" ht="27" customHeight="1">
      <c r="B155" s="20"/>
      <c r="C155" s="109" t="s">
        <v>213</v>
      </c>
      <c r="D155" s="109" t="s">
        <v>123</v>
      </c>
      <c r="E155" s="110" t="s">
        <v>214</v>
      </c>
      <c r="F155" s="163" t="s">
        <v>215</v>
      </c>
      <c r="G155" s="164"/>
      <c r="H155" s="164"/>
      <c r="I155" s="164"/>
      <c r="J155" s="111" t="s">
        <v>216</v>
      </c>
      <c r="K155" s="112">
        <v>5</v>
      </c>
      <c r="L155" s="165">
        <v>0</v>
      </c>
      <c r="M155" s="164"/>
      <c r="N155" s="165">
        <f>ROUND($L$155*$K$155,2)</f>
        <v>0</v>
      </c>
      <c r="O155" s="164"/>
      <c r="P155" s="164"/>
      <c r="Q155" s="164"/>
      <c r="R155" s="21"/>
      <c r="T155" s="113"/>
      <c r="U155" s="27" t="s">
        <v>38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7" t="s">
        <v>127</v>
      </c>
      <c r="AT155" s="7" t="s">
        <v>123</v>
      </c>
      <c r="AU155" s="7" t="s">
        <v>83</v>
      </c>
      <c r="AY155" s="7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7" t="s">
        <v>19</v>
      </c>
      <c r="BK155" s="116">
        <f>ROUND($L$155*$K$155,2)</f>
        <v>0</v>
      </c>
      <c r="BL155" s="7" t="s">
        <v>127</v>
      </c>
      <c r="BM155" s="7" t="s">
        <v>217</v>
      </c>
    </row>
    <row r="156" spans="2:65" s="7" customFormat="1" ht="15.75" customHeight="1">
      <c r="B156" s="20"/>
      <c r="C156" s="109" t="s">
        <v>24</v>
      </c>
      <c r="D156" s="109" t="s">
        <v>123</v>
      </c>
      <c r="E156" s="110" t="s">
        <v>218</v>
      </c>
      <c r="F156" s="163" t="s">
        <v>219</v>
      </c>
      <c r="G156" s="164"/>
      <c r="H156" s="164"/>
      <c r="I156" s="164"/>
      <c r="J156" s="111" t="s">
        <v>220</v>
      </c>
      <c r="K156" s="112">
        <v>5</v>
      </c>
      <c r="L156" s="165">
        <v>0</v>
      </c>
      <c r="M156" s="164"/>
      <c r="N156" s="165">
        <f>ROUND($L$156*$K$156,2)</f>
        <v>0</v>
      </c>
      <c r="O156" s="164"/>
      <c r="P156" s="164"/>
      <c r="Q156" s="164"/>
      <c r="R156" s="21"/>
      <c r="T156" s="113"/>
      <c r="U156" s="27" t="s">
        <v>38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7" t="s">
        <v>127</v>
      </c>
      <c r="AT156" s="7" t="s">
        <v>123</v>
      </c>
      <c r="AU156" s="7" t="s">
        <v>83</v>
      </c>
      <c r="AY156" s="7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7" t="s">
        <v>19</v>
      </c>
      <c r="BK156" s="116">
        <f>ROUND($L$156*$K$156,2)</f>
        <v>0</v>
      </c>
      <c r="BL156" s="7" t="s">
        <v>127</v>
      </c>
      <c r="BM156" s="7" t="s">
        <v>221</v>
      </c>
    </row>
    <row r="157" spans="2:65" s="7" customFormat="1" ht="27" customHeight="1">
      <c r="B157" s="20"/>
      <c r="C157" s="109" t="s">
        <v>222</v>
      </c>
      <c r="D157" s="109" t="s">
        <v>123</v>
      </c>
      <c r="E157" s="110" t="s">
        <v>223</v>
      </c>
      <c r="F157" s="163" t="s">
        <v>224</v>
      </c>
      <c r="G157" s="164"/>
      <c r="H157" s="164"/>
      <c r="I157" s="164"/>
      <c r="J157" s="111" t="s">
        <v>158</v>
      </c>
      <c r="K157" s="112">
        <v>250</v>
      </c>
      <c r="L157" s="165">
        <v>0</v>
      </c>
      <c r="M157" s="164"/>
      <c r="N157" s="165">
        <f>ROUND($L$157*$K$157,2)</f>
        <v>0</v>
      </c>
      <c r="O157" s="164"/>
      <c r="P157" s="164"/>
      <c r="Q157" s="164"/>
      <c r="R157" s="21"/>
      <c r="T157" s="113"/>
      <c r="U157" s="117" t="s">
        <v>38</v>
      </c>
      <c r="V157" s="118">
        <v>0</v>
      </c>
      <c r="W157" s="118">
        <f>$V$157*$K$157</f>
        <v>0</v>
      </c>
      <c r="X157" s="118">
        <v>0</v>
      </c>
      <c r="Y157" s="118">
        <f>$X$157*$K$157</f>
        <v>0</v>
      </c>
      <c r="Z157" s="118">
        <v>0</v>
      </c>
      <c r="AA157" s="119">
        <f>$Z$157*$K$157</f>
        <v>0</v>
      </c>
      <c r="AR157" s="7" t="s">
        <v>225</v>
      </c>
      <c r="AT157" s="7" t="s">
        <v>123</v>
      </c>
      <c r="AU157" s="7" t="s">
        <v>83</v>
      </c>
      <c r="AY157" s="7" t="s">
        <v>121</v>
      </c>
      <c r="BE157" s="116">
        <f>IF($U$157="základní",$N$157,0)</f>
        <v>0</v>
      </c>
      <c r="BF157" s="116">
        <f>IF($U$157="snížená",$N$157,0)</f>
        <v>0</v>
      </c>
      <c r="BG157" s="116">
        <f>IF($U$157="zákl. přenesená",$N$157,0)</f>
        <v>0</v>
      </c>
      <c r="BH157" s="116">
        <f>IF($U$157="sníž. přenesená",$N$157,0)</f>
        <v>0</v>
      </c>
      <c r="BI157" s="116">
        <f>IF($U$157="nulová",$N$157,0)</f>
        <v>0</v>
      </c>
      <c r="BJ157" s="7" t="s">
        <v>19</v>
      </c>
      <c r="BK157" s="116">
        <f>ROUND($L$157*$K$157,2)</f>
        <v>0</v>
      </c>
      <c r="BL157" s="7" t="s">
        <v>225</v>
      </c>
      <c r="BM157" s="7" t="s">
        <v>226</v>
      </c>
    </row>
    <row r="158" spans="2:18" s="7" customFormat="1" ht="7.5" customHeight="1">
      <c r="B158" s="42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4"/>
    </row>
    <row r="159" s="2" customFormat="1" ht="14.25" customHeight="1"/>
  </sheetData>
  <sheetProtection sheet="1"/>
  <mergeCells count="146">
    <mergeCell ref="H1:K1"/>
    <mergeCell ref="S2:AC2"/>
    <mergeCell ref="N137:Q137"/>
    <mergeCell ref="N138:Q138"/>
    <mergeCell ref="N143:Q143"/>
    <mergeCell ref="N145:Q145"/>
    <mergeCell ref="N151:Q151"/>
    <mergeCell ref="N154:Q154"/>
    <mergeCell ref="F157:I157"/>
    <mergeCell ref="L157:M157"/>
    <mergeCell ref="N157:Q157"/>
    <mergeCell ref="N120:Q120"/>
    <mergeCell ref="N121:Q121"/>
    <mergeCell ref="N122:Q122"/>
    <mergeCell ref="N125:Q125"/>
    <mergeCell ref="N128:Q128"/>
    <mergeCell ref="N132:Q132"/>
    <mergeCell ref="N133:Q133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6:I136"/>
    <mergeCell ref="L136:M136"/>
    <mergeCell ref="N136:Q136"/>
    <mergeCell ref="N135:Q135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9:I129"/>
    <mergeCell ref="L129:M129"/>
    <mergeCell ref="N129:Q129"/>
    <mergeCell ref="F124:I124"/>
    <mergeCell ref="L124:M124"/>
    <mergeCell ref="N124:Q124"/>
    <mergeCell ref="F126:I126"/>
    <mergeCell ref="L126:M126"/>
    <mergeCell ref="N126:Q126"/>
    <mergeCell ref="M117:Q117"/>
    <mergeCell ref="F119:I119"/>
    <mergeCell ref="L119:M119"/>
    <mergeCell ref="N119:Q119"/>
    <mergeCell ref="F123:I123"/>
    <mergeCell ref="L123:M123"/>
    <mergeCell ref="N123:Q123"/>
    <mergeCell ref="N102:Q102"/>
    <mergeCell ref="L104:Q104"/>
    <mergeCell ref="C110:Q110"/>
    <mergeCell ref="F112:P112"/>
    <mergeCell ref="M114:P114"/>
    <mergeCell ref="M116:Q11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printOptions/>
  <pageMargins left="0.5902777910232544" right="0.5902777910232544" top="0.5208333730697632" bottom="0.4861111342906952" header="0" footer="0"/>
  <pageSetup blackAndWhite="1" fitToHeight="999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Josef Kudrna</cp:lastModifiedBy>
  <dcterms:created xsi:type="dcterms:W3CDTF">2020-05-12T10:37:10Z</dcterms:created>
  <dcterms:modified xsi:type="dcterms:W3CDTF">2020-05-12T10:37:11Z</dcterms:modified>
  <cp:category/>
  <cp:version/>
  <cp:contentType/>
  <cp:contentStatus/>
</cp:coreProperties>
</file>