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firstSheet="1" activeTab="3"/>
  </bookViews>
  <sheets>
    <sheet name="Rekapitulace stavby" sheetId="1" r:id="rId1"/>
    <sheet name="01 - Stavební objekt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objekt'!$C$103:$K$103</definedName>
    <definedName name="_xlnm._FilterDatabase" localSheetId="2" hidden="1">'02 - Vedlejší a ostatní n...'!$C$76:$K$76</definedName>
    <definedName name="_xlnm.Print_Titles" localSheetId="1">'01 - Stavební objekt'!$103:$103</definedName>
    <definedName name="_xlnm.Print_Titles" localSheetId="2">'02 - Vedlejší a ostatní n...'!$76:$76</definedName>
    <definedName name="_xlnm.Print_Titles" localSheetId="0">'Rekapitulace stavby'!$49:$49</definedName>
    <definedName name="_xlnm.Print_Area" localSheetId="1">'01 - Stavební objekt'!$C$4:$J$36,'01 - Stavební objekt'!$C$42:$J$85,'01 - Stavební objekt'!$C$91:$K$420</definedName>
    <definedName name="_xlnm.Print_Area" localSheetId="2">'02 - Vedlejší a ostatní n...'!$C$4:$J$36,'02 - Vedlejší a ostatní n...'!$C$42:$J$58,'02 - Vedlejší a ostatní n...'!$C$64:$K$88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<sst xmlns="http://schemas.openxmlformats.org/spreadsheetml/2006/main" count="3942" uniqueCount="1003">
  <si>
    <t>Export VZ</t>
  </si>
  <si>
    <t>List obsahuje:</t>
  </si>
  <si>
    <t>3.0</t>
  </si>
  <si>
    <t/>
  </si>
  <si>
    <t>False</t>
  </si>
  <si>
    <t>{2354c37e-a8f3-4ade-9e89-b3f3e96e8554}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</si>
  <si>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</si>
  <si>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</si>
  <si>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</si>
  <si>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</si>
  <si>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</si>
  <si>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</si>
  <si>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</si>
  <si>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</si>
  <si>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Ha0060082016</t>
  </si>
  <si>
    <t>Stavba:</t>
  </si>
  <si>
    <t>Lakovna na p.p.č. 2713/229, Okružní ul. Tachov</t>
  </si>
  <si>
    <t>0,1</t>
  </si>
  <si>
    <t>KSO:</t>
  </si>
  <si>
    <t>CC-CZ:</t>
  </si>
  <si>
    <t>1</t>
  </si>
  <si>
    <t>Místo:</t>
  </si>
  <si>
    <t>p.p.č. 2713/229,k.ú. Tachov</t>
  </si>
  <si>
    <t>Datum:</t>
  </si>
  <si>
    <t>17.8.2016</t>
  </si>
  <si>
    <t>10</t>
  </si>
  <si>
    <t>100</t>
  </si>
  <si>
    <t>Zadavatel:</t>
  </si>
  <si>
    <t>IČ:</t>
  </si>
  <si>
    <t>27992241</t>
  </si>
  <si>
    <t>SIPAMONT s.r.o., Okružní 2016, 347 01 Tachov</t>
  </si>
  <si>
    <t>DIČ:</t>
  </si>
  <si>
    <t>CZ27992241</t>
  </si>
  <si>
    <t>Uchazeč:</t>
  </si>
  <si>
    <t>výběrové řízení</t>
  </si>
  <si>
    <t>Projektant:</t>
  </si>
  <si>
    <t>46801316</t>
  </si>
  <si>
    <t>Ing. Jan Rössler, Na Terase 1914, 347 01 Tachov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</si>
  <si>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</si>
  <si>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</si>
  <si>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</si>
  <si>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</si>
  <si>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</si>
  <si>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</si>
  <si>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</si>
  <si>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</si>
  <si>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</si>
  <si>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</si>
  <si>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</si>
  <si>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</si>
  <si>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</si>
  <si>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</si>
  <si>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</si>
  <si>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</si>
  <si>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</si>
  <si>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</si>
  <si>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</si>
  <si>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</si>
  <si>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</si>
  <si>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</si>
  <si>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</si>
  <si>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</si>
  <si>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</si>
  <si>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</si>
  <si>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</si>
  <si>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</si>
  <si>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</si>
  <si>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</si>
  <si>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</si>
  <si>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</si>
  <si>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</si>
  <si>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</si>
  <si>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</si>
  <si>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</si>
  <si>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</si>
  <si>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</si>
  <si>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</si>
  <si>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</si>
  <si>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</si>
  <si>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</si>
  <si>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objekt</t>
  </si>
  <si>
    <t>STA</t>
  </si>
  <si>
    <t>{7014c68b-91e9-4d99-a08f-74a085aa1ab3}</t>
  </si>
  <si>
    <t>2</t>
  </si>
  <si>
    <t>02</t>
  </si>
  <si>
    <t>Vedlejší a ostatní náklady</t>
  </si>
  <si>
    <t>VON</t>
  </si>
  <si>
    <t>{81f42031-b7ab-48a4-bec2-5a634672fe85}</t>
  </si>
  <si>
    <t>Zpět na list:</t>
  </si>
  <si>
    <t>KRYCÍ LIST SOUPISU</t>
  </si>
  <si>
    <t>Objekt:</t>
  </si>
  <si>
    <t>01 - Stavební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</si>
  <si>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</si>
  <si>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</si>
  <si>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</si>
  <si>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</si>
  <si>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</si>
  <si>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</si>
  <si>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</si>
  <si>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</si>
  <si>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</si>
  <si>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62 - Úprava povrchů vnějších</t>
  </si>
  <si>
    <t xml:space="preserve">    63 - Podlahy a podlahové konstrukce</t>
  </si>
  <si>
    <t xml:space="preserve">    5 - Komunikace pozemní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</si>
  <si>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</si>
  <si>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</si>
  <si>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</si>
  <si>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</si>
  <si>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</si>
  <si>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</si>
  <si>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</si>
  <si>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</si>
  <si>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</si>
  <si>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</si>
  <si>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719 - Požární rozvod</t>
  </si>
  <si>
    <t xml:space="preserve">    721 - Zdravotechnika -  kanalizace</t>
  </si>
  <si>
    <t xml:space="preserve">    722 - Zdravotechnika - vodovod</t>
  </si>
  <si>
    <t xml:space="preserve">    723 - Zdravotechnika -  plynovod, přípojka</t>
  </si>
  <si>
    <t xml:space="preserve">    725 - Zdravotechnika - zařizovací předměty</t>
  </si>
  <si>
    <t xml:space="preserve">    730 - Ústřední vytápění</t>
  </si>
  <si>
    <t xml:space="preserve">    764 - Konstrukce klempířské</t>
  </si>
  <si>
    <t xml:space="preserve">    767 - Konstrukce zámečnické</t>
  </si>
  <si>
    <t xml:space="preserve">    21-M - Elektromontáže</t>
  </si>
  <si>
    <t xml:space="preserve">    26-M - Montáže zařízení - lakovací kabina</t>
  </si>
  <si>
    <t xml:space="preserve">    31-M - Montáže jeřábů a jeřábových drah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</si>
  <si>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</si>
  <si>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</si>
  <si>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</si>
  <si>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</si>
  <si>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</si>
  <si>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</si>
  <si>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</si>
  <si>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</si>
  <si>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</si>
  <si>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</si>
  <si>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</si>
  <si>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</si>
  <si>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</si>
  <si>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</si>
  <si>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</si>
  <si>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</si>
  <si>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</si>
  <si>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</si>
  <si>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</si>
  <si>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</si>
  <si>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</si>
  <si>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</si>
  <si>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2016 01</t>
  </si>
  <si>
    <t>4</t>
  </si>
  <si>
    <t>1195383099</t>
  </si>
  <si>
    <t>PP</t>
  </si>
  <si>
    <t>Rozebírání zpevněných ploch s přemístěním na skládku na vzdálenost do 20 m nebo s naložením na dopravní prostředek ze silničních panelů</t>
  </si>
  <si>
    <t>VV</t>
  </si>
  <si>
    <t>25,0*24,0</t>
  </si>
  <si>
    <t>113152111</t>
  </si>
  <si>
    <t>Odstranění podkladů zpevněných ploch z kameniva těženého</t>
  </si>
  <si>
    <t>m3</t>
  </si>
  <si>
    <t>-1609691815</t>
  </si>
  <si>
    <t>Odstranění podkladů zpevněných ploch s přemístěním na skládku na vzdálenost do 20 m nebo s naložením na dopravní prostředek z kameniva těženého</t>
  </si>
  <si>
    <t>podklad stávaj.panelů</t>
  </si>
  <si>
    <t>0,3*15,24*13,6</t>
  </si>
  <si>
    <t>3</t>
  </si>
  <si>
    <t>132201101</t>
  </si>
  <si>
    <t>Hloubení rýh š do 600 mm v hornině tř. 3 objemu do 100 m3</t>
  </si>
  <si>
    <t>CS ÚRS 2015 01</t>
  </si>
  <si>
    <t>-1422423995</t>
  </si>
  <si>
    <t>Hloubení zapažených i nezapažených rýh šířky do 600 mm s urovnáním dna do předepsaného profilu a spádu v hornině tř. 3 do 100 m3</t>
  </si>
  <si>
    <t>0,3*0,9*(15,24*2+13,2*3)</t>
  </si>
  <si>
    <t>132201109</t>
  </si>
  <si>
    <t>Příplatek za lepivost k hloubení rýh š do 600 mm v hornině tř. 3</t>
  </si>
  <si>
    <t>-1844743306</t>
  </si>
  <si>
    <t>Hloubení zapažených i nezapažených rýh šířky do 600 mm s urovnáním dna do předepsaného profilu a spádu v hornině tř. 3 Příplatek k cenám za lepivost horniny tř. 3</t>
  </si>
  <si>
    <t>18,922*0,5 'Přepočtené koeficientem množství</t>
  </si>
  <si>
    <t>5</t>
  </si>
  <si>
    <t>133201101</t>
  </si>
  <si>
    <t>Hloubení šachet v hornině tř. 3 objemu do 100 m3</t>
  </si>
  <si>
    <t>978931430</t>
  </si>
  <si>
    <t>Hloubení zapažených i nezapažených šachet s případným nutným přemístěním výkopku ve výkopišti v hornině tř. 3 do 100 m3</t>
  </si>
  <si>
    <t>2,0*1,0*1,2*12</t>
  </si>
  <si>
    <t>6</t>
  </si>
  <si>
    <t>133201109</t>
  </si>
  <si>
    <t>Příplatek za lepivost u hloubení šachet v hornině tř. 3</t>
  </si>
  <si>
    <t>399504859</t>
  </si>
  <si>
    <t>Hloubení zapažených i nezapažených šachet s případným nutným přemístěním výkopku ve výkopišti v hornině tř. 3 Příplatek k cenám za lepivost horniny tř. 3</t>
  </si>
  <si>
    <t>28,8*0,5 'Přepočtené koeficientem množství</t>
  </si>
  <si>
    <t>7</t>
  </si>
  <si>
    <t>162701105</t>
  </si>
  <si>
    <t>Vodorovné přemístění do 10000 m výkopku/sypaniny z horniny tř. 1 až 4</t>
  </si>
  <si>
    <t>-211884330</t>
  </si>
  <si>
    <t>Vodorovné přemístění výkopku nebo sypaniny po suchu na obvyklém dopravním prostředku, bez naložení výkopku, avšak se složením bez rozhrnutí z horniny tř. 1 až 4 na vzdálenost přes 9 000 do 10 000 m</t>
  </si>
  <si>
    <t>18,922+28,8</t>
  </si>
  <si>
    <t>8</t>
  </si>
  <si>
    <t>162701109</t>
  </si>
  <si>
    <t>Příplatek k vodorovnému přemístění výkopku/sypaniny z horniny tř. 1 až 4 ZKD 1000 m přes 10000 m</t>
  </si>
  <si>
    <t>-1410672242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</si>
  <si>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</si>
  <si>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9</t>
  </si>
  <si>
    <t>171201201</t>
  </si>
  <si>
    <t>Uložení sypaniny na skládky</t>
  </si>
  <si>
    <t>-191279314</t>
  </si>
  <si>
    <t>171201211</t>
  </si>
  <si>
    <t>Poplatek za uložení odpadu ze sypaniny na skládce (skládkovné)</t>
  </si>
  <si>
    <t>t</t>
  </si>
  <si>
    <t>-251572577</t>
  </si>
  <si>
    <t>Uložení sypaniny poplatek za uložení sypaniny na skládce (skládkovné)</t>
  </si>
  <si>
    <t>47,722*1,8 'Přepočtené koeficientem množství</t>
  </si>
  <si>
    <t>11</t>
  </si>
  <si>
    <t>181101121</t>
  </si>
  <si>
    <t>Zhutnění a úprava podkladu</t>
  </si>
  <si>
    <t>CS ÚRS 2013 01</t>
  </si>
  <si>
    <t>466496249</t>
  </si>
  <si>
    <t>15,24*13,6</t>
  </si>
  <si>
    <t>12</t>
  </si>
  <si>
    <t>181102301</t>
  </si>
  <si>
    <t>Úprava pláně v zářezech bez zhutnění</t>
  </si>
  <si>
    <t>685409708</t>
  </si>
  <si>
    <t>Úprava pláně na stavbách dálnic v zářezech mimo skalních bez zhutnění</t>
  </si>
  <si>
    <t>13</t>
  </si>
  <si>
    <t>R1-001</t>
  </si>
  <si>
    <t>Vytyčení, osazení objektu</t>
  </si>
  <si>
    <t>kpl</t>
  </si>
  <si>
    <t>784960990</t>
  </si>
  <si>
    <t>Zakládání</t>
  </si>
  <si>
    <t>14</t>
  </si>
  <si>
    <t>210220000</t>
  </si>
  <si>
    <t>Uzemňovací vedení z vodičů FeZn páskou do 120 mm2</t>
  </si>
  <si>
    <t>m</t>
  </si>
  <si>
    <t>-1621870279</t>
  </si>
  <si>
    <t>(15,24+13,6)*2</t>
  </si>
  <si>
    <t>4*2,0</t>
  </si>
  <si>
    <t>271532211.1</t>
  </si>
  <si>
    <t>Podsyp pod základové konstrukce se zhutněním z hrubého kameniva frakce 0 až 63 mm</t>
  </si>
  <si>
    <t>-1012761294</t>
  </si>
  <si>
    <t>Podsyp pod základové konstrukce se zhutněním a urovnáním povrchu z kameniva hrubého, frakce 0 - 63 mm</t>
  </si>
  <si>
    <t>pod pasy</t>
  </si>
  <si>
    <t>0,3*0,1*(15,24*2+13,2*3)</t>
  </si>
  <si>
    <t>pod patky</t>
  </si>
  <si>
    <t>2,0*1,0*0,1*12</t>
  </si>
  <si>
    <t>pod desku</t>
  </si>
  <si>
    <t>0,3*14,6*13,08</t>
  </si>
  <si>
    <t>16</t>
  </si>
  <si>
    <t>271562211.1</t>
  </si>
  <si>
    <t>Podsyp - lomová výsivka - zaválcování do štěrku 0-63 mm</t>
  </si>
  <si>
    <t>-1216578928</t>
  </si>
  <si>
    <t>0,1*14,6*13,08</t>
  </si>
  <si>
    <t>17</t>
  </si>
  <si>
    <t>273321411</t>
  </si>
  <si>
    <t>Základové desky ze ŽB tř. C 20/25</t>
  </si>
  <si>
    <t>1415266478</t>
  </si>
  <si>
    <t>Základy z betonu železového (bez výztuže) desky z betonu bez zvláštních nároků na vliv prostředí (X0, XC) tř. C 20/25</t>
  </si>
  <si>
    <t>0,2*15,24*13,6</t>
  </si>
  <si>
    <t>18</t>
  </si>
  <si>
    <t>273351215</t>
  </si>
  <si>
    <t>Zřízení bednění stěn základových desek</t>
  </si>
  <si>
    <t>373606034</t>
  </si>
  <si>
    <t>0,2*(15,24+13,6)*2</t>
  </si>
  <si>
    <t>19</t>
  </si>
  <si>
    <t>273351216</t>
  </si>
  <si>
    <t>Odstranění bednění stěn základových desek</t>
  </si>
  <si>
    <t>-2046351135</t>
  </si>
  <si>
    <t>20</t>
  </si>
  <si>
    <t>273362021</t>
  </si>
  <si>
    <t>Výztuž základových desek svařovanými sítěmi Kari 100/100/4</t>
  </si>
  <si>
    <t>564137731</t>
  </si>
  <si>
    <t>15,24*13,6*7,9/1000*1,25*1,08</t>
  </si>
  <si>
    <t>274321411</t>
  </si>
  <si>
    <t>Základové pasy ze ŽB bez zvýšených nároků na prostředí tř. C 20/25</t>
  </si>
  <si>
    <t>-1987951205</t>
  </si>
  <si>
    <t>Základy z betonu železového (bez výztuže) pasy z betonu bez zvýšených nároků na prostředí tř. C 20/25</t>
  </si>
  <si>
    <t>0,3*0,8*(15,24*2+13,2*3)</t>
  </si>
  <si>
    <t>22</t>
  </si>
  <si>
    <t>274351215</t>
  </si>
  <si>
    <t>Zřízení bednění stěn základových pasů</t>
  </si>
  <si>
    <t>455338981</t>
  </si>
  <si>
    <t>Bednění základových stěn pasů svislé nebo šikmé (odkloněné), půdorysně přímé nebo zalomené ve volných nebo zapažených jámách, rýhách, šachtách, včetně případných vzpěr zřízení</t>
  </si>
  <si>
    <t>0,8*(15,24*2+13,2*3)*2</t>
  </si>
  <si>
    <t>23</t>
  </si>
  <si>
    <t>274351216</t>
  </si>
  <si>
    <t>Odstranění bednění stěn základových pasů</t>
  </si>
  <si>
    <t>432715755</t>
  </si>
  <si>
    <t>Bednění základových stěn pasů svislé nebo šikmé (odkloněné), půdorysně přímé nebo zalomené ve volných nebo zapažených jámách, rýhách, šachtách, včetně případných vzpěr odstranění</t>
  </si>
  <si>
    <t>24</t>
  </si>
  <si>
    <t>274362021</t>
  </si>
  <si>
    <t>Výztuž základových pásů svařovanými sítěmi Kari</t>
  </si>
  <si>
    <t>226766334</t>
  </si>
  <si>
    <t>Výztuž základů pasů ze svařovaných sítí z drátů typu KARI</t>
  </si>
  <si>
    <t>16,819*50/1000</t>
  </si>
  <si>
    <t>25</t>
  </si>
  <si>
    <t>275321611</t>
  </si>
  <si>
    <t>Základové patky ze ŽB tř. C 30/37</t>
  </si>
  <si>
    <t>-273344279</t>
  </si>
  <si>
    <t>Základy z betonu železového (bez výztuže) patky z betonu bez zvláštních nároků na vliv prostředí (X0, XC) tř. C 30/37</t>
  </si>
  <si>
    <t>2,0*1,0*1,1*12</t>
  </si>
  <si>
    <t>26</t>
  </si>
  <si>
    <t>275351215</t>
  </si>
  <si>
    <t>Zřízení bednění stěn základových patek</t>
  </si>
  <si>
    <t>-1618760642</t>
  </si>
  <si>
    <t>Bednění základových stěn patek svislé nebo šikmé (odkloněné), půdorysně přímé nebo zalomené ve volných nebo zapažených jámách, rýhách, šachtách, včetně případných vzpěr zřízení</t>
  </si>
  <si>
    <t>(2,0+1,0)*2*1,1*12</t>
  </si>
  <si>
    <t>27</t>
  </si>
  <si>
    <t>275351216</t>
  </si>
  <si>
    <t>Odstranění bednění stěn základových patek</t>
  </si>
  <si>
    <t>1404527646</t>
  </si>
  <si>
    <t>Bednění základových stěn patek svislé nebo šikmé (odkloněné), půdorysně přímé nebo zalomené ve volných nebo zapažených jámách, rýhách, šachtách, včetně případných vzpěr odstranění</t>
  </si>
  <si>
    <t>28</t>
  </si>
  <si>
    <t>275353152r</t>
  </si>
  <si>
    <t>Bednění kotevních otvorů v základových patkách průřezu 1,0x0,8 m, hl. 0,8 m</t>
  </si>
  <si>
    <t>kus</t>
  </si>
  <si>
    <t>1141687468</t>
  </si>
  <si>
    <t>Bednění kotevních otvorů a prostupů v základových konstrukcích v patkách včetně polohového zajištění a odbednění, popř. ztraceného bednění z pletiva apod. průřezu 1,0x0,8m, hl. 0,8 m</t>
  </si>
  <si>
    <t>29</t>
  </si>
  <si>
    <t>275361821</t>
  </si>
  <si>
    <t>Výztuž základových patek a pilot betonářskou ocelí 10 505 (R)</t>
  </si>
  <si>
    <t>1458888279</t>
  </si>
  <si>
    <t>26,4*120/1000</t>
  </si>
  <si>
    <t>30</t>
  </si>
  <si>
    <t>631319175</t>
  </si>
  <si>
    <t>Příplatek k mazanině tl do 240 mm za stržení povrchu spodní vrstvy před vložením výztuže</t>
  </si>
  <si>
    <t>-1991601048</t>
  </si>
  <si>
    <t>Svislé a kompletní konstrukce</t>
  </si>
  <si>
    <t>31</t>
  </si>
  <si>
    <t>342151122</t>
  </si>
  <si>
    <t>Montáž opláštění stěn  ze sendvičových panelů tl. 120 mm s jádrem z min.vaty budov v do 12 m</t>
  </si>
  <si>
    <t>-1894280651</t>
  </si>
  <si>
    <t>6,3*(15,24+13,6)*2</t>
  </si>
  <si>
    <t>-(10,0*2,0+1,0*2,0*2+4,0*4,0*2)</t>
  </si>
  <si>
    <t>32</t>
  </si>
  <si>
    <t>M</t>
  </si>
  <si>
    <t>311000</t>
  </si>
  <si>
    <t>1081241972</t>
  </si>
  <si>
    <t>307,384*1,02 'Přepočtené koeficientem množství</t>
  </si>
  <si>
    <t>33</t>
  </si>
  <si>
    <t>386381116</t>
  </si>
  <si>
    <t>Jímka 1200x1200x1200 mm ze ŽB - sběrná jímka s odtokovým kanálkem</t>
  </si>
  <si>
    <t>-1329794453</t>
  </si>
  <si>
    <t>Jímka ze železového betonu s bedněním a výztuží, s hladkou cementovou omítkou 20 mm tl. na stěnách, s ozubem pro zapuštění krycí desky, s cementovým potěrem 20 mm tl. na dně, bez zakrytí, bez zemních prací a izolace při vnitřním objemu jímky (délka x šířka x výška) do 1200x1200x1200 mm (1,728 m3)</t>
  </si>
  <si>
    <t>34</t>
  </si>
  <si>
    <t>388381133</t>
  </si>
  <si>
    <t>Kanály větrací průřezu do 900x900 mm ze ŽB volné vč. roštu</t>
  </si>
  <si>
    <t>-1183149625</t>
  </si>
  <si>
    <t>Kanály (suché) pro rozvody inženýrských sítí nebo větrací betonové nebo železobetonové včetně bednění a odbednění, s betonovou základovou deskou a se zatřením dna, s vyspravením vnitřních stěn cementovou maltou nebo s omítnutím vnitřních stěn zatřenou cementovou omítkou, bez úpravy vnějších stěn, bez zakrytí železobetonové včetně výztuže volné vnitřního průřezu (šířka x výška) přes 600x750 do 900x900 mm</t>
  </si>
  <si>
    <t>větrací kanály 5,1x0,8 m</t>
  </si>
  <si>
    <t>4*5,1</t>
  </si>
  <si>
    <t>62</t>
  </si>
  <si>
    <t>Úprava povrchů vnějších</t>
  </si>
  <si>
    <t>35</t>
  </si>
  <si>
    <t>622252001</t>
  </si>
  <si>
    <t>Montáž zakládacích soklových lišt kontaktního zateplení</t>
  </si>
  <si>
    <t>878517593</t>
  </si>
  <si>
    <t>Montáž lišt kontaktního zateplení zakládacích soklových připevněných hmoždinkami</t>
  </si>
  <si>
    <t>(15,24+13,6)*2-(4,0*2+1,0*2)</t>
  </si>
  <si>
    <t>36</t>
  </si>
  <si>
    <t>590516470</t>
  </si>
  <si>
    <t>lišta soklová Al s okapničkou, zakládací U 10 cm, 0,95/200 cm</t>
  </si>
  <si>
    <t>-643132672</t>
  </si>
  <si>
    <t>Kontaktní zateplovací systémy příslušenství kontaktních zateplovacích systémů lišty soklové  - zakládací spodní profil U - Form s okapničkou, Al, délka 200 cm U 10 cm  0,95/200</t>
  </si>
  <si>
    <t>47,68*1,05 'Přepočtené koeficientem množství</t>
  </si>
  <si>
    <t>37</t>
  </si>
  <si>
    <t>622211021</t>
  </si>
  <si>
    <t>Montáž kontaktního zateplení vnějších stěn z polystyrénových desek tl do 120 mm</t>
  </si>
  <si>
    <t>-2136627185</t>
  </si>
  <si>
    <t>Montáž kontaktního zateplení z polystyrenových desek nebo z kombinovaných desek na vnější stěny, tloušťky desek přes 80 do 120 mm</t>
  </si>
  <si>
    <t>soklové desky</t>
  </si>
  <si>
    <t>28,0</t>
  </si>
  <si>
    <t>38</t>
  </si>
  <si>
    <t>283763540</t>
  </si>
  <si>
    <t>deska fasádní polystyrénová izolační Perimeter N PER 30 (EPS P) 1250 x 600 x 100 mm</t>
  </si>
  <si>
    <t>932535482</t>
  </si>
  <si>
    <t>Desky z lehčených plastů desky z expandovaného polystyrenu Perimeter izolační desky 1265 x 615 mm, lambda 0,034 W/m K Isover EPS PERIMETR  100 x 1250 x 600 mm</t>
  </si>
  <si>
    <t>P</t>
  </si>
  <si>
    <t>Poznámka k položce:
lambda=0,034 [W / m K]</t>
  </si>
  <si>
    <t>28*1,02 'Přepočtené koeficientem množství</t>
  </si>
  <si>
    <t>63</t>
  </si>
  <si>
    <t>Podlahy a podlahové konstrukce</t>
  </si>
  <si>
    <t>39</t>
  </si>
  <si>
    <t>631311135</t>
  </si>
  <si>
    <t>Mazanina tl do 240 mm z betonu prostého bez zvýšených nároků na prostředí tř. C 20/25</t>
  </si>
  <si>
    <t>-953816311</t>
  </si>
  <si>
    <t>Mazanina z betonu prostého bez zvýšených nároků na prostředí tl. přes 120 do 240 mm tř. C 20/25</t>
  </si>
  <si>
    <t>0,15*(71,28+121,97)</t>
  </si>
  <si>
    <t>-0,15*(5,1*0,8*4)</t>
  </si>
  <si>
    <t>40</t>
  </si>
  <si>
    <t>631319023</t>
  </si>
  <si>
    <t>Příplatek k mazanině tl do 240 mm za přehlazení s poprášením cementem</t>
  </si>
  <si>
    <t>-425752672</t>
  </si>
  <si>
    <t>Příplatek k cenám mazanin za úpravu povrchu mazaniny přehlazením s poprášením cementem pro konečnou úpravu, mazanina tl. přes 120 do 240 mm (10 kg/m3)</t>
  </si>
  <si>
    <t>41</t>
  </si>
  <si>
    <t>631319204</t>
  </si>
  <si>
    <t>Příplatek k mazaninám za přidání ocelových vláken (drátkobeton) pro objemové vyztužení 30 kg/m3</t>
  </si>
  <si>
    <t>1755997680</t>
  </si>
  <si>
    <t>Příplatek k cenám betonových mazanin za vyztužení ocelovými vlákny (drátkobeton) objemové vyztužení 30 kg/m3</t>
  </si>
  <si>
    <t>Komunikace pozemní</t>
  </si>
  <si>
    <t>42</t>
  </si>
  <si>
    <t>181101121.2</t>
  </si>
  <si>
    <t>Zhutnění a úprava podkladu na 45 Mpa</t>
  </si>
  <si>
    <t>883107194</t>
  </si>
  <si>
    <t>0,5*(16,24+13,6)*2</t>
  </si>
  <si>
    <t>43</t>
  </si>
  <si>
    <t>637111112</t>
  </si>
  <si>
    <t>Okapový chodník ze štěrkodrtě fr. 8/16  tl 150 mm s udusáním</t>
  </si>
  <si>
    <t>-763838145</t>
  </si>
  <si>
    <t>Okapový chodník ze štěrkopísku tl 150 mm s udusáním</t>
  </si>
  <si>
    <t>44</t>
  </si>
  <si>
    <t>637121111</t>
  </si>
  <si>
    <t>Okapový chodník z kačírku tl 100 mm s udusáním</t>
  </si>
  <si>
    <t>-1478033041</t>
  </si>
  <si>
    <t>45</t>
  </si>
  <si>
    <t>916331112</t>
  </si>
  <si>
    <t>Osazení zahradního obrubníku betonového do lože z betonu s boční opěrou</t>
  </si>
  <si>
    <t>1534911956</t>
  </si>
  <si>
    <t>(16,24 +14,6)*2</t>
  </si>
  <si>
    <t>46</t>
  </si>
  <si>
    <t>592173030</t>
  </si>
  <si>
    <t>obrubník betonový zahradní přírodní šedá ABO 6/20 50x5x20 cm</t>
  </si>
  <si>
    <t>1288535893</t>
  </si>
  <si>
    <t>Poznámka k položce:
spotřeba: 2 kus/m</t>
  </si>
  <si>
    <t>61,68*2,02 'Přepočtené koeficientem množství</t>
  </si>
  <si>
    <t>47</t>
  </si>
  <si>
    <t>916991121</t>
  </si>
  <si>
    <t>Lože pod obrubníky, krajníky nebo obruby z dlažebních kostek z betonu prostého</t>
  </si>
  <si>
    <t>-750141801</t>
  </si>
  <si>
    <t>61,68*0,1*0,1</t>
  </si>
  <si>
    <t>Ostatní konstrukce a práce, bourání</t>
  </si>
  <si>
    <t>48</t>
  </si>
  <si>
    <t>949101112</t>
  </si>
  <si>
    <t>Lešení pomocné pro objekty pozemních staveb s lešeňovou podlahou v do 3,5 m zatížení do 150 kg/m2</t>
  </si>
  <si>
    <t>-525853587</t>
  </si>
  <si>
    <t>Lešení pomocné pracovní pro objekty pozemních staveb pro zatížení do 150 kg/m2, o výšce lešeňové podlahy přes 1,9 do 3,5 m</t>
  </si>
  <si>
    <t>71,28+121,97</t>
  </si>
  <si>
    <t>94</t>
  </si>
  <si>
    <t>Lešení a stavební výtahy</t>
  </si>
  <si>
    <t>49</t>
  </si>
  <si>
    <t>94-001</t>
  </si>
  <si>
    <t>Použití pojízdné plošiny</t>
  </si>
  <si>
    <t>-157627966</t>
  </si>
  <si>
    <t>50</t>
  </si>
  <si>
    <t>941111121</t>
  </si>
  <si>
    <t>Montáž lešení řadového trubkového lehkého s podlahami zatížení do 200 kg/m2 š do 1,2 m v do 10 m</t>
  </si>
  <si>
    <t>840931292</t>
  </si>
  <si>
    <t>Montáž lešení řadového trubkového lehkého pracovního s podlahami s provozním zatížením tř. 3 do 200 kg/m2 šířky tř. W09 přes 0,9 do 1,2 m, výšky do 10 m</t>
  </si>
  <si>
    <t>4,7*(18,24+13,6)*2</t>
  </si>
  <si>
    <t>51</t>
  </si>
  <si>
    <t>941111221</t>
  </si>
  <si>
    <t>Příplatek k lešení řadovému trubkovému lehkému s podlahami š 1,2 m v 10 m za první a ZKD den použití</t>
  </si>
  <si>
    <t>576190338</t>
  </si>
  <si>
    <t>Montáž lešení řadového trubkového lehkého pracovního s podlahami s provozním zatížením tř. 3 do 200 kg/m2 Příplatek za první a každý další den použití lešení k ceně -1121</t>
  </si>
  <si>
    <t>299,296*60 'Přepočtené koeficientem množství</t>
  </si>
  <si>
    <t>52</t>
  </si>
  <si>
    <t>941111821</t>
  </si>
  <si>
    <t>Demontáž lešení řadového trubkového lehkého s podlahami zatížení do 200 kg/m2 š do 1,2 m v do 10 m</t>
  </si>
  <si>
    <t>-1499917034</t>
  </si>
  <si>
    <t>Demontáž lešení řadového trubkového lehkého pracovního s podlahami s provozním zatížením tř. 3 do 200 kg/m2 šířky tř. W09 přes 0,9 do 1,2 m, výšky do 10 m</t>
  </si>
  <si>
    <t>95</t>
  </si>
  <si>
    <t>Různé dokončovací konstrukce a práce pozemních staveb</t>
  </si>
  <si>
    <t>53</t>
  </si>
  <si>
    <t>95-001</t>
  </si>
  <si>
    <t>Nezměřitelné práce - zednická výpomoc pro ZTI,ÚT,elektro, VZT</t>
  </si>
  <si>
    <t>-66473413</t>
  </si>
  <si>
    <t>Nezměřitelné práce - zednická výpomoc pro ZTI,ÚT,elektro</t>
  </si>
  <si>
    <t>54</t>
  </si>
  <si>
    <t>95-002</t>
  </si>
  <si>
    <t>Začištění podlah po vybourání příček a zdiva</t>
  </si>
  <si>
    <t>393805550</t>
  </si>
  <si>
    <t>55</t>
  </si>
  <si>
    <t>449321130</t>
  </si>
  <si>
    <t>D+M přístroj hasicí ruční práškový PHP 21 a nebo CO2</t>
  </si>
  <si>
    <t>123296516</t>
  </si>
  <si>
    <t>56</t>
  </si>
  <si>
    <t>95-002.1</t>
  </si>
  <si>
    <t>Požární zabezpečení,tabulky, požární ucpávky apod.</t>
  </si>
  <si>
    <t>478833906</t>
  </si>
  <si>
    <t>57</t>
  </si>
  <si>
    <t>95-004</t>
  </si>
  <si>
    <t>Čistící rohož na obuv</t>
  </si>
  <si>
    <t>-79870083</t>
  </si>
  <si>
    <t>58</t>
  </si>
  <si>
    <t>95-004.1</t>
  </si>
  <si>
    <t>D+M tabulky pro označení el. a plynových zařízení a uzávěrů jednotlivých energií</t>
  </si>
  <si>
    <t>1933767874</t>
  </si>
  <si>
    <t>59</t>
  </si>
  <si>
    <t>952901221</t>
  </si>
  <si>
    <t>Vyčištění budov průmyslových objektů při jakékoliv výšce podlaží</t>
  </si>
  <si>
    <t>1350935969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</si>
  <si>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</si>
  <si>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96</t>
  </si>
  <si>
    <t>Bourání konstrukcí</t>
  </si>
  <si>
    <t>997</t>
  </si>
  <si>
    <t>Přesun sutě</t>
  </si>
  <si>
    <t>60</t>
  </si>
  <si>
    <t>997013113</t>
  </si>
  <si>
    <t>Vnitrostaveništní doprava suti a vybouraných hmot pro budovy v do 12 m s použitím mechanizace</t>
  </si>
  <si>
    <t>-1989186018</t>
  </si>
  <si>
    <t>Vnitrostaveništní doprava suti a vybouraných hmot vodorovně do 50 m svisle s použitím mechanizace pro budovy a haly výšky přes 9 do 12 m</t>
  </si>
  <si>
    <t>61</t>
  </si>
  <si>
    <t>997013501</t>
  </si>
  <si>
    <t>Odvoz suti a vybouraných hmot na skládku nebo meziskládku do 1 km se složením</t>
  </si>
  <si>
    <t>-481679306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</si>
  <si>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</si>
  <si>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</si>
  <si>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</si>
  <si>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-473859138</t>
  </si>
  <si>
    <t>Odvoz suti a vybouraných hmot na skládku nebo meziskládku se složením, na vzdálenost Příplatek k ceně za každý další i započatý 1 km přes 1 km</t>
  </si>
  <si>
    <t>312,486*14 'Přepočtené koeficientem množství</t>
  </si>
  <si>
    <t>997013802</t>
  </si>
  <si>
    <t>Poplatek za uložení stavebního železobetonového odpadu na skládce (skládkovné)</t>
  </si>
  <si>
    <t>-117357083</t>
  </si>
  <si>
    <t>Poplatek za uložení stavebního odpadu na skládce (skládkovné) železobetonového</t>
  </si>
  <si>
    <t>998</t>
  </si>
  <si>
    <t>Přesun hmot</t>
  </si>
  <si>
    <t>64</t>
  </si>
  <si>
    <t>998021021</t>
  </si>
  <si>
    <t>Přesun hmot pro haly s nosnou kcí zděnou nebo monolitickou v do 20 m</t>
  </si>
  <si>
    <t>-1522724808</t>
  </si>
  <si>
    <t>Přesun hmot pro haly občanské výstavby, výrobu a služby s nosnou svislou konstrukcí zděnou nebo betonovou monolitickou vodorovná dopravní vzdálenost do 100 m, pro haly výšky do 20 m</t>
  </si>
  <si>
    <t>PSV</t>
  </si>
  <si>
    <t>Práce a dodávky PSV</t>
  </si>
  <si>
    <t>711</t>
  </si>
  <si>
    <t>Izolace proti vodě, vlhkosti a plynům</t>
  </si>
  <si>
    <t>65</t>
  </si>
  <si>
    <t>711131101</t>
  </si>
  <si>
    <t>Provedení izolace proti zemní vlhkosti pásy na sucho vodorovné AIP nebo tkaninou</t>
  </si>
  <si>
    <t>13226580</t>
  </si>
  <si>
    <t>Provedení izolace proti zemní vlhkosti pásy na sucho AIP nebo tkaniny na ploše vodorovné V</t>
  </si>
  <si>
    <t>66</t>
  </si>
  <si>
    <t>693111010</t>
  </si>
  <si>
    <t>textilie GETEX IMPREGNOVANÝ pestrá 300 g/m3 š 200 cm</t>
  </si>
  <si>
    <t>-1770932122</t>
  </si>
  <si>
    <t>geotextilie geotextilie netkané GETEX SPECIÁL IMPREGNOVANÝ (směs pestrých regenerovaných vláken) v rolích cca 25 - 50 m/role 300g/m2  šíře 200 cm</t>
  </si>
  <si>
    <t>207,264*1,2 'Přepočtené koeficientem množství</t>
  </si>
  <si>
    <t>67</t>
  </si>
  <si>
    <t>711141558</t>
  </si>
  <si>
    <t>Provedení izolace proti zemní vlhkosti pásy vodorovné s přelepením spojů</t>
  </si>
  <si>
    <t>-495855811</t>
  </si>
  <si>
    <t>68</t>
  </si>
  <si>
    <t>628331580</t>
  </si>
  <si>
    <t>fólie HDPE JUNIFOL 06</t>
  </si>
  <si>
    <t>-1173130423</t>
  </si>
  <si>
    <t>69</t>
  </si>
  <si>
    <t>711141559</t>
  </si>
  <si>
    <t>Provedení izolace proti zemní vlhkosti pásy přitavením vodorovné NAIP -separační hydroizolace</t>
  </si>
  <si>
    <t>432107205</t>
  </si>
  <si>
    <t>Provedení izolace proti zemní vlhkosti pásy přitavením vodorovné NAIP</t>
  </si>
  <si>
    <t>70</t>
  </si>
  <si>
    <t>628321320</t>
  </si>
  <si>
    <t>pás těžký asfaltovaný DEKBIT V 60 S 35 MINERÁL</t>
  </si>
  <si>
    <t>1313316079</t>
  </si>
  <si>
    <t>pásy asfaltované těžké vložka skleněná rohož DEKBIT V 60 S 35 role 10 m2</t>
  </si>
  <si>
    <t>207,264*1,1 'Přepočtené koeficientem množství</t>
  </si>
  <si>
    <t>71</t>
  </si>
  <si>
    <t>998711102</t>
  </si>
  <si>
    <t>Přesun hmot tonážní pro izolace proti vodě, vlhkosti a plynům v objektech výšky do 12 m</t>
  </si>
  <si>
    <t>2143783367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</si>
  <si>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</si>
  <si>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</si>
  <si>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</si>
  <si>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72</t>
  </si>
  <si>
    <t>712311101</t>
  </si>
  <si>
    <t>Provedení povlakové krytiny střech do 10° za studena lakem penetračním nebo asfaltovým</t>
  </si>
  <si>
    <t>CS ÚRS 2014 01</t>
  </si>
  <si>
    <t>1108586763</t>
  </si>
  <si>
    <t>Provedení povlakové krytiny střech plochých do 10 st. natěradly a tmely za studena nátěrem lakem penetračním nebo asfaltovým</t>
  </si>
  <si>
    <t>73</t>
  </si>
  <si>
    <t>111631500.1</t>
  </si>
  <si>
    <t>lak asfaltový ALP/9 bal 9 kg</t>
  </si>
  <si>
    <t>1746523424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</si>
  <si>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</si>
  <si>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</si>
  <si>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188,0*0,4/1000*1,1</t>
  </si>
  <si>
    <t>74</t>
  </si>
  <si>
    <t>712331111</t>
  </si>
  <si>
    <t>Provedení povlakové krytiny střech do 10° podkladní vrstvy pásy na sucho samolepící</t>
  </si>
  <si>
    <t>691384613</t>
  </si>
  <si>
    <t>Provedení povlakové krytiny střech plochých do 10 st. pásy na sucho podkladní samolepící asfaltový pás</t>
  </si>
  <si>
    <t>188*2 'Přepočtené koeficientem množství</t>
  </si>
  <si>
    <t>75</t>
  </si>
  <si>
    <t>628411700</t>
  </si>
  <si>
    <t>samolepící pás z SBS modifik.asfaltu parotěsnící a vzduchotěsnící vrstva s vyšší účiností</t>
  </si>
  <si>
    <t>1991048047</t>
  </si>
  <si>
    <t>samolepící pás z SBS modifik.asfaltu parotěsnící a vzduchotěsnící vrstva s vyšší účiností, vyztužený skleněnou tkaninou na vnějším líci opatřený separačním jemnozrným posypem, nalepen k podkladu</t>
  </si>
  <si>
    <t>188*1,15 'Přepočtené koeficientem množství</t>
  </si>
  <si>
    <t>76</t>
  </si>
  <si>
    <t>628361140</t>
  </si>
  <si>
    <t>parozábrana - asfaltový samolepící pás s hliníkovým povrchem tl. 1,2mm pro vytápěný provoz</t>
  </si>
  <si>
    <t>109054570</t>
  </si>
  <si>
    <t>77</t>
  </si>
  <si>
    <t>712341559</t>
  </si>
  <si>
    <t>Provedení povlakové krytiny střech do 10° pásy NAIP přitavením v plné ploše</t>
  </si>
  <si>
    <t>-1099917473</t>
  </si>
  <si>
    <t>Provedení povlakové krytiny střech plochých do 10 st. pásy přitavením NAIP v plné ploše</t>
  </si>
  <si>
    <t>78</t>
  </si>
  <si>
    <t>628362011</t>
  </si>
  <si>
    <t>pás z SBS modifikovaného asfaltu, vyztužený polysterovou rohoží a skleněnou tkaninou, na vně lící ochranný posyp</t>
  </si>
  <si>
    <t>57072709</t>
  </si>
  <si>
    <t>79</t>
  </si>
  <si>
    <t>712391172</t>
  </si>
  <si>
    <t>Provedení povlakové krytiny střech do 10° ochranné textilní vrstvy</t>
  </si>
  <si>
    <t>-817546747</t>
  </si>
  <si>
    <t>Provedení povlakové krytiny střech plochých do 10 st. -ostatní práce provedení vrstvy textilní ochranné</t>
  </si>
  <si>
    <t>16,0*14,0</t>
  </si>
  <si>
    <t>-světlík</t>
  </si>
  <si>
    <t>-3,0*12,0</t>
  </si>
  <si>
    <t>80</t>
  </si>
  <si>
    <t>693110620</t>
  </si>
  <si>
    <t>geotextilie netkaná geoNetex M, 300 g/m2, šíře 200 cm</t>
  </si>
  <si>
    <t>-1720867779</t>
  </si>
  <si>
    <t>Geotextilie geotextilie netkané vzráběné technologií vpichování z polyesterových vláken geoNetex M 300 g/m2,  šíře 200 cm</t>
  </si>
  <si>
    <t>Poznámka k položce:
geoNETEX M 300, Plošná hmotnost: 300 g/m2, Pevnost v tahu (podélně/příčně): 3,0/2,5 kN/m, Statické protržení (CBR): 400 N, Funkce: F, F+S  Šířka: 2 m, Délka nábalu: 50 m</t>
  </si>
  <si>
    <t>81</t>
  </si>
  <si>
    <t>998712102</t>
  </si>
  <si>
    <t>Přesun hmot tonážní tonážní pro krytiny povlakové v objektech v do 12 m</t>
  </si>
  <si>
    <t>-416047538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</si>
  <si>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</si>
  <si>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</si>
  <si>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</si>
  <si>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82</t>
  </si>
  <si>
    <t>713141131</t>
  </si>
  <si>
    <t>Montáž izolace tepelné střech plochých lepené za studena 1 vrstva rohoží, pásů, dílců, desek, ve spádu 3%</t>
  </si>
  <si>
    <t>-1184318754</t>
  </si>
  <si>
    <t>Montáž izolace tepelné střech plochých lepené za studena 1 vrstva rohoží, pásů, dílců, desek
ve spádu 3%</t>
  </si>
  <si>
    <t>Poznámka k položce:
lepené mrazuvzdorným flexibilním lepidlem</t>
  </si>
  <si>
    <t>83</t>
  </si>
  <si>
    <t>631404080</t>
  </si>
  <si>
    <t>-1192607863</t>
  </si>
  <si>
    <t>Vlákno minerální a výrobky z něj (desky, skruže, pásy, rohože, vložkové pytle apod.) výrobky ROCKWOOL z minerální vlny ROCKWOOL - desky pro ploché střechy deska MONROCK MAX E objem.hmot.133,7 kg/m3, rozměr 600x1000 mm, 600x2000 mm tl. 180 mm</t>
  </si>
  <si>
    <t>84</t>
  </si>
  <si>
    <t>998713102</t>
  </si>
  <si>
    <t>Přesun hmot tonážní pro izolace tepelné v objektech v do 12 m</t>
  </si>
  <si>
    <t>1328416346</t>
  </si>
  <si>
    <t>Přesun hmot pro izolace tepelné stanovený z hmotnosti přesunovaného materiálu vodorovná dopravní vzdálenost do 50 m v objektech výšky přes 6 m do 12 m</t>
  </si>
  <si>
    <t>719</t>
  </si>
  <si>
    <t>Požární rozvod</t>
  </si>
  <si>
    <t>85</t>
  </si>
  <si>
    <t>R719-001</t>
  </si>
  <si>
    <t>Autonomní signalizace a detekce - autonomní hlásič kouře odpovídající ČSN EN 14604 d+m</t>
  </si>
  <si>
    <t>-1027467324</t>
  </si>
  <si>
    <t>721</t>
  </si>
  <si>
    <t>Zdravotechnika -  kanalizace</t>
  </si>
  <si>
    <t>86</t>
  </si>
  <si>
    <t>R721-001</t>
  </si>
  <si>
    <t>Odkanalizování umyvadla a odtokového kanálku</t>
  </si>
  <si>
    <t>712355556</t>
  </si>
  <si>
    <t>87</t>
  </si>
  <si>
    <t>R721-002</t>
  </si>
  <si>
    <t>-1764262861</t>
  </si>
  <si>
    <t>88</t>
  </si>
  <si>
    <t>R721-003</t>
  </si>
  <si>
    <t>1914316558</t>
  </si>
  <si>
    <t>722</t>
  </si>
  <si>
    <t>Zdravotechnika - vodovod</t>
  </si>
  <si>
    <t>89</t>
  </si>
  <si>
    <t>R722-001</t>
  </si>
  <si>
    <t>Vodoinstalace, napojení umyvadla, vodovodní přípojka</t>
  </si>
  <si>
    <t>378904268</t>
  </si>
  <si>
    <t>723</t>
  </si>
  <si>
    <t>Zdravotechnika -  plynovod, přípojka</t>
  </si>
  <si>
    <t>90</t>
  </si>
  <si>
    <t>R723-001</t>
  </si>
  <si>
    <t>Plynovodní přípojka</t>
  </si>
  <si>
    <t>1176007381</t>
  </si>
  <si>
    <t>725</t>
  </si>
  <si>
    <t>Zdravotechnika - zařizovací předměty</t>
  </si>
  <si>
    <t>91</t>
  </si>
  <si>
    <t>725100001</t>
  </si>
  <si>
    <t>Umyvadlo, baterie, zápachová uzávěrka</t>
  </si>
  <si>
    <t>1386662598</t>
  </si>
  <si>
    <t>730</t>
  </si>
  <si>
    <t>Ústřední vytápění</t>
  </si>
  <si>
    <t>92</t>
  </si>
  <si>
    <t>R730-001</t>
  </si>
  <si>
    <t>-1068189951</t>
  </si>
  <si>
    <t>764</t>
  </si>
  <si>
    <t>Konstrukce klempířské</t>
  </si>
  <si>
    <t>93</t>
  </si>
  <si>
    <t>764212636</t>
  </si>
  <si>
    <t>Oplechování štítu závětrnou lištou (štítové oplechování) rš 430 mm - systém Kingspan</t>
  </si>
  <si>
    <t>-2033069246</t>
  </si>
  <si>
    <t>Oplechování střešních prvků z pozinkovaného plechu s povrchovou úpravou štítu závětrnou lištou rš 500 mm</t>
  </si>
  <si>
    <t>764212637</t>
  </si>
  <si>
    <t>Oplechování štítu závětrnou lištou (štítové oplechování)  rš 630 mm - systém Kingspan</t>
  </si>
  <si>
    <t>136663183</t>
  </si>
  <si>
    <t>Oplechování střešních prvků z pozinkovaného plechu s povrchovou úpravou štítu závětrnou lištou rš 670 mm</t>
  </si>
  <si>
    <t>764212664</t>
  </si>
  <si>
    <t>Oplechování rovné okapové hrany  rš 300 mm - systém Kingspan</t>
  </si>
  <si>
    <t>-1001120914</t>
  </si>
  <si>
    <t>764218607</t>
  </si>
  <si>
    <t>Oplechování rovné římsy okapní mechanicky kotvené  rš 600 mm - systém Kingspan</t>
  </si>
  <si>
    <t>-1823453303</t>
  </si>
  <si>
    <t>97</t>
  </si>
  <si>
    <t>764511603</t>
  </si>
  <si>
    <t>Žlab podokapní půlkruhový  rš 400 mm - systém Kingspan</t>
  </si>
  <si>
    <t>340002159</t>
  </si>
  <si>
    <t>98</t>
  </si>
  <si>
    <t>764511643</t>
  </si>
  <si>
    <t>Kotlík oválný (trychtýřový) pro podokapní žlaby 330/120 mm - systém Kingspan</t>
  </si>
  <si>
    <t>1751386018</t>
  </si>
  <si>
    <t>99</t>
  </si>
  <si>
    <t>764518623</t>
  </si>
  <si>
    <t>Svody kruhové včetně objímek, kolen, odskoků  průměru 125 mm - systém Kingspan</t>
  </si>
  <si>
    <t>811186348</t>
  </si>
  <si>
    <t>998764102</t>
  </si>
  <si>
    <t>Přesun hmot tonážní pro konstrukce klempířské v objektech v do 12 m</t>
  </si>
  <si>
    <t>-1406885656</t>
  </si>
  <si>
    <t>Přesun hmot pro konstrukce klempířské stanovený z hmotnosti přesunovaného materiálu vodorovná dopravní vzdálenost do 50 m v objektech výšky přes 6 do 12 m</t>
  </si>
  <si>
    <t>767</t>
  </si>
  <si>
    <t>Konstrukce zámečnické</t>
  </si>
  <si>
    <t>101</t>
  </si>
  <si>
    <t>767315151</t>
  </si>
  <si>
    <t>Montáž světlíků  3,0x12,0 m, vč.2ks elektricky  otvíravých dílců</t>
  </si>
  <si>
    <t>-2048519927</t>
  </si>
  <si>
    <t>3,0*12,0</t>
  </si>
  <si>
    <t>102</t>
  </si>
  <si>
    <t>553508910</t>
  </si>
  <si>
    <t xml:space="preserve">střešní světlík 3,0x12,0 m, vč. 2ks elektricky otvíraných dílců </t>
  </si>
  <si>
    <t>-1377568535</t>
  </si>
  <si>
    <t>103</t>
  </si>
  <si>
    <t>767995111r</t>
  </si>
  <si>
    <t>D+M atypických zámečnických konstrukcí - ocelová konstrukce haly (sloupy,nosníky) vč.povrchové úpravy</t>
  </si>
  <si>
    <t>kg</t>
  </si>
  <si>
    <t>-754196382</t>
  </si>
  <si>
    <t>104</t>
  </si>
  <si>
    <t>R767-001</t>
  </si>
  <si>
    <t>D+M vnšjší hliníkové zateplené 1kř dveře 840/2100 mm</t>
  </si>
  <si>
    <t>-1185031816</t>
  </si>
  <si>
    <t>105</t>
  </si>
  <si>
    <t>R767-002</t>
  </si>
  <si>
    <t>Vrata vnější sekční, zateplená, elektr. ovládaná 4000/4000 mm</t>
  </si>
  <si>
    <t>994528676</t>
  </si>
  <si>
    <t>106</t>
  </si>
  <si>
    <t>R767-003</t>
  </si>
  <si>
    <t>D+M posuvná vrata vnitřní 3000x3000 mm</t>
  </si>
  <si>
    <t>274762920</t>
  </si>
  <si>
    <t>107</t>
  </si>
  <si>
    <t>R767-004</t>
  </si>
  <si>
    <t>D+M okno hliníkové pevné vnitřní s PO EI 15 rozm. 10000x2000 mm</t>
  </si>
  <si>
    <t>-1537803374</t>
  </si>
  <si>
    <t>10,0*2,0</t>
  </si>
  <si>
    <t>108</t>
  </si>
  <si>
    <t>998767202</t>
  </si>
  <si>
    <t>Přesun hmot procentní pro zámečnické konstrukce v objektech v do 12 m</t>
  </si>
  <si>
    <t>%</t>
  </si>
  <si>
    <t>-1696330366</t>
  </si>
  <si>
    <t>Přesun hmot pro zámečnické konstrukce stanovený procentní sazbou z ceny vodorovná dopravní vzdálenost do 50 m v objektech výšky přes 6 do 12 m</t>
  </si>
  <si>
    <t>21-M</t>
  </si>
  <si>
    <t>Elektromontáže</t>
  </si>
  <si>
    <t>109</t>
  </si>
  <si>
    <t>R21-M-001</t>
  </si>
  <si>
    <t>2106178276</t>
  </si>
  <si>
    <t>26-M</t>
  </si>
  <si>
    <t>Montáže zařízení - lakovací kabina</t>
  </si>
  <si>
    <t>110</t>
  </si>
  <si>
    <t>R26-M-001</t>
  </si>
  <si>
    <t>1664681384</t>
  </si>
  <si>
    <t>111</t>
  </si>
  <si>
    <t>R26-M-002</t>
  </si>
  <si>
    <t>1576605570</t>
  </si>
  <si>
    <t>112</t>
  </si>
  <si>
    <t>R26-M-003</t>
  </si>
  <si>
    <t>-1153853475</t>
  </si>
  <si>
    <t>113</t>
  </si>
  <si>
    <t>R26-M-004</t>
  </si>
  <si>
    <t>Montáž záměčnická, montáž elektro</t>
  </si>
  <si>
    <t>50421086</t>
  </si>
  <si>
    <t>114</t>
  </si>
  <si>
    <t>R26-M-005</t>
  </si>
  <si>
    <t>Seřízení hořáků na ZP</t>
  </si>
  <si>
    <t>-1963204932</t>
  </si>
  <si>
    <t>115</t>
  </si>
  <si>
    <t>R26-M-006</t>
  </si>
  <si>
    <t>Revize elektro</t>
  </si>
  <si>
    <t>-2064481508</t>
  </si>
  <si>
    <t>116</t>
  </si>
  <si>
    <t>R26-M-007</t>
  </si>
  <si>
    <t>Doprava technologie a subdodávek</t>
  </si>
  <si>
    <t>-987980436</t>
  </si>
  <si>
    <t>117</t>
  </si>
  <si>
    <t>R26-M-008</t>
  </si>
  <si>
    <t>Technologická dokumentace</t>
  </si>
  <si>
    <t>474628062</t>
  </si>
  <si>
    <t>31-M</t>
  </si>
  <si>
    <t>Montáže jeřábů a jeřábových drah</t>
  </si>
  <si>
    <t>118</t>
  </si>
  <si>
    <t>R31-M-001</t>
  </si>
  <si>
    <t>-1675460840</t>
  </si>
  <si>
    <t>119</t>
  </si>
  <si>
    <t>R31-M-002</t>
  </si>
  <si>
    <t>D+M Jeřábová dráha</t>
  </si>
  <si>
    <t>503763349</t>
  </si>
  <si>
    <t>02 - Vedlejší a ostatní náklady</t>
  </si>
  <si>
    <t>0 - Vedlejší rozpočtové náklady</t>
  </si>
  <si>
    <t>Vedlejší rozpočtové náklady</t>
  </si>
  <si>
    <t>011002000</t>
  </si>
  <si>
    <t>Průzkumné práce - vytýčení sítí</t>
  </si>
  <si>
    <t>Kč</t>
  </si>
  <si>
    <t>1024</t>
  </si>
  <si>
    <t>945382058</t>
  </si>
  <si>
    <t>013254000</t>
  </si>
  <si>
    <t>Dokumentace skutečného provedení stavby</t>
  </si>
  <si>
    <t>1806830692</t>
  </si>
  <si>
    <t>030001000</t>
  </si>
  <si>
    <t>Zařízení staveniště</t>
  </si>
  <si>
    <t>1324984803</t>
  </si>
  <si>
    <t>045002000</t>
  </si>
  <si>
    <t>Kompletační a koordinační činnost</t>
  </si>
  <si>
    <t>1009250665</t>
  </si>
  <si>
    <t>Hlavní tituly průvodních činností a nákladů inženýrská činnost kompletační a koordinační činnost</t>
  </si>
  <si>
    <t>042503000</t>
  </si>
  <si>
    <t>Plán BOZP na staveništi</t>
  </si>
  <si>
    <t>-972041575</t>
  </si>
  <si>
    <t>Inženýrská činnost posudky plán BOZP na staveništi
- zřízení cedulí BOZP - dle požadavků koordinátora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</si>
  <si>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</si>
  <si>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</si>
  <si>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</si>
  <si>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</si>
  <si>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</si>
  <si>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</si>
  <si>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</si>
  <si>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</si>
  <si>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</si>
  <si>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</si>
  <si>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</si>
  <si>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</si>
  <si>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</si>
  <si>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</si>
  <si>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</si>
  <si>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</si>
  <si>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</si>
  <si>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</si>
  <si>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</si>
  <si>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</si>
  <si>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</si>
  <si>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</si>
  <si>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</si>
  <si>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</si>
  <si>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</si>
  <si>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</si>
  <si>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</si>
  <si>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</si>
  <si>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</si>
  <si>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</si>
  <si>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</si>
  <si>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</si>
  <si>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</si>
  <si>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</si>
  <si>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</si>
  <si>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</si>
  <si>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</si>
  <si>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</si>
  <si>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</si>
  <si>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</si>
  <si>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</si>
  <si>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</si>
  <si>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</si>
  <si>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</si>
  <si>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</si>
  <si>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</si>
  <si>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</si>
  <si>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</si>
  <si>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</si>
  <si>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</si>
  <si>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</si>
  <si>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</si>
  <si>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</si>
  <si>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</si>
  <si>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</si>
  <si>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</si>
  <si>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</si>
  <si>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</si>
  <si>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</si>
  <si>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</si>
  <si>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</si>
  <si>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</si>
  <si>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</si>
  <si>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</si>
  <si>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</si>
  <si>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</si>
  <si>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</si>
  <si>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</si>
  <si>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</si>
  <si>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</si>
  <si>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</si>
  <si>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</si>
  <si>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</si>
  <si>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</si>
  <si>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</si>
  <si>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</si>
  <si>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</si>
  <si>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</si>
  <si>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</si>
  <si>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</si>
  <si>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</si>
  <si>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</si>
  <si>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</si>
  <si>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</si>
  <si>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</si>
  <si>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</si>
  <si>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</si>
  <si>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</si>
  <si>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</si>
  <si>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</si>
  <si>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</si>
  <si>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</si>
  <si>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</si>
  <si>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</si>
  <si>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</si>
  <si>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</si>
  <si>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</si>
  <si>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</si>
  <si>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</si>
  <si>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</si>
  <si>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</si>
  <si>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</si>
  <si>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</si>
  <si>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</si>
  <si>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</si>
  <si>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</si>
  <si>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</si>
  <si>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</si>
  <si>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</si>
  <si>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</si>
  <si>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</si>
  <si>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</si>
  <si>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</si>
  <si>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</si>
  <si>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</si>
  <si>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</si>
  <si>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</si>
  <si>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</si>
  <si>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</si>
  <si>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</si>
  <si>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</si>
  <si>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</si>
  <si>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</si>
  <si>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</si>
  <si>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</si>
  <si>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</si>
  <si>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</si>
  <si>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</si>
  <si>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</si>
  <si>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</si>
  <si>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</si>
  <si>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</si>
  <si>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</si>
  <si>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</si>
  <si>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</si>
  <si>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</si>
  <si>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</si>
  <si>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</si>
  <si>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</si>
  <si>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</si>
  <si>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</si>
  <si>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</si>
  <si>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</si>
  <si>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</si>
  <si>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</si>
  <si>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</si>
  <si>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</si>
  <si>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</si>
  <si>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</si>
  <si>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</si>
  <si>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</si>
  <si>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</si>
  <si>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</si>
  <si>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</si>
  <si>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</si>
  <si>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</si>
  <si>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</si>
  <si>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</si>
  <si>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</si>
  <si>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</si>
  <si>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</si>
  <si>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</si>
  <si>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</si>
  <si>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</si>
  <si>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</si>
  <si>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</si>
  <si>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</si>
  <si>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</si>
  <si>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</si>
  <si>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</si>
  <si>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</si>
  <si>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</si>
  <si>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</si>
  <si>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</si>
  <si>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</si>
  <si>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</si>
  <si>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</si>
  <si>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</si>
  <si>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</si>
  <si>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</si>
  <si>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Sendvičové panely např. Kingspan KS 1000 FT s jádrem IPN v tl. 120mm vč. oplechování a veškerých doplňků</t>
  </si>
  <si>
    <t>Sendvičové panely např. Kingspan KS 1000 FT s jádrem IPN v tl. 120mm vč. oplechování a veškerých doplňků
panely budou ukotveny na sloupech skeletu, pro otvory v obvodovém plášti budou provedeny výměny.</t>
  </si>
  <si>
    <t xml:space="preserve">fólie HDPE JUNIFOL 06 </t>
  </si>
  <si>
    <t>deska MONROCK MAX E 600x1000x180 mm nebo podobná</t>
  </si>
  <si>
    <t>technolodie do lakovacího vystaveného boxu- 13,0*5,4*4,5 m - dodávka</t>
  </si>
  <si>
    <t>Elektroinstalace včetně rozvaděče dle PD dodavatele tecchnologie</t>
  </si>
  <si>
    <t>Elektoroinstalace přípravny dle PO  dodavatele</t>
  </si>
  <si>
    <t>D+M mostový jeřáb s nosností 2000 kg</t>
  </si>
  <si>
    <t>Teplovzdušná sahara  15 kW</t>
  </si>
  <si>
    <t>Dešťová kanalizace vsakovací např.WAWIN s košem 2,4m3</t>
  </si>
  <si>
    <t>Kanalizační přípojka dle PD</t>
  </si>
  <si>
    <t>Elektroinstalace - osvětlení 14 x led zářivka ,12 x zásuvka 380V,10 x 220 V přívod pro 2 ks teplovzdušného vytápění, el.silová část pro dodavatele technologie 35 kW</t>
  </si>
  <si>
    <t xml:space="preserve"> </t>
  </si>
  <si>
    <t>Školicí středisko ve společnosti SIPAMONT s.r.o. Tachov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</si>
</sst>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8" fillId="0" borderId="24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3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0" borderId="36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2" fillId="0" borderId="13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 locked="0"/>
    </xf>
    <xf numFmtId="49" fontId="96" fillId="0" borderId="36" xfId="0" applyNumberFormat="1" applyFont="1" applyBorder="1" applyAlignment="1" applyProtection="1">
      <alignment horizontal="left" vertical="center" wrapText="1"/>
      <protection locked="0"/>
    </xf>
    <xf numFmtId="0" fontId="96" fillId="0" borderId="36" xfId="0" applyFont="1" applyBorder="1" applyAlignment="1" applyProtection="1">
      <alignment horizontal="left" vertical="center" wrapText="1"/>
      <protection locked="0"/>
    </xf>
    <xf numFmtId="0" fontId="96" fillId="0" borderId="36" xfId="0" applyFont="1" applyBorder="1" applyAlignment="1" applyProtection="1">
      <alignment horizontal="center" vertical="center" wrapText="1"/>
      <protection locked="0"/>
    </xf>
    <xf numFmtId="175" fontId="96" fillId="0" borderId="36" xfId="0" applyNumberFormat="1" applyFont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 locked="0"/>
    </xf>
    <xf numFmtId="0" fontId="96" fillId="0" borderId="13" xfId="0" applyFont="1" applyBorder="1" applyAlignment="1">
      <alignment vertical="center"/>
    </xf>
    <xf numFmtId="0" fontId="96" fillId="0" borderId="36" xfId="0" applyFont="1" applyBorder="1" applyAlignment="1">
      <alignment horizontal="left" vertical="center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Alignment="1">
      <alignment vertical="center" wrapText="1"/>
    </xf>
    <xf numFmtId="0" fontId="80" fillId="0" borderId="0" xfId="0" applyFont="1" applyAlignment="1">
      <alignment horizontal="left"/>
    </xf>
    <xf numFmtId="4" fontId="80" fillId="0" borderId="0" xfId="0" applyNumberFormat="1" applyFont="1" applyAlignment="1">
      <alignment/>
    </xf>
    <xf numFmtId="0" fontId="78" fillId="0" borderId="32" xfId="0" applyFont="1" applyBorder="1" applyAlignment="1">
      <alignment horizontal="center"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2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62" fillId="33" borderId="0" xfId="36" applyFill="1" applyAlignment="1" applyProtection="1">
      <alignment/>
      <protection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0" fontId="88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0" fillId="33" borderId="0" xfId="36" applyFont="1" applyFill="1" applyAlignment="1" applyProtection="1">
      <alignment vertical="center"/>
      <protection/>
    </xf>
    <xf numFmtId="0" fontId="8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0A0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C5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9CE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70A07.tmp" descr="C:\KROSplusData\System\Temp\rad70A0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FC57.tmp" descr="C:\KROSplusData\System\Temp\rad4FC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9CEA.tmp" descr="C:\KROSplusData\System\Temp\radC9C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97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99" t="s">
        <v>0</v>
      </c>
      <c r="B1" s="200"/>
      <c r="C1" s="200"/>
      <c r="D1" s="201" t="s">
        <v>1</v>
      </c>
      <c r="E1" s="200"/>
      <c r="F1" s="200"/>
      <c r="G1" s="200"/>
      <c r="H1" s="200"/>
      <c r="I1" s="200"/>
      <c r="J1" s="200"/>
      <c r="K1" s="202" t="s">
        <v>809</v>
      </c>
      <c r="L1" s="202"/>
      <c r="M1" s="202"/>
      <c r="N1" s="202"/>
      <c r="O1" s="202"/>
      <c r="P1" s="202"/>
      <c r="Q1" s="202"/>
      <c r="R1" s="202"/>
      <c r="S1" s="202"/>
      <c r="T1" s="200"/>
      <c r="U1" s="200"/>
      <c r="V1" s="200"/>
      <c r="W1" s="202" t="s">
        <v>810</v>
      </c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197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91" t="s">
        <v>6</v>
      </c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S4" s="16" t="s">
        <v>12</v>
      </c>
    </row>
    <row r="5" spans="2:71" ht="14.25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6" t="s">
        <v>14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1"/>
      <c r="AQ5" s="23"/>
      <c r="BS5" s="16" t="s">
        <v>7</v>
      </c>
    </row>
    <row r="6" spans="2:71" ht="36.7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18" t="s">
        <v>16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1"/>
      <c r="AQ6" s="23"/>
      <c r="BS6" s="16" t="s">
        <v>17</v>
      </c>
    </row>
    <row r="7" spans="2:71" ht="14.25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3</v>
      </c>
      <c r="AO7" s="21"/>
      <c r="AP7" s="21"/>
      <c r="AQ7" s="23"/>
      <c r="BS7" s="16" t="s">
        <v>20</v>
      </c>
    </row>
    <row r="8" spans="2:71" ht="14.25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6" t="s">
        <v>24</v>
      </c>
      <c r="AO8" s="21"/>
      <c r="AP8" s="21"/>
      <c r="AQ8" s="23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26</v>
      </c>
    </row>
    <row r="10" spans="2:71" ht="14.25" customHeight="1">
      <c r="B10" s="20"/>
      <c r="C10" s="21"/>
      <c r="D10" s="28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28</v>
      </c>
      <c r="AL10" s="21"/>
      <c r="AM10" s="21"/>
      <c r="AN10" s="26" t="s">
        <v>29</v>
      </c>
      <c r="AO10" s="21"/>
      <c r="AP10" s="21"/>
      <c r="AQ10" s="23"/>
      <c r="BS10" s="16" t="s">
        <v>17</v>
      </c>
    </row>
    <row r="11" spans="2:71" ht="18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32</v>
      </c>
      <c r="AO11" s="21"/>
      <c r="AP11" s="21"/>
      <c r="AQ11" s="23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17</v>
      </c>
    </row>
    <row r="13" spans="2:71" ht="14.25" customHeight="1">
      <c r="B13" s="20"/>
      <c r="C13" s="21"/>
      <c r="D13" s="28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28</v>
      </c>
      <c r="AL13" s="21"/>
      <c r="AM13" s="21"/>
      <c r="AN13" s="26" t="s">
        <v>3</v>
      </c>
      <c r="AO13" s="21"/>
      <c r="AP13" s="21"/>
      <c r="AQ13" s="23"/>
      <c r="BS13" s="16" t="s">
        <v>17</v>
      </c>
    </row>
    <row r="14" spans="2:71" ht="15">
      <c r="B14" s="20"/>
      <c r="C14" s="21"/>
      <c r="D14" s="21"/>
      <c r="E14" s="26" t="s">
        <v>34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31</v>
      </c>
      <c r="AL14" s="21"/>
      <c r="AM14" s="21"/>
      <c r="AN14" s="26" t="s">
        <v>3</v>
      </c>
      <c r="AO14" s="21"/>
      <c r="AP14" s="21"/>
      <c r="AQ14" s="23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25" customHeight="1">
      <c r="B16" s="20"/>
      <c r="C16" s="21"/>
      <c r="D16" s="28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28</v>
      </c>
      <c r="AL16" s="21"/>
      <c r="AM16" s="21"/>
      <c r="AN16" s="26" t="s">
        <v>36</v>
      </c>
      <c r="AO16" s="21"/>
      <c r="AP16" s="21"/>
      <c r="AQ16" s="23"/>
      <c r="BS16" s="16" t="s">
        <v>4</v>
      </c>
    </row>
    <row r="17" spans="2:71" ht="1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3</v>
      </c>
      <c r="AO17" s="21"/>
      <c r="AP17" s="21"/>
      <c r="AQ17" s="23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7</v>
      </c>
    </row>
    <row r="19" spans="2:71" ht="14.25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7</v>
      </c>
    </row>
    <row r="20" spans="2:71" ht="48.75" customHeight="1">
      <c r="B20" s="20"/>
      <c r="C20" s="21"/>
      <c r="D20" s="21"/>
      <c r="E20" s="319" t="s">
        <v>40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1"/>
      <c r="AP20" s="21"/>
      <c r="AQ20" s="23"/>
      <c r="BS20" s="16" t="s">
        <v>4</v>
      </c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75" customHeight="1">
      <c r="B22" s="20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1"/>
      <c r="AQ22" s="23"/>
    </row>
    <row r="23" spans="2:43" s="1" customFormat="1" ht="25.5" customHeight="1">
      <c r="B23" s="30"/>
      <c r="C23" s="31"/>
      <c r="D23" s="32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20" t="e">
        <f>ROUND(AG51,2)</f>
        <v>#VALUE!</v>
      </c>
      <c r="AL23" s="321"/>
      <c r="AM23" s="321"/>
      <c r="AN23" s="321"/>
      <c r="AO23" s="321"/>
      <c r="AP23" s="31"/>
      <c r="AQ23" s="34"/>
    </row>
    <row r="24" spans="2:43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</row>
    <row r="25" spans="2:43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2" t="s">
        <v>42</v>
      </c>
      <c r="M25" s="299"/>
      <c r="N25" s="299"/>
      <c r="O25" s="299"/>
      <c r="P25" s="31"/>
      <c r="Q25" s="31"/>
      <c r="R25" s="31"/>
      <c r="S25" s="31"/>
      <c r="T25" s="31"/>
      <c r="U25" s="31"/>
      <c r="V25" s="31"/>
      <c r="W25" s="322" t="s">
        <v>43</v>
      </c>
      <c r="X25" s="299"/>
      <c r="Y25" s="299"/>
      <c r="Z25" s="299"/>
      <c r="AA25" s="299"/>
      <c r="AB25" s="299"/>
      <c r="AC25" s="299"/>
      <c r="AD25" s="299"/>
      <c r="AE25" s="299"/>
      <c r="AF25" s="31"/>
      <c r="AG25" s="31"/>
      <c r="AH25" s="31"/>
      <c r="AI25" s="31"/>
      <c r="AJ25" s="31"/>
      <c r="AK25" s="322" t="s">
        <v>44</v>
      </c>
      <c r="AL25" s="299"/>
      <c r="AM25" s="299"/>
      <c r="AN25" s="299"/>
      <c r="AO25" s="299"/>
      <c r="AP25" s="31"/>
      <c r="AQ25" s="34"/>
    </row>
    <row r="26" spans="2:43" s="2" customFormat="1" ht="14.25" customHeight="1">
      <c r="B26" s="36"/>
      <c r="C26" s="37"/>
      <c r="D26" s="38" t="s">
        <v>45</v>
      </c>
      <c r="E26" s="37"/>
      <c r="F26" s="38" t="s">
        <v>46</v>
      </c>
      <c r="G26" s="37"/>
      <c r="H26" s="37"/>
      <c r="I26" s="37"/>
      <c r="J26" s="37"/>
      <c r="K26" s="37"/>
      <c r="L26" s="300">
        <v>0.21</v>
      </c>
      <c r="M26" s="301"/>
      <c r="N26" s="301"/>
      <c r="O26" s="301"/>
      <c r="P26" s="37"/>
      <c r="Q26" s="37"/>
      <c r="R26" s="37"/>
      <c r="S26" s="37"/>
      <c r="T26" s="37"/>
      <c r="U26" s="37"/>
      <c r="V26" s="37"/>
      <c r="W26" s="302">
        <f>ROUND(AZ51,2)</f>
        <v>9098.6</v>
      </c>
      <c r="X26" s="301"/>
      <c r="Y26" s="301"/>
      <c r="Z26" s="301"/>
      <c r="AA26" s="301"/>
      <c r="AB26" s="301"/>
      <c r="AC26" s="301"/>
      <c r="AD26" s="301"/>
      <c r="AE26" s="301"/>
      <c r="AF26" s="37"/>
      <c r="AG26" s="37"/>
      <c r="AH26" s="37"/>
      <c r="AI26" s="37"/>
      <c r="AJ26" s="37"/>
      <c r="AK26" s="302">
        <f>ROUND(AV51,2)</f>
        <v>1910.71</v>
      </c>
      <c r="AL26" s="301"/>
      <c r="AM26" s="301"/>
      <c r="AN26" s="301"/>
      <c r="AO26" s="301"/>
      <c r="AP26" s="37"/>
      <c r="AQ26" s="39"/>
    </row>
    <row r="27" spans="2:43" s="2" customFormat="1" ht="14.25" customHeight="1">
      <c r="B27" s="36"/>
      <c r="C27" s="37"/>
      <c r="D27" s="37"/>
      <c r="E27" s="37"/>
      <c r="F27" s="38" t="s">
        <v>47</v>
      </c>
      <c r="G27" s="37"/>
      <c r="H27" s="37"/>
      <c r="I27" s="37"/>
      <c r="J27" s="37"/>
      <c r="K27" s="37"/>
      <c r="L27" s="300">
        <v>0.15</v>
      </c>
      <c r="M27" s="301"/>
      <c r="N27" s="301"/>
      <c r="O27" s="301"/>
      <c r="P27" s="37"/>
      <c r="Q27" s="37"/>
      <c r="R27" s="37"/>
      <c r="S27" s="37"/>
      <c r="T27" s="37"/>
      <c r="U27" s="37"/>
      <c r="V27" s="37"/>
      <c r="W27" s="302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37"/>
      <c r="AG27" s="37"/>
      <c r="AH27" s="37"/>
      <c r="AI27" s="37"/>
      <c r="AJ27" s="37"/>
      <c r="AK27" s="302">
        <f>ROUND(AW51,2)</f>
        <v>0</v>
      </c>
      <c r="AL27" s="301"/>
      <c r="AM27" s="301"/>
      <c r="AN27" s="301"/>
      <c r="AO27" s="301"/>
      <c r="AP27" s="37"/>
      <c r="AQ27" s="39"/>
    </row>
    <row r="28" spans="2:43" s="2" customFormat="1" ht="14.25" customHeight="1" hidden="1">
      <c r="B28" s="36"/>
      <c r="C28" s="37"/>
      <c r="D28" s="37"/>
      <c r="E28" s="37"/>
      <c r="F28" s="38" t="s">
        <v>48</v>
      </c>
      <c r="G28" s="37"/>
      <c r="H28" s="37"/>
      <c r="I28" s="37"/>
      <c r="J28" s="37"/>
      <c r="K28" s="37"/>
      <c r="L28" s="300">
        <v>0.21</v>
      </c>
      <c r="M28" s="301"/>
      <c r="N28" s="301"/>
      <c r="O28" s="301"/>
      <c r="P28" s="37"/>
      <c r="Q28" s="37"/>
      <c r="R28" s="37"/>
      <c r="S28" s="37"/>
      <c r="T28" s="37"/>
      <c r="U28" s="37"/>
      <c r="V28" s="37"/>
      <c r="W28" s="302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37"/>
      <c r="AG28" s="37"/>
      <c r="AH28" s="37"/>
      <c r="AI28" s="37"/>
      <c r="AJ28" s="37"/>
      <c r="AK28" s="302">
        <v>0</v>
      </c>
      <c r="AL28" s="301"/>
      <c r="AM28" s="301"/>
      <c r="AN28" s="301"/>
      <c r="AO28" s="301"/>
      <c r="AP28" s="37"/>
      <c r="AQ28" s="39"/>
    </row>
    <row r="29" spans="2:43" s="2" customFormat="1" ht="14.25" customHeight="1" hidden="1">
      <c r="B29" s="36"/>
      <c r="C29" s="37"/>
      <c r="D29" s="37"/>
      <c r="E29" s="37"/>
      <c r="F29" s="38" t="s">
        <v>49</v>
      </c>
      <c r="G29" s="37"/>
      <c r="H29" s="37"/>
      <c r="I29" s="37"/>
      <c r="J29" s="37"/>
      <c r="K29" s="37"/>
      <c r="L29" s="300">
        <v>0.15</v>
      </c>
      <c r="M29" s="301"/>
      <c r="N29" s="301"/>
      <c r="O29" s="301"/>
      <c r="P29" s="37"/>
      <c r="Q29" s="37"/>
      <c r="R29" s="37"/>
      <c r="S29" s="37"/>
      <c r="T29" s="37"/>
      <c r="U29" s="37"/>
      <c r="V29" s="37"/>
      <c r="W29" s="302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37"/>
      <c r="AG29" s="37"/>
      <c r="AH29" s="37"/>
      <c r="AI29" s="37"/>
      <c r="AJ29" s="37"/>
      <c r="AK29" s="302">
        <v>0</v>
      </c>
      <c r="AL29" s="301"/>
      <c r="AM29" s="301"/>
      <c r="AN29" s="301"/>
      <c r="AO29" s="301"/>
      <c r="AP29" s="37"/>
      <c r="AQ29" s="39"/>
    </row>
    <row r="30" spans="2:43" s="2" customFormat="1" ht="14.25" customHeight="1" hidden="1">
      <c r="B30" s="36"/>
      <c r="C30" s="37"/>
      <c r="D30" s="37"/>
      <c r="E30" s="37"/>
      <c r="F30" s="38" t="s">
        <v>50</v>
      </c>
      <c r="G30" s="37"/>
      <c r="H30" s="37"/>
      <c r="I30" s="37"/>
      <c r="J30" s="37"/>
      <c r="K30" s="37"/>
      <c r="L30" s="300">
        <v>0</v>
      </c>
      <c r="M30" s="301"/>
      <c r="N30" s="301"/>
      <c r="O30" s="301"/>
      <c r="P30" s="37"/>
      <c r="Q30" s="37"/>
      <c r="R30" s="37"/>
      <c r="S30" s="37"/>
      <c r="T30" s="37"/>
      <c r="U30" s="37"/>
      <c r="V30" s="37"/>
      <c r="W30" s="302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37"/>
      <c r="AG30" s="37"/>
      <c r="AH30" s="37"/>
      <c r="AI30" s="37"/>
      <c r="AJ30" s="37"/>
      <c r="AK30" s="302">
        <v>0</v>
      </c>
      <c r="AL30" s="301"/>
      <c r="AM30" s="301"/>
      <c r="AN30" s="301"/>
      <c r="AO30" s="301"/>
      <c r="AP30" s="37"/>
      <c r="AQ30" s="39"/>
    </row>
    <row r="31" spans="2:43" s="1" customFormat="1" ht="6.7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</row>
    <row r="32" spans="2:43" s="1" customFormat="1" ht="25.5" customHeight="1">
      <c r="B32" s="30"/>
      <c r="C32" s="40"/>
      <c r="D32" s="41" t="s">
        <v>51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52</v>
      </c>
      <c r="U32" s="42"/>
      <c r="V32" s="42"/>
      <c r="W32" s="42"/>
      <c r="X32" s="310" t="s">
        <v>53</v>
      </c>
      <c r="Y32" s="311"/>
      <c r="Z32" s="311"/>
      <c r="AA32" s="311"/>
      <c r="AB32" s="311"/>
      <c r="AC32" s="42"/>
      <c r="AD32" s="42"/>
      <c r="AE32" s="42"/>
      <c r="AF32" s="42"/>
      <c r="AG32" s="42"/>
      <c r="AH32" s="42"/>
      <c r="AI32" s="42"/>
      <c r="AJ32" s="42"/>
      <c r="AK32" s="312" t="e">
        <f>SUM(AK23:AK30)</f>
        <v>#VALUE!</v>
      </c>
      <c r="AL32" s="311"/>
      <c r="AM32" s="311"/>
      <c r="AN32" s="311"/>
      <c r="AO32" s="313"/>
      <c r="AP32" s="40"/>
      <c r="AQ32" s="44"/>
    </row>
    <row r="33" spans="2:43" s="1" customFormat="1" ht="6.7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7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7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75" customHeight="1">
      <c r="B39" s="30"/>
      <c r="C39" s="50" t="s">
        <v>54</v>
      </c>
      <c r="AR39" s="30"/>
    </row>
    <row r="40" spans="2:44" s="1" customFormat="1" ht="6.75" customHeight="1">
      <c r="B40" s="30"/>
      <c r="AR40" s="30"/>
    </row>
    <row r="41" spans="2:44" s="3" customFormat="1" ht="14.25" customHeight="1">
      <c r="B41" s="51"/>
      <c r="C41" s="52" t="s">
        <v>13</v>
      </c>
      <c r="L41" s="3" t="str">
        <f>K5</f>
        <v>Ha0060082016</v>
      </c>
      <c r="AR41" s="51"/>
    </row>
    <row r="42" spans="2:44" s="4" customFormat="1" ht="36.75" customHeight="1">
      <c r="B42" s="53"/>
      <c r="C42" s="54" t="s">
        <v>15</v>
      </c>
      <c r="L42" s="314" t="str">
        <f>K6</f>
        <v>Lakovna na p.p.č. 2713/229, Okružní ul. Tachov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53"/>
    </row>
    <row r="43" spans="2:44" s="1" customFormat="1" ht="6.75" customHeight="1">
      <c r="B43" s="30"/>
      <c r="AR43" s="30"/>
    </row>
    <row r="44" spans="2:44" s="1" customFormat="1" ht="15">
      <c r="B44" s="30"/>
      <c r="C44" s="52" t="s">
        <v>21</v>
      </c>
      <c r="L44" s="55" t="str">
        <f>IF(K8="","",K8)</f>
        <v>p.p.č. 2713/229,k.ú. Tachov</v>
      </c>
      <c r="AI44" s="52" t="s">
        <v>23</v>
      </c>
      <c r="AM44" s="303" t="str">
        <f>IF(AN8="","",AN8)</f>
        <v>17.8.2016</v>
      </c>
      <c r="AN44" s="304"/>
      <c r="AR44" s="30"/>
    </row>
    <row r="45" spans="2:44" s="1" customFormat="1" ht="6.75" customHeight="1">
      <c r="B45" s="30"/>
      <c r="AR45" s="30"/>
    </row>
    <row r="46" spans="2:56" s="1" customFormat="1" ht="15">
      <c r="B46" s="30"/>
      <c r="C46" s="52" t="s">
        <v>27</v>
      </c>
      <c r="L46" s="3" t="str">
        <f>IF(E11="","",E11)</f>
        <v>SIPAMONT s.r.o., Okružní 2016, 347 01 Tachov</v>
      </c>
      <c r="AI46" s="52" t="s">
        <v>35</v>
      </c>
      <c r="AM46" s="305" t="str">
        <f>IF(E17="","",E17)</f>
        <v>Ing. Jan Rössler, Na Terase 1914, 347 01 Tachov</v>
      </c>
      <c r="AN46" s="304"/>
      <c r="AO46" s="304"/>
      <c r="AP46" s="304"/>
      <c r="AR46" s="30"/>
      <c r="AS46" s="296" t="s">
        <v>55</v>
      </c>
      <c r="AT46" s="297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0"/>
      <c r="C47" s="52" t="s">
        <v>33</v>
      </c>
      <c r="L47" s="3" t="str">
        <f>IF(E14="","",E14)</f>
        <v>výběrové řízení</v>
      </c>
      <c r="AR47" s="30"/>
      <c r="AS47" s="298"/>
      <c r="AT47" s="299"/>
      <c r="AU47" s="31"/>
      <c r="AV47" s="31"/>
      <c r="AW47" s="31"/>
      <c r="AX47" s="31"/>
      <c r="AY47" s="31"/>
      <c r="AZ47" s="31"/>
      <c r="BA47" s="31"/>
      <c r="BB47" s="31"/>
      <c r="BC47" s="31"/>
      <c r="BD47" s="60"/>
    </row>
    <row r="48" spans="2:56" s="1" customFormat="1" ht="10.5" customHeight="1">
      <c r="B48" s="30"/>
      <c r="AR48" s="30"/>
      <c r="AS48" s="298"/>
      <c r="AT48" s="299"/>
      <c r="AU48" s="31"/>
      <c r="AV48" s="31"/>
      <c r="AW48" s="31"/>
      <c r="AX48" s="31"/>
      <c r="AY48" s="31"/>
      <c r="AZ48" s="31"/>
      <c r="BA48" s="31"/>
      <c r="BB48" s="31"/>
      <c r="BC48" s="31"/>
      <c r="BD48" s="60"/>
    </row>
    <row r="49" spans="2:56" s="1" customFormat="1" ht="29.25" customHeight="1">
      <c r="B49" s="30"/>
      <c r="C49" s="306" t="s">
        <v>56</v>
      </c>
      <c r="D49" s="307"/>
      <c r="E49" s="307"/>
      <c r="F49" s="307"/>
      <c r="G49" s="307"/>
      <c r="H49" s="61"/>
      <c r="I49" s="308" t="s">
        <v>57</v>
      </c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9" t="s">
        <v>58</v>
      </c>
      <c r="AH49" s="307"/>
      <c r="AI49" s="307"/>
      <c r="AJ49" s="307"/>
      <c r="AK49" s="307"/>
      <c r="AL49" s="307"/>
      <c r="AM49" s="307"/>
      <c r="AN49" s="308" t="s">
        <v>59</v>
      </c>
      <c r="AO49" s="307"/>
      <c r="AP49" s="307"/>
      <c r="AQ49" s="62" t="s">
        <v>60</v>
      </c>
      <c r="AR49" s="30"/>
      <c r="AS49" s="63" t="s">
        <v>61</v>
      </c>
      <c r="AT49" s="64" t="s">
        <v>62</v>
      </c>
      <c r="AU49" s="64" t="s">
        <v>63</v>
      </c>
      <c r="AV49" s="64" t="s">
        <v>64</v>
      </c>
      <c r="AW49" s="64" t="s">
        <v>65</v>
      </c>
      <c r="AX49" s="64" t="s">
        <v>66</v>
      </c>
      <c r="AY49" s="64" t="s">
        <v>67</v>
      </c>
      <c r="AZ49" s="64" t="s">
        <v>68</v>
      </c>
      <c r="BA49" s="64" t="s">
        <v>69</v>
      </c>
      <c r="BB49" s="64" t="s">
        <v>70</v>
      </c>
      <c r="BC49" s="64" t="s">
        <v>71</v>
      </c>
      <c r="BD49" s="65" t="s">
        <v>72</v>
      </c>
    </row>
    <row r="50" spans="2:56" s="1" customFormat="1" ht="10.5" customHeight="1">
      <c r="B50" s="30"/>
      <c r="AR50" s="30"/>
      <c r="AS50" s="66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25" customHeight="1">
      <c r="B51" s="53"/>
      <c r="C51" s="67" t="s">
        <v>73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289" t="e">
        <f>ROUND(SUM(AG52:AG53),2)</f>
        <v>#VALUE!</v>
      </c>
      <c r="AH51" s="289"/>
      <c r="AI51" s="289"/>
      <c r="AJ51" s="289"/>
      <c r="AK51" s="289"/>
      <c r="AL51" s="289"/>
      <c r="AM51" s="289"/>
      <c r="AN51" s="290" t="e">
        <f>SUM(AG51,AT51)</f>
        <v>#VALUE!</v>
      </c>
      <c r="AO51" s="290"/>
      <c r="AP51" s="290"/>
      <c r="AQ51" s="69" t="s">
        <v>3</v>
      </c>
      <c r="AR51" s="53"/>
      <c r="AS51" s="70">
        <f>ROUND(SUM(AS52:AS53),2)</f>
        <v>0</v>
      </c>
      <c r="AT51" s="71">
        <f>ROUND(SUM(AV51:AW51),2)</f>
        <v>1910.71</v>
      </c>
      <c r="AU51" s="72">
        <f>ROUND(SUM(AU52:AU53),5)</f>
        <v>9119.07305</v>
      </c>
      <c r="AV51" s="71">
        <f>ROUND(AZ51*L26,2)</f>
        <v>1910.71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ROUND(SUM(AZ52:AZ53),2)</f>
        <v>9098.6</v>
      </c>
      <c r="BA51" s="71">
        <f>ROUND(SUM(BA52:BA53),2)</f>
        <v>0</v>
      </c>
      <c r="BB51" s="71">
        <f>ROUND(SUM(BB52:BB53),2)</f>
        <v>0</v>
      </c>
      <c r="BC51" s="71">
        <f>ROUND(SUM(BC52:BC53),2)</f>
        <v>0</v>
      </c>
      <c r="BD51" s="73">
        <f>ROUND(SUM(BD52:BD53),2)</f>
        <v>0</v>
      </c>
      <c r="BS51" s="54" t="s">
        <v>74</v>
      </c>
      <c r="BT51" s="54" t="s">
        <v>75</v>
      </c>
      <c r="BU51" s="74" t="s">
        <v>76</v>
      </c>
      <c r="BV51" s="54" t="s">
        <v>77</v>
      </c>
      <c r="BW51" s="54" t="s">
        <v>5</v>
      </c>
      <c r="BX51" s="54" t="s">
        <v>78</v>
      </c>
      <c r="CL51" s="54" t="s">
        <v>3</v>
      </c>
    </row>
    <row r="52" spans="1:91" s="5" customFormat="1" ht="27" customHeight="1">
      <c r="A52" s="198" t="s">
        <v>811</v>
      </c>
      <c r="B52" s="75"/>
      <c r="C52" s="76"/>
      <c r="D52" s="295" t="s">
        <v>79</v>
      </c>
      <c r="E52" s="294"/>
      <c r="F52" s="294"/>
      <c r="G52" s="294"/>
      <c r="H52" s="294"/>
      <c r="I52" s="77"/>
      <c r="J52" s="295" t="s">
        <v>80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3" t="e">
        <f>'01 - Stavební objekt'!J27</f>
        <v>#VALUE!</v>
      </c>
      <c r="AH52" s="294"/>
      <c r="AI52" s="294"/>
      <c r="AJ52" s="294"/>
      <c r="AK52" s="294"/>
      <c r="AL52" s="294"/>
      <c r="AM52" s="294"/>
      <c r="AN52" s="293" t="e">
        <f>SUM(AG52,AT52)</f>
        <v>#VALUE!</v>
      </c>
      <c r="AO52" s="294"/>
      <c r="AP52" s="294"/>
      <c r="AQ52" s="78" t="s">
        <v>81</v>
      </c>
      <c r="AR52" s="75"/>
      <c r="AS52" s="79">
        <v>0</v>
      </c>
      <c r="AT52" s="80">
        <f>ROUND(SUM(AV52:AW52),2)</f>
        <v>1910.71</v>
      </c>
      <c r="AU52" s="81">
        <f>'01 - Stavební objekt'!P104</f>
        <v>9119.073045</v>
      </c>
      <c r="AV52" s="80">
        <f>'01 - Stavební objekt'!J30</f>
        <v>1910.71</v>
      </c>
      <c r="AW52" s="80">
        <f>'01 - Stavební objekt'!J31</f>
        <v>0</v>
      </c>
      <c r="AX52" s="80">
        <f>'01 - Stavební objekt'!J32</f>
        <v>0</v>
      </c>
      <c r="AY52" s="80">
        <f>'01 - Stavební objekt'!J33</f>
        <v>0</v>
      </c>
      <c r="AZ52" s="80">
        <f>'01 - Stavební objekt'!F30</f>
        <v>9098.6</v>
      </c>
      <c r="BA52" s="80">
        <f>'01 - Stavební objekt'!F31</f>
        <v>0</v>
      </c>
      <c r="BB52" s="80">
        <f>'01 - Stavební objekt'!F32</f>
        <v>0</v>
      </c>
      <c r="BC52" s="80">
        <f>'01 - Stavební objekt'!F33</f>
        <v>0</v>
      </c>
      <c r="BD52" s="82">
        <f>'01 - Stavební objekt'!F34</f>
        <v>0</v>
      </c>
      <c r="BT52" s="83" t="s">
        <v>20</v>
      </c>
      <c r="BV52" s="83" t="s">
        <v>77</v>
      </c>
      <c r="BW52" s="83" t="s">
        <v>82</v>
      </c>
      <c r="BX52" s="83" t="s">
        <v>5</v>
      </c>
      <c r="CL52" s="83" t="s">
        <v>3</v>
      </c>
      <c r="CM52" s="83" t="s">
        <v>83</v>
      </c>
    </row>
    <row r="53" spans="1:91" s="5" customFormat="1" ht="27" customHeight="1">
      <c r="A53" s="198" t="s">
        <v>811</v>
      </c>
      <c r="B53" s="75"/>
      <c r="C53" s="76"/>
      <c r="D53" s="295" t="s">
        <v>84</v>
      </c>
      <c r="E53" s="294"/>
      <c r="F53" s="294"/>
      <c r="G53" s="294"/>
      <c r="H53" s="294"/>
      <c r="I53" s="77"/>
      <c r="J53" s="295" t="s">
        <v>85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3">
        <f>'02 - Vedlejší a ostatní n...'!J27</f>
        <v>0</v>
      </c>
      <c r="AH53" s="294"/>
      <c r="AI53" s="294"/>
      <c r="AJ53" s="294"/>
      <c r="AK53" s="294"/>
      <c r="AL53" s="294"/>
      <c r="AM53" s="294"/>
      <c r="AN53" s="293">
        <f>SUM(AG53,AT53)</f>
        <v>0</v>
      </c>
      <c r="AO53" s="294"/>
      <c r="AP53" s="294"/>
      <c r="AQ53" s="78" t="s">
        <v>86</v>
      </c>
      <c r="AR53" s="75"/>
      <c r="AS53" s="84">
        <v>0</v>
      </c>
      <c r="AT53" s="85">
        <f>ROUND(SUM(AV53:AW53),2)</f>
        <v>0</v>
      </c>
      <c r="AU53" s="86">
        <f>'02 - Vedlejší a ostatní n...'!P77</f>
        <v>0</v>
      </c>
      <c r="AV53" s="85">
        <f>'02 - Vedlejší a ostatní n...'!J30</f>
        <v>0</v>
      </c>
      <c r="AW53" s="85">
        <f>'02 - Vedlejší a ostatní n...'!J31</f>
        <v>0</v>
      </c>
      <c r="AX53" s="85">
        <f>'02 - Vedlejší a ostatní n...'!J32</f>
        <v>0</v>
      </c>
      <c r="AY53" s="85">
        <f>'02 - Vedlejší a ostatní n...'!J33</f>
        <v>0</v>
      </c>
      <c r="AZ53" s="85">
        <f>'02 - Vedlejší a ostatní n...'!F30</f>
        <v>0</v>
      </c>
      <c r="BA53" s="85">
        <f>'02 - Vedlejší a ostatní n...'!F31</f>
        <v>0</v>
      </c>
      <c r="BB53" s="85">
        <f>'02 - Vedlejší a ostatní n...'!F32</f>
        <v>0</v>
      </c>
      <c r="BC53" s="85">
        <f>'02 - Vedlejší a ostatní n...'!F33</f>
        <v>0</v>
      </c>
      <c r="BD53" s="87">
        <f>'02 - Vedlejší a ostatní n...'!F34</f>
        <v>0</v>
      </c>
      <c r="BT53" s="83" t="s">
        <v>20</v>
      </c>
      <c r="BV53" s="83" t="s">
        <v>77</v>
      </c>
      <c r="BW53" s="83" t="s">
        <v>87</v>
      </c>
      <c r="BX53" s="83" t="s">
        <v>5</v>
      </c>
      <c r="CL53" s="83" t="s">
        <v>3</v>
      </c>
      <c r="CM53" s="83" t="s">
        <v>83</v>
      </c>
    </row>
    <row r="54" spans="2:44" s="1" customFormat="1" ht="30" customHeight="1">
      <c r="B54" s="30"/>
      <c r="AR54" s="30"/>
    </row>
    <row r="55" spans="2:44" s="1" customFormat="1" ht="6.75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30"/>
    </row>
  </sheetData>
  <sheetProtection/>
  <mergeCells count="43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AN53:AP53"/>
    <mergeCell ref="AG53:AM53"/>
    <mergeCell ref="D53:H53"/>
    <mergeCell ref="J53:AF53"/>
    <mergeCell ref="AM44:AN44"/>
    <mergeCell ref="AM46:AP46"/>
    <mergeCell ref="C49:G49"/>
    <mergeCell ref="I49:AF49"/>
    <mergeCell ref="AG49:AM49"/>
    <mergeCell ref="AN49:AP49"/>
    <mergeCell ref="AG51:AM51"/>
    <mergeCell ref="AN51:AP51"/>
    <mergeCell ref="AR2:BE2"/>
    <mergeCell ref="AN52:AP52"/>
    <mergeCell ref="AG52:AM52"/>
    <mergeCell ref="D52:H52"/>
    <mergeCell ref="J52:AF52"/>
    <mergeCell ref="AS46:AT48"/>
    <mergeCell ref="L30:O30"/>
    <mergeCell ref="W30:AE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objekt'!C2" tooltip="01 - Stavební objekt" display="/"/>
    <hyperlink ref="A53" location="'02 - Vedlejší a ostatní n...'!C2" tooltip="02 - Vedlejší a ostatní 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431" activePane="bottomLeft" state="frozen"/>
      <selection pane="topLeft" activeCell="A1" sqref="A1"/>
      <selection pane="bottomLeft" activeCell="J44" sqref="J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3"/>
      <c r="B1" s="200"/>
      <c r="C1" s="200"/>
      <c r="D1" s="201" t="s">
        <v>1</v>
      </c>
      <c r="E1" s="200"/>
      <c r="F1" s="202" t="s">
        <v>812</v>
      </c>
      <c r="G1" s="323" t="s">
        <v>813</v>
      </c>
      <c r="H1" s="323"/>
      <c r="I1" s="200"/>
      <c r="J1" s="202" t="s">
        <v>814</v>
      </c>
      <c r="K1" s="201" t="s">
        <v>88</v>
      </c>
      <c r="L1" s="202" t="s">
        <v>815</v>
      </c>
      <c r="M1" s="202"/>
      <c r="N1" s="202"/>
      <c r="O1" s="202"/>
      <c r="P1" s="202"/>
      <c r="Q1" s="202"/>
      <c r="R1" s="202"/>
      <c r="S1" s="202"/>
      <c r="T1" s="202"/>
      <c r="U1" s="204"/>
      <c r="V1" s="20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91" t="s">
        <v>6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82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83</v>
      </c>
    </row>
    <row r="4" spans="2:46" ht="36.75" customHeight="1">
      <c r="B4" s="20"/>
      <c r="C4" s="21"/>
      <c r="D4" s="22" t="s">
        <v>89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24" t="str">
        <f>'Rekapitulace stavby'!K6</f>
        <v>Lakovna na p.p.č. 2713/229, Okružní ul. Tachov</v>
      </c>
      <c r="F7" s="317"/>
      <c r="G7" s="317"/>
      <c r="H7" s="317"/>
      <c r="I7" s="21"/>
      <c r="J7" s="21"/>
      <c r="K7" s="23"/>
    </row>
    <row r="8" spans="2:11" s="1" customFormat="1" ht="15">
      <c r="B8" s="30"/>
      <c r="C8" s="31"/>
      <c r="D8" s="28" t="s">
        <v>90</v>
      </c>
      <c r="E8" s="31"/>
      <c r="F8" s="31"/>
      <c r="G8" s="31"/>
      <c r="H8" s="31"/>
      <c r="I8" s="31"/>
      <c r="J8" s="31"/>
      <c r="K8" s="34"/>
    </row>
    <row r="9" spans="2:11" s="1" customFormat="1" ht="36.75" customHeight="1">
      <c r="B9" s="30"/>
      <c r="C9" s="31"/>
      <c r="D9" s="31"/>
      <c r="E9" s="325" t="s">
        <v>91</v>
      </c>
      <c r="F9" s="299"/>
      <c r="G9" s="299"/>
      <c r="H9" s="299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25" customHeight="1">
      <c r="B11" s="30"/>
      <c r="C11" s="31"/>
      <c r="D11" s="28" t="s">
        <v>18</v>
      </c>
      <c r="E11" s="31"/>
      <c r="F11" s="26" t="s">
        <v>3</v>
      </c>
      <c r="G11" s="31"/>
      <c r="H11" s="31"/>
      <c r="I11" s="28" t="s">
        <v>19</v>
      </c>
      <c r="J11" s="26" t="s">
        <v>3</v>
      </c>
      <c r="K11" s="34"/>
    </row>
    <row r="12" spans="2:11" s="1" customFormat="1" ht="14.25" customHeight="1">
      <c r="B12" s="30"/>
      <c r="C12" s="31"/>
      <c r="D12" s="28" t="s">
        <v>21</v>
      </c>
      <c r="E12" s="31"/>
      <c r="F12" s="26" t="s">
        <v>22</v>
      </c>
      <c r="G12" s="31"/>
      <c r="H12" s="31"/>
      <c r="I12" s="28" t="s">
        <v>23</v>
      </c>
      <c r="J12" s="88" t="str">
        <f>'Rekapitulace stavby'!AN8</f>
        <v>17.8.2016</v>
      </c>
      <c r="K12" s="34"/>
    </row>
    <row r="13" spans="2:11" s="1" customFormat="1" ht="10.5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25" customHeight="1">
      <c r="B14" s="30"/>
      <c r="C14" s="31"/>
      <c r="D14" s="28" t="s">
        <v>27</v>
      </c>
      <c r="E14" s="31"/>
      <c r="F14" s="31"/>
      <c r="G14" s="31"/>
      <c r="H14" s="31"/>
      <c r="I14" s="28" t="s">
        <v>28</v>
      </c>
      <c r="J14" s="26" t="s">
        <v>29</v>
      </c>
      <c r="K14" s="34"/>
    </row>
    <row r="15" spans="2:11" s="1" customFormat="1" ht="18" customHeight="1">
      <c r="B15" s="30"/>
      <c r="C15" s="31"/>
      <c r="D15" s="31"/>
      <c r="E15" s="26" t="s">
        <v>30</v>
      </c>
      <c r="F15" s="31"/>
      <c r="G15" s="31"/>
      <c r="H15" s="31"/>
      <c r="I15" s="28" t="s">
        <v>31</v>
      </c>
      <c r="J15" s="26" t="s">
        <v>32</v>
      </c>
      <c r="K15" s="34"/>
    </row>
    <row r="16" spans="2:11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25" customHeight="1">
      <c r="B17" s="30"/>
      <c r="C17" s="31"/>
      <c r="D17" s="28" t="s">
        <v>33</v>
      </c>
      <c r="E17" s="31"/>
      <c r="F17" s="31"/>
      <c r="G17" s="31"/>
      <c r="H17" s="31"/>
      <c r="I17" s="28" t="s">
        <v>28</v>
      </c>
      <c r="J17" s="26" t="s">
        <v>3</v>
      </c>
      <c r="K17" s="34"/>
    </row>
    <row r="18" spans="2:11" s="1" customFormat="1" ht="18" customHeight="1">
      <c r="B18" s="30"/>
      <c r="C18" s="31"/>
      <c r="D18" s="31"/>
      <c r="E18" s="26" t="s">
        <v>34</v>
      </c>
      <c r="F18" s="31"/>
      <c r="G18" s="31"/>
      <c r="H18" s="31"/>
      <c r="I18" s="28" t="s">
        <v>31</v>
      </c>
      <c r="J18" s="26" t="s">
        <v>3</v>
      </c>
      <c r="K18" s="34"/>
    </row>
    <row r="19" spans="2:11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25" customHeight="1">
      <c r="B20" s="30"/>
      <c r="C20" s="31"/>
      <c r="D20" s="28" t="s">
        <v>35</v>
      </c>
      <c r="E20" s="31"/>
      <c r="F20" s="31"/>
      <c r="G20" s="31"/>
      <c r="H20" s="31"/>
      <c r="I20" s="28" t="s">
        <v>28</v>
      </c>
      <c r="J20" s="26" t="s">
        <v>36</v>
      </c>
      <c r="K20" s="34"/>
    </row>
    <row r="21" spans="2:11" s="1" customFormat="1" ht="18" customHeight="1">
      <c r="B21" s="30"/>
      <c r="C21" s="31"/>
      <c r="D21" s="31"/>
      <c r="E21" s="26" t="s">
        <v>37</v>
      </c>
      <c r="F21" s="31"/>
      <c r="G21" s="31"/>
      <c r="H21" s="31"/>
      <c r="I21" s="28" t="s">
        <v>31</v>
      </c>
      <c r="J21" s="26" t="s">
        <v>3</v>
      </c>
      <c r="K21" s="34"/>
    </row>
    <row r="22" spans="2:11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25" customHeight="1">
      <c r="B23" s="30"/>
      <c r="C23" s="31"/>
      <c r="D23" s="28" t="s">
        <v>39</v>
      </c>
      <c r="E23" s="31"/>
      <c r="F23" s="31"/>
      <c r="G23" s="31"/>
      <c r="H23" s="31"/>
      <c r="I23" s="31"/>
      <c r="J23" s="31"/>
      <c r="K23" s="34"/>
    </row>
    <row r="24" spans="2:11" s="6" customFormat="1" ht="63" customHeight="1">
      <c r="B24" s="89"/>
      <c r="C24" s="90"/>
      <c r="D24" s="90"/>
      <c r="E24" s="319" t="s">
        <v>40</v>
      </c>
      <c r="F24" s="326"/>
      <c r="G24" s="326"/>
      <c r="H24" s="326"/>
      <c r="I24" s="90"/>
      <c r="J24" s="90"/>
      <c r="K24" s="91"/>
    </row>
    <row r="25" spans="2:11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7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4.75" customHeight="1">
      <c r="B27" s="30"/>
      <c r="C27" s="31"/>
      <c r="D27" s="93" t="s">
        <v>41</v>
      </c>
      <c r="E27" s="31"/>
      <c r="F27" s="31"/>
      <c r="G27" s="31"/>
      <c r="H27" s="31"/>
      <c r="I27" s="31"/>
      <c r="J27" s="94" t="e">
        <f>ROUND(J104,2)</f>
        <v>#VALUE!</v>
      </c>
      <c r="K27" s="34"/>
    </row>
    <row r="28" spans="2:11" s="1" customFormat="1" ht="6.7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25" customHeight="1">
      <c r="B29" s="30"/>
      <c r="C29" s="31"/>
      <c r="D29" s="31"/>
      <c r="E29" s="31"/>
      <c r="F29" s="35" t="s">
        <v>43</v>
      </c>
      <c r="G29" s="31"/>
      <c r="H29" s="31"/>
      <c r="I29" s="35" t="s">
        <v>42</v>
      </c>
      <c r="J29" s="35" t="s">
        <v>44</v>
      </c>
      <c r="K29" s="34"/>
    </row>
    <row r="30" spans="2:11" s="1" customFormat="1" ht="14.25" customHeight="1">
      <c r="B30" s="30"/>
      <c r="C30" s="31"/>
      <c r="D30" s="38" t="s">
        <v>45</v>
      </c>
      <c r="E30" s="38" t="s">
        <v>46</v>
      </c>
      <c r="F30" s="95">
        <f>ROUND(SUM(BE104:BE420),2)</f>
        <v>9098.6</v>
      </c>
      <c r="G30" s="31"/>
      <c r="H30" s="31"/>
      <c r="I30" s="96">
        <v>0.21</v>
      </c>
      <c r="J30" s="95">
        <f>ROUND(ROUND((SUM(BE104:BE420)),2)*I30,2)</f>
        <v>1910.71</v>
      </c>
      <c r="K30" s="34"/>
    </row>
    <row r="31" spans="2:11" s="1" customFormat="1" ht="14.25" customHeight="1">
      <c r="B31" s="30"/>
      <c r="C31" s="31"/>
      <c r="D31" s="31"/>
      <c r="E31" s="38" t="s">
        <v>47</v>
      </c>
      <c r="F31" s="95">
        <f>ROUND(SUM(BF104:BF420),2)</f>
        <v>0</v>
      </c>
      <c r="G31" s="31"/>
      <c r="H31" s="31"/>
      <c r="I31" s="96">
        <v>0.15</v>
      </c>
      <c r="J31" s="95">
        <f>ROUND(ROUND((SUM(BF104:BF420)),2)*I31,2)</f>
        <v>0</v>
      </c>
      <c r="K31" s="34"/>
    </row>
    <row r="32" spans="2:11" s="1" customFormat="1" ht="14.25" customHeight="1" hidden="1">
      <c r="B32" s="30"/>
      <c r="C32" s="31"/>
      <c r="D32" s="31"/>
      <c r="E32" s="38" t="s">
        <v>48</v>
      </c>
      <c r="F32" s="95">
        <f>ROUND(SUM(BG104:BG420),2)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25" customHeight="1" hidden="1">
      <c r="B33" s="30"/>
      <c r="C33" s="31"/>
      <c r="D33" s="31"/>
      <c r="E33" s="38" t="s">
        <v>49</v>
      </c>
      <c r="F33" s="95">
        <f>ROUND(SUM(BH104:BH420),2)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25" customHeight="1" hidden="1">
      <c r="B34" s="30"/>
      <c r="C34" s="31"/>
      <c r="D34" s="31"/>
      <c r="E34" s="38" t="s">
        <v>50</v>
      </c>
      <c r="F34" s="95">
        <f>ROUND(SUM(BI104:BI420),2)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7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4.75" customHeight="1">
      <c r="B36" s="30"/>
      <c r="C36" s="97"/>
      <c r="D36" s="98" t="s">
        <v>51</v>
      </c>
      <c r="E36" s="61"/>
      <c r="F36" s="61"/>
      <c r="G36" s="99" t="s">
        <v>52</v>
      </c>
      <c r="H36" s="100" t="s">
        <v>53</v>
      </c>
      <c r="I36" s="61"/>
      <c r="J36" s="101" t="e">
        <f>SUM(J27:J34)</f>
        <v>#VALUE!</v>
      </c>
      <c r="K36" s="102"/>
    </row>
    <row r="37" spans="2:11" s="1" customFormat="1" ht="14.2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7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75" customHeight="1">
      <c r="B42" s="30"/>
      <c r="C42" s="22" t="s">
        <v>92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7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2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24" t="s">
        <v>1002</v>
      </c>
      <c r="F45" s="299"/>
      <c r="G45" s="299"/>
      <c r="H45" s="299"/>
      <c r="I45" s="31"/>
      <c r="J45" s="31"/>
      <c r="K45" s="34"/>
    </row>
    <row r="46" spans="2:11" s="1" customFormat="1" ht="14.25" customHeight="1">
      <c r="B46" s="30"/>
      <c r="C46" s="28" t="s">
        <v>90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25" t="str">
        <f>E9</f>
        <v>01 - Stavební objekt</v>
      </c>
      <c r="F47" s="299"/>
      <c r="G47" s="299"/>
      <c r="H47" s="299"/>
      <c r="I47" s="31"/>
      <c r="J47" s="31"/>
      <c r="K47" s="34"/>
    </row>
    <row r="48" spans="2:11" s="1" customFormat="1" ht="6.7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21</v>
      </c>
      <c r="D49" s="31"/>
      <c r="E49" s="31"/>
      <c r="F49" s="26" t="str">
        <f>F12</f>
        <v>p.p.č. 2713/229,k.ú. Tachov</v>
      </c>
      <c r="G49" s="31"/>
      <c r="H49" s="31"/>
      <c r="I49" s="28" t="s">
        <v>23</v>
      </c>
      <c r="J49" s="88" t="str">
        <f>IF(J12="","",J12)</f>
        <v>17.8.2016</v>
      </c>
      <c r="K49" s="34"/>
    </row>
    <row r="50" spans="2:11" s="1" customFormat="1" ht="6.7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27</v>
      </c>
      <c r="D51" s="31"/>
      <c r="E51" s="31"/>
      <c r="F51" s="26" t="str">
        <f>E15</f>
        <v>SIPAMONT s.r.o., Okružní 2016, 347 01 Tachov</v>
      </c>
      <c r="G51" s="31"/>
      <c r="H51" s="31"/>
      <c r="I51" s="28" t="s">
        <v>35</v>
      </c>
      <c r="J51" s="26" t="str">
        <f>E21</f>
        <v>Ing. Jan Rössler, Na Terase 1914, 347 01 Tachov</v>
      </c>
      <c r="K51" s="34"/>
    </row>
    <row r="52" spans="2:11" s="1" customFormat="1" ht="14.25" customHeight="1">
      <c r="B52" s="30"/>
      <c r="C52" s="28" t="s">
        <v>33</v>
      </c>
      <c r="D52" s="31"/>
      <c r="E52" s="31"/>
      <c r="F52" s="26" t="str">
        <f>IF(E18="","",E18)</f>
        <v>výběrové řízení</v>
      </c>
      <c r="G52" s="31"/>
      <c r="H52" s="31"/>
      <c r="I52" s="31"/>
      <c r="J52" s="31"/>
      <c r="K52" s="34"/>
    </row>
    <row r="53" spans="2:11" s="1" customFormat="1" ht="9.7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93</v>
      </c>
      <c r="D54" s="97"/>
      <c r="E54" s="97"/>
      <c r="F54" s="97"/>
      <c r="G54" s="97"/>
      <c r="H54" s="97"/>
      <c r="I54" s="97"/>
      <c r="J54" s="105" t="s">
        <v>94</v>
      </c>
      <c r="K54" s="106"/>
    </row>
    <row r="55" spans="2:11" s="1" customFormat="1" ht="9.7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95</v>
      </c>
      <c r="D56" s="31"/>
      <c r="E56" s="31"/>
      <c r="F56" s="31"/>
      <c r="G56" s="31"/>
      <c r="H56" s="31"/>
      <c r="I56" s="31"/>
      <c r="J56" s="94" t="e">
        <f>J104</f>
        <v>#VALUE!</v>
      </c>
      <c r="K56" s="34"/>
      <c r="AU56" s="16" t="s">
        <v>96</v>
      </c>
    </row>
    <row r="57" spans="2:11" s="7" customFormat="1" ht="24.75" customHeight="1">
      <c r="B57" s="108"/>
      <c r="C57" s="109"/>
      <c r="D57" s="110" t="s">
        <v>97</v>
      </c>
      <c r="E57" s="111"/>
      <c r="F57" s="111"/>
      <c r="G57" s="111"/>
      <c r="H57" s="111"/>
      <c r="I57" s="111"/>
      <c r="J57" s="112" t="e">
        <f>J105</f>
        <v>#VALUE!</v>
      </c>
      <c r="K57" s="113"/>
    </row>
    <row r="58" spans="2:11" s="8" customFormat="1" ht="19.5" customHeight="1">
      <c r="B58" s="114"/>
      <c r="C58" s="115"/>
      <c r="D58" s="116" t="s">
        <v>98</v>
      </c>
      <c r="E58" s="117"/>
      <c r="F58" s="117"/>
      <c r="G58" s="117"/>
      <c r="H58" s="117"/>
      <c r="I58" s="117"/>
      <c r="J58" s="118" t="e">
        <f>J106</f>
        <v>#VALUE!</v>
      </c>
      <c r="K58" s="119"/>
    </row>
    <row r="59" spans="2:11" s="8" customFormat="1" ht="19.5" customHeight="1">
      <c r="B59" s="114"/>
      <c r="C59" s="115"/>
      <c r="D59" s="116" t="s">
        <v>99</v>
      </c>
      <c r="E59" s="117"/>
      <c r="F59" s="117"/>
      <c r="G59" s="117"/>
      <c r="H59" s="117"/>
      <c r="I59" s="117"/>
      <c r="J59" s="118">
        <f>J143</f>
        <v>0</v>
      </c>
      <c r="K59" s="119"/>
    </row>
    <row r="60" spans="2:11" s="8" customFormat="1" ht="19.5" customHeight="1">
      <c r="B60" s="114"/>
      <c r="C60" s="115"/>
      <c r="D60" s="116" t="s">
        <v>100</v>
      </c>
      <c r="E60" s="117"/>
      <c r="F60" s="117"/>
      <c r="G60" s="117"/>
      <c r="H60" s="117"/>
      <c r="I60" s="117"/>
      <c r="J60" s="118">
        <f>J197</f>
        <v>0</v>
      </c>
      <c r="K60" s="119"/>
    </row>
    <row r="61" spans="2:11" s="8" customFormat="1" ht="19.5" customHeight="1">
      <c r="B61" s="114"/>
      <c r="C61" s="115"/>
      <c r="D61" s="116" t="s">
        <v>101</v>
      </c>
      <c r="E61" s="117"/>
      <c r="F61" s="117"/>
      <c r="G61" s="117"/>
      <c r="H61" s="117"/>
      <c r="I61" s="117"/>
      <c r="J61" s="118">
        <f>J211</f>
        <v>0</v>
      </c>
      <c r="K61" s="119"/>
    </row>
    <row r="62" spans="2:11" s="8" customFormat="1" ht="19.5" customHeight="1">
      <c r="B62" s="114"/>
      <c r="C62" s="115"/>
      <c r="D62" s="116" t="s">
        <v>102</v>
      </c>
      <c r="E62" s="117"/>
      <c r="F62" s="117"/>
      <c r="G62" s="117"/>
      <c r="H62" s="117"/>
      <c r="I62" s="117"/>
      <c r="J62" s="118">
        <f>J226</f>
        <v>0</v>
      </c>
      <c r="K62" s="119"/>
    </row>
    <row r="63" spans="2:11" s="8" customFormat="1" ht="19.5" customHeight="1">
      <c r="B63" s="114"/>
      <c r="C63" s="115"/>
      <c r="D63" s="116" t="s">
        <v>103</v>
      </c>
      <c r="E63" s="117"/>
      <c r="F63" s="117"/>
      <c r="G63" s="117"/>
      <c r="H63" s="117"/>
      <c r="I63" s="117"/>
      <c r="J63" s="118">
        <f>J235</f>
        <v>0</v>
      </c>
      <c r="K63" s="119"/>
    </row>
    <row r="64" spans="2:11" s="8" customFormat="1" ht="19.5" customHeight="1">
      <c r="B64" s="114"/>
      <c r="C64" s="115"/>
      <c r="D64" s="116" t="s">
        <v>104</v>
      </c>
      <c r="E64" s="117"/>
      <c r="F64" s="117"/>
      <c r="G64" s="117"/>
      <c r="H64" s="117"/>
      <c r="I64" s="117"/>
      <c r="J64" s="118">
        <f>J253</f>
        <v>0</v>
      </c>
      <c r="K64" s="119"/>
    </row>
    <row r="65" spans="2:11" s="8" customFormat="1" ht="19.5" customHeight="1">
      <c r="B65" s="114"/>
      <c r="C65" s="115"/>
      <c r="D65" s="116" t="s">
        <v>105</v>
      </c>
      <c r="E65" s="117"/>
      <c r="F65" s="117"/>
      <c r="G65" s="117"/>
      <c r="H65" s="117"/>
      <c r="I65" s="117"/>
      <c r="J65" s="118">
        <f>J257</f>
        <v>0</v>
      </c>
      <c r="K65" s="119"/>
    </row>
    <row r="66" spans="2:11" s="8" customFormat="1" ht="19.5" customHeight="1">
      <c r="B66" s="114"/>
      <c r="C66" s="115"/>
      <c r="D66" s="116" t="s">
        <v>106</v>
      </c>
      <c r="E66" s="117"/>
      <c r="F66" s="117"/>
      <c r="G66" s="117"/>
      <c r="H66" s="117"/>
      <c r="I66" s="117"/>
      <c r="J66" s="118">
        <f>J268</f>
        <v>0</v>
      </c>
      <c r="K66" s="119"/>
    </row>
    <row r="67" spans="2:11" s="8" customFormat="1" ht="19.5" customHeight="1">
      <c r="B67" s="114"/>
      <c r="C67" s="115"/>
      <c r="D67" s="116" t="s">
        <v>107</v>
      </c>
      <c r="E67" s="117"/>
      <c r="F67" s="117"/>
      <c r="G67" s="117"/>
      <c r="H67" s="117"/>
      <c r="I67" s="117"/>
      <c r="J67" s="118">
        <f>J284</f>
        <v>0</v>
      </c>
      <c r="K67" s="119"/>
    </row>
    <row r="68" spans="2:11" s="8" customFormat="1" ht="19.5" customHeight="1">
      <c r="B68" s="114"/>
      <c r="C68" s="115"/>
      <c r="D68" s="116" t="s">
        <v>108</v>
      </c>
      <c r="E68" s="117"/>
      <c r="F68" s="117"/>
      <c r="G68" s="117"/>
      <c r="H68" s="117"/>
      <c r="I68" s="117"/>
      <c r="J68" s="118">
        <f>J285</f>
        <v>0</v>
      </c>
      <c r="K68" s="119"/>
    </row>
    <row r="69" spans="2:11" s="8" customFormat="1" ht="19.5" customHeight="1">
      <c r="B69" s="114"/>
      <c r="C69" s="115"/>
      <c r="D69" s="116" t="s">
        <v>109</v>
      </c>
      <c r="E69" s="117"/>
      <c r="F69" s="117"/>
      <c r="G69" s="117"/>
      <c r="H69" s="117"/>
      <c r="I69" s="117"/>
      <c r="J69" s="118">
        <f>J295</f>
        <v>0</v>
      </c>
      <c r="K69" s="119"/>
    </row>
    <row r="70" spans="2:11" s="7" customFormat="1" ht="24.75" customHeight="1">
      <c r="B70" s="108"/>
      <c r="C70" s="109"/>
      <c r="D70" s="110" t="s">
        <v>110</v>
      </c>
      <c r="E70" s="111"/>
      <c r="F70" s="111"/>
      <c r="G70" s="111"/>
      <c r="H70" s="111"/>
      <c r="I70" s="111"/>
      <c r="J70" s="112">
        <f>J298</f>
        <v>0</v>
      </c>
      <c r="K70" s="113"/>
    </row>
    <row r="71" spans="2:11" s="8" customFormat="1" ht="19.5" customHeight="1">
      <c r="B71" s="114"/>
      <c r="C71" s="115"/>
      <c r="D71" s="116" t="s">
        <v>111</v>
      </c>
      <c r="E71" s="117"/>
      <c r="F71" s="117"/>
      <c r="G71" s="117"/>
      <c r="H71" s="117"/>
      <c r="I71" s="117"/>
      <c r="J71" s="118">
        <f>J299</f>
        <v>0</v>
      </c>
      <c r="K71" s="119"/>
    </row>
    <row r="72" spans="2:11" s="8" customFormat="1" ht="19.5" customHeight="1">
      <c r="B72" s="114"/>
      <c r="C72" s="115"/>
      <c r="D72" s="116" t="s">
        <v>112</v>
      </c>
      <c r="E72" s="117"/>
      <c r="F72" s="117"/>
      <c r="G72" s="117"/>
      <c r="H72" s="117"/>
      <c r="I72" s="117"/>
      <c r="J72" s="118">
        <f>J319</f>
        <v>0</v>
      </c>
      <c r="K72" s="119"/>
    </row>
    <row r="73" spans="2:11" s="8" customFormat="1" ht="19.5" customHeight="1">
      <c r="B73" s="114"/>
      <c r="C73" s="115"/>
      <c r="D73" s="116" t="s">
        <v>113</v>
      </c>
      <c r="E73" s="117"/>
      <c r="F73" s="117"/>
      <c r="G73" s="117"/>
      <c r="H73" s="117"/>
      <c r="I73" s="117"/>
      <c r="J73" s="118">
        <f>J351</f>
        <v>0</v>
      </c>
      <c r="K73" s="119"/>
    </row>
    <row r="74" spans="2:11" s="8" customFormat="1" ht="19.5" customHeight="1">
      <c r="B74" s="114"/>
      <c r="C74" s="115"/>
      <c r="D74" s="116" t="s">
        <v>114</v>
      </c>
      <c r="E74" s="117"/>
      <c r="F74" s="117"/>
      <c r="G74" s="117"/>
      <c r="H74" s="117"/>
      <c r="I74" s="117"/>
      <c r="J74" s="118">
        <f>J363</f>
        <v>0</v>
      </c>
      <c r="K74" s="119"/>
    </row>
    <row r="75" spans="2:11" s="8" customFormat="1" ht="19.5" customHeight="1">
      <c r="B75" s="114"/>
      <c r="C75" s="115"/>
      <c r="D75" s="116" t="s">
        <v>115</v>
      </c>
      <c r="E75" s="117"/>
      <c r="F75" s="117"/>
      <c r="G75" s="117"/>
      <c r="H75" s="117"/>
      <c r="I75" s="117"/>
      <c r="J75" s="118">
        <f>J366</f>
        <v>0</v>
      </c>
      <c r="K75" s="119"/>
    </row>
    <row r="76" spans="2:11" s="8" customFormat="1" ht="19.5" customHeight="1">
      <c r="B76" s="114"/>
      <c r="C76" s="115"/>
      <c r="D76" s="116" t="s">
        <v>116</v>
      </c>
      <c r="E76" s="117"/>
      <c r="F76" s="117"/>
      <c r="G76" s="117"/>
      <c r="H76" s="117"/>
      <c r="I76" s="117"/>
      <c r="J76" s="118">
        <f>J370</f>
        <v>0</v>
      </c>
      <c r="K76" s="119"/>
    </row>
    <row r="77" spans="2:11" s="8" customFormat="1" ht="19.5" customHeight="1">
      <c r="B77" s="114"/>
      <c r="C77" s="115"/>
      <c r="D77" s="116" t="s">
        <v>117</v>
      </c>
      <c r="E77" s="117"/>
      <c r="F77" s="117"/>
      <c r="G77" s="117"/>
      <c r="H77" s="117"/>
      <c r="I77" s="117"/>
      <c r="J77" s="118">
        <f>J372</f>
        <v>0</v>
      </c>
      <c r="K77" s="119"/>
    </row>
    <row r="78" spans="2:11" s="8" customFormat="1" ht="19.5" customHeight="1">
      <c r="B78" s="114"/>
      <c r="C78" s="115"/>
      <c r="D78" s="116" t="s">
        <v>118</v>
      </c>
      <c r="E78" s="117"/>
      <c r="F78" s="117"/>
      <c r="G78" s="117"/>
      <c r="H78" s="117"/>
      <c r="I78" s="117"/>
      <c r="J78" s="118">
        <f>J374</f>
        <v>0</v>
      </c>
      <c r="K78" s="119"/>
    </row>
    <row r="79" spans="2:11" s="8" customFormat="1" ht="19.5" customHeight="1">
      <c r="B79" s="114"/>
      <c r="C79" s="115"/>
      <c r="D79" s="116" t="s">
        <v>119</v>
      </c>
      <c r="E79" s="117"/>
      <c r="F79" s="117"/>
      <c r="G79" s="117"/>
      <c r="H79" s="117"/>
      <c r="I79" s="117"/>
      <c r="J79" s="118">
        <f>J376</f>
        <v>0</v>
      </c>
      <c r="K79" s="119"/>
    </row>
    <row r="80" spans="2:11" s="8" customFormat="1" ht="19.5" customHeight="1">
      <c r="B80" s="114"/>
      <c r="C80" s="115"/>
      <c r="D80" s="116" t="s">
        <v>120</v>
      </c>
      <c r="E80" s="117"/>
      <c r="F80" s="117"/>
      <c r="G80" s="117"/>
      <c r="H80" s="117"/>
      <c r="I80" s="117"/>
      <c r="J80" s="118">
        <f>J378</f>
        <v>0</v>
      </c>
      <c r="K80" s="119"/>
    </row>
    <row r="81" spans="2:11" s="8" customFormat="1" ht="19.5" customHeight="1">
      <c r="B81" s="114"/>
      <c r="C81" s="115"/>
      <c r="D81" s="116" t="s">
        <v>121</v>
      </c>
      <c r="E81" s="117"/>
      <c r="F81" s="117"/>
      <c r="G81" s="117"/>
      <c r="H81" s="117"/>
      <c r="I81" s="117"/>
      <c r="J81" s="118">
        <f>J395</f>
        <v>0</v>
      </c>
      <c r="K81" s="119"/>
    </row>
    <row r="82" spans="2:11" s="8" customFormat="1" ht="19.5" customHeight="1">
      <c r="B82" s="114"/>
      <c r="C82" s="115"/>
      <c r="D82" s="116" t="s">
        <v>122</v>
      </c>
      <c r="E82" s="117"/>
      <c r="F82" s="117"/>
      <c r="G82" s="117"/>
      <c r="H82" s="117"/>
      <c r="I82" s="117"/>
      <c r="J82" s="118">
        <f>J407</f>
        <v>0</v>
      </c>
      <c r="K82" s="119"/>
    </row>
    <row r="83" spans="2:11" s="8" customFormat="1" ht="19.5" customHeight="1">
      <c r="B83" s="114"/>
      <c r="C83" s="115"/>
      <c r="D83" s="116" t="s">
        <v>123</v>
      </c>
      <c r="E83" s="117"/>
      <c r="F83" s="117"/>
      <c r="G83" s="117"/>
      <c r="H83" s="117"/>
      <c r="I83" s="117"/>
      <c r="J83" s="118">
        <f>J409</f>
        <v>0</v>
      </c>
      <c r="K83" s="119"/>
    </row>
    <row r="84" spans="2:11" s="8" customFormat="1" ht="19.5" customHeight="1">
      <c r="B84" s="114"/>
      <c r="C84" s="115"/>
      <c r="D84" s="116" t="s">
        <v>124</v>
      </c>
      <c r="E84" s="117"/>
      <c r="F84" s="117"/>
      <c r="G84" s="117"/>
      <c r="H84" s="117"/>
      <c r="I84" s="117"/>
      <c r="J84" s="118">
        <f>J418</f>
        <v>0</v>
      </c>
      <c r="K84" s="119"/>
    </row>
    <row r="85" spans="2:11" s="1" customFormat="1" ht="21.75" customHeight="1">
      <c r="B85" s="30"/>
      <c r="C85" s="31"/>
      <c r="D85" s="31"/>
      <c r="E85" s="31"/>
      <c r="F85" s="31"/>
      <c r="G85" s="31"/>
      <c r="H85" s="31"/>
      <c r="I85" s="31"/>
      <c r="J85" s="31"/>
      <c r="K85" s="34"/>
    </row>
    <row r="86" spans="2:11" s="1" customFormat="1" ht="6.75" customHeight="1">
      <c r="B86" s="45"/>
      <c r="C86" s="46"/>
      <c r="D86" s="46"/>
      <c r="E86" s="46"/>
      <c r="F86" s="46"/>
      <c r="G86" s="46"/>
      <c r="H86" s="46"/>
      <c r="I86" s="46"/>
      <c r="J86" s="46"/>
      <c r="K86" s="47"/>
    </row>
    <row r="90" spans="2:12" s="1" customFormat="1" ht="6.75" customHeight="1"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30"/>
    </row>
    <row r="91" spans="2:12" s="1" customFormat="1" ht="36.75" customHeight="1">
      <c r="B91" s="30"/>
      <c r="C91" s="50" t="s">
        <v>125</v>
      </c>
      <c r="L91" s="30"/>
    </row>
    <row r="92" spans="2:12" s="1" customFormat="1" ht="6.75" customHeight="1">
      <c r="B92" s="30"/>
      <c r="L92" s="30"/>
    </row>
    <row r="93" spans="2:12" s="1" customFormat="1" ht="14.25" customHeight="1">
      <c r="B93" s="30"/>
      <c r="C93" s="52" t="s">
        <v>15</v>
      </c>
      <c r="L93" s="30"/>
    </row>
    <row r="94" spans="2:12" s="1" customFormat="1" ht="22.5" customHeight="1">
      <c r="B94" s="30"/>
      <c r="E94" s="327" t="str">
        <f>E7</f>
        <v>Lakovna na p.p.č. 2713/229, Okružní ul. Tachov</v>
      </c>
      <c r="F94" s="304"/>
      <c r="G94" s="304"/>
      <c r="H94" s="304"/>
      <c r="L94" s="30"/>
    </row>
    <row r="95" spans="2:12" s="1" customFormat="1" ht="14.25" customHeight="1">
      <c r="B95" s="30"/>
      <c r="C95" s="52" t="s">
        <v>90</v>
      </c>
      <c r="L95" s="30"/>
    </row>
    <row r="96" spans="2:12" s="1" customFormat="1" ht="23.25" customHeight="1">
      <c r="B96" s="30"/>
      <c r="E96" s="314" t="str">
        <f>E9</f>
        <v>01 - Stavební objekt</v>
      </c>
      <c r="F96" s="304"/>
      <c r="G96" s="304"/>
      <c r="H96" s="304"/>
      <c r="L96" s="30"/>
    </row>
    <row r="97" spans="2:12" s="1" customFormat="1" ht="6.75" customHeight="1">
      <c r="B97" s="30"/>
      <c r="L97" s="30"/>
    </row>
    <row r="98" spans="2:12" s="1" customFormat="1" ht="18" customHeight="1">
      <c r="B98" s="30"/>
      <c r="C98" s="52" t="s">
        <v>21</v>
      </c>
      <c r="F98" s="120" t="str">
        <f>F12</f>
        <v>p.p.č. 2713/229,k.ú. Tachov</v>
      </c>
      <c r="I98" s="52" t="s">
        <v>23</v>
      </c>
      <c r="J98" s="56" t="str">
        <f>IF(J12="","",J12)</f>
        <v>17.8.2016</v>
      </c>
      <c r="L98" s="30"/>
    </row>
    <row r="99" spans="2:12" s="1" customFormat="1" ht="6.75" customHeight="1">
      <c r="B99" s="30"/>
      <c r="L99" s="30"/>
    </row>
    <row r="100" spans="2:12" s="1" customFormat="1" ht="15">
      <c r="B100" s="30"/>
      <c r="C100" s="52" t="s">
        <v>27</v>
      </c>
      <c r="F100" s="120" t="str">
        <f>E15</f>
        <v>SIPAMONT s.r.o., Okružní 2016, 347 01 Tachov</v>
      </c>
      <c r="I100" s="52" t="s">
        <v>35</v>
      </c>
      <c r="J100" s="120" t="str">
        <f>E21</f>
        <v>Ing. Jan Rössler, Na Terase 1914, 347 01 Tachov</v>
      </c>
      <c r="L100" s="30"/>
    </row>
    <row r="101" spans="2:12" s="1" customFormat="1" ht="14.25" customHeight="1">
      <c r="B101" s="30"/>
      <c r="C101" s="52" t="s">
        <v>33</v>
      </c>
      <c r="F101" s="120" t="str">
        <f>IF(E18="","",E18)</f>
        <v>výběrové řízení</v>
      </c>
      <c r="L101" s="30"/>
    </row>
    <row r="102" spans="2:12" s="1" customFormat="1" ht="9.75" customHeight="1">
      <c r="B102" s="30"/>
      <c r="L102" s="30"/>
    </row>
    <row r="103" spans="2:20" s="9" customFormat="1" ht="29.25" customHeight="1">
      <c r="B103" s="121"/>
      <c r="C103" s="122" t="s">
        <v>126</v>
      </c>
      <c r="D103" s="123" t="s">
        <v>60</v>
      </c>
      <c r="E103" s="123" t="s">
        <v>56</v>
      </c>
      <c r="F103" s="123" t="s">
        <v>127</v>
      </c>
      <c r="G103" s="123" t="s">
        <v>128</v>
      </c>
      <c r="H103" s="123" t="s">
        <v>129</v>
      </c>
      <c r="I103" s="124" t="s">
        <v>130</v>
      </c>
      <c r="J103" s="123" t="s">
        <v>94</v>
      </c>
      <c r="K103" s="125" t="s">
        <v>131</v>
      </c>
      <c r="L103" s="121"/>
      <c r="M103" s="63" t="s">
        <v>132</v>
      </c>
      <c r="N103" s="64" t="s">
        <v>45</v>
      </c>
      <c r="O103" s="64" t="s">
        <v>133</v>
      </c>
      <c r="P103" s="64" t="s">
        <v>134</v>
      </c>
      <c r="Q103" s="64" t="s">
        <v>135</v>
      </c>
      <c r="R103" s="64" t="s">
        <v>136</v>
      </c>
      <c r="S103" s="64" t="s">
        <v>137</v>
      </c>
      <c r="T103" s="65" t="s">
        <v>138</v>
      </c>
    </row>
    <row r="104" spans="2:63" s="1" customFormat="1" ht="29.25" customHeight="1">
      <c r="B104" s="30"/>
      <c r="C104" s="67" t="s">
        <v>95</v>
      </c>
      <c r="J104" s="126" t="e">
        <f>BK104</f>
        <v>#VALUE!</v>
      </c>
      <c r="L104" s="30"/>
      <c r="M104" s="66"/>
      <c r="N104" s="57"/>
      <c r="O104" s="57"/>
      <c r="P104" s="127">
        <f>P105+P298</f>
        <v>9119.073045</v>
      </c>
      <c r="Q104" s="57"/>
      <c r="R104" s="127">
        <f>R105+R298</f>
        <v>529.63451164</v>
      </c>
      <c r="S104" s="57"/>
      <c r="T104" s="128">
        <f>T105+T298</f>
        <v>312.4864</v>
      </c>
      <c r="AT104" s="16" t="s">
        <v>74</v>
      </c>
      <c r="AU104" s="16" t="s">
        <v>96</v>
      </c>
      <c r="BK104" s="129" t="e">
        <f>BK105+BK298</f>
        <v>#VALUE!</v>
      </c>
    </row>
    <row r="105" spans="2:63" s="10" customFormat="1" ht="36.75" customHeight="1">
      <c r="B105" s="130"/>
      <c r="D105" s="131" t="s">
        <v>74</v>
      </c>
      <c r="E105" s="132" t="s">
        <v>139</v>
      </c>
      <c r="F105" s="132" t="s">
        <v>140</v>
      </c>
      <c r="J105" s="133" t="e">
        <f>BK105</f>
        <v>#VALUE!</v>
      </c>
      <c r="L105" s="130"/>
      <c r="M105" s="134"/>
      <c r="N105" s="135"/>
      <c r="O105" s="135"/>
      <c r="P105" s="136">
        <f>P106+P143+P197+P211+P226+P235+P253+P257+P268+P284+P285+P295</f>
        <v>2303.236211</v>
      </c>
      <c r="Q105" s="135"/>
      <c r="R105" s="136">
        <f>R106+R143+R197+R211+R226+R235+R253+R257+R268+R284+R285+R295</f>
        <v>517.3561941400001</v>
      </c>
      <c r="S105" s="135"/>
      <c r="T105" s="137">
        <f>T106+T143+T197+T211+T226+T235+T253+T257+T268+T284+T285+T295</f>
        <v>312.4864</v>
      </c>
      <c r="AR105" s="131" t="s">
        <v>20</v>
      </c>
      <c r="AT105" s="138" t="s">
        <v>74</v>
      </c>
      <c r="AU105" s="138" t="s">
        <v>75</v>
      </c>
      <c r="AY105" s="131" t="s">
        <v>141</v>
      </c>
      <c r="BK105" s="139" t="e">
        <f>BK106+BK143+BK197+BK211+BK226+BK235+BK253+BK257+BK268+BK284+BK285+BK295</f>
        <v>#VALUE!</v>
      </c>
    </row>
    <row r="106" spans="2:63" s="10" customFormat="1" ht="19.5" customHeight="1">
      <c r="B106" s="130"/>
      <c r="D106" s="140" t="s">
        <v>74</v>
      </c>
      <c r="E106" s="141" t="s">
        <v>20</v>
      </c>
      <c r="F106" s="141" t="s">
        <v>142</v>
      </c>
      <c r="J106" s="142" t="e">
        <f>BK106</f>
        <v>#VALUE!</v>
      </c>
      <c r="L106" s="130"/>
      <c r="M106" s="134"/>
      <c r="N106" s="135"/>
      <c r="O106" s="135"/>
      <c r="P106" s="136">
        <f>SUM(P107:P142)</f>
        <v>219.59317800000002</v>
      </c>
      <c r="Q106" s="135"/>
      <c r="R106" s="136">
        <f>SUM(R107:R142)</f>
        <v>0</v>
      </c>
      <c r="S106" s="135"/>
      <c r="T106" s="137">
        <f>SUM(T107:T142)</f>
        <v>312.4864</v>
      </c>
      <c r="AR106" s="131" t="s">
        <v>20</v>
      </c>
      <c r="AT106" s="138" t="s">
        <v>74</v>
      </c>
      <c r="AU106" s="138" t="s">
        <v>20</v>
      </c>
      <c r="AY106" s="131" t="s">
        <v>141</v>
      </c>
      <c r="BK106" s="139" t="e">
        <f>SUM(BK107:BK142)</f>
        <v>#VALUE!</v>
      </c>
    </row>
    <row r="107" spans="2:65" s="1" customFormat="1" ht="22.5" customHeight="1">
      <c r="B107" s="143"/>
      <c r="C107" s="144" t="s">
        <v>20</v>
      </c>
      <c r="D107" s="144" t="s">
        <v>143</v>
      </c>
      <c r="E107" s="145" t="s">
        <v>144</v>
      </c>
      <c r="F107" s="146" t="s">
        <v>145</v>
      </c>
      <c r="G107" s="147" t="s">
        <v>146</v>
      </c>
      <c r="H107" s="148">
        <v>600</v>
      </c>
      <c r="I107" s="288" t="s">
        <v>1001</v>
      </c>
      <c r="J107" s="288" t="s">
        <v>1001</v>
      </c>
      <c r="K107" s="146" t="s">
        <v>147</v>
      </c>
      <c r="L107" s="30"/>
      <c r="M107" s="150" t="s">
        <v>3</v>
      </c>
      <c r="N107" s="151" t="s">
        <v>46</v>
      </c>
      <c r="O107" s="152">
        <v>0.062</v>
      </c>
      <c r="P107" s="152">
        <f>O107*H107</f>
        <v>37.2</v>
      </c>
      <c r="Q107" s="152">
        <v>0</v>
      </c>
      <c r="R107" s="152">
        <f>Q107*H107</f>
        <v>0</v>
      </c>
      <c r="S107" s="152">
        <v>0.355</v>
      </c>
      <c r="T107" s="153">
        <f>S107*H107</f>
        <v>213</v>
      </c>
      <c r="AR107" s="16" t="s">
        <v>148</v>
      </c>
      <c r="AT107" s="16" t="s">
        <v>143</v>
      </c>
      <c r="AU107" s="16" t="s">
        <v>83</v>
      </c>
      <c r="AY107" s="16" t="s">
        <v>141</v>
      </c>
      <c r="BE107" s="154" t="str">
        <f>IF(N107="základní",J107,0)</f>
        <v> </v>
      </c>
      <c r="BF107" s="154">
        <f>IF(N107="snížená",J107,0)</f>
        <v>0</v>
      </c>
      <c r="BG107" s="154">
        <f>IF(N107="zákl. přenesená",J107,0)</f>
        <v>0</v>
      </c>
      <c r="BH107" s="154">
        <f>IF(N107="sníž. přenesená",J107,0)</f>
        <v>0</v>
      </c>
      <c r="BI107" s="154">
        <f>IF(N107="nulová",J107,0)</f>
        <v>0</v>
      </c>
      <c r="BJ107" s="16" t="s">
        <v>20</v>
      </c>
      <c r="BK107" s="154" t="e">
        <f>ROUND(I107*H107,2)</f>
        <v>#VALUE!</v>
      </c>
      <c r="BL107" s="16" t="s">
        <v>148</v>
      </c>
      <c r="BM107" s="16" t="s">
        <v>149</v>
      </c>
    </row>
    <row r="108" spans="2:47" s="1" customFormat="1" ht="27">
      <c r="B108" s="30"/>
      <c r="D108" s="155" t="s">
        <v>150</v>
      </c>
      <c r="F108" s="156" t="s">
        <v>151</v>
      </c>
      <c r="L108" s="30"/>
      <c r="M108" s="59"/>
      <c r="N108" s="31"/>
      <c r="O108" s="31"/>
      <c r="P108" s="31"/>
      <c r="Q108" s="31"/>
      <c r="R108" s="31"/>
      <c r="S108" s="31"/>
      <c r="T108" s="60"/>
      <c r="AT108" s="16" t="s">
        <v>150</v>
      </c>
      <c r="AU108" s="16" t="s">
        <v>83</v>
      </c>
    </row>
    <row r="109" spans="2:51" s="11" customFormat="1" ht="13.5">
      <c r="B109" s="157"/>
      <c r="D109" s="158" t="s">
        <v>152</v>
      </c>
      <c r="E109" s="159" t="s">
        <v>3</v>
      </c>
      <c r="F109" s="160" t="s">
        <v>153</v>
      </c>
      <c r="H109" s="161">
        <v>600</v>
      </c>
      <c r="L109" s="157"/>
      <c r="M109" s="162"/>
      <c r="N109" s="163"/>
      <c r="O109" s="163"/>
      <c r="P109" s="163"/>
      <c r="Q109" s="163"/>
      <c r="R109" s="163"/>
      <c r="S109" s="163"/>
      <c r="T109" s="164"/>
      <c r="AT109" s="165" t="s">
        <v>152</v>
      </c>
      <c r="AU109" s="165" t="s">
        <v>83</v>
      </c>
      <c r="AV109" s="11" t="s">
        <v>83</v>
      </c>
      <c r="AW109" s="11" t="s">
        <v>38</v>
      </c>
      <c r="AX109" s="11" t="s">
        <v>75</v>
      </c>
      <c r="AY109" s="165" t="s">
        <v>141</v>
      </c>
    </row>
    <row r="110" spans="2:65" s="1" customFormat="1" ht="22.5" customHeight="1">
      <c r="B110" s="143"/>
      <c r="C110" s="144" t="s">
        <v>83</v>
      </c>
      <c r="D110" s="144" t="s">
        <v>143</v>
      </c>
      <c r="E110" s="145" t="s">
        <v>154</v>
      </c>
      <c r="F110" s="146" t="s">
        <v>155</v>
      </c>
      <c r="G110" s="147" t="s">
        <v>156</v>
      </c>
      <c r="H110" s="148">
        <v>62.179</v>
      </c>
      <c r="I110" s="288" t="s">
        <v>1001</v>
      </c>
      <c r="J110" s="288" t="s">
        <v>1001</v>
      </c>
      <c r="K110" s="146" t="s">
        <v>147</v>
      </c>
      <c r="L110" s="30"/>
      <c r="M110" s="150" t="s">
        <v>3</v>
      </c>
      <c r="N110" s="151" t="s">
        <v>46</v>
      </c>
      <c r="O110" s="152">
        <v>0.38</v>
      </c>
      <c r="P110" s="152">
        <f>O110*H110</f>
        <v>23.62802</v>
      </c>
      <c r="Q110" s="152">
        <v>0</v>
      </c>
      <c r="R110" s="152">
        <f>Q110*H110</f>
        <v>0</v>
      </c>
      <c r="S110" s="152">
        <v>1.6</v>
      </c>
      <c r="T110" s="153">
        <f>S110*H110</f>
        <v>99.4864</v>
      </c>
      <c r="AR110" s="16" t="s">
        <v>148</v>
      </c>
      <c r="AT110" s="16" t="s">
        <v>143</v>
      </c>
      <c r="AU110" s="16" t="s">
        <v>83</v>
      </c>
      <c r="AY110" s="16" t="s">
        <v>141</v>
      </c>
      <c r="BE110" s="154" t="str">
        <f>IF(N110="základní",J110,0)</f>
        <v> 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6" t="s">
        <v>20</v>
      </c>
      <c r="BK110" s="154" t="e">
        <f>ROUND(I110*H110,2)</f>
        <v>#VALUE!</v>
      </c>
      <c r="BL110" s="16" t="s">
        <v>148</v>
      </c>
      <c r="BM110" s="16" t="s">
        <v>157</v>
      </c>
    </row>
    <row r="111" spans="2:47" s="1" customFormat="1" ht="27">
      <c r="B111" s="30"/>
      <c r="D111" s="155" t="s">
        <v>150</v>
      </c>
      <c r="F111" s="156" t="s">
        <v>158</v>
      </c>
      <c r="L111" s="30"/>
      <c r="M111" s="59"/>
      <c r="N111" s="31"/>
      <c r="O111" s="31"/>
      <c r="P111" s="31"/>
      <c r="Q111" s="31"/>
      <c r="R111" s="31"/>
      <c r="S111" s="31"/>
      <c r="T111" s="60"/>
      <c r="AT111" s="16" t="s">
        <v>150</v>
      </c>
      <c r="AU111" s="16" t="s">
        <v>83</v>
      </c>
    </row>
    <row r="112" spans="2:51" s="12" customFormat="1" ht="13.5">
      <c r="B112" s="166"/>
      <c r="D112" s="155" t="s">
        <v>152</v>
      </c>
      <c r="E112" s="167" t="s">
        <v>3</v>
      </c>
      <c r="F112" s="168" t="s">
        <v>159</v>
      </c>
      <c r="H112" s="169" t="s">
        <v>3</v>
      </c>
      <c r="L112" s="166"/>
      <c r="M112" s="170"/>
      <c r="N112" s="171"/>
      <c r="O112" s="171"/>
      <c r="P112" s="171"/>
      <c r="Q112" s="171"/>
      <c r="R112" s="171"/>
      <c r="S112" s="171"/>
      <c r="T112" s="172"/>
      <c r="AT112" s="169" t="s">
        <v>152</v>
      </c>
      <c r="AU112" s="169" t="s">
        <v>83</v>
      </c>
      <c r="AV112" s="12" t="s">
        <v>20</v>
      </c>
      <c r="AW112" s="12" t="s">
        <v>38</v>
      </c>
      <c r="AX112" s="12" t="s">
        <v>75</v>
      </c>
      <c r="AY112" s="169" t="s">
        <v>141</v>
      </c>
    </row>
    <row r="113" spans="2:51" s="11" customFormat="1" ht="13.5">
      <c r="B113" s="157"/>
      <c r="D113" s="158" t="s">
        <v>152</v>
      </c>
      <c r="E113" s="159" t="s">
        <v>3</v>
      </c>
      <c r="F113" s="160" t="s">
        <v>160</v>
      </c>
      <c r="H113" s="161">
        <v>62.179</v>
      </c>
      <c r="L113" s="157"/>
      <c r="M113" s="162"/>
      <c r="N113" s="163"/>
      <c r="O113" s="163"/>
      <c r="P113" s="163"/>
      <c r="Q113" s="163"/>
      <c r="R113" s="163"/>
      <c r="S113" s="163"/>
      <c r="T113" s="164"/>
      <c r="AT113" s="165" t="s">
        <v>152</v>
      </c>
      <c r="AU113" s="165" t="s">
        <v>83</v>
      </c>
      <c r="AV113" s="11" t="s">
        <v>83</v>
      </c>
      <c r="AW113" s="11" t="s">
        <v>38</v>
      </c>
      <c r="AX113" s="11" t="s">
        <v>75</v>
      </c>
      <c r="AY113" s="165" t="s">
        <v>141</v>
      </c>
    </row>
    <row r="114" spans="2:65" s="1" customFormat="1" ht="22.5" customHeight="1">
      <c r="B114" s="143"/>
      <c r="C114" s="144" t="s">
        <v>161</v>
      </c>
      <c r="D114" s="144" t="s">
        <v>143</v>
      </c>
      <c r="E114" s="145" t="s">
        <v>162</v>
      </c>
      <c r="F114" s="146" t="s">
        <v>163</v>
      </c>
      <c r="G114" s="147" t="s">
        <v>156</v>
      </c>
      <c r="H114" s="148">
        <v>18.922</v>
      </c>
      <c r="I114" s="288" t="s">
        <v>1001</v>
      </c>
      <c r="J114" s="288" t="s">
        <v>1001</v>
      </c>
      <c r="K114" s="146" t="s">
        <v>164</v>
      </c>
      <c r="L114" s="30"/>
      <c r="M114" s="150" t="s">
        <v>3</v>
      </c>
      <c r="N114" s="151" t="s">
        <v>46</v>
      </c>
      <c r="O114" s="152">
        <v>2.32</v>
      </c>
      <c r="P114" s="152">
        <f>O114*H114</f>
        <v>43.89904</v>
      </c>
      <c r="Q114" s="152">
        <v>0</v>
      </c>
      <c r="R114" s="152">
        <f>Q114*H114</f>
        <v>0</v>
      </c>
      <c r="S114" s="152">
        <v>0</v>
      </c>
      <c r="T114" s="153">
        <f>S114*H114</f>
        <v>0</v>
      </c>
      <c r="AR114" s="16" t="s">
        <v>148</v>
      </c>
      <c r="AT114" s="16" t="s">
        <v>143</v>
      </c>
      <c r="AU114" s="16" t="s">
        <v>83</v>
      </c>
      <c r="AY114" s="16" t="s">
        <v>141</v>
      </c>
      <c r="BE114" s="154" t="str">
        <f>IF(N114="základní",J114,0)</f>
        <v> 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6" t="s">
        <v>20</v>
      </c>
      <c r="BK114" s="154" t="e">
        <f>ROUND(I114*H114,2)</f>
        <v>#VALUE!</v>
      </c>
      <c r="BL114" s="16" t="s">
        <v>148</v>
      </c>
      <c r="BM114" s="16" t="s">
        <v>165</v>
      </c>
    </row>
    <row r="115" spans="2:47" s="1" customFormat="1" ht="27">
      <c r="B115" s="30"/>
      <c r="D115" s="155" t="s">
        <v>150</v>
      </c>
      <c r="F115" s="156" t="s">
        <v>166</v>
      </c>
      <c r="L115" s="30"/>
      <c r="M115" s="59"/>
      <c r="N115" s="31"/>
      <c r="O115" s="31"/>
      <c r="P115" s="31"/>
      <c r="Q115" s="31"/>
      <c r="R115" s="31"/>
      <c r="S115" s="31"/>
      <c r="T115" s="60"/>
      <c r="AT115" s="16" t="s">
        <v>150</v>
      </c>
      <c r="AU115" s="16" t="s">
        <v>83</v>
      </c>
    </row>
    <row r="116" spans="2:51" s="11" customFormat="1" ht="13.5">
      <c r="B116" s="157"/>
      <c r="D116" s="158" t="s">
        <v>152</v>
      </c>
      <c r="E116" s="159" t="s">
        <v>3</v>
      </c>
      <c r="F116" s="160" t="s">
        <v>167</v>
      </c>
      <c r="H116" s="161">
        <v>18.922</v>
      </c>
      <c r="L116" s="157"/>
      <c r="M116" s="162"/>
      <c r="N116" s="163"/>
      <c r="O116" s="163"/>
      <c r="P116" s="163"/>
      <c r="Q116" s="163"/>
      <c r="R116" s="163"/>
      <c r="S116" s="163"/>
      <c r="T116" s="164"/>
      <c r="AT116" s="165" t="s">
        <v>152</v>
      </c>
      <c r="AU116" s="165" t="s">
        <v>83</v>
      </c>
      <c r="AV116" s="11" t="s">
        <v>83</v>
      </c>
      <c r="AW116" s="11" t="s">
        <v>38</v>
      </c>
      <c r="AX116" s="11" t="s">
        <v>75</v>
      </c>
      <c r="AY116" s="165" t="s">
        <v>141</v>
      </c>
    </row>
    <row r="117" spans="2:65" s="1" customFormat="1" ht="22.5" customHeight="1">
      <c r="B117" s="143"/>
      <c r="C117" s="144" t="s">
        <v>148</v>
      </c>
      <c r="D117" s="144" t="s">
        <v>143</v>
      </c>
      <c r="E117" s="145" t="s">
        <v>168</v>
      </c>
      <c r="F117" s="146" t="s">
        <v>169</v>
      </c>
      <c r="G117" s="147" t="s">
        <v>156</v>
      </c>
      <c r="H117" s="148">
        <v>9.461</v>
      </c>
      <c r="I117" s="288" t="s">
        <v>1001</v>
      </c>
      <c r="J117" s="149"/>
      <c r="K117" s="146" t="s">
        <v>164</v>
      </c>
      <c r="L117" s="30"/>
      <c r="M117" s="150" t="s">
        <v>3</v>
      </c>
      <c r="N117" s="151" t="s">
        <v>46</v>
      </c>
      <c r="O117" s="152">
        <v>0.654</v>
      </c>
      <c r="P117" s="152">
        <f>O117*H117</f>
        <v>6.187494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AR117" s="16" t="s">
        <v>148</v>
      </c>
      <c r="AT117" s="16" t="s">
        <v>143</v>
      </c>
      <c r="AU117" s="16" t="s">
        <v>83</v>
      </c>
      <c r="AY117" s="16" t="s">
        <v>141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6" t="s">
        <v>20</v>
      </c>
      <c r="BK117" s="154" t="e">
        <f>ROUND(I117*H117,2)</f>
        <v>#VALUE!</v>
      </c>
      <c r="BL117" s="16" t="s">
        <v>148</v>
      </c>
      <c r="BM117" s="16" t="s">
        <v>170</v>
      </c>
    </row>
    <row r="118" spans="2:47" s="1" customFormat="1" ht="27">
      <c r="B118" s="30"/>
      <c r="D118" s="155" t="s">
        <v>150</v>
      </c>
      <c r="F118" s="156" t="s">
        <v>171</v>
      </c>
      <c r="L118" s="30"/>
      <c r="M118" s="59"/>
      <c r="N118" s="31"/>
      <c r="O118" s="31"/>
      <c r="P118" s="31"/>
      <c r="Q118" s="31"/>
      <c r="R118" s="31"/>
      <c r="S118" s="31"/>
      <c r="T118" s="60"/>
      <c r="AT118" s="16" t="s">
        <v>150</v>
      </c>
      <c r="AU118" s="16" t="s">
        <v>83</v>
      </c>
    </row>
    <row r="119" spans="2:51" s="11" customFormat="1" ht="13.5">
      <c r="B119" s="157"/>
      <c r="D119" s="158" t="s">
        <v>152</v>
      </c>
      <c r="F119" s="160" t="s">
        <v>172</v>
      </c>
      <c r="H119" s="161">
        <v>9.461</v>
      </c>
      <c r="L119" s="157"/>
      <c r="M119" s="162"/>
      <c r="N119" s="163"/>
      <c r="O119" s="163"/>
      <c r="P119" s="163"/>
      <c r="Q119" s="163"/>
      <c r="R119" s="163"/>
      <c r="S119" s="163"/>
      <c r="T119" s="164"/>
      <c r="AT119" s="165" t="s">
        <v>152</v>
      </c>
      <c r="AU119" s="165" t="s">
        <v>83</v>
      </c>
      <c r="AV119" s="11" t="s">
        <v>83</v>
      </c>
      <c r="AW119" s="11" t="s">
        <v>4</v>
      </c>
      <c r="AX119" s="11" t="s">
        <v>20</v>
      </c>
      <c r="AY119" s="165" t="s">
        <v>141</v>
      </c>
    </row>
    <row r="120" spans="2:65" s="1" customFormat="1" ht="22.5" customHeight="1">
      <c r="B120" s="143"/>
      <c r="C120" s="144" t="s">
        <v>173</v>
      </c>
      <c r="D120" s="144" t="s">
        <v>143</v>
      </c>
      <c r="E120" s="145" t="s">
        <v>174</v>
      </c>
      <c r="F120" s="146" t="s">
        <v>175</v>
      </c>
      <c r="G120" s="147" t="s">
        <v>156</v>
      </c>
      <c r="H120" s="148">
        <v>28.8</v>
      </c>
      <c r="I120" s="288" t="s">
        <v>1001</v>
      </c>
      <c r="J120" s="288" t="s">
        <v>1001</v>
      </c>
      <c r="K120" s="146" t="s">
        <v>147</v>
      </c>
      <c r="L120" s="30"/>
      <c r="M120" s="150" t="s">
        <v>3</v>
      </c>
      <c r="N120" s="151" t="s">
        <v>46</v>
      </c>
      <c r="O120" s="152">
        <v>3.14</v>
      </c>
      <c r="P120" s="152">
        <f>O120*H120</f>
        <v>90.432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AR120" s="16" t="s">
        <v>148</v>
      </c>
      <c r="AT120" s="16" t="s">
        <v>143</v>
      </c>
      <c r="AU120" s="16" t="s">
        <v>83</v>
      </c>
      <c r="AY120" s="16" t="s">
        <v>141</v>
      </c>
      <c r="BE120" s="154" t="str">
        <f>IF(N120="základní",J120,0)</f>
        <v> 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6" t="s">
        <v>20</v>
      </c>
      <c r="BK120" s="154" t="e">
        <f>ROUND(I120*H120,2)</f>
        <v>#VALUE!</v>
      </c>
      <c r="BL120" s="16" t="s">
        <v>148</v>
      </c>
      <c r="BM120" s="16" t="s">
        <v>176</v>
      </c>
    </row>
    <row r="121" spans="2:47" s="1" customFormat="1" ht="27">
      <c r="B121" s="30"/>
      <c r="D121" s="155" t="s">
        <v>150</v>
      </c>
      <c r="F121" s="156" t="s">
        <v>177</v>
      </c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150</v>
      </c>
      <c r="AU121" s="16" t="s">
        <v>83</v>
      </c>
    </row>
    <row r="122" spans="2:51" s="11" customFormat="1" ht="13.5">
      <c r="B122" s="157"/>
      <c r="D122" s="158" t="s">
        <v>152</v>
      </c>
      <c r="E122" s="159" t="s">
        <v>3</v>
      </c>
      <c r="F122" s="160" t="s">
        <v>178</v>
      </c>
      <c r="H122" s="161">
        <v>28.8</v>
      </c>
      <c r="L122" s="157"/>
      <c r="M122" s="162"/>
      <c r="N122" s="163"/>
      <c r="O122" s="163"/>
      <c r="P122" s="163"/>
      <c r="Q122" s="163"/>
      <c r="R122" s="163"/>
      <c r="S122" s="163"/>
      <c r="T122" s="164"/>
      <c r="AT122" s="165" t="s">
        <v>152</v>
      </c>
      <c r="AU122" s="165" t="s">
        <v>83</v>
      </c>
      <c r="AV122" s="11" t="s">
        <v>83</v>
      </c>
      <c r="AW122" s="11" t="s">
        <v>38</v>
      </c>
      <c r="AX122" s="11" t="s">
        <v>75</v>
      </c>
      <c r="AY122" s="165" t="s">
        <v>141</v>
      </c>
    </row>
    <row r="123" spans="2:65" s="1" customFormat="1" ht="22.5" customHeight="1">
      <c r="B123" s="143"/>
      <c r="C123" s="144" t="s">
        <v>179</v>
      </c>
      <c r="D123" s="144" t="s">
        <v>143</v>
      </c>
      <c r="E123" s="145" t="s">
        <v>180</v>
      </c>
      <c r="F123" s="146" t="s">
        <v>181</v>
      </c>
      <c r="G123" s="147" t="s">
        <v>156</v>
      </c>
      <c r="H123" s="148">
        <v>14.4</v>
      </c>
      <c r="I123" s="288" t="s">
        <v>1001</v>
      </c>
      <c r="J123" s="149"/>
      <c r="K123" s="146" t="s">
        <v>147</v>
      </c>
      <c r="L123" s="30"/>
      <c r="M123" s="150" t="s">
        <v>3</v>
      </c>
      <c r="N123" s="151" t="s">
        <v>46</v>
      </c>
      <c r="O123" s="152">
        <v>0.474</v>
      </c>
      <c r="P123" s="152">
        <f>O123*H123</f>
        <v>6.8256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AR123" s="16" t="s">
        <v>148</v>
      </c>
      <c r="AT123" s="16" t="s">
        <v>143</v>
      </c>
      <c r="AU123" s="16" t="s">
        <v>83</v>
      </c>
      <c r="AY123" s="16" t="s">
        <v>141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6" t="s">
        <v>20</v>
      </c>
      <c r="BK123" s="154" t="e">
        <f>ROUND(I123*H123,2)</f>
        <v>#VALUE!</v>
      </c>
      <c r="BL123" s="16" t="s">
        <v>148</v>
      </c>
      <c r="BM123" s="16" t="s">
        <v>182</v>
      </c>
    </row>
    <row r="124" spans="2:47" s="1" customFormat="1" ht="27">
      <c r="B124" s="30"/>
      <c r="D124" s="155" t="s">
        <v>150</v>
      </c>
      <c r="F124" s="156" t="s">
        <v>183</v>
      </c>
      <c r="L124" s="30"/>
      <c r="M124" s="59"/>
      <c r="N124" s="31"/>
      <c r="O124" s="31"/>
      <c r="P124" s="31"/>
      <c r="Q124" s="31"/>
      <c r="R124" s="31"/>
      <c r="S124" s="31"/>
      <c r="T124" s="60"/>
      <c r="AT124" s="16" t="s">
        <v>150</v>
      </c>
      <c r="AU124" s="16" t="s">
        <v>83</v>
      </c>
    </row>
    <row r="125" spans="2:51" s="11" customFormat="1" ht="13.5">
      <c r="B125" s="157"/>
      <c r="D125" s="158" t="s">
        <v>152</v>
      </c>
      <c r="F125" s="160" t="s">
        <v>184</v>
      </c>
      <c r="H125" s="161">
        <v>14.4</v>
      </c>
      <c r="L125" s="157"/>
      <c r="M125" s="162"/>
      <c r="N125" s="163"/>
      <c r="O125" s="163"/>
      <c r="P125" s="163"/>
      <c r="Q125" s="163"/>
      <c r="R125" s="163"/>
      <c r="S125" s="163"/>
      <c r="T125" s="164"/>
      <c r="AT125" s="165" t="s">
        <v>152</v>
      </c>
      <c r="AU125" s="165" t="s">
        <v>83</v>
      </c>
      <c r="AV125" s="11" t="s">
        <v>83</v>
      </c>
      <c r="AW125" s="11" t="s">
        <v>4</v>
      </c>
      <c r="AX125" s="11" t="s">
        <v>20</v>
      </c>
      <c r="AY125" s="165" t="s">
        <v>141</v>
      </c>
    </row>
    <row r="126" spans="2:65" s="1" customFormat="1" ht="22.5" customHeight="1">
      <c r="B126" s="143"/>
      <c r="C126" s="144" t="s">
        <v>185</v>
      </c>
      <c r="D126" s="144" t="s">
        <v>143</v>
      </c>
      <c r="E126" s="145" t="s">
        <v>186</v>
      </c>
      <c r="F126" s="146" t="s">
        <v>187</v>
      </c>
      <c r="G126" s="147" t="s">
        <v>156</v>
      </c>
      <c r="H126" s="148">
        <v>47.722</v>
      </c>
      <c r="I126" s="288" t="s">
        <v>1001</v>
      </c>
      <c r="J126" s="149"/>
      <c r="K126" s="146" t="s">
        <v>147</v>
      </c>
      <c r="L126" s="30"/>
      <c r="M126" s="150" t="s">
        <v>3</v>
      </c>
      <c r="N126" s="151" t="s">
        <v>46</v>
      </c>
      <c r="O126" s="152">
        <v>0.083</v>
      </c>
      <c r="P126" s="152">
        <f>O126*H126</f>
        <v>3.960926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6" t="s">
        <v>148</v>
      </c>
      <c r="AT126" s="16" t="s">
        <v>143</v>
      </c>
      <c r="AU126" s="16" t="s">
        <v>83</v>
      </c>
      <c r="AY126" s="16" t="s">
        <v>141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6" t="s">
        <v>20</v>
      </c>
      <c r="BK126" s="154" t="e">
        <f>ROUND(I126*H126,2)</f>
        <v>#VALUE!</v>
      </c>
      <c r="BL126" s="16" t="s">
        <v>148</v>
      </c>
      <c r="BM126" s="16" t="s">
        <v>188</v>
      </c>
    </row>
    <row r="127" spans="2:47" s="1" customFormat="1" ht="40.5">
      <c r="B127" s="30"/>
      <c r="D127" s="155" t="s">
        <v>150</v>
      </c>
      <c r="F127" s="156" t="s">
        <v>189</v>
      </c>
      <c r="L127" s="30"/>
      <c r="M127" s="59"/>
      <c r="N127" s="31"/>
      <c r="O127" s="31"/>
      <c r="P127" s="31"/>
      <c r="Q127" s="31"/>
      <c r="R127" s="31"/>
      <c r="S127" s="31"/>
      <c r="T127" s="60"/>
      <c r="AT127" s="16" t="s">
        <v>150</v>
      </c>
      <c r="AU127" s="16" t="s">
        <v>83</v>
      </c>
    </row>
    <row r="128" spans="2:51" s="11" customFormat="1" ht="13.5">
      <c r="B128" s="157"/>
      <c r="D128" s="158" t="s">
        <v>152</v>
      </c>
      <c r="E128" s="159" t="s">
        <v>3</v>
      </c>
      <c r="F128" s="160" t="s">
        <v>190</v>
      </c>
      <c r="H128" s="161">
        <v>47.722</v>
      </c>
      <c r="L128" s="157"/>
      <c r="M128" s="162"/>
      <c r="N128" s="163"/>
      <c r="O128" s="163"/>
      <c r="P128" s="163"/>
      <c r="Q128" s="163"/>
      <c r="R128" s="163"/>
      <c r="S128" s="163"/>
      <c r="T128" s="164"/>
      <c r="AT128" s="165" t="s">
        <v>152</v>
      </c>
      <c r="AU128" s="165" t="s">
        <v>83</v>
      </c>
      <c r="AV128" s="11" t="s">
        <v>83</v>
      </c>
      <c r="AW128" s="11" t="s">
        <v>38</v>
      </c>
      <c r="AX128" s="11" t="s">
        <v>75</v>
      </c>
      <c r="AY128" s="165" t="s">
        <v>141</v>
      </c>
    </row>
    <row r="129" spans="2:65" s="1" customFormat="1" ht="31.5" customHeight="1">
      <c r="B129" s="143"/>
      <c r="C129" s="144" t="s">
        <v>191</v>
      </c>
      <c r="D129" s="144" t="s">
        <v>143</v>
      </c>
      <c r="E129" s="145" t="s">
        <v>192</v>
      </c>
      <c r="F129" s="146" t="s">
        <v>193</v>
      </c>
      <c r="G129" s="147" t="s">
        <v>156</v>
      </c>
      <c r="H129" s="148">
        <v>47.722</v>
      </c>
      <c r="I129" s="288" t="s">
        <v>1001</v>
      </c>
      <c r="J129" s="149"/>
      <c r="K129" s="146" t="s">
        <v>147</v>
      </c>
      <c r="L129" s="30"/>
      <c r="M129" s="150" t="s">
        <v>3</v>
      </c>
      <c r="N129" s="151" t="s">
        <v>46</v>
      </c>
      <c r="O129" s="152">
        <v>0.004</v>
      </c>
      <c r="P129" s="152">
        <f>O129*H129</f>
        <v>0.190888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AR129" s="16" t="s">
        <v>148</v>
      </c>
      <c r="AT129" s="16" t="s">
        <v>143</v>
      </c>
      <c r="AU129" s="16" t="s">
        <v>83</v>
      </c>
      <c r="AY129" s="16" t="s">
        <v>141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6" t="s">
        <v>20</v>
      </c>
      <c r="BK129" s="154" t="e">
        <f>ROUND(I129*H129,2)</f>
        <v>#VALUE!</v>
      </c>
      <c r="BL129" s="16" t="s">
        <v>148</v>
      </c>
      <c r="BM129" s="16" t="s">
        <v>194</v>
      </c>
    </row>
    <row r="130" spans="2:47" s="1" customFormat="1" ht="40.5">
      <c r="B130" s="30"/>
      <c r="D130" s="158" t="s">
        <v>150</v>
      </c>
      <c r="F130" s="173" t="s">
        <v>195</v>
      </c>
      <c r="L130" s="30"/>
      <c r="M130" s="59"/>
      <c r="N130" s="31"/>
      <c r="O130" s="31"/>
      <c r="P130" s="31"/>
      <c r="Q130" s="31"/>
      <c r="R130" s="31"/>
      <c r="S130" s="31"/>
      <c r="T130" s="60"/>
      <c r="AT130" s="16" t="s">
        <v>150</v>
      </c>
      <c r="AU130" s="16" t="s">
        <v>83</v>
      </c>
    </row>
    <row r="131" spans="2:65" s="1" customFormat="1" ht="22.5" customHeight="1">
      <c r="B131" s="143"/>
      <c r="C131" s="144" t="s">
        <v>196</v>
      </c>
      <c r="D131" s="144" t="s">
        <v>143</v>
      </c>
      <c r="E131" s="145" t="s">
        <v>197</v>
      </c>
      <c r="F131" s="146" t="s">
        <v>198</v>
      </c>
      <c r="G131" s="147" t="s">
        <v>156</v>
      </c>
      <c r="H131" s="148">
        <v>47.722</v>
      </c>
      <c r="I131" s="149"/>
      <c r="J131" s="149"/>
      <c r="K131" s="146" t="s">
        <v>164</v>
      </c>
      <c r="L131" s="30"/>
      <c r="M131" s="150" t="s">
        <v>3</v>
      </c>
      <c r="N131" s="151" t="s">
        <v>46</v>
      </c>
      <c r="O131" s="152">
        <v>0.009</v>
      </c>
      <c r="P131" s="152">
        <f>O131*H131</f>
        <v>0.429498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AR131" s="16" t="s">
        <v>148</v>
      </c>
      <c r="AT131" s="16" t="s">
        <v>143</v>
      </c>
      <c r="AU131" s="16" t="s">
        <v>83</v>
      </c>
      <c r="AY131" s="16" t="s">
        <v>141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6" t="s">
        <v>20</v>
      </c>
      <c r="BK131" s="154">
        <f>ROUND(I131*H131,2)</f>
        <v>0</v>
      </c>
      <c r="BL131" s="16" t="s">
        <v>148</v>
      </c>
      <c r="BM131" s="16" t="s">
        <v>199</v>
      </c>
    </row>
    <row r="132" spans="2:47" s="1" customFormat="1" ht="13.5">
      <c r="B132" s="30"/>
      <c r="D132" s="158" t="s">
        <v>150</v>
      </c>
      <c r="F132" s="173" t="s">
        <v>198</v>
      </c>
      <c r="L132" s="30"/>
      <c r="M132" s="59"/>
      <c r="N132" s="31"/>
      <c r="O132" s="31"/>
      <c r="P132" s="31"/>
      <c r="Q132" s="31"/>
      <c r="R132" s="31"/>
      <c r="S132" s="31"/>
      <c r="T132" s="60"/>
      <c r="AT132" s="16" t="s">
        <v>150</v>
      </c>
      <c r="AU132" s="16" t="s">
        <v>83</v>
      </c>
    </row>
    <row r="133" spans="2:65" s="1" customFormat="1" ht="22.5" customHeight="1">
      <c r="B133" s="143"/>
      <c r="C133" s="144" t="s">
        <v>25</v>
      </c>
      <c r="D133" s="144" t="s">
        <v>143</v>
      </c>
      <c r="E133" s="145" t="s">
        <v>200</v>
      </c>
      <c r="F133" s="146" t="s">
        <v>201</v>
      </c>
      <c r="G133" s="147" t="s">
        <v>202</v>
      </c>
      <c r="H133" s="148">
        <v>85.9</v>
      </c>
      <c r="I133" s="149"/>
      <c r="J133" s="149"/>
      <c r="K133" s="146" t="s">
        <v>164</v>
      </c>
      <c r="L133" s="30"/>
      <c r="M133" s="150" t="s">
        <v>3</v>
      </c>
      <c r="N133" s="151" t="s">
        <v>46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AR133" s="16" t="s">
        <v>148</v>
      </c>
      <c r="AT133" s="16" t="s">
        <v>143</v>
      </c>
      <c r="AU133" s="16" t="s">
        <v>83</v>
      </c>
      <c r="AY133" s="16" t="s">
        <v>141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6" t="s">
        <v>20</v>
      </c>
      <c r="BK133" s="154">
        <f>ROUND(I133*H133,2)</f>
        <v>0</v>
      </c>
      <c r="BL133" s="16" t="s">
        <v>148</v>
      </c>
      <c r="BM133" s="16" t="s">
        <v>203</v>
      </c>
    </row>
    <row r="134" spans="2:47" s="1" customFormat="1" ht="13.5">
      <c r="B134" s="30"/>
      <c r="D134" s="155" t="s">
        <v>150</v>
      </c>
      <c r="F134" s="156" t="s">
        <v>204</v>
      </c>
      <c r="L134" s="30"/>
      <c r="M134" s="59"/>
      <c r="N134" s="31"/>
      <c r="O134" s="31"/>
      <c r="P134" s="31"/>
      <c r="Q134" s="31"/>
      <c r="R134" s="31"/>
      <c r="S134" s="31"/>
      <c r="T134" s="60"/>
      <c r="AT134" s="16" t="s">
        <v>150</v>
      </c>
      <c r="AU134" s="16" t="s">
        <v>83</v>
      </c>
    </row>
    <row r="135" spans="2:51" s="11" customFormat="1" ht="13.5">
      <c r="B135" s="157"/>
      <c r="D135" s="158" t="s">
        <v>152</v>
      </c>
      <c r="F135" s="160" t="s">
        <v>205</v>
      </c>
      <c r="H135" s="161">
        <v>85.9</v>
      </c>
      <c r="L135" s="157"/>
      <c r="M135" s="162"/>
      <c r="N135" s="163"/>
      <c r="O135" s="163"/>
      <c r="P135" s="163"/>
      <c r="Q135" s="163"/>
      <c r="R135" s="163"/>
      <c r="S135" s="163"/>
      <c r="T135" s="164"/>
      <c r="AT135" s="165" t="s">
        <v>152</v>
      </c>
      <c r="AU135" s="165" t="s">
        <v>83</v>
      </c>
      <c r="AV135" s="11" t="s">
        <v>83</v>
      </c>
      <c r="AW135" s="11" t="s">
        <v>4</v>
      </c>
      <c r="AX135" s="11" t="s">
        <v>20</v>
      </c>
      <c r="AY135" s="165" t="s">
        <v>141</v>
      </c>
    </row>
    <row r="136" spans="2:65" s="1" customFormat="1" ht="22.5" customHeight="1">
      <c r="B136" s="143"/>
      <c r="C136" s="144" t="s">
        <v>206</v>
      </c>
      <c r="D136" s="144" t="s">
        <v>143</v>
      </c>
      <c r="E136" s="145" t="s">
        <v>207</v>
      </c>
      <c r="F136" s="146" t="s">
        <v>208</v>
      </c>
      <c r="G136" s="147" t="s">
        <v>146</v>
      </c>
      <c r="H136" s="148">
        <v>207.264</v>
      </c>
      <c r="I136" s="149"/>
      <c r="J136" s="149"/>
      <c r="K136" s="146" t="s">
        <v>209</v>
      </c>
      <c r="L136" s="30"/>
      <c r="M136" s="150" t="s">
        <v>3</v>
      </c>
      <c r="N136" s="151" t="s">
        <v>46</v>
      </c>
      <c r="O136" s="152">
        <v>0.007</v>
      </c>
      <c r="P136" s="152">
        <f>O136*H136</f>
        <v>1.4508480000000001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6" t="s">
        <v>148</v>
      </c>
      <c r="AT136" s="16" t="s">
        <v>143</v>
      </c>
      <c r="AU136" s="16" t="s">
        <v>83</v>
      </c>
      <c r="AY136" s="16" t="s">
        <v>141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20</v>
      </c>
      <c r="BK136" s="154">
        <f>ROUND(I136*H136,2)</f>
        <v>0</v>
      </c>
      <c r="BL136" s="16" t="s">
        <v>148</v>
      </c>
      <c r="BM136" s="16" t="s">
        <v>210</v>
      </c>
    </row>
    <row r="137" spans="2:51" s="11" customFormat="1" ht="13.5">
      <c r="B137" s="157"/>
      <c r="D137" s="158" t="s">
        <v>152</v>
      </c>
      <c r="E137" s="159" t="s">
        <v>3</v>
      </c>
      <c r="F137" s="160" t="s">
        <v>211</v>
      </c>
      <c r="H137" s="161">
        <v>207.264</v>
      </c>
      <c r="L137" s="157"/>
      <c r="M137" s="162"/>
      <c r="N137" s="163"/>
      <c r="O137" s="163"/>
      <c r="P137" s="163"/>
      <c r="Q137" s="163"/>
      <c r="R137" s="163"/>
      <c r="S137" s="163"/>
      <c r="T137" s="164"/>
      <c r="AT137" s="165" t="s">
        <v>152</v>
      </c>
      <c r="AU137" s="165" t="s">
        <v>83</v>
      </c>
      <c r="AV137" s="11" t="s">
        <v>83</v>
      </c>
      <c r="AW137" s="11" t="s">
        <v>38</v>
      </c>
      <c r="AX137" s="11" t="s">
        <v>75</v>
      </c>
      <c r="AY137" s="165" t="s">
        <v>141</v>
      </c>
    </row>
    <row r="138" spans="2:65" s="1" customFormat="1" ht="22.5" customHeight="1">
      <c r="B138" s="143"/>
      <c r="C138" s="144" t="s">
        <v>212</v>
      </c>
      <c r="D138" s="144" t="s">
        <v>143</v>
      </c>
      <c r="E138" s="145" t="s">
        <v>213</v>
      </c>
      <c r="F138" s="146" t="s">
        <v>214</v>
      </c>
      <c r="G138" s="147" t="s">
        <v>146</v>
      </c>
      <c r="H138" s="148">
        <v>207.264</v>
      </c>
      <c r="I138" s="149"/>
      <c r="J138" s="149"/>
      <c r="K138" s="146" t="s">
        <v>147</v>
      </c>
      <c r="L138" s="30"/>
      <c r="M138" s="150" t="s">
        <v>3</v>
      </c>
      <c r="N138" s="151" t="s">
        <v>46</v>
      </c>
      <c r="O138" s="152">
        <v>0.026</v>
      </c>
      <c r="P138" s="152">
        <f>O138*H138</f>
        <v>5.388864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6" t="s">
        <v>148</v>
      </c>
      <c r="AT138" s="16" t="s">
        <v>143</v>
      </c>
      <c r="AU138" s="16" t="s">
        <v>83</v>
      </c>
      <c r="AY138" s="16" t="s">
        <v>141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20</v>
      </c>
      <c r="BK138" s="154">
        <f>ROUND(I138*H138,2)</f>
        <v>0</v>
      </c>
      <c r="BL138" s="16" t="s">
        <v>148</v>
      </c>
      <c r="BM138" s="16" t="s">
        <v>215</v>
      </c>
    </row>
    <row r="139" spans="2:47" s="1" customFormat="1" ht="13.5">
      <c r="B139" s="30"/>
      <c r="D139" s="155" t="s">
        <v>150</v>
      </c>
      <c r="F139" s="156" t="s">
        <v>216</v>
      </c>
      <c r="L139" s="30"/>
      <c r="M139" s="59"/>
      <c r="N139" s="31"/>
      <c r="O139" s="31"/>
      <c r="P139" s="31"/>
      <c r="Q139" s="31"/>
      <c r="R139" s="31"/>
      <c r="S139" s="31"/>
      <c r="T139" s="60"/>
      <c r="AT139" s="16" t="s">
        <v>150</v>
      </c>
      <c r="AU139" s="16" t="s">
        <v>83</v>
      </c>
    </row>
    <row r="140" spans="2:51" s="11" customFormat="1" ht="13.5">
      <c r="B140" s="157"/>
      <c r="D140" s="158" t="s">
        <v>152</v>
      </c>
      <c r="E140" s="159" t="s">
        <v>3</v>
      </c>
      <c r="F140" s="160" t="s">
        <v>211</v>
      </c>
      <c r="H140" s="161">
        <v>207.264</v>
      </c>
      <c r="L140" s="157"/>
      <c r="M140" s="162"/>
      <c r="N140" s="163"/>
      <c r="O140" s="163"/>
      <c r="P140" s="163"/>
      <c r="Q140" s="163"/>
      <c r="R140" s="163"/>
      <c r="S140" s="163"/>
      <c r="T140" s="164"/>
      <c r="AT140" s="165" t="s">
        <v>152</v>
      </c>
      <c r="AU140" s="165" t="s">
        <v>83</v>
      </c>
      <c r="AV140" s="11" t="s">
        <v>83</v>
      </c>
      <c r="AW140" s="11" t="s">
        <v>38</v>
      </c>
      <c r="AX140" s="11" t="s">
        <v>75</v>
      </c>
      <c r="AY140" s="165" t="s">
        <v>141</v>
      </c>
    </row>
    <row r="141" spans="2:65" s="1" customFormat="1" ht="22.5" customHeight="1">
      <c r="B141" s="143"/>
      <c r="C141" s="144" t="s">
        <v>217</v>
      </c>
      <c r="D141" s="144" t="s">
        <v>143</v>
      </c>
      <c r="E141" s="145" t="s">
        <v>218</v>
      </c>
      <c r="F141" s="146" t="s">
        <v>219</v>
      </c>
      <c r="G141" s="147" t="s">
        <v>220</v>
      </c>
      <c r="H141" s="148">
        <v>1</v>
      </c>
      <c r="I141" s="149"/>
      <c r="J141" s="149"/>
      <c r="K141" s="146" t="s">
        <v>3</v>
      </c>
      <c r="L141" s="30"/>
      <c r="M141" s="150" t="s">
        <v>3</v>
      </c>
      <c r="N141" s="151" t="s">
        <v>46</v>
      </c>
      <c r="O141" s="152">
        <v>0</v>
      </c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AR141" s="16" t="s">
        <v>148</v>
      </c>
      <c r="AT141" s="16" t="s">
        <v>143</v>
      </c>
      <c r="AU141" s="16" t="s">
        <v>83</v>
      </c>
      <c r="AY141" s="16" t="s">
        <v>141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6" t="s">
        <v>20</v>
      </c>
      <c r="BK141" s="154">
        <f>ROUND(I141*H141,2)</f>
        <v>0</v>
      </c>
      <c r="BL141" s="16" t="s">
        <v>148</v>
      </c>
      <c r="BM141" s="16" t="s">
        <v>221</v>
      </c>
    </row>
    <row r="142" spans="2:47" s="1" customFormat="1" ht="13.5">
      <c r="B142" s="30"/>
      <c r="D142" s="155" t="s">
        <v>150</v>
      </c>
      <c r="F142" s="156" t="s">
        <v>219</v>
      </c>
      <c r="L142" s="30"/>
      <c r="M142" s="59"/>
      <c r="N142" s="31"/>
      <c r="O142" s="31"/>
      <c r="P142" s="31"/>
      <c r="Q142" s="31"/>
      <c r="R142" s="31"/>
      <c r="S142" s="31"/>
      <c r="T142" s="60"/>
      <c r="AT142" s="16" t="s">
        <v>150</v>
      </c>
      <c r="AU142" s="16" t="s">
        <v>83</v>
      </c>
    </row>
    <row r="143" spans="2:63" s="10" customFormat="1" ht="29.25" customHeight="1">
      <c r="B143" s="130"/>
      <c r="D143" s="140" t="s">
        <v>74</v>
      </c>
      <c r="E143" s="141" t="s">
        <v>83</v>
      </c>
      <c r="F143" s="141" t="s">
        <v>222</v>
      </c>
      <c r="J143" s="142"/>
      <c r="L143" s="130"/>
      <c r="M143" s="134"/>
      <c r="N143" s="135"/>
      <c r="O143" s="135"/>
      <c r="P143" s="136">
        <f>SUM(P144:P196)</f>
        <v>433.85676699999993</v>
      </c>
      <c r="Q143" s="135"/>
      <c r="R143" s="136">
        <f>SUM(R144:R196)</f>
        <v>386.30540542000006</v>
      </c>
      <c r="S143" s="135"/>
      <c r="T143" s="137">
        <f>SUM(T144:T196)</f>
        <v>0</v>
      </c>
      <c r="AR143" s="131" t="s">
        <v>20</v>
      </c>
      <c r="AT143" s="138" t="s">
        <v>74</v>
      </c>
      <c r="AU143" s="138" t="s">
        <v>20</v>
      </c>
      <c r="AY143" s="131" t="s">
        <v>141</v>
      </c>
      <c r="BK143" s="139">
        <f>SUM(BK144:BK196)</f>
        <v>0</v>
      </c>
    </row>
    <row r="144" spans="2:65" s="1" customFormat="1" ht="22.5" customHeight="1">
      <c r="B144" s="143"/>
      <c r="C144" s="144" t="s">
        <v>223</v>
      </c>
      <c r="D144" s="144" t="s">
        <v>143</v>
      </c>
      <c r="E144" s="145" t="s">
        <v>224</v>
      </c>
      <c r="F144" s="146" t="s">
        <v>225</v>
      </c>
      <c r="G144" s="147" t="s">
        <v>226</v>
      </c>
      <c r="H144" s="148">
        <v>65.68</v>
      </c>
      <c r="I144" s="149"/>
      <c r="J144" s="149"/>
      <c r="K144" s="146" t="s">
        <v>3</v>
      </c>
      <c r="L144" s="30"/>
      <c r="M144" s="150" t="s">
        <v>3</v>
      </c>
      <c r="N144" s="151" t="s">
        <v>46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6" t="s">
        <v>148</v>
      </c>
      <c r="AT144" s="16" t="s">
        <v>143</v>
      </c>
      <c r="AU144" s="16" t="s">
        <v>83</v>
      </c>
      <c r="AY144" s="16" t="s">
        <v>141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6" t="s">
        <v>20</v>
      </c>
      <c r="BK144" s="154">
        <f>ROUND(I144*H144,2)</f>
        <v>0</v>
      </c>
      <c r="BL144" s="16" t="s">
        <v>148</v>
      </c>
      <c r="BM144" s="16" t="s">
        <v>227</v>
      </c>
    </row>
    <row r="145" spans="2:47" s="1" customFormat="1" ht="13.5">
      <c r="B145" s="30"/>
      <c r="D145" s="155" t="s">
        <v>150</v>
      </c>
      <c r="F145" s="156" t="s">
        <v>225</v>
      </c>
      <c r="L145" s="30"/>
      <c r="M145" s="59"/>
      <c r="N145" s="31"/>
      <c r="O145" s="31"/>
      <c r="P145" s="31"/>
      <c r="Q145" s="31"/>
      <c r="R145" s="31"/>
      <c r="S145" s="31"/>
      <c r="T145" s="60"/>
      <c r="AT145" s="16" t="s">
        <v>150</v>
      </c>
      <c r="AU145" s="16" t="s">
        <v>83</v>
      </c>
    </row>
    <row r="146" spans="2:51" s="11" customFormat="1" ht="13.5">
      <c r="B146" s="157"/>
      <c r="D146" s="155" t="s">
        <v>152</v>
      </c>
      <c r="E146" s="165" t="s">
        <v>3</v>
      </c>
      <c r="F146" s="174" t="s">
        <v>228</v>
      </c>
      <c r="H146" s="175">
        <v>57.68</v>
      </c>
      <c r="L146" s="157"/>
      <c r="M146" s="162"/>
      <c r="N146" s="163"/>
      <c r="O146" s="163"/>
      <c r="P146" s="163"/>
      <c r="Q146" s="163"/>
      <c r="R146" s="163"/>
      <c r="S146" s="163"/>
      <c r="T146" s="164"/>
      <c r="AT146" s="165" t="s">
        <v>152</v>
      </c>
      <c r="AU146" s="165" t="s">
        <v>83</v>
      </c>
      <c r="AV146" s="11" t="s">
        <v>83</v>
      </c>
      <c r="AW146" s="11" t="s">
        <v>38</v>
      </c>
      <c r="AX146" s="11" t="s">
        <v>75</v>
      </c>
      <c r="AY146" s="165" t="s">
        <v>141</v>
      </c>
    </row>
    <row r="147" spans="2:51" s="11" customFormat="1" ht="13.5">
      <c r="B147" s="157"/>
      <c r="D147" s="158" t="s">
        <v>152</v>
      </c>
      <c r="E147" s="159" t="s">
        <v>3</v>
      </c>
      <c r="F147" s="160" t="s">
        <v>229</v>
      </c>
      <c r="H147" s="161">
        <v>8</v>
      </c>
      <c r="L147" s="157"/>
      <c r="M147" s="162"/>
      <c r="N147" s="163"/>
      <c r="O147" s="163"/>
      <c r="P147" s="163"/>
      <c r="Q147" s="163"/>
      <c r="R147" s="163"/>
      <c r="S147" s="163"/>
      <c r="T147" s="164"/>
      <c r="AT147" s="165" t="s">
        <v>152</v>
      </c>
      <c r="AU147" s="165" t="s">
        <v>83</v>
      </c>
      <c r="AV147" s="11" t="s">
        <v>83</v>
      </c>
      <c r="AW147" s="11" t="s">
        <v>38</v>
      </c>
      <c r="AX147" s="11" t="s">
        <v>75</v>
      </c>
      <c r="AY147" s="165" t="s">
        <v>141</v>
      </c>
    </row>
    <row r="148" spans="2:65" s="1" customFormat="1" ht="22.5" customHeight="1">
      <c r="B148" s="143"/>
      <c r="C148" s="144" t="s">
        <v>9</v>
      </c>
      <c r="D148" s="144" t="s">
        <v>143</v>
      </c>
      <c r="E148" s="145" t="s">
        <v>230</v>
      </c>
      <c r="F148" s="146" t="s">
        <v>231</v>
      </c>
      <c r="G148" s="147" t="s">
        <v>156</v>
      </c>
      <c r="H148" s="148">
        <v>61.792</v>
      </c>
      <c r="I148" s="149"/>
      <c r="J148" s="149"/>
      <c r="K148" s="146" t="s">
        <v>164</v>
      </c>
      <c r="L148" s="30"/>
      <c r="M148" s="150" t="s">
        <v>3</v>
      </c>
      <c r="N148" s="151" t="s">
        <v>46</v>
      </c>
      <c r="O148" s="152">
        <v>1.025</v>
      </c>
      <c r="P148" s="152">
        <f>O148*H148</f>
        <v>63.3368</v>
      </c>
      <c r="Q148" s="152">
        <v>2.16</v>
      </c>
      <c r="R148" s="152">
        <f>Q148*H148</f>
        <v>133.47072</v>
      </c>
      <c r="S148" s="152">
        <v>0</v>
      </c>
      <c r="T148" s="153">
        <f>S148*H148</f>
        <v>0</v>
      </c>
      <c r="AR148" s="16" t="s">
        <v>148</v>
      </c>
      <c r="AT148" s="16" t="s">
        <v>143</v>
      </c>
      <c r="AU148" s="16" t="s">
        <v>83</v>
      </c>
      <c r="AY148" s="16" t="s">
        <v>141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20</v>
      </c>
      <c r="BK148" s="154">
        <f>ROUND(I148*H148,2)</f>
        <v>0</v>
      </c>
      <c r="BL148" s="16" t="s">
        <v>148</v>
      </c>
      <c r="BM148" s="16" t="s">
        <v>232</v>
      </c>
    </row>
    <row r="149" spans="2:47" s="1" customFormat="1" ht="27">
      <c r="B149" s="30"/>
      <c r="D149" s="155" t="s">
        <v>150</v>
      </c>
      <c r="F149" s="156" t="s">
        <v>233</v>
      </c>
      <c r="L149" s="30"/>
      <c r="M149" s="59"/>
      <c r="N149" s="31"/>
      <c r="O149" s="31"/>
      <c r="P149" s="31"/>
      <c r="Q149" s="31"/>
      <c r="R149" s="31"/>
      <c r="S149" s="31"/>
      <c r="T149" s="60"/>
      <c r="AT149" s="16" t="s">
        <v>150</v>
      </c>
      <c r="AU149" s="16" t="s">
        <v>83</v>
      </c>
    </row>
    <row r="150" spans="2:51" s="12" customFormat="1" ht="13.5">
      <c r="B150" s="166"/>
      <c r="D150" s="155" t="s">
        <v>152</v>
      </c>
      <c r="E150" s="167" t="s">
        <v>3</v>
      </c>
      <c r="F150" s="168" t="s">
        <v>234</v>
      </c>
      <c r="H150" s="169" t="s">
        <v>3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9" t="s">
        <v>152</v>
      </c>
      <c r="AU150" s="169" t="s">
        <v>83</v>
      </c>
      <c r="AV150" s="12" t="s">
        <v>20</v>
      </c>
      <c r="AW150" s="12" t="s">
        <v>38</v>
      </c>
      <c r="AX150" s="12" t="s">
        <v>75</v>
      </c>
      <c r="AY150" s="169" t="s">
        <v>141</v>
      </c>
    </row>
    <row r="151" spans="2:51" s="11" customFormat="1" ht="13.5">
      <c r="B151" s="157"/>
      <c r="D151" s="155" t="s">
        <v>152</v>
      </c>
      <c r="E151" s="165" t="s">
        <v>3</v>
      </c>
      <c r="F151" s="174" t="s">
        <v>235</v>
      </c>
      <c r="H151" s="175">
        <v>2.102</v>
      </c>
      <c r="L151" s="157"/>
      <c r="M151" s="162"/>
      <c r="N151" s="163"/>
      <c r="O151" s="163"/>
      <c r="P151" s="163"/>
      <c r="Q151" s="163"/>
      <c r="R151" s="163"/>
      <c r="S151" s="163"/>
      <c r="T151" s="164"/>
      <c r="AT151" s="165" t="s">
        <v>152</v>
      </c>
      <c r="AU151" s="165" t="s">
        <v>83</v>
      </c>
      <c r="AV151" s="11" t="s">
        <v>83</v>
      </c>
      <c r="AW151" s="11" t="s">
        <v>38</v>
      </c>
      <c r="AX151" s="11" t="s">
        <v>75</v>
      </c>
      <c r="AY151" s="165" t="s">
        <v>141</v>
      </c>
    </row>
    <row r="152" spans="2:51" s="12" customFormat="1" ht="13.5">
      <c r="B152" s="166"/>
      <c r="D152" s="155" t="s">
        <v>152</v>
      </c>
      <c r="E152" s="167" t="s">
        <v>3</v>
      </c>
      <c r="F152" s="168" t="s">
        <v>236</v>
      </c>
      <c r="H152" s="169" t="s">
        <v>3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9" t="s">
        <v>152</v>
      </c>
      <c r="AU152" s="169" t="s">
        <v>83</v>
      </c>
      <c r="AV152" s="12" t="s">
        <v>20</v>
      </c>
      <c r="AW152" s="12" t="s">
        <v>38</v>
      </c>
      <c r="AX152" s="12" t="s">
        <v>75</v>
      </c>
      <c r="AY152" s="169" t="s">
        <v>141</v>
      </c>
    </row>
    <row r="153" spans="2:51" s="11" customFormat="1" ht="13.5">
      <c r="B153" s="157"/>
      <c r="D153" s="155" t="s">
        <v>152</v>
      </c>
      <c r="E153" s="165" t="s">
        <v>3</v>
      </c>
      <c r="F153" s="174" t="s">
        <v>237</v>
      </c>
      <c r="H153" s="175">
        <v>2.4</v>
      </c>
      <c r="L153" s="157"/>
      <c r="M153" s="162"/>
      <c r="N153" s="163"/>
      <c r="O153" s="163"/>
      <c r="P153" s="163"/>
      <c r="Q153" s="163"/>
      <c r="R153" s="163"/>
      <c r="S153" s="163"/>
      <c r="T153" s="164"/>
      <c r="AT153" s="165" t="s">
        <v>152</v>
      </c>
      <c r="AU153" s="165" t="s">
        <v>83</v>
      </c>
      <c r="AV153" s="11" t="s">
        <v>83</v>
      </c>
      <c r="AW153" s="11" t="s">
        <v>38</v>
      </c>
      <c r="AX153" s="11" t="s">
        <v>75</v>
      </c>
      <c r="AY153" s="165" t="s">
        <v>141</v>
      </c>
    </row>
    <row r="154" spans="2:51" s="12" customFormat="1" ht="13.5">
      <c r="B154" s="166"/>
      <c r="D154" s="155" t="s">
        <v>152</v>
      </c>
      <c r="E154" s="167" t="s">
        <v>3</v>
      </c>
      <c r="F154" s="168" t="s">
        <v>238</v>
      </c>
      <c r="H154" s="169" t="s">
        <v>3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9" t="s">
        <v>152</v>
      </c>
      <c r="AU154" s="169" t="s">
        <v>83</v>
      </c>
      <c r="AV154" s="12" t="s">
        <v>20</v>
      </c>
      <c r="AW154" s="12" t="s">
        <v>38</v>
      </c>
      <c r="AX154" s="12" t="s">
        <v>75</v>
      </c>
      <c r="AY154" s="169" t="s">
        <v>141</v>
      </c>
    </row>
    <row r="155" spans="2:51" s="11" customFormat="1" ht="13.5">
      <c r="B155" s="157"/>
      <c r="D155" s="158" t="s">
        <v>152</v>
      </c>
      <c r="E155" s="159" t="s">
        <v>3</v>
      </c>
      <c r="F155" s="160" t="s">
        <v>239</v>
      </c>
      <c r="H155" s="161">
        <v>57.29</v>
      </c>
      <c r="L155" s="157"/>
      <c r="M155" s="162"/>
      <c r="N155" s="163"/>
      <c r="O155" s="163"/>
      <c r="P155" s="163"/>
      <c r="Q155" s="163"/>
      <c r="R155" s="163"/>
      <c r="S155" s="163"/>
      <c r="T155" s="164"/>
      <c r="AT155" s="165" t="s">
        <v>152</v>
      </c>
      <c r="AU155" s="165" t="s">
        <v>83</v>
      </c>
      <c r="AV155" s="11" t="s">
        <v>83</v>
      </c>
      <c r="AW155" s="11" t="s">
        <v>38</v>
      </c>
      <c r="AX155" s="11" t="s">
        <v>75</v>
      </c>
      <c r="AY155" s="165" t="s">
        <v>141</v>
      </c>
    </row>
    <row r="156" spans="2:65" s="1" customFormat="1" ht="22.5" customHeight="1">
      <c r="B156" s="143"/>
      <c r="C156" s="144" t="s">
        <v>240</v>
      </c>
      <c r="D156" s="144" t="s">
        <v>143</v>
      </c>
      <c r="E156" s="145" t="s">
        <v>241</v>
      </c>
      <c r="F156" s="146" t="s">
        <v>242</v>
      </c>
      <c r="G156" s="147" t="s">
        <v>156</v>
      </c>
      <c r="H156" s="148">
        <v>19.097</v>
      </c>
      <c r="I156" s="149"/>
      <c r="J156" s="149"/>
      <c r="K156" s="146" t="s">
        <v>164</v>
      </c>
      <c r="L156" s="30"/>
      <c r="M156" s="150" t="s">
        <v>3</v>
      </c>
      <c r="N156" s="151" t="s">
        <v>46</v>
      </c>
      <c r="O156" s="152">
        <v>0.985</v>
      </c>
      <c r="P156" s="152">
        <f>O156*H156</f>
        <v>18.810545</v>
      </c>
      <c r="Q156" s="152">
        <v>1.98</v>
      </c>
      <c r="R156" s="152">
        <f>Q156*H156</f>
        <v>37.81206</v>
      </c>
      <c r="S156" s="152">
        <v>0</v>
      </c>
      <c r="T156" s="153">
        <f>S156*H156</f>
        <v>0</v>
      </c>
      <c r="AR156" s="16" t="s">
        <v>148</v>
      </c>
      <c r="AT156" s="16" t="s">
        <v>143</v>
      </c>
      <c r="AU156" s="16" t="s">
        <v>83</v>
      </c>
      <c r="AY156" s="16" t="s">
        <v>141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20</v>
      </c>
      <c r="BK156" s="154">
        <f>ROUND(I156*H156,2)</f>
        <v>0</v>
      </c>
      <c r="BL156" s="16" t="s">
        <v>148</v>
      </c>
      <c r="BM156" s="16" t="s">
        <v>243</v>
      </c>
    </row>
    <row r="157" spans="2:47" s="1" customFormat="1" ht="13.5">
      <c r="B157" s="30"/>
      <c r="D157" s="155" t="s">
        <v>150</v>
      </c>
      <c r="F157" s="156" t="s">
        <v>242</v>
      </c>
      <c r="L157" s="30"/>
      <c r="M157" s="59"/>
      <c r="N157" s="31"/>
      <c r="O157" s="31"/>
      <c r="P157" s="31"/>
      <c r="Q157" s="31"/>
      <c r="R157" s="31"/>
      <c r="S157" s="31"/>
      <c r="T157" s="60"/>
      <c r="AT157" s="16" t="s">
        <v>150</v>
      </c>
      <c r="AU157" s="16" t="s">
        <v>83</v>
      </c>
    </row>
    <row r="158" spans="2:51" s="12" customFormat="1" ht="13.5">
      <c r="B158" s="166"/>
      <c r="D158" s="155" t="s">
        <v>152</v>
      </c>
      <c r="E158" s="167" t="s">
        <v>3</v>
      </c>
      <c r="F158" s="168" t="s">
        <v>238</v>
      </c>
      <c r="H158" s="169" t="s">
        <v>3</v>
      </c>
      <c r="L158" s="166"/>
      <c r="M158" s="170"/>
      <c r="N158" s="171"/>
      <c r="O158" s="171"/>
      <c r="P158" s="171"/>
      <c r="Q158" s="171"/>
      <c r="R158" s="171"/>
      <c r="S158" s="171"/>
      <c r="T158" s="172"/>
      <c r="AT158" s="169" t="s">
        <v>152</v>
      </c>
      <c r="AU158" s="169" t="s">
        <v>83</v>
      </c>
      <c r="AV158" s="12" t="s">
        <v>20</v>
      </c>
      <c r="AW158" s="12" t="s">
        <v>38</v>
      </c>
      <c r="AX158" s="12" t="s">
        <v>75</v>
      </c>
      <c r="AY158" s="169" t="s">
        <v>141</v>
      </c>
    </row>
    <row r="159" spans="2:51" s="11" customFormat="1" ht="13.5">
      <c r="B159" s="157"/>
      <c r="D159" s="158" t="s">
        <v>152</v>
      </c>
      <c r="E159" s="159" t="s">
        <v>3</v>
      </c>
      <c r="F159" s="160" t="s">
        <v>244</v>
      </c>
      <c r="H159" s="161">
        <v>19.097</v>
      </c>
      <c r="L159" s="157"/>
      <c r="M159" s="162"/>
      <c r="N159" s="163"/>
      <c r="O159" s="163"/>
      <c r="P159" s="163"/>
      <c r="Q159" s="163"/>
      <c r="R159" s="163"/>
      <c r="S159" s="163"/>
      <c r="T159" s="164"/>
      <c r="AT159" s="165" t="s">
        <v>152</v>
      </c>
      <c r="AU159" s="165" t="s">
        <v>83</v>
      </c>
      <c r="AV159" s="11" t="s">
        <v>83</v>
      </c>
      <c r="AW159" s="11" t="s">
        <v>38</v>
      </c>
      <c r="AX159" s="11" t="s">
        <v>75</v>
      </c>
      <c r="AY159" s="165" t="s">
        <v>141</v>
      </c>
    </row>
    <row r="160" spans="2:65" s="1" customFormat="1" ht="22.5" customHeight="1">
      <c r="B160" s="143"/>
      <c r="C160" s="144" t="s">
        <v>245</v>
      </c>
      <c r="D160" s="144" t="s">
        <v>143</v>
      </c>
      <c r="E160" s="145" t="s">
        <v>246</v>
      </c>
      <c r="F160" s="146" t="s">
        <v>247</v>
      </c>
      <c r="G160" s="147" t="s">
        <v>156</v>
      </c>
      <c r="H160" s="148">
        <v>41.453</v>
      </c>
      <c r="I160" s="149"/>
      <c r="J160" s="149"/>
      <c r="K160" s="146" t="s">
        <v>164</v>
      </c>
      <c r="L160" s="30"/>
      <c r="M160" s="150" t="s">
        <v>3</v>
      </c>
      <c r="N160" s="151" t="s">
        <v>46</v>
      </c>
      <c r="O160" s="152">
        <v>0.629</v>
      </c>
      <c r="P160" s="152">
        <f>O160*H160</f>
        <v>26.073937</v>
      </c>
      <c r="Q160" s="152">
        <v>2.45329</v>
      </c>
      <c r="R160" s="152">
        <f>Q160*H160</f>
        <v>101.69623037000001</v>
      </c>
      <c r="S160" s="152">
        <v>0</v>
      </c>
      <c r="T160" s="153">
        <f>S160*H160</f>
        <v>0</v>
      </c>
      <c r="AR160" s="16" t="s">
        <v>148</v>
      </c>
      <c r="AT160" s="16" t="s">
        <v>143</v>
      </c>
      <c r="AU160" s="16" t="s">
        <v>83</v>
      </c>
      <c r="AY160" s="16" t="s">
        <v>141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6" t="s">
        <v>20</v>
      </c>
      <c r="BK160" s="154">
        <f>ROUND(I160*H160,2)</f>
        <v>0</v>
      </c>
      <c r="BL160" s="16" t="s">
        <v>148</v>
      </c>
      <c r="BM160" s="16" t="s">
        <v>248</v>
      </c>
    </row>
    <row r="161" spans="2:47" s="1" customFormat="1" ht="27">
      <c r="B161" s="30"/>
      <c r="D161" s="155" t="s">
        <v>150</v>
      </c>
      <c r="F161" s="156" t="s">
        <v>249</v>
      </c>
      <c r="L161" s="30"/>
      <c r="M161" s="59"/>
      <c r="N161" s="31"/>
      <c r="O161" s="31"/>
      <c r="P161" s="31"/>
      <c r="Q161" s="31"/>
      <c r="R161" s="31"/>
      <c r="S161" s="31"/>
      <c r="T161" s="60"/>
      <c r="AT161" s="16" t="s">
        <v>150</v>
      </c>
      <c r="AU161" s="16" t="s">
        <v>83</v>
      </c>
    </row>
    <row r="162" spans="2:51" s="11" customFormat="1" ht="13.5">
      <c r="B162" s="157"/>
      <c r="D162" s="158" t="s">
        <v>152</v>
      </c>
      <c r="E162" s="159" t="s">
        <v>3</v>
      </c>
      <c r="F162" s="160" t="s">
        <v>250</v>
      </c>
      <c r="H162" s="161">
        <v>41.453</v>
      </c>
      <c r="L162" s="157"/>
      <c r="M162" s="162"/>
      <c r="N162" s="163"/>
      <c r="O162" s="163"/>
      <c r="P162" s="163"/>
      <c r="Q162" s="163"/>
      <c r="R162" s="163"/>
      <c r="S162" s="163"/>
      <c r="T162" s="164"/>
      <c r="AT162" s="165" t="s">
        <v>152</v>
      </c>
      <c r="AU162" s="165" t="s">
        <v>83</v>
      </c>
      <c r="AV162" s="11" t="s">
        <v>83</v>
      </c>
      <c r="AW162" s="11" t="s">
        <v>38</v>
      </c>
      <c r="AX162" s="11" t="s">
        <v>75</v>
      </c>
      <c r="AY162" s="165" t="s">
        <v>141</v>
      </c>
    </row>
    <row r="163" spans="2:65" s="1" customFormat="1" ht="22.5" customHeight="1">
      <c r="B163" s="143"/>
      <c r="C163" s="144" t="s">
        <v>251</v>
      </c>
      <c r="D163" s="144" t="s">
        <v>143</v>
      </c>
      <c r="E163" s="145" t="s">
        <v>252</v>
      </c>
      <c r="F163" s="146" t="s">
        <v>253</v>
      </c>
      <c r="G163" s="147" t="s">
        <v>146</v>
      </c>
      <c r="H163" s="148">
        <v>11.536</v>
      </c>
      <c r="I163" s="149"/>
      <c r="J163" s="149"/>
      <c r="K163" s="146" t="s">
        <v>209</v>
      </c>
      <c r="L163" s="30"/>
      <c r="M163" s="150" t="s">
        <v>3</v>
      </c>
      <c r="N163" s="151" t="s">
        <v>46</v>
      </c>
      <c r="O163" s="152">
        <v>0.364</v>
      </c>
      <c r="P163" s="152">
        <f>O163*H163</f>
        <v>4.199104</v>
      </c>
      <c r="Q163" s="152">
        <v>0.00103</v>
      </c>
      <c r="R163" s="152">
        <f>Q163*H163</f>
        <v>0.011882080000000001</v>
      </c>
      <c r="S163" s="152">
        <v>0</v>
      </c>
      <c r="T163" s="153">
        <f>S163*H163</f>
        <v>0</v>
      </c>
      <c r="AR163" s="16" t="s">
        <v>148</v>
      </c>
      <c r="AT163" s="16" t="s">
        <v>143</v>
      </c>
      <c r="AU163" s="16" t="s">
        <v>83</v>
      </c>
      <c r="AY163" s="16" t="s">
        <v>141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6" t="s">
        <v>20</v>
      </c>
      <c r="BK163" s="154">
        <f>ROUND(I163*H163,2)</f>
        <v>0</v>
      </c>
      <c r="BL163" s="16" t="s">
        <v>148</v>
      </c>
      <c r="BM163" s="16" t="s">
        <v>254</v>
      </c>
    </row>
    <row r="164" spans="2:47" s="1" customFormat="1" ht="13.5">
      <c r="B164" s="30"/>
      <c r="D164" s="155" t="s">
        <v>150</v>
      </c>
      <c r="F164" s="156" t="s">
        <v>253</v>
      </c>
      <c r="L164" s="30"/>
      <c r="M164" s="59"/>
      <c r="N164" s="31"/>
      <c r="O164" s="31"/>
      <c r="P164" s="31"/>
      <c r="Q164" s="31"/>
      <c r="R164" s="31"/>
      <c r="S164" s="31"/>
      <c r="T164" s="60"/>
      <c r="AT164" s="16" t="s">
        <v>150</v>
      </c>
      <c r="AU164" s="16" t="s">
        <v>83</v>
      </c>
    </row>
    <row r="165" spans="2:51" s="11" customFormat="1" ht="13.5">
      <c r="B165" s="157"/>
      <c r="D165" s="158" t="s">
        <v>152</v>
      </c>
      <c r="E165" s="159" t="s">
        <v>3</v>
      </c>
      <c r="F165" s="160" t="s">
        <v>255</v>
      </c>
      <c r="H165" s="161">
        <v>11.536</v>
      </c>
      <c r="L165" s="157"/>
      <c r="M165" s="162"/>
      <c r="N165" s="163"/>
      <c r="O165" s="163"/>
      <c r="P165" s="163"/>
      <c r="Q165" s="163"/>
      <c r="R165" s="163"/>
      <c r="S165" s="163"/>
      <c r="T165" s="164"/>
      <c r="AT165" s="165" t="s">
        <v>152</v>
      </c>
      <c r="AU165" s="165" t="s">
        <v>83</v>
      </c>
      <c r="AV165" s="11" t="s">
        <v>83</v>
      </c>
      <c r="AW165" s="11" t="s">
        <v>38</v>
      </c>
      <c r="AX165" s="11" t="s">
        <v>75</v>
      </c>
      <c r="AY165" s="165" t="s">
        <v>141</v>
      </c>
    </row>
    <row r="166" spans="2:65" s="1" customFormat="1" ht="22.5" customHeight="1">
      <c r="B166" s="143"/>
      <c r="C166" s="144" t="s">
        <v>256</v>
      </c>
      <c r="D166" s="144" t="s">
        <v>143</v>
      </c>
      <c r="E166" s="145" t="s">
        <v>257</v>
      </c>
      <c r="F166" s="146" t="s">
        <v>258</v>
      </c>
      <c r="G166" s="147" t="s">
        <v>146</v>
      </c>
      <c r="H166" s="148">
        <v>11.536</v>
      </c>
      <c r="I166" s="149"/>
      <c r="J166" s="149"/>
      <c r="K166" s="146" t="s">
        <v>209</v>
      </c>
      <c r="L166" s="30"/>
      <c r="M166" s="150" t="s">
        <v>3</v>
      </c>
      <c r="N166" s="151" t="s">
        <v>46</v>
      </c>
      <c r="O166" s="152">
        <v>0.201</v>
      </c>
      <c r="P166" s="152">
        <f>O166*H166</f>
        <v>2.318736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6" t="s">
        <v>148</v>
      </c>
      <c r="AT166" s="16" t="s">
        <v>143</v>
      </c>
      <c r="AU166" s="16" t="s">
        <v>83</v>
      </c>
      <c r="AY166" s="16" t="s">
        <v>141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6" t="s">
        <v>20</v>
      </c>
      <c r="BK166" s="154">
        <f>ROUND(I166*H166,2)</f>
        <v>0</v>
      </c>
      <c r="BL166" s="16" t="s">
        <v>148</v>
      </c>
      <c r="BM166" s="16" t="s">
        <v>259</v>
      </c>
    </row>
    <row r="167" spans="2:47" s="1" customFormat="1" ht="13.5">
      <c r="B167" s="30"/>
      <c r="D167" s="158" t="s">
        <v>150</v>
      </c>
      <c r="F167" s="173" t="s">
        <v>258</v>
      </c>
      <c r="L167" s="30"/>
      <c r="M167" s="59"/>
      <c r="N167" s="31"/>
      <c r="O167" s="31"/>
      <c r="P167" s="31"/>
      <c r="Q167" s="31"/>
      <c r="R167" s="31"/>
      <c r="S167" s="31"/>
      <c r="T167" s="60"/>
      <c r="AT167" s="16" t="s">
        <v>150</v>
      </c>
      <c r="AU167" s="16" t="s">
        <v>83</v>
      </c>
    </row>
    <row r="168" spans="2:65" s="1" customFormat="1" ht="22.5" customHeight="1">
      <c r="B168" s="143"/>
      <c r="C168" s="144" t="s">
        <v>260</v>
      </c>
      <c r="D168" s="144" t="s">
        <v>143</v>
      </c>
      <c r="E168" s="145" t="s">
        <v>261</v>
      </c>
      <c r="F168" s="146" t="s">
        <v>262</v>
      </c>
      <c r="G168" s="147" t="s">
        <v>202</v>
      </c>
      <c r="H168" s="148">
        <v>2.21</v>
      </c>
      <c r="I168" s="149"/>
      <c r="J168" s="149"/>
      <c r="K168" s="146" t="s">
        <v>209</v>
      </c>
      <c r="L168" s="30"/>
      <c r="M168" s="150" t="s">
        <v>3</v>
      </c>
      <c r="N168" s="151" t="s">
        <v>46</v>
      </c>
      <c r="O168" s="152">
        <v>15.231</v>
      </c>
      <c r="P168" s="152">
        <f>O168*H168</f>
        <v>33.66051</v>
      </c>
      <c r="Q168" s="152">
        <v>1.05306</v>
      </c>
      <c r="R168" s="152">
        <f>Q168*H168</f>
        <v>2.3272626</v>
      </c>
      <c r="S168" s="152">
        <v>0</v>
      </c>
      <c r="T168" s="153">
        <f>S168*H168</f>
        <v>0</v>
      </c>
      <c r="AR168" s="16" t="s">
        <v>148</v>
      </c>
      <c r="AT168" s="16" t="s">
        <v>143</v>
      </c>
      <c r="AU168" s="16" t="s">
        <v>83</v>
      </c>
      <c r="AY168" s="16" t="s">
        <v>141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6" t="s">
        <v>20</v>
      </c>
      <c r="BK168" s="154">
        <f>ROUND(I168*H168,2)</f>
        <v>0</v>
      </c>
      <c r="BL168" s="16" t="s">
        <v>148</v>
      </c>
      <c r="BM168" s="16" t="s">
        <v>263</v>
      </c>
    </row>
    <row r="169" spans="2:47" s="1" customFormat="1" ht="13.5">
      <c r="B169" s="30"/>
      <c r="D169" s="155" t="s">
        <v>150</v>
      </c>
      <c r="F169" s="156" t="s">
        <v>262</v>
      </c>
      <c r="L169" s="30"/>
      <c r="M169" s="59"/>
      <c r="N169" s="31"/>
      <c r="O169" s="31"/>
      <c r="P169" s="31"/>
      <c r="Q169" s="31"/>
      <c r="R169" s="31"/>
      <c r="S169" s="31"/>
      <c r="T169" s="60"/>
      <c r="AT169" s="16" t="s">
        <v>150</v>
      </c>
      <c r="AU169" s="16" t="s">
        <v>83</v>
      </c>
    </row>
    <row r="170" spans="2:51" s="11" customFormat="1" ht="13.5">
      <c r="B170" s="157"/>
      <c r="D170" s="158" t="s">
        <v>152</v>
      </c>
      <c r="E170" s="159" t="s">
        <v>3</v>
      </c>
      <c r="F170" s="160" t="s">
        <v>264</v>
      </c>
      <c r="H170" s="161">
        <v>2.21</v>
      </c>
      <c r="L170" s="157"/>
      <c r="M170" s="162"/>
      <c r="N170" s="163"/>
      <c r="O170" s="163"/>
      <c r="P170" s="163"/>
      <c r="Q170" s="163"/>
      <c r="R170" s="163"/>
      <c r="S170" s="163"/>
      <c r="T170" s="164"/>
      <c r="AT170" s="165" t="s">
        <v>152</v>
      </c>
      <c r="AU170" s="165" t="s">
        <v>83</v>
      </c>
      <c r="AV170" s="11" t="s">
        <v>83</v>
      </c>
      <c r="AW170" s="11" t="s">
        <v>38</v>
      </c>
      <c r="AX170" s="11" t="s">
        <v>75</v>
      </c>
      <c r="AY170" s="165" t="s">
        <v>141</v>
      </c>
    </row>
    <row r="171" spans="2:65" s="1" customFormat="1" ht="22.5" customHeight="1">
      <c r="B171" s="143"/>
      <c r="C171" s="144" t="s">
        <v>8</v>
      </c>
      <c r="D171" s="144" t="s">
        <v>143</v>
      </c>
      <c r="E171" s="145" t="s">
        <v>265</v>
      </c>
      <c r="F171" s="146" t="s">
        <v>266</v>
      </c>
      <c r="G171" s="147" t="s">
        <v>156</v>
      </c>
      <c r="H171" s="148">
        <v>16.819</v>
      </c>
      <c r="I171" s="149"/>
      <c r="J171" s="149"/>
      <c r="K171" s="146" t="s">
        <v>147</v>
      </c>
      <c r="L171" s="30"/>
      <c r="M171" s="150" t="s">
        <v>3</v>
      </c>
      <c r="N171" s="151" t="s">
        <v>46</v>
      </c>
      <c r="O171" s="152">
        <v>0.629</v>
      </c>
      <c r="P171" s="152">
        <f>O171*H171</f>
        <v>10.579151</v>
      </c>
      <c r="Q171" s="152">
        <v>2.45329</v>
      </c>
      <c r="R171" s="152">
        <f>Q171*H171</f>
        <v>41.261884509999994</v>
      </c>
      <c r="S171" s="152">
        <v>0</v>
      </c>
      <c r="T171" s="153">
        <f>S171*H171</f>
        <v>0</v>
      </c>
      <c r="AR171" s="16" t="s">
        <v>148</v>
      </c>
      <c r="AT171" s="16" t="s">
        <v>143</v>
      </c>
      <c r="AU171" s="16" t="s">
        <v>83</v>
      </c>
      <c r="AY171" s="16" t="s">
        <v>141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6" t="s">
        <v>20</v>
      </c>
      <c r="BK171" s="154">
        <f>ROUND(I171*H171,2)</f>
        <v>0</v>
      </c>
      <c r="BL171" s="16" t="s">
        <v>148</v>
      </c>
      <c r="BM171" s="16" t="s">
        <v>267</v>
      </c>
    </row>
    <row r="172" spans="2:47" s="1" customFormat="1" ht="27">
      <c r="B172" s="30"/>
      <c r="D172" s="155" t="s">
        <v>150</v>
      </c>
      <c r="F172" s="156" t="s">
        <v>268</v>
      </c>
      <c r="L172" s="30"/>
      <c r="M172" s="59"/>
      <c r="N172" s="31"/>
      <c r="O172" s="31"/>
      <c r="P172" s="31"/>
      <c r="Q172" s="31"/>
      <c r="R172" s="31"/>
      <c r="S172" s="31"/>
      <c r="T172" s="60"/>
      <c r="AT172" s="16" t="s">
        <v>150</v>
      </c>
      <c r="AU172" s="16" t="s">
        <v>83</v>
      </c>
    </row>
    <row r="173" spans="2:51" s="11" customFormat="1" ht="13.5">
      <c r="B173" s="157"/>
      <c r="D173" s="158" t="s">
        <v>152</v>
      </c>
      <c r="E173" s="159" t="s">
        <v>3</v>
      </c>
      <c r="F173" s="160" t="s">
        <v>269</v>
      </c>
      <c r="H173" s="161">
        <v>16.819</v>
      </c>
      <c r="L173" s="157"/>
      <c r="M173" s="162"/>
      <c r="N173" s="163"/>
      <c r="O173" s="163"/>
      <c r="P173" s="163"/>
      <c r="Q173" s="163"/>
      <c r="R173" s="163"/>
      <c r="S173" s="163"/>
      <c r="T173" s="164"/>
      <c r="AT173" s="165" t="s">
        <v>152</v>
      </c>
      <c r="AU173" s="165" t="s">
        <v>83</v>
      </c>
      <c r="AV173" s="11" t="s">
        <v>83</v>
      </c>
      <c r="AW173" s="11" t="s">
        <v>38</v>
      </c>
      <c r="AX173" s="11" t="s">
        <v>75</v>
      </c>
      <c r="AY173" s="165" t="s">
        <v>141</v>
      </c>
    </row>
    <row r="174" spans="2:65" s="1" customFormat="1" ht="22.5" customHeight="1">
      <c r="B174" s="143"/>
      <c r="C174" s="144" t="s">
        <v>270</v>
      </c>
      <c r="D174" s="144" t="s">
        <v>143</v>
      </c>
      <c r="E174" s="145" t="s">
        <v>271</v>
      </c>
      <c r="F174" s="146" t="s">
        <v>272</v>
      </c>
      <c r="G174" s="147" t="s">
        <v>146</v>
      </c>
      <c r="H174" s="148">
        <v>112.128</v>
      </c>
      <c r="I174" s="149"/>
      <c r="J174" s="149"/>
      <c r="K174" s="146" t="s">
        <v>164</v>
      </c>
      <c r="L174" s="30"/>
      <c r="M174" s="150" t="s">
        <v>3</v>
      </c>
      <c r="N174" s="151" t="s">
        <v>46</v>
      </c>
      <c r="O174" s="152">
        <v>0.364</v>
      </c>
      <c r="P174" s="152">
        <f>O174*H174</f>
        <v>40.814592</v>
      </c>
      <c r="Q174" s="152">
        <v>0.00103</v>
      </c>
      <c r="R174" s="152">
        <f>Q174*H174</f>
        <v>0.11549184000000001</v>
      </c>
      <c r="S174" s="152">
        <v>0</v>
      </c>
      <c r="T174" s="153">
        <f>S174*H174</f>
        <v>0</v>
      </c>
      <c r="AR174" s="16" t="s">
        <v>148</v>
      </c>
      <c r="AT174" s="16" t="s">
        <v>143</v>
      </c>
      <c r="AU174" s="16" t="s">
        <v>83</v>
      </c>
      <c r="AY174" s="16" t="s">
        <v>141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6" t="s">
        <v>20</v>
      </c>
      <c r="BK174" s="154">
        <f>ROUND(I174*H174,2)</f>
        <v>0</v>
      </c>
      <c r="BL174" s="16" t="s">
        <v>148</v>
      </c>
      <c r="BM174" s="16" t="s">
        <v>273</v>
      </c>
    </row>
    <row r="175" spans="2:47" s="1" customFormat="1" ht="27">
      <c r="B175" s="30"/>
      <c r="D175" s="155" t="s">
        <v>150</v>
      </c>
      <c r="F175" s="156" t="s">
        <v>274</v>
      </c>
      <c r="L175" s="30"/>
      <c r="M175" s="59"/>
      <c r="N175" s="31"/>
      <c r="O175" s="31"/>
      <c r="P175" s="31"/>
      <c r="Q175" s="31"/>
      <c r="R175" s="31"/>
      <c r="S175" s="31"/>
      <c r="T175" s="60"/>
      <c r="AT175" s="16" t="s">
        <v>150</v>
      </c>
      <c r="AU175" s="16" t="s">
        <v>83</v>
      </c>
    </row>
    <row r="176" spans="2:51" s="11" customFormat="1" ht="13.5">
      <c r="B176" s="157"/>
      <c r="D176" s="158" t="s">
        <v>152</v>
      </c>
      <c r="E176" s="159" t="s">
        <v>3</v>
      </c>
      <c r="F176" s="160" t="s">
        <v>275</v>
      </c>
      <c r="H176" s="161">
        <v>112.128</v>
      </c>
      <c r="L176" s="157"/>
      <c r="M176" s="162"/>
      <c r="N176" s="163"/>
      <c r="O176" s="163"/>
      <c r="P176" s="163"/>
      <c r="Q176" s="163"/>
      <c r="R176" s="163"/>
      <c r="S176" s="163"/>
      <c r="T176" s="164"/>
      <c r="AT176" s="165" t="s">
        <v>152</v>
      </c>
      <c r="AU176" s="165" t="s">
        <v>83</v>
      </c>
      <c r="AV176" s="11" t="s">
        <v>83</v>
      </c>
      <c r="AW176" s="11" t="s">
        <v>38</v>
      </c>
      <c r="AX176" s="11" t="s">
        <v>75</v>
      </c>
      <c r="AY176" s="165" t="s">
        <v>141</v>
      </c>
    </row>
    <row r="177" spans="2:65" s="1" customFormat="1" ht="22.5" customHeight="1">
      <c r="B177" s="143"/>
      <c r="C177" s="144" t="s">
        <v>276</v>
      </c>
      <c r="D177" s="144" t="s">
        <v>143</v>
      </c>
      <c r="E177" s="145" t="s">
        <v>277</v>
      </c>
      <c r="F177" s="146" t="s">
        <v>278</v>
      </c>
      <c r="G177" s="147" t="s">
        <v>146</v>
      </c>
      <c r="H177" s="148">
        <v>112.128</v>
      </c>
      <c r="I177" s="149"/>
      <c r="J177" s="149"/>
      <c r="K177" s="146" t="s">
        <v>164</v>
      </c>
      <c r="L177" s="30"/>
      <c r="M177" s="150" t="s">
        <v>3</v>
      </c>
      <c r="N177" s="151" t="s">
        <v>46</v>
      </c>
      <c r="O177" s="152">
        <v>0.201</v>
      </c>
      <c r="P177" s="152">
        <f>O177*H177</f>
        <v>22.537728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AR177" s="16" t="s">
        <v>148</v>
      </c>
      <c r="AT177" s="16" t="s">
        <v>143</v>
      </c>
      <c r="AU177" s="16" t="s">
        <v>83</v>
      </c>
      <c r="AY177" s="16" t="s">
        <v>141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6" t="s">
        <v>20</v>
      </c>
      <c r="BK177" s="154">
        <f>ROUND(I177*H177,2)</f>
        <v>0</v>
      </c>
      <c r="BL177" s="16" t="s">
        <v>148</v>
      </c>
      <c r="BM177" s="16" t="s">
        <v>279</v>
      </c>
    </row>
    <row r="178" spans="2:47" s="1" customFormat="1" ht="27">
      <c r="B178" s="30"/>
      <c r="D178" s="158" t="s">
        <v>150</v>
      </c>
      <c r="F178" s="173" t="s">
        <v>280</v>
      </c>
      <c r="L178" s="30"/>
      <c r="M178" s="59"/>
      <c r="N178" s="31"/>
      <c r="O178" s="31"/>
      <c r="P178" s="31"/>
      <c r="Q178" s="31"/>
      <c r="R178" s="31"/>
      <c r="S178" s="31"/>
      <c r="T178" s="60"/>
      <c r="AT178" s="16" t="s">
        <v>150</v>
      </c>
      <c r="AU178" s="16" t="s">
        <v>83</v>
      </c>
    </row>
    <row r="179" spans="2:65" s="1" customFormat="1" ht="22.5" customHeight="1">
      <c r="B179" s="143"/>
      <c r="C179" s="144" t="s">
        <v>281</v>
      </c>
      <c r="D179" s="144" t="s">
        <v>143</v>
      </c>
      <c r="E179" s="145" t="s">
        <v>282</v>
      </c>
      <c r="F179" s="146" t="s">
        <v>283</v>
      </c>
      <c r="G179" s="147" t="s">
        <v>202</v>
      </c>
      <c r="H179" s="148">
        <v>0.841</v>
      </c>
      <c r="I179" s="149"/>
      <c r="J179" s="149"/>
      <c r="K179" s="146" t="s">
        <v>164</v>
      </c>
      <c r="L179" s="30"/>
      <c r="M179" s="150" t="s">
        <v>3</v>
      </c>
      <c r="N179" s="151" t="s">
        <v>46</v>
      </c>
      <c r="O179" s="152">
        <v>15.231</v>
      </c>
      <c r="P179" s="152">
        <f>O179*H179</f>
        <v>12.809270999999999</v>
      </c>
      <c r="Q179" s="152">
        <v>1.05306</v>
      </c>
      <c r="R179" s="152">
        <f>Q179*H179</f>
        <v>0.88562346</v>
      </c>
      <c r="S179" s="152">
        <v>0</v>
      </c>
      <c r="T179" s="153">
        <f>S179*H179</f>
        <v>0</v>
      </c>
      <c r="AR179" s="16" t="s">
        <v>148</v>
      </c>
      <c r="AT179" s="16" t="s">
        <v>143</v>
      </c>
      <c r="AU179" s="16" t="s">
        <v>83</v>
      </c>
      <c r="AY179" s="16" t="s">
        <v>141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6" t="s">
        <v>20</v>
      </c>
      <c r="BK179" s="154">
        <f>ROUND(I179*H179,2)</f>
        <v>0</v>
      </c>
      <c r="BL179" s="16" t="s">
        <v>148</v>
      </c>
      <c r="BM179" s="16" t="s">
        <v>284</v>
      </c>
    </row>
    <row r="180" spans="2:47" s="1" customFormat="1" ht="13.5">
      <c r="B180" s="30"/>
      <c r="D180" s="155" t="s">
        <v>150</v>
      </c>
      <c r="F180" s="156" t="s">
        <v>285</v>
      </c>
      <c r="L180" s="30"/>
      <c r="M180" s="59"/>
      <c r="N180" s="31"/>
      <c r="O180" s="31"/>
      <c r="P180" s="31"/>
      <c r="Q180" s="31"/>
      <c r="R180" s="31"/>
      <c r="S180" s="31"/>
      <c r="T180" s="60"/>
      <c r="AT180" s="16" t="s">
        <v>150</v>
      </c>
      <c r="AU180" s="16" t="s">
        <v>83</v>
      </c>
    </row>
    <row r="181" spans="2:51" s="11" customFormat="1" ht="13.5">
      <c r="B181" s="157"/>
      <c r="D181" s="158" t="s">
        <v>152</v>
      </c>
      <c r="E181" s="159" t="s">
        <v>3</v>
      </c>
      <c r="F181" s="160" t="s">
        <v>286</v>
      </c>
      <c r="H181" s="161">
        <v>0.841</v>
      </c>
      <c r="L181" s="157"/>
      <c r="M181" s="162"/>
      <c r="N181" s="163"/>
      <c r="O181" s="163"/>
      <c r="P181" s="163"/>
      <c r="Q181" s="163"/>
      <c r="R181" s="163"/>
      <c r="S181" s="163"/>
      <c r="T181" s="164"/>
      <c r="AT181" s="165" t="s">
        <v>152</v>
      </c>
      <c r="AU181" s="165" t="s">
        <v>83</v>
      </c>
      <c r="AV181" s="11" t="s">
        <v>83</v>
      </c>
      <c r="AW181" s="11" t="s">
        <v>38</v>
      </c>
      <c r="AX181" s="11" t="s">
        <v>75</v>
      </c>
      <c r="AY181" s="165" t="s">
        <v>141</v>
      </c>
    </row>
    <row r="182" spans="2:65" s="1" customFormat="1" ht="22.5" customHeight="1">
      <c r="B182" s="143"/>
      <c r="C182" s="144" t="s">
        <v>287</v>
      </c>
      <c r="D182" s="144" t="s">
        <v>143</v>
      </c>
      <c r="E182" s="145" t="s">
        <v>288</v>
      </c>
      <c r="F182" s="146" t="s">
        <v>289</v>
      </c>
      <c r="G182" s="147" t="s">
        <v>156</v>
      </c>
      <c r="H182" s="148">
        <v>26.4</v>
      </c>
      <c r="I182" s="149"/>
      <c r="J182" s="149">
        <f>ROUND(I182*H182,2)</f>
        <v>0</v>
      </c>
      <c r="K182" s="146" t="s">
        <v>164</v>
      </c>
      <c r="L182" s="30"/>
      <c r="M182" s="150" t="s">
        <v>3</v>
      </c>
      <c r="N182" s="151" t="s">
        <v>46</v>
      </c>
      <c r="O182" s="152">
        <v>0.629</v>
      </c>
      <c r="P182" s="152">
        <f>O182*H182</f>
        <v>16.6056</v>
      </c>
      <c r="Q182" s="152">
        <v>2.45329</v>
      </c>
      <c r="R182" s="152">
        <f>Q182*H182</f>
        <v>64.76685599999999</v>
      </c>
      <c r="S182" s="152">
        <v>0</v>
      </c>
      <c r="T182" s="153">
        <f>S182*H182</f>
        <v>0</v>
      </c>
      <c r="AR182" s="16" t="s">
        <v>148</v>
      </c>
      <c r="AT182" s="16" t="s">
        <v>143</v>
      </c>
      <c r="AU182" s="16" t="s">
        <v>83</v>
      </c>
      <c r="AY182" s="16" t="s">
        <v>141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6" t="s">
        <v>20</v>
      </c>
      <c r="BK182" s="154">
        <f>ROUND(I182*H182,2)</f>
        <v>0</v>
      </c>
      <c r="BL182" s="16" t="s">
        <v>148</v>
      </c>
      <c r="BM182" s="16" t="s">
        <v>290</v>
      </c>
    </row>
    <row r="183" spans="2:47" s="1" customFormat="1" ht="27">
      <c r="B183" s="30"/>
      <c r="D183" s="155" t="s">
        <v>150</v>
      </c>
      <c r="F183" s="156" t="s">
        <v>291</v>
      </c>
      <c r="L183" s="30"/>
      <c r="M183" s="59"/>
      <c r="N183" s="31"/>
      <c r="O183" s="31"/>
      <c r="P183" s="31"/>
      <c r="Q183" s="31"/>
      <c r="R183" s="31"/>
      <c r="S183" s="31"/>
      <c r="T183" s="60"/>
      <c r="AT183" s="16" t="s">
        <v>150</v>
      </c>
      <c r="AU183" s="16" t="s">
        <v>83</v>
      </c>
    </row>
    <row r="184" spans="2:51" s="11" customFormat="1" ht="13.5">
      <c r="B184" s="157"/>
      <c r="D184" s="158" t="s">
        <v>152</v>
      </c>
      <c r="E184" s="159" t="s">
        <v>3</v>
      </c>
      <c r="F184" s="160" t="s">
        <v>292</v>
      </c>
      <c r="H184" s="161">
        <v>26.4</v>
      </c>
      <c r="L184" s="157"/>
      <c r="M184" s="162"/>
      <c r="N184" s="163"/>
      <c r="O184" s="163"/>
      <c r="P184" s="163"/>
      <c r="Q184" s="163"/>
      <c r="R184" s="163"/>
      <c r="S184" s="163"/>
      <c r="T184" s="164"/>
      <c r="AT184" s="165" t="s">
        <v>152</v>
      </c>
      <c r="AU184" s="165" t="s">
        <v>83</v>
      </c>
      <c r="AV184" s="11" t="s">
        <v>83</v>
      </c>
      <c r="AW184" s="11" t="s">
        <v>38</v>
      </c>
      <c r="AX184" s="11" t="s">
        <v>75</v>
      </c>
      <c r="AY184" s="165" t="s">
        <v>141</v>
      </c>
    </row>
    <row r="185" spans="2:65" s="1" customFormat="1" ht="22.5" customHeight="1">
      <c r="B185" s="143"/>
      <c r="C185" s="144" t="s">
        <v>293</v>
      </c>
      <c r="D185" s="144" t="s">
        <v>143</v>
      </c>
      <c r="E185" s="145" t="s">
        <v>294</v>
      </c>
      <c r="F185" s="146" t="s">
        <v>295</v>
      </c>
      <c r="G185" s="147" t="s">
        <v>146</v>
      </c>
      <c r="H185" s="148">
        <v>79.2</v>
      </c>
      <c r="I185" s="149"/>
      <c r="J185" s="149">
        <f>ROUND(I185*H185,2)</f>
        <v>0</v>
      </c>
      <c r="K185" s="146" t="s">
        <v>164</v>
      </c>
      <c r="L185" s="30"/>
      <c r="M185" s="150" t="s">
        <v>3</v>
      </c>
      <c r="N185" s="151" t="s">
        <v>46</v>
      </c>
      <c r="O185" s="152">
        <v>0.364</v>
      </c>
      <c r="P185" s="152">
        <f>O185*H185</f>
        <v>28.8288</v>
      </c>
      <c r="Q185" s="152">
        <v>0.00103</v>
      </c>
      <c r="R185" s="152">
        <f>Q185*H185</f>
        <v>0.08157600000000001</v>
      </c>
      <c r="S185" s="152">
        <v>0</v>
      </c>
      <c r="T185" s="153">
        <f>S185*H185</f>
        <v>0</v>
      </c>
      <c r="AR185" s="16" t="s">
        <v>148</v>
      </c>
      <c r="AT185" s="16" t="s">
        <v>143</v>
      </c>
      <c r="AU185" s="16" t="s">
        <v>83</v>
      </c>
      <c r="AY185" s="16" t="s">
        <v>141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6" t="s">
        <v>20</v>
      </c>
      <c r="BK185" s="154">
        <f>ROUND(I185*H185,2)</f>
        <v>0</v>
      </c>
      <c r="BL185" s="16" t="s">
        <v>148</v>
      </c>
      <c r="BM185" s="16" t="s">
        <v>296</v>
      </c>
    </row>
    <row r="186" spans="2:47" s="1" customFormat="1" ht="27">
      <c r="B186" s="30"/>
      <c r="D186" s="155" t="s">
        <v>150</v>
      </c>
      <c r="F186" s="156" t="s">
        <v>297</v>
      </c>
      <c r="L186" s="30"/>
      <c r="M186" s="59"/>
      <c r="N186" s="31"/>
      <c r="O186" s="31"/>
      <c r="P186" s="31"/>
      <c r="Q186" s="31"/>
      <c r="R186" s="31"/>
      <c r="S186" s="31"/>
      <c r="T186" s="60"/>
      <c r="AT186" s="16" t="s">
        <v>150</v>
      </c>
      <c r="AU186" s="16" t="s">
        <v>83</v>
      </c>
    </row>
    <row r="187" spans="2:51" s="11" customFormat="1" ht="13.5">
      <c r="B187" s="157"/>
      <c r="D187" s="158" t="s">
        <v>152</v>
      </c>
      <c r="E187" s="159" t="s">
        <v>3</v>
      </c>
      <c r="F187" s="160" t="s">
        <v>298</v>
      </c>
      <c r="H187" s="161">
        <v>79.2</v>
      </c>
      <c r="L187" s="157"/>
      <c r="M187" s="162"/>
      <c r="N187" s="163"/>
      <c r="O187" s="163"/>
      <c r="P187" s="163"/>
      <c r="Q187" s="163"/>
      <c r="R187" s="163"/>
      <c r="S187" s="163"/>
      <c r="T187" s="164"/>
      <c r="AT187" s="165" t="s">
        <v>152</v>
      </c>
      <c r="AU187" s="165" t="s">
        <v>83</v>
      </c>
      <c r="AV187" s="11" t="s">
        <v>83</v>
      </c>
      <c r="AW187" s="11" t="s">
        <v>38</v>
      </c>
      <c r="AX187" s="11" t="s">
        <v>75</v>
      </c>
      <c r="AY187" s="165" t="s">
        <v>141</v>
      </c>
    </row>
    <row r="188" spans="2:65" s="1" customFormat="1" ht="22.5" customHeight="1">
      <c r="B188" s="143"/>
      <c r="C188" s="144" t="s">
        <v>299</v>
      </c>
      <c r="D188" s="144" t="s">
        <v>143</v>
      </c>
      <c r="E188" s="145" t="s">
        <v>300</v>
      </c>
      <c r="F188" s="146" t="s">
        <v>301</v>
      </c>
      <c r="G188" s="147" t="s">
        <v>146</v>
      </c>
      <c r="H188" s="148">
        <v>79.2</v>
      </c>
      <c r="I188" s="149"/>
      <c r="J188" s="149">
        <f>ROUND(I188*H188,2)</f>
        <v>0</v>
      </c>
      <c r="K188" s="146" t="s">
        <v>164</v>
      </c>
      <c r="L188" s="30"/>
      <c r="M188" s="150" t="s">
        <v>3</v>
      </c>
      <c r="N188" s="151" t="s">
        <v>46</v>
      </c>
      <c r="O188" s="152">
        <v>0.201</v>
      </c>
      <c r="P188" s="152">
        <f>O188*H188</f>
        <v>15.919200000000002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6" t="s">
        <v>148</v>
      </c>
      <c r="AT188" s="16" t="s">
        <v>143</v>
      </c>
      <c r="AU188" s="16" t="s">
        <v>83</v>
      </c>
      <c r="AY188" s="16" t="s">
        <v>141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20</v>
      </c>
      <c r="BK188" s="154">
        <f>ROUND(I188*H188,2)</f>
        <v>0</v>
      </c>
      <c r="BL188" s="16" t="s">
        <v>148</v>
      </c>
      <c r="BM188" s="16" t="s">
        <v>302</v>
      </c>
    </row>
    <row r="189" spans="2:47" s="1" customFormat="1" ht="27">
      <c r="B189" s="30"/>
      <c r="D189" s="158" t="s">
        <v>150</v>
      </c>
      <c r="F189" s="173" t="s">
        <v>303</v>
      </c>
      <c r="L189" s="30"/>
      <c r="M189" s="59"/>
      <c r="N189" s="31"/>
      <c r="O189" s="31"/>
      <c r="P189" s="31"/>
      <c r="Q189" s="31"/>
      <c r="R189" s="31"/>
      <c r="S189" s="31"/>
      <c r="T189" s="60"/>
      <c r="AT189" s="16" t="s">
        <v>150</v>
      </c>
      <c r="AU189" s="16" t="s">
        <v>83</v>
      </c>
    </row>
    <row r="190" spans="2:65" s="1" customFormat="1" ht="22.5" customHeight="1">
      <c r="B190" s="143"/>
      <c r="C190" s="144" t="s">
        <v>304</v>
      </c>
      <c r="D190" s="144" t="s">
        <v>143</v>
      </c>
      <c r="E190" s="145" t="s">
        <v>305</v>
      </c>
      <c r="F190" s="146" t="s">
        <v>306</v>
      </c>
      <c r="G190" s="147" t="s">
        <v>307</v>
      </c>
      <c r="H190" s="148">
        <v>12</v>
      </c>
      <c r="I190" s="149"/>
      <c r="J190" s="149">
        <f>ROUND(I190*H190,2)</f>
        <v>0</v>
      </c>
      <c r="K190" s="146" t="s">
        <v>3</v>
      </c>
      <c r="L190" s="30"/>
      <c r="M190" s="150" t="s">
        <v>3</v>
      </c>
      <c r="N190" s="151" t="s">
        <v>46</v>
      </c>
      <c r="O190" s="152">
        <v>2.074</v>
      </c>
      <c r="P190" s="152">
        <f>O190*H190</f>
        <v>24.887999999999998</v>
      </c>
      <c r="Q190" s="152">
        <v>0.0431</v>
      </c>
      <c r="R190" s="152">
        <f>Q190*H190</f>
        <v>0.5172</v>
      </c>
      <c r="S190" s="152">
        <v>0</v>
      </c>
      <c r="T190" s="153">
        <f>S190*H190</f>
        <v>0</v>
      </c>
      <c r="AR190" s="16" t="s">
        <v>148</v>
      </c>
      <c r="AT190" s="16" t="s">
        <v>143</v>
      </c>
      <c r="AU190" s="16" t="s">
        <v>83</v>
      </c>
      <c r="AY190" s="16" t="s">
        <v>141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6" t="s">
        <v>20</v>
      </c>
      <c r="BK190" s="154">
        <f>ROUND(I190*H190,2)</f>
        <v>0</v>
      </c>
      <c r="BL190" s="16" t="s">
        <v>148</v>
      </c>
      <c r="BM190" s="16" t="s">
        <v>308</v>
      </c>
    </row>
    <row r="191" spans="2:47" s="1" customFormat="1" ht="27">
      <c r="B191" s="30"/>
      <c r="D191" s="158" t="s">
        <v>150</v>
      </c>
      <c r="F191" s="173" t="s">
        <v>309</v>
      </c>
      <c r="L191" s="30"/>
      <c r="M191" s="59"/>
      <c r="N191" s="31"/>
      <c r="O191" s="31"/>
      <c r="P191" s="31"/>
      <c r="Q191" s="31"/>
      <c r="R191" s="31"/>
      <c r="S191" s="31"/>
      <c r="T191" s="60"/>
      <c r="AT191" s="16" t="s">
        <v>150</v>
      </c>
      <c r="AU191" s="16" t="s">
        <v>83</v>
      </c>
    </row>
    <row r="192" spans="2:65" s="1" customFormat="1" ht="22.5" customHeight="1">
      <c r="B192" s="143"/>
      <c r="C192" s="144" t="s">
        <v>310</v>
      </c>
      <c r="D192" s="144" t="s">
        <v>143</v>
      </c>
      <c r="E192" s="145" t="s">
        <v>311</v>
      </c>
      <c r="F192" s="146" t="s">
        <v>312</v>
      </c>
      <c r="G192" s="147" t="s">
        <v>202</v>
      </c>
      <c r="H192" s="148">
        <v>3.168</v>
      </c>
      <c r="I192" s="149"/>
      <c r="J192" s="149">
        <f>ROUND(I192*H192,2)</f>
        <v>0</v>
      </c>
      <c r="K192" s="146" t="s">
        <v>164</v>
      </c>
      <c r="L192" s="30"/>
      <c r="M192" s="150" t="s">
        <v>3</v>
      </c>
      <c r="N192" s="151" t="s">
        <v>46</v>
      </c>
      <c r="O192" s="152">
        <v>32.821</v>
      </c>
      <c r="P192" s="152">
        <f>O192*H192</f>
        <v>103.976928</v>
      </c>
      <c r="Q192" s="152">
        <v>1.06017</v>
      </c>
      <c r="R192" s="152">
        <f>Q192*H192</f>
        <v>3.3586185600000005</v>
      </c>
      <c r="S192" s="152">
        <v>0</v>
      </c>
      <c r="T192" s="153">
        <f>S192*H192</f>
        <v>0</v>
      </c>
      <c r="AR192" s="16" t="s">
        <v>148</v>
      </c>
      <c r="AT192" s="16" t="s">
        <v>143</v>
      </c>
      <c r="AU192" s="16" t="s">
        <v>83</v>
      </c>
      <c r="AY192" s="16" t="s">
        <v>141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6" t="s">
        <v>20</v>
      </c>
      <c r="BK192" s="154">
        <f>ROUND(I192*H192,2)</f>
        <v>0</v>
      </c>
      <c r="BL192" s="16" t="s">
        <v>148</v>
      </c>
      <c r="BM192" s="16" t="s">
        <v>313</v>
      </c>
    </row>
    <row r="193" spans="2:47" s="1" customFormat="1" ht="13.5">
      <c r="B193" s="30"/>
      <c r="D193" s="155" t="s">
        <v>150</v>
      </c>
      <c r="F193" s="156" t="s">
        <v>312</v>
      </c>
      <c r="L193" s="30"/>
      <c r="M193" s="59"/>
      <c r="N193" s="31"/>
      <c r="O193" s="31"/>
      <c r="P193" s="31"/>
      <c r="Q193" s="31"/>
      <c r="R193" s="31"/>
      <c r="S193" s="31"/>
      <c r="T193" s="60"/>
      <c r="AT193" s="16" t="s">
        <v>150</v>
      </c>
      <c r="AU193" s="16" t="s">
        <v>83</v>
      </c>
    </row>
    <row r="194" spans="2:51" s="11" customFormat="1" ht="13.5">
      <c r="B194" s="157"/>
      <c r="D194" s="158" t="s">
        <v>152</v>
      </c>
      <c r="E194" s="159" t="s">
        <v>3</v>
      </c>
      <c r="F194" s="160" t="s">
        <v>314</v>
      </c>
      <c r="H194" s="161">
        <v>3.168</v>
      </c>
      <c r="L194" s="157"/>
      <c r="M194" s="162"/>
      <c r="N194" s="163"/>
      <c r="O194" s="163"/>
      <c r="P194" s="163"/>
      <c r="Q194" s="163"/>
      <c r="R194" s="163"/>
      <c r="S194" s="163"/>
      <c r="T194" s="164"/>
      <c r="AT194" s="165" t="s">
        <v>152</v>
      </c>
      <c r="AU194" s="165" t="s">
        <v>83</v>
      </c>
      <c r="AV194" s="11" t="s">
        <v>83</v>
      </c>
      <c r="AW194" s="11" t="s">
        <v>38</v>
      </c>
      <c r="AX194" s="11" t="s">
        <v>75</v>
      </c>
      <c r="AY194" s="165" t="s">
        <v>141</v>
      </c>
    </row>
    <row r="195" spans="2:65" s="1" customFormat="1" ht="31.5" customHeight="1">
      <c r="B195" s="143"/>
      <c r="C195" s="144" t="s">
        <v>315</v>
      </c>
      <c r="D195" s="144" t="s">
        <v>143</v>
      </c>
      <c r="E195" s="145" t="s">
        <v>316</v>
      </c>
      <c r="F195" s="146" t="s">
        <v>317</v>
      </c>
      <c r="G195" s="147" t="s">
        <v>156</v>
      </c>
      <c r="H195" s="148">
        <v>41.453</v>
      </c>
      <c r="I195" s="149"/>
      <c r="J195" s="149">
        <f>ROUND(I195*H195,2)</f>
        <v>0</v>
      </c>
      <c r="K195" s="146" t="s">
        <v>209</v>
      </c>
      <c r="L195" s="30"/>
      <c r="M195" s="150" t="s">
        <v>3</v>
      </c>
      <c r="N195" s="151" t="s">
        <v>46</v>
      </c>
      <c r="O195" s="152">
        <v>0.205</v>
      </c>
      <c r="P195" s="152">
        <f>O195*H195</f>
        <v>8.497865000000001</v>
      </c>
      <c r="Q195" s="152">
        <v>0</v>
      </c>
      <c r="R195" s="152">
        <f>Q195*H195</f>
        <v>0</v>
      </c>
      <c r="S195" s="152">
        <v>0</v>
      </c>
      <c r="T195" s="153">
        <f>S195*H195</f>
        <v>0</v>
      </c>
      <c r="AR195" s="16" t="s">
        <v>148</v>
      </c>
      <c r="AT195" s="16" t="s">
        <v>143</v>
      </c>
      <c r="AU195" s="16" t="s">
        <v>83</v>
      </c>
      <c r="AY195" s="16" t="s">
        <v>141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6" t="s">
        <v>20</v>
      </c>
      <c r="BK195" s="154">
        <f>ROUND(I195*H195,2)</f>
        <v>0</v>
      </c>
      <c r="BL195" s="16" t="s">
        <v>148</v>
      </c>
      <c r="BM195" s="16" t="s">
        <v>318</v>
      </c>
    </row>
    <row r="196" spans="2:47" s="1" customFormat="1" ht="13.5">
      <c r="B196" s="30"/>
      <c r="D196" s="155" t="s">
        <v>150</v>
      </c>
      <c r="F196" s="156" t="s">
        <v>317</v>
      </c>
      <c r="L196" s="30"/>
      <c r="M196" s="59"/>
      <c r="N196" s="31"/>
      <c r="O196" s="31"/>
      <c r="P196" s="31"/>
      <c r="Q196" s="31"/>
      <c r="R196" s="31"/>
      <c r="S196" s="31"/>
      <c r="T196" s="60"/>
      <c r="AT196" s="16" t="s">
        <v>150</v>
      </c>
      <c r="AU196" s="16" t="s">
        <v>83</v>
      </c>
    </row>
    <row r="197" spans="2:63" s="10" customFormat="1" ht="29.25" customHeight="1">
      <c r="B197" s="130"/>
      <c r="D197" s="140" t="s">
        <v>74</v>
      </c>
      <c r="E197" s="141" t="s">
        <v>161</v>
      </c>
      <c r="F197" s="141" t="s">
        <v>319</v>
      </c>
      <c r="J197" s="142">
        <f>BK197</f>
        <v>0</v>
      </c>
      <c r="L197" s="130"/>
      <c r="M197" s="134"/>
      <c r="N197" s="135"/>
      <c r="O197" s="135"/>
      <c r="P197" s="136">
        <f>SUM(P198:P210)</f>
        <v>416.561288</v>
      </c>
      <c r="Q197" s="135"/>
      <c r="R197" s="136">
        <f>SUM(R198:R210)</f>
        <v>42.234732</v>
      </c>
      <c r="S197" s="135"/>
      <c r="T197" s="137">
        <f>SUM(T198:T210)</f>
        <v>0</v>
      </c>
      <c r="AR197" s="131" t="s">
        <v>20</v>
      </c>
      <c r="AT197" s="138" t="s">
        <v>74</v>
      </c>
      <c r="AU197" s="138" t="s">
        <v>20</v>
      </c>
      <c r="AY197" s="131" t="s">
        <v>141</v>
      </c>
      <c r="BK197" s="139">
        <f>SUM(BK198:BK210)</f>
        <v>0</v>
      </c>
    </row>
    <row r="198" spans="2:65" s="1" customFormat="1" ht="31.5" customHeight="1">
      <c r="B198" s="143"/>
      <c r="C198" s="144" t="s">
        <v>320</v>
      </c>
      <c r="D198" s="144" t="s">
        <v>143</v>
      </c>
      <c r="E198" s="145" t="s">
        <v>321</v>
      </c>
      <c r="F198" s="146" t="s">
        <v>322</v>
      </c>
      <c r="G198" s="147" t="s">
        <v>146</v>
      </c>
      <c r="H198" s="148">
        <v>307.384</v>
      </c>
      <c r="I198" s="149"/>
      <c r="J198" s="149">
        <f>ROUND(I198*H198,2)</f>
        <v>0</v>
      </c>
      <c r="K198" s="146" t="s">
        <v>164</v>
      </c>
      <c r="L198" s="30"/>
      <c r="M198" s="150" t="s">
        <v>3</v>
      </c>
      <c r="N198" s="151" t="s">
        <v>46</v>
      </c>
      <c r="O198" s="152">
        <v>0.932</v>
      </c>
      <c r="P198" s="152">
        <f>O198*H198</f>
        <v>286.481888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AR198" s="16" t="s">
        <v>148</v>
      </c>
      <c r="AT198" s="16" t="s">
        <v>143</v>
      </c>
      <c r="AU198" s="16" t="s">
        <v>83</v>
      </c>
      <c r="AY198" s="16" t="s">
        <v>141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6" t="s">
        <v>20</v>
      </c>
      <c r="BK198" s="154">
        <f>ROUND(I198*H198,2)</f>
        <v>0</v>
      </c>
      <c r="BL198" s="16" t="s">
        <v>148</v>
      </c>
      <c r="BM198" s="16" t="s">
        <v>323</v>
      </c>
    </row>
    <row r="199" spans="2:47" s="1" customFormat="1" ht="13.5">
      <c r="B199" s="30"/>
      <c r="D199" s="155" t="s">
        <v>150</v>
      </c>
      <c r="F199" s="156" t="s">
        <v>322</v>
      </c>
      <c r="L199" s="30"/>
      <c r="M199" s="59"/>
      <c r="N199" s="31"/>
      <c r="O199" s="31"/>
      <c r="P199" s="31"/>
      <c r="Q199" s="31"/>
      <c r="R199" s="31"/>
      <c r="S199" s="31"/>
      <c r="T199" s="60"/>
      <c r="AT199" s="16" t="s">
        <v>150</v>
      </c>
      <c r="AU199" s="16" t="s">
        <v>83</v>
      </c>
    </row>
    <row r="200" spans="2:51" s="11" customFormat="1" ht="13.5">
      <c r="B200" s="157"/>
      <c r="D200" s="155" t="s">
        <v>152</v>
      </c>
      <c r="E200" s="165" t="s">
        <v>3</v>
      </c>
      <c r="F200" s="174" t="s">
        <v>324</v>
      </c>
      <c r="H200" s="175">
        <v>363.384</v>
      </c>
      <c r="L200" s="157"/>
      <c r="M200" s="162"/>
      <c r="N200" s="163"/>
      <c r="O200" s="163"/>
      <c r="P200" s="163"/>
      <c r="Q200" s="163"/>
      <c r="R200" s="163"/>
      <c r="S200" s="163"/>
      <c r="T200" s="164"/>
      <c r="AT200" s="165" t="s">
        <v>152</v>
      </c>
      <c r="AU200" s="165" t="s">
        <v>83</v>
      </c>
      <c r="AV200" s="11" t="s">
        <v>83</v>
      </c>
      <c r="AW200" s="11" t="s">
        <v>38</v>
      </c>
      <c r="AX200" s="11" t="s">
        <v>75</v>
      </c>
      <c r="AY200" s="165" t="s">
        <v>141</v>
      </c>
    </row>
    <row r="201" spans="2:51" s="11" customFormat="1" ht="13.5">
      <c r="B201" s="157"/>
      <c r="D201" s="158" t="s">
        <v>152</v>
      </c>
      <c r="E201" s="159" t="s">
        <v>3</v>
      </c>
      <c r="F201" s="160" t="s">
        <v>325</v>
      </c>
      <c r="H201" s="161">
        <v>-56</v>
      </c>
      <c r="L201" s="157"/>
      <c r="M201" s="162"/>
      <c r="N201" s="163"/>
      <c r="O201" s="163"/>
      <c r="P201" s="163"/>
      <c r="Q201" s="163"/>
      <c r="R201" s="163"/>
      <c r="S201" s="163"/>
      <c r="T201" s="164"/>
      <c r="AT201" s="165" t="s">
        <v>152</v>
      </c>
      <c r="AU201" s="165" t="s">
        <v>83</v>
      </c>
      <c r="AV201" s="11" t="s">
        <v>83</v>
      </c>
      <c r="AW201" s="11" t="s">
        <v>38</v>
      </c>
      <c r="AX201" s="11" t="s">
        <v>75</v>
      </c>
      <c r="AY201" s="165" t="s">
        <v>141</v>
      </c>
    </row>
    <row r="202" spans="2:65" s="1" customFormat="1" ht="31.5" customHeight="1">
      <c r="B202" s="143"/>
      <c r="C202" s="176" t="s">
        <v>326</v>
      </c>
      <c r="D202" s="176" t="s">
        <v>327</v>
      </c>
      <c r="E202" s="177" t="s">
        <v>328</v>
      </c>
      <c r="F202" s="178" t="s">
        <v>989</v>
      </c>
      <c r="G202" s="179" t="s">
        <v>146</v>
      </c>
      <c r="H202" s="180">
        <v>313.532</v>
      </c>
      <c r="I202" s="181"/>
      <c r="J202" s="181">
        <f>ROUND(I202*H202,2)</f>
        <v>0</v>
      </c>
      <c r="K202" s="178" t="s">
        <v>3</v>
      </c>
      <c r="L202" s="182"/>
      <c r="M202" s="183" t="s">
        <v>3</v>
      </c>
      <c r="N202" s="184" t="s">
        <v>46</v>
      </c>
      <c r="O202" s="152">
        <v>0</v>
      </c>
      <c r="P202" s="152">
        <f>O202*H202</f>
        <v>0</v>
      </c>
      <c r="Q202" s="152">
        <v>0.05</v>
      </c>
      <c r="R202" s="152">
        <f>Q202*H202</f>
        <v>15.6766</v>
      </c>
      <c r="S202" s="152">
        <v>0</v>
      </c>
      <c r="T202" s="153">
        <f>S202*H202</f>
        <v>0</v>
      </c>
      <c r="AR202" s="16" t="s">
        <v>191</v>
      </c>
      <c r="AT202" s="16" t="s">
        <v>327</v>
      </c>
      <c r="AU202" s="16" t="s">
        <v>83</v>
      </c>
      <c r="AY202" s="16" t="s">
        <v>141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6" t="s">
        <v>20</v>
      </c>
      <c r="BK202" s="154">
        <f>ROUND(I202*H202,2)</f>
        <v>0</v>
      </c>
      <c r="BL202" s="16" t="s">
        <v>148</v>
      </c>
      <c r="BM202" s="16" t="s">
        <v>329</v>
      </c>
    </row>
    <row r="203" spans="2:47" s="1" customFormat="1" ht="54">
      <c r="B203" s="30"/>
      <c r="D203" s="155" t="s">
        <v>150</v>
      </c>
      <c r="F203" s="156" t="s">
        <v>990</v>
      </c>
      <c r="L203" s="30"/>
      <c r="M203" s="59"/>
      <c r="N203" s="31"/>
      <c r="O203" s="31"/>
      <c r="P203" s="31"/>
      <c r="Q203" s="31"/>
      <c r="R203" s="31"/>
      <c r="S203" s="31"/>
      <c r="T203" s="60"/>
      <c r="AT203" s="16" t="s">
        <v>150</v>
      </c>
      <c r="AU203" s="16" t="s">
        <v>83</v>
      </c>
    </row>
    <row r="204" spans="2:51" s="11" customFormat="1" ht="13.5">
      <c r="B204" s="157"/>
      <c r="D204" s="158" t="s">
        <v>152</v>
      </c>
      <c r="F204" s="160" t="s">
        <v>330</v>
      </c>
      <c r="H204" s="161">
        <v>313.532</v>
      </c>
      <c r="L204" s="157"/>
      <c r="M204" s="162"/>
      <c r="N204" s="163"/>
      <c r="O204" s="163"/>
      <c r="P204" s="163"/>
      <c r="Q204" s="163"/>
      <c r="R204" s="163"/>
      <c r="S204" s="163"/>
      <c r="T204" s="164"/>
      <c r="AT204" s="165" t="s">
        <v>152</v>
      </c>
      <c r="AU204" s="165" t="s">
        <v>83</v>
      </c>
      <c r="AV204" s="11" t="s">
        <v>83</v>
      </c>
      <c r="AW204" s="11" t="s">
        <v>4</v>
      </c>
      <c r="AX204" s="11" t="s">
        <v>20</v>
      </c>
      <c r="AY204" s="165" t="s">
        <v>141</v>
      </c>
    </row>
    <row r="205" spans="2:65" s="1" customFormat="1" ht="22.5" customHeight="1">
      <c r="B205" s="143"/>
      <c r="C205" s="144" t="s">
        <v>331</v>
      </c>
      <c r="D205" s="144" t="s">
        <v>143</v>
      </c>
      <c r="E205" s="145" t="s">
        <v>332</v>
      </c>
      <c r="F205" s="146" t="s">
        <v>333</v>
      </c>
      <c r="G205" s="147" t="s">
        <v>307</v>
      </c>
      <c r="H205" s="148">
        <v>1</v>
      </c>
      <c r="I205" s="149"/>
      <c r="J205" s="149">
        <f>ROUND(I205*H205,2)</f>
        <v>0</v>
      </c>
      <c r="K205" s="146" t="s">
        <v>147</v>
      </c>
      <c r="L205" s="30"/>
      <c r="M205" s="150" t="s">
        <v>3</v>
      </c>
      <c r="N205" s="151" t="s">
        <v>46</v>
      </c>
      <c r="O205" s="152">
        <v>23.979</v>
      </c>
      <c r="P205" s="152">
        <f>O205*H205</f>
        <v>23.979</v>
      </c>
      <c r="Q205" s="152">
        <v>4.4225</v>
      </c>
      <c r="R205" s="152">
        <f>Q205*H205</f>
        <v>4.4225</v>
      </c>
      <c r="S205" s="152">
        <v>0</v>
      </c>
      <c r="T205" s="153">
        <f>S205*H205</f>
        <v>0</v>
      </c>
      <c r="AR205" s="16" t="s">
        <v>148</v>
      </c>
      <c r="AT205" s="16" t="s">
        <v>143</v>
      </c>
      <c r="AU205" s="16" t="s">
        <v>83</v>
      </c>
      <c r="AY205" s="16" t="s">
        <v>141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6" t="s">
        <v>20</v>
      </c>
      <c r="BK205" s="154">
        <f>ROUND(I205*H205,2)</f>
        <v>0</v>
      </c>
      <c r="BL205" s="16" t="s">
        <v>148</v>
      </c>
      <c r="BM205" s="16" t="s">
        <v>334</v>
      </c>
    </row>
    <row r="206" spans="2:47" s="1" customFormat="1" ht="54">
      <c r="B206" s="30"/>
      <c r="D206" s="158" t="s">
        <v>150</v>
      </c>
      <c r="F206" s="173" t="s">
        <v>335</v>
      </c>
      <c r="L206" s="30"/>
      <c r="M206" s="59"/>
      <c r="N206" s="31"/>
      <c r="O206" s="31"/>
      <c r="P206" s="31"/>
      <c r="Q206" s="31"/>
      <c r="R206" s="31"/>
      <c r="S206" s="31"/>
      <c r="T206" s="60"/>
      <c r="AT206" s="16" t="s">
        <v>150</v>
      </c>
      <c r="AU206" s="16" t="s">
        <v>83</v>
      </c>
    </row>
    <row r="207" spans="2:65" s="1" customFormat="1" ht="22.5" customHeight="1">
      <c r="B207" s="143"/>
      <c r="C207" s="144" t="s">
        <v>336</v>
      </c>
      <c r="D207" s="144" t="s">
        <v>143</v>
      </c>
      <c r="E207" s="145" t="s">
        <v>337</v>
      </c>
      <c r="F207" s="146" t="s">
        <v>338</v>
      </c>
      <c r="G207" s="147" t="s">
        <v>226</v>
      </c>
      <c r="H207" s="148">
        <v>20.4</v>
      </c>
      <c r="I207" s="149"/>
      <c r="J207" s="149">
        <f>ROUND(I207*H207,2)</f>
        <v>0</v>
      </c>
      <c r="K207" s="146" t="s">
        <v>147</v>
      </c>
      <c r="L207" s="30"/>
      <c r="M207" s="150" t="s">
        <v>3</v>
      </c>
      <c r="N207" s="151" t="s">
        <v>46</v>
      </c>
      <c r="O207" s="152">
        <v>5.201</v>
      </c>
      <c r="P207" s="152">
        <f>O207*H207</f>
        <v>106.10039999999998</v>
      </c>
      <c r="Q207" s="152">
        <v>1.08508</v>
      </c>
      <c r="R207" s="152">
        <f>Q207*H207</f>
        <v>22.135632</v>
      </c>
      <c r="S207" s="152">
        <v>0</v>
      </c>
      <c r="T207" s="153">
        <f>S207*H207</f>
        <v>0</v>
      </c>
      <c r="AR207" s="16" t="s">
        <v>148</v>
      </c>
      <c r="AT207" s="16" t="s">
        <v>143</v>
      </c>
      <c r="AU207" s="16" t="s">
        <v>83</v>
      </c>
      <c r="AY207" s="16" t="s">
        <v>141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6" t="s">
        <v>20</v>
      </c>
      <c r="BK207" s="154">
        <f>ROUND(I207*H207,2)</f>
        <v>0</v>
      </c>
      <c r="BL207" s="16" t="s">
        <v>148</v>
      </c>
      <c r="BM207" s="16" t="s">
        <v>339</v>
      </c>
    </row>
    <row r="208" spans="2:47" s="1" customFormat="1" ht="67.5">
      <c r="B208" s="30"/>
      <c r="D208" s="155" t="s">
        <v>150</v>
      </c>
      <c r="F208" s="156" t="s">
        <v>340</v>
      </c>
      <c r="L208" s="30"/>
      <c r="M208" s="59"/>
      <c r="N208" s="31"/>
      <c r="O208" s="31"/>
      <c r="P208" s="31"/>
      <c r="Q208" s="31"/>
      <c r="R208" s="31"/>
      <c r="S208" s="31"/>
      <c r="T208" s="60"/>
      <c r="AT208" s="16" t="s">
        <v>150</v>
      </c>
      <c r="AU208" s="16" t="s">
        <v>83</v>
      </c>
    </row>
    <row r="209" spans="2:51" s="12" customFormat="1" ht="13.5">
      <c r="B209" s="166"/>
      <c r="D209" s="155" t="s">
        <v>152</v>
      </c>
      <c r="E209" s="167" t="s">
        <v>3</v>
      </c>
      <c r="F209" s="168" t="s">
        <v>341</v>
      </c>
      <c r="H209" s="169" t="s">
        <v>3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9" t="s">
        <v>152</v>
      </c>
      <c r="AU209" s="169" t="s">
        <v>83</v>
      </c>
      <c r="AV209" s="12" t="s">
        <v>20</v>
      </c>
      <c r="AW209" s="12" t="s">
        <v>38</v>
      </c>
      <c r="AX209" s="12" t="s">
        <v>75</v>
      </c>
      <c r="AY209" s="169" t="s">
        <v>141</v>
      </c>
    </row>
    <row r="210" spans="2:51" s="11" customFormat="1" ht="13.5">
      <c r="B210" s="157"/>
      <c r="D210" s="155" t="s">
        <v>152</v>
      </c>
      <c r="E210" s="165" t="s">
        <v>3</v>
      </c>
      <c r="F210" s="174" t="s">
        <v>342</v>
      </c>
      <c r="H210" s="175">
        <v>20.4</v>
      </c>
      <c r="L210" s="157"/>
      <c r="M210" s="162"/>
      <c r="N210" s="163"/>
      <c r="O210" s="163"/>
      <c r="P210" s="163"/>
      <c r="Q210" s="163"/>
      <c r="R210" s="163"/>
      <c r="S210" s="163"/>
      <c r="T210" s="164"/>
      <c r="AT210" s="165" t="s">
        <v>152</v>
      </c>
      <c r="AU210" s="165" t="s">
        <v>83</v>
      </c>
      <c r="AV210" s="11" t="s">
        <v>83</v>
      </c>
      <c r="AW210" s="11" t="s">
        <v>38</v>
      </c>
      <c r="AX210" s="11" t="s">
        <v>75</v>
      </c>
      <c r="AY210" s="165" t="s">
        <v>141</v>
      </c>
    </row>
    <row r="211" spans="2:63" s="10" customFormat="1" ht="29.25" customHeight="1">
      <c r="B211" s="130"/>
      <c r="D211" s="140" t="s">
        <v>74</v>
      </c>
      <c r="E211" s="141" t="s">
        <v>343</v>
      </c>
      <c r="F211" s="141" t="s">
        <v>344</v>
      </c>
      <c r="J211" s="142">
        <f>BK211</f>
        <v>0</v>
      </c>
      <c r="L211" s="130"/>
      <c r="M211" s="134"/>
      <c r="N211" s="135"/>
      <c r="O211" s="135"/>
      <c r="P211" s="136">
        <f>SUM(P212:P225)</f>
        <v>40.0864</v>
      </c>
      <c r="Q211" s="135"/>
      <c r="R211" s="136">
        <f>SUM(R212:R225)</f>
        <v>0.35180127999999994</v>
      </c>
      <c r="S211" s="135"/>
      <c r="T211" s="137">
        <f>SUM(T212:T225)</f>
        <v>0</v>
      </c>
      <c r="AR211" s="131" t="s">
        <v>20</v>
      </c>
      <c r="AT211" s="138" t="s">
        <v>74</v>
      </c>
      <c r="AU211" s="138" t="s">
        <v>20</v>
      </c>
      <c r="AY211" s="131" t="s">
        <v>141</v>
      </c>
      <c r="BK211" s="139">
        <f>SUM(BK212:BK225)</f>
        <v>0</v>
      </c>
    </row>
    <row r="212" spans="2:65" s="1" customFormat="1" ht="22.5" customHeight="1">
      <c r="B212" s="143"/>
      <c r="C212" s="144" t="s">
        <v>345</v>
      </c>
      <c r="D212" s="144" t="s">
        <v>143</v>
      </c>
      <c r="E212" s="145" t="s">
        <v>346</v>
      </c>
      <c r="F212" s="146" t="s">
        <v>347</v>
      </c>
      <c r="G212" s="147" t="s">
        <v>226</v>
      </c>
      <c r="H212" s="148">
        <v>47.68</v>
      </c>
      <c r="I212" s="149"/>
      <c r="J212" s="149">
        <f>ROUND(I212*H212,2)</f>
        <v>0</v>
      </c>
      <c r="K212" s="146" t="s">
        <v>147</v>
      </c>
      <c r="L212" s="30"/>
      <c r="M212" s="150" t="s">
        <v>3</v>
      </c>
      <c r="N212" s="151" t="s">
        <v>46</v>
      </c>
      <c r="O212" s="152">
        <v>0.23</v>
      </c>
      <c r="P212" s="152">
        <f>O212*H212</f>
        <v>10.9664</v>
      </c>
      <c r="Q212" s="152">
        <v>6E-05</v>
      </c>
      <c r="R212" s="152">
        <f>Q212*H212</f>
        <v>0.0028608</v>
      </c>
      <c r="S212" s="152">
        <v>0</v>
      </c>
      <c r="T212" s="153">
        <f>S212*H212</f>
        <v>0</v>
      </c>
      <c r="AR212" s="16" t="s">
        <v>148</v>
      </c>
      <c r="AT212" s="16" t="s">
        <v>143</v>
      </c>
      <c r="AU212" s="16" t="s">
        <v>83</v>
      </c>
      <c r="AY212" s="16" t="s">
        <v>141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6" t="s">
        <v>20</v>
      </c>
      <c r="BK212" s="154">
        <f>ROUND(I212*H212,2)</f>
        <v>0</v>
      </c>
      <c r="BL212" s="16" t="s">
        <v>148</v>
      </c>
      <c r="BM212" s="16" t="s">
        <v>348</v>
      </c>
    </row>
    <row r="213" spans="2:47" s="1" customFormat="1" ht="13.5">
      <c r="B213" s="30"/>
      <c r="D213" s="155" t="s">
        <v>150</v>
      </c>
      <c r="F213" s="156" t="s">
        <v>349</v>
      </c>
      <c r="L213" s="30"/>
      <c r="M213" s="59"/>
      <c r="N213" s="31"/>
      <c r="O213" s="31"/>
      <c r="P213" s="31"/>
      <c r="Q213" s="31"/>
      <c r="R213" s="31"/>
      <c r="S213" s="31"/>
      <c r="T213" s="60"/>
      <c r="AT213" s="16" t="s">
        <v>150</v>
      </c>
      <c r="AU213" s="16" t="s">
        <v>83</v>
      </c>
    </row>
    <row r="214" spans="2:51" s="11" customFormat="1" ht="13.5">
      <c r="B214" s="157"/>
      <c r="D214" s="158" t="s">
        <v>152</v>
      </c>
      <c r="E214" s="159" t="s">
        <v>3</v>
      </c>
      <c r="F214" s="160" t="s">
        <v>350</v>
      </c>
      <c r="H214" s="161">
        <v>47.68</v>
      </c>
      <c r="L214" s="157"/>
      <c r="M214" s="162"/>
      <c r="N214" s="163"/>
      <c r="O214" s="163"/>
      <c r="P214" s="163"/>
      <c r="Q214" s="163"/>
      <c r="R214" s="163"/>
      <c r="S214" s="163"/>
      <c r="T214" s="164"/>
      <c r="AT214" s="165" t="s">
        <v>152</v>
      </c>
      <c r="AU214" s="165" t="s">
        <v>83</v>
      </c>
      <c r="AV214" s="11" t="s">
        <v>83</v>
      </c>
      <c r="AW214" s="11" t="s">
        <v>38</v>
      </c>
      <c r="AX214" s="11" t="s">
        <v>75</v>
      </c>
      <c r="AY214" s="165" t="s">
        <v>141</v>
      </c>
    </row>
    <row r="215" spans="2:65" s="1" customFormat="1" ht="22.5" customHeight="1">
      <c r="B215" s="143"/>
      <c r="C215" s="176" t="s">
        <v>351</v>
      </c>
      <c r="D215" s="176" t="s">
        <v>327</v>
      </c>
      <c r="E215" s="177" t="s">
        <v>352</v>
      </c>
      <c r="F215" s="178" t="s">
        <v>353</v>
      </c>
      <c r="G215" s="179" t="s">
        <v>226</v>
      </c>
      <c r="H215" s="180">
        <v>50.064</v>
      </c>
      <c r="I215" s="181"/>
      <c r="J215" s="181">
        <f>ROUND(I215*H215,2)</f>
        <v>0</v>
      </c>
      <c r="K215" s="178" t="s">
        <v>147</v>
      </c>
      <c r="L215" s="182"/>
      <c r="M215" s="183" t="s">
        <v>3</v>
      </c>
      <c r="N215" s="184" t="s">
        <v>46</v>
      </c>
      <c r="O215" s="152">
        <v>0</v>
      </c>
      <c r="P215" s="152">
        <f>O215*H215</f>
        <v>0</v>
      </c>
      <c r="Q215" s="152">
        <v>0.00032</v>
      </c>
      <c r="R215" s="152">
        <f>Q215*H215</f>
        <v>0.01602048</v>
      </c>
      <c r="S215" s="152">
        <v>0</v>
      </c>
      <c r="T215" s="153">
        <f>S215*H215</f>
        <v>0</v>
      </c>
      <c r="AR215" s="16" t="s">
        <v>191</v>
      </c>
      <c r="AT215" s="16" t="s">
        <v>327</v>
      </c>
      <c r="AU215" s="16" t="s">
        <v>83</v>
      </c>
      <c r="AY215" s="16" t="s">
        <v>141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6" t="s">
        <v>20</v>
      </c>
      <c r="BK215" s="154">
        <f>ROUND(I215*H215,2)</f>
        <v>0</v>
      </c>
      <c r="BL215" s="16" t="s">
        <v>148</v>
      </c>
      <c r="BM215" s="16" t="s">
        <v>354</v>
      </c>
    </row>
    <row r="216" spans="2:47" s="1" customFormat="1" ht="27">
      <c r="B216" s="30"/>
      <c r="D216" s="155" t="s">
        <v>150</v>
      </c>
      <c r="F216" s="156" t="s">
        <v>355</v>
      </c>
      <c r="L216" s="30"/>
      <c r="M216" s="59"/>
      <c r="N216" s="31"/>
      <c r="O216" s="31"/>
      <c r="P216" s="31"/>
      <c r="Q216" s="31"/>
      <c r="R216" s="31"/>
      <c r="S216" s="31"/>
      <c r="T216" s="60"/>
      <c r="AT216" s="16" t="s">
        <v>150</v>
      </c>
      <c r="AU216" s="16" t="s">
        <v>83</v>
      </c>
    </row>
    <row r="217" spans="2:51" s="11" customFormat="1" ht="13.5">
      <c r="B217" s="157"/>
      <c r="D217" s="158" t="s">
        <v>152</v>
      </c>
      <c r="F217" s="160" t="s">
        <v>356</v>
      </c>
      <c r="H217" s="161">
        <v>50.064</v>
      </c>
      <c r="L217" s="157"/>
      <c r="M217" s="162"/>
      <c r="N217" s="163"/>
      <c r="O217" s="163"/>
      <c r="P217" s="163"/>
      <c r="Q217" s="163"/>
      <c r="R217" s="163"/>
      <c r="S217" s="163"/>
      <c r="T217" s="164"/>
      <c r="AT217" s="165" t="s">
        <v>152</v>
      </c>
      <c r="AU217" s="165" t="s">
        <v>83</v>
      </c>
      <c r="AV217" s="11" t="s">
        <v>83</v>
      </c>
      <c r="AW217" s="11" t="s">
        <v>4</v>
      </c>
      <c r="AX217" s="11" t="s">
        <v>20</v>
      </c>
      <c r="AY217" s="165" t="s">
        <v>141</v>
      </c>
    </row>
    <row r="218" spans="2:65" s="1" customFormat="1" ht="22.5" customHeight="1">
      <c r="B218" s="143"/>
      <c r="C218" s="144" t="s">
        <v>357</v>
      </c>
      <c r="D218" s="144" t="s">
        <v>143</v>
      </c>
      <c r="E218" s="145" t="s">
        <v>358</v>
      </c>
      <c r="F218" s="146" t="s">
        <v>359</v>
      </c>
      <c r="G218" s="147" t="s">
        <v>146</v>
      </c>
      <c r="H218" s="148">
        <v>28</v>
      </c>
      <c r="I218" s="149"/>
      <c r="J218" s="149">
        <f>ROUND(I218*H218,2)</f>
        <v>0</v>
      </c>
      <c r="K218" s="146" t="s">
        <v>147</v>
      </c>
      <c r="L218" s="30"/>
      <c r="M218" s="150" t="s">
        <v>3</v>
      </c>
      <c r="N218" s="151" t="s">
        <v>46</v>
      </c>
      <c r="O218" s="152">
        <v>1.04</v>
      </c>
      <c r="P218" s="152">
        <f>O218*H218</f>
        <v>29.12</v>
      </c>
      <c r="Q218" s="152">
        <v>0.00832</v>
      </c>
      <c r="R218" s="152">
        <f>Q218*H218</f>
        <v>0.23295999999999997</v>
      </c>
      <c r="S218" s="152">
        <v>0</v>
      </c>
      <c r="T218" s="153">
        <f>S218*H218</f>
        <v>0</v>
      </c>
      <c r="AR218" s="16" t="s">
        <v>148</v>
      </c>
      <c r="AT218" s="16" t="s">
        <v>143</v>
      </c>
      <c r="AU218" s="16" t="s">
        <v>83</v>
      </c>
      <c r="AY218" s="16" t="s">
        <v>141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6" t="s">
        <v>20</v>
      </c>
      <c r="BK218" s="154">
        <f>ROUND(I218*H218,2)</f>
        <v>0</v>
      </c>
      <c r="BL218" s="16" t="s">
        <v>148</v>
      </c>
      <c r="BM218" s="16" t="s">
        <v>360</v>
      </c>
    </row>
    <row r="219" spans="2:47" s="1" customFormat="1" ht="27">
      <c r="B219" s="30"/>
      <c r="D219" s="155" t="s">
        <v>150</v>
      </c>
      <c r="F219" s="156" t="s">
        <v>361</v>
      </c>
      <c r="L219" s="30"/>
      <c r="M219" s="59"/>
      <c r="N219" s="31"/>
      <c r="O219" s="31"/>
      <c r="P219" s="31"/>
      <c r="Q219" s="31"/>
      <c r="R219" s="31"/>
      <c r="S219" s="31"/>
      <c r="T219" s="60"/>
      <c r="AT219" s="16" t="s">
        <v>150</v>
      </c>
      <c r="AU219" s="16" t="s">
        <v>83</v>
      </c>
    </row>
    <row r="220" spans="2:51" s="12" customFormat="1" ht="13.5">
      <c r="B220" s="166"/>
      <c r="D220" s="155" t="s">
        <v>152</v>
      </c>
      <c r="E220" s="167" t="s">
        <v>3</v>
      </c>
      <c r="F220" s="168" t="s">
        <v>362</v>
      </c>
      <c r="H220" s="169" t="s">
        <v>3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9" t="s">
        <v>152</v>
      </c>
      <c r="AU220" s="169" t="s">
        <v>83</v>
      </c>
      <c r="AV220" s="12" t="s">
        <v>20</v>
      </c>
      <c r="AW220" s="12" t="s">
        <v>38</v>
      </c>
      <c r="AX220" s="12" t="s">
        <v>75</v>
      </c>
      <c r="AY220" s="169" t="s">
        <v>141</v>
      </c>
    </row>
    <row r="221" spans="2:51" s="11" customFormat="1" ht="13.5">
      <c r="B221" s="157"/>
      <c r="D221" s="158" t="s">
        <v>152</v>
      </c>
      <c r="E221" s="159" t="s">
        <v>3</v>
      </c>
      <c r="F221" s="160" t="s">
        <v>363</v>
      </c>
      <c r="H221" s="161">
        <v>28</v>
      </c>
      <c r="L221" s="157"/>
      <c r="M221" s="162"/>
      <c r="N221" s="163"/>
      <c r="O221" s="163"/>
      <c r="P221" s="163"/>
      <c r="Q221" s="163"/>
      <c r="R221" s="163"/>
      <c r="S221" s="163"/>
      <c r="T221" s="164"/>
      <c r="AT221" s="165" t="s">
        <v>152</v>
      </c>
      <c r="AU221" s="165" t="s">
        <v>83</v>
      </c>
      <c r="AV221" s="11" t="s">
        <v>83</v>
      </c>
      <c r="AW221" s="11" t="s">
        <v>38</v>
      </c>
      <c r="AX221" s="11" t="s">
        <v>75</v>
      </c>
      <c r="AY221" s="165" t="s">
        <v>141</v>
      </c>
    </row>
    <row r="222" spans="2:65" s="1" customFormat="1" ht="22.5" customHeight="1">
      <c r="B222" s="143"/>
      <c r="C222" s="176" t="s">
        <v>364</v>
      </c>
      <c r="D222" s="176" t="s">
        <v>327</v>
      </c>
      <c r="E222" s="177" t="s">
        <v>365</v>
      </c>
      <c r="F222" s="178" t="s">
        <v>366</v>
      </c>
      <c r="G222" s="179" t="s">
        <v>146</v>
      </c>
      <c r="H222" s="180">
        <v>28.56</v>
      </c>
      <c r="I222" s="181"/>
      <c r="J222" s="181">
        <f>ROUND(I222*H222,2)</f>
        <v>0</v>
      </c>
      <c r="K222" s="178" t="s">
        <v>147</v>
      </c>
      <c r="L222" s="182"/>
      <c r="M222" s="183" t="s">
        <v>3</v>
      </c>
      <c r="N222" s="184" t="s">
        <v>46</v>
      </c>
      <c r="O222" s="152">
        <v>0</v>
      </c>
      <c r="P222" s="152">
        <f>O222*H222</f>
        <v>0</v>
      </c>
      <c r="Q222" s="152">
        <v>0.0035</v>
      </c>
      <c r="R222" s="152">
        <f>Q222*H222</f>
        <v>0.09996</v>
      </c>
      <c r="S222" s="152">
        <v>0</v>
      </c>
      <c r="T222" s="153">
        <f>S222*H222</f>
        <v>0</v>
      </c>
      <c r="AR222" s="16" t="s">
        <v>191</v>
      </c>
      <c r="AT222" s="16" t="s">
        <v>327</v>
      </c>
      <c r="AU222" s="16" t="s">
        <v>83</v>
      </c>
      <c r="AY222" s="16" t="s">
        <v>141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6" t="s">
        <v>20</v>
      </c>
      <c r="BK222" s="154">
        <f>ROUND(I222*H222,2)</f>
        <v>0</v>
      </c>
      <c r="BL222" s="16" t="s">
        <v>148</v>
      </c>
      <c r="BM222" s="16" t="s">
        <v>367</v>
      </c>
    </row>
    <row r="223" spans="2:47" s="1" customFormat="1" ht="27">
      <c r="B223" s="30"/>
      <c r="D223" s="155" t="s">
        <v>150</v>
      </c>
      <c r="F223" s="156" t="s">
        <v>368</v>
      </c>
      <c r="L223" s="30"/>
      <c r="M223" s="59"/>
      <c r="N223" s="31"/>
      <c r="O223" s="31"/>
      <c r="P223" s="31"/>
      <c r="Q223" s="31"/>
      <c r="R223" s="31"/>
      <c r="S223" s="31"/>
      <c r="T223" s="60"/>
      <c r="AT223" s="16" t="s">
        <v>150</v>
      </c>
      <c r="AU223" s="16" t="s">
        <v>83</v>
      </c>
    </row>
    <row r="224" spans="2:47" s="1" customFormat="1" ht="27">
      <c r="B224" s="30"/>
      <c r="D224" s="155" t="s">
        <v>369</v>
      </c>
      <c r="F224" s="185" t="s">
        <v>370</v>
      </c>
      <c r="L224" s="30"/>
      <c r="M224" s="59"/>
      <c r="N224" s="31"/>
      <c r="O224" s="31"/>
      <c r="P224" s="31"/>
      <c r="Q224" s="31"/>
      <c r="R224" s="31"/>
      <c r="S224" s="31"/>
      <c r="T224" s="60"/>
      <c r="AT224" s="16" t="s">
        <v>369</v>
      </c>
      <c r="AU224" s="16" t="s">
        <v>83</v>
      </c>
    </row>
    <row r="225" spans="2:51" s="11" customFormat="1" ht="13.5">
      <c r="B225" s="157"/>
      <c r="D225" s="155" t="s">
        <v>152</v>
      </c>
      <c r="F225" s="174" t="s">
        <v>371</v>
      </c>
      <c r="H225" s="175">
        <v>28.56</v>
      </c>
      <c r="L225" s="157"/>
      <c r="M225" s="162"/>
      <c r="N225" s="163"/>
      <c r="O225" s="163"/>
      <c r="P225" s="163"/>
      <c r="Q225" s="163"/>
      <c r="R225" s="163"/>
      <c r="S225" s="163"/>
      <c r="T225" s="164"/>
      <c r="AT225" s="165" t="s">
        <v>152</v>
      </c>
      <c r="AU225" s="165" t="s">
        <v>83</v>
      </c>
      <c r="AV225" s="11" t="s">
        <v>83</v>
      </c>
      <c r="AW225" s="11" t="s">
        <v>4</v>
      </c>
      <c r="AX225" s="11" t="s">
        <v>20</v>
      </c>
      <c r="AY225" s="165" t="s">
        <v>141</v>
      </c>
    </row>
    <row r="226" spans="2:63" s="10" customFormat="1" ht="29.25" customHeight="1">
      <c r="B226" s="130"/>
      <c r="D226" s="140" t="s">
        <v>74</v>
      </c>
      <c r="E226" s="141" t="s">
        <v>372</v>
      </c>
      <c r="F226" s="141" t="s">
        <v>373</v>
      </c>
      <c r="J226" s="142">
        <f>BK226</f>
        <v>0</v>
      </c>
      <c r="L226" s="130"/>
      <c r="M226" s="134"/>
      <c r="N226" s="135"/>
      <c r="O226" s="135"/>
      <c r="P226" s="136">
        <f>SUM(P227:P234)</f>
        <v>81.39818</v>
      </c>
      <c r="Q226" s="135"/>
      <c r="R226" s="136">
        <f>SUM(R227:R234)</f>
        <v>66.1798786</v>
      </c>
      <c r="S226" s="135"/>
      <c r="T226" s="137">
        <f>SUM(T227:T234)</f>
        <v>0</v>
      </c>
      <c r="AR226" s="131" t="s">
        <v>20</v>
      </c>
      <c r="AT226" s="138" t="s">
        <v>74</v>
      </c>
      <c r="AU226" s="138" t="s">
        <v>20</v>
      </c>
      <c r="AY226" s="131" t="s">
        <v>141</v>
      </c>
      <c r="BK226" s="139">
        <f>SUM(BK227:BK234)</f>
        <v>0</v>
      </c>
    </row>
    <row r="227" spans="2:65" s="1" customFormat="1" ht="31.5" customHeight="1">
      <c r="B227" s="143"/>
      <c r="C227" s="144" t="s">
        <v>374</v>
      </c>
      <c r="D227" s="144" t="s">
        <v>143</v>
      </c>
      <c r="E227" s="145" t="s">
        <v>375</v>
      </c>
      <c r="F227" s="146" t="s">
        <v>376</v>
      </c>
      <c r="G227" s="147" t="s">
        <v>156</v>
      </c>
      <c r="H227" s="148">
        <v>26.54</v>
      </c>
      <c r="I227" s="149"/>
      <c r="J227" s="149">
        <f>ROUND(I227*H227,2)</f>
        <v>0</v>
      </c>
      <c r="K227" s="146" t="s">
        <v>147</v>
      </c>
      <c r="L227" s="30"/>
      <c r="M227" s="150" t="s">
        <v>3</v>
      </c>
      <c r="N227" s="151" t="s">
        <v>46</v>
      </c>
      <c r="O227" s="152">
        <v>2.317</v>
      </c>
      <c r="P227" s="152">
        <f>O227*H227</f>
        <v>61.49318</v>
      </c>
      <c r="Q227" s="152">
        <v>2.45329</v>
      </c>
      <c r="R227" s="152">
        <f>Q227*H227</f>
        <v>65.11031659999999</v>
      </c>
      <c r="S227" s="152">
        <v>0</v>
      </c>
      <c r="T227" s="153">
        <f>S227*H227</f>
        <v>0</v>
      </c>
      <c r="AR227" s="16" t="s">
        <v>148</v>
      </c>
      <c r="AT227" s="16" t="s">
        <v>143</v>
      </c>
      <c r="AU227" s="16" t="s">
        <v>83</v>
      </c>
      <c r="AY227" s="16" t="s">
        <v>141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6" t="s">
        <v>20</v>
      </c>
      <c r="BK227" s="154">
        <f>ROUND(I227*H227,2)</f>
        <v>0</v>
      </c>
      <c r="BL227" s="16" t="s">
        <v>148</v>
      </c>
      <c r="BM227" s="16" t="s">
        <v>377</v>
      </c>
    </row>
    <row r="228" spans="2:47" s="1" customFormat="1" ht="13.5">
      <c r="B228" s="30"/>
      <c r="D228" s="155" t="s">
        <v>150</v>
      </c>
      <c r="F228" s="156" t="s">
        <v>378</v>
      </c>
      <c r="L228" s="30"/>
      <c r="M228" s="59"/>
      <c r="N228" s="31"/>
      <c r="O228" s="31"/>
      <c r="P228" s="31"/>
      <c r="Q228" s="31"/>
      <c r="R228" s="31"/>
      <c r="S228" s="31"/>
      <c r="T228" s="60"/>
      <c r="AT228" s="16" t="s">
        <v>150</v>
      </c>
      <c r="AU228" s="16" t="s">
        <v>83</v>
      </c>
    </row>
    <row r="229" spans="2:51" s="11" customFormat="1" ht="13.5">
      <c r="B229" s="157"/>
      <c r="D229" s="155" t="s">
        <v>152</v>
      </c>
      <c r="E229" s="165" t="s">
        <v>3</v>
      </c>
      <c r="F229" s="174" t="s">
        <v>379</v>
      </c>
      <c r="H229" s="175">
        <v>28.988</v>
      </c>
      <c r="L229" s="157"/>
      <c r="M229" s="162"/>
      <c r="N229" s="163"/>
      <c r="O229" s="163"/>
      <c r="P229" s="163"/>
      <c r="Q229" s="163"/>
      <c r="R229" s="163"/>
      <c r="S229" s="163"/>
      <c r="T229" s="164"/>
      <c r="AT229" s="165" t="s">
        <v>152</v>
      </c>
      <c r="AU229" s="165" t="s">
        <v>83</v>
      </c>
      <c r="AV229" s="11" t="s">
        <v>83</v>
      </c>
      <c r="AW229" s="11" t="s">
        <v>38</v>
      </c>
      <c r="AX229" s="11" t="s">
        <v>75</v>
      </c>
      <c r="AY229" s="165" t="s">
        <v>141</v>
      </c>
    </row>
    <row r="230" spans="2:51" s="11" customFormat="1" ht="13.5">
      <c r="B230" s="157"/>
      <c r="D230" s="158" t="s">
        <v>152</v>
      </c>
      <c r="E230" s="159" t="s">
        <v>3</v>
      </c>
      <c r="F230" s="160" t="s">
        <v>380</v>
      </c>
      <c r="H230" s="161">
        <v>-2.448</v>
      </c>
      <c r="L230" s="157"/>
      <c r="M230" s="162"/>
      <c r="N230" s="163"/>
      <c r="O230" s="163"/>
      <c r="P230" s="163"/>
      <c r="Q230" s="163"/>
      <c r="R230" s="163"/>
      <c r="S230" s="163"/>
      <c r="T230" s="164"/>
      <c r="AT230" s="165" t="s">
        <v>152</v>
      </c>
      <c r="AU230" s="165" t="s">
        <v>83</v>
      </c>
      <c r="AV230" s="11" t="s">
        <v>83</v>
      </c>
      <c r="AW230" s="11" t="s">
        <v>38</v>
      </c>
      <c r="AX230" s="11" t="s">
        <v>75</v>
      </c>
      <c r="AY230" s="165" t="s">
        <v>141</v>
      </c>
    </row>
    <row r="231" spans="2:65" s="1" customFormat="1" ht="22.5" customHeight="1">
      <c r="B231" s="143"/>
      <c r="C231" s="144" t="s">
        <v>381</v>
      </c>
      <c r="D231" s="144" t="s">
        <v>143</v>
      </c>
      <c r="E231" s="145" t="s">
        <v>382</v>
      </c>
      <c r="F231" s="146" t="s">
        <v>383</v>
      </c>
      <c r="G231" s="147" t="s">
        <v>156</v>
      </c>
      <c r="H231" s="148">
        <v>26.54</v>
      </c>
      <c r="I231" s="149"/>
      <c r="J231" s="149">
        <f>ROUND(I231*H231,2)</f>
        <v>0</v>
      </c>
      <c r="K231" s="146" t="s">
        <v>147</v>
      </c>
      <c r="L231" s="30"/>
      <c r="M231" s="150" t="s">
        <v>3</v>
      </c>
      <c r="N231" s="151" t="s">
        <v>46</v>
      </c>
      <c r="O231" s="152">
        <v>0.675</v>
      </c>
      <c r="P231" s="152">
        <f>O231*H231</f>
        <v>17.9145</v>
      </c>
      <c r="Q231" s="152">
        <v>0.01</v>
      </c>
      <c r="R231" s="152">
        <f>Q231*H231</f>
        <v>0.26539999999999997</v>
      </c>
      <c r="S231" s="152">
        <v>0</v>
      </c>
      <c r="T231" s="153">
        <f>S231*H231</f>
        <v>0</v>
      </c>
      <c r="AR231" s="16" t="s">
        <v>148</v>
      </c>
      <c r="AT231" s="16" t="s">
        <v>143</v>
      </c>
      <c r="AU231" s="16" t="s">
        <v>83</v>
      </c>
      <c r="AY231" s="16" t="s">
        <v>141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6" t="s">
        <v>20</v>
      </c>
      <c r="BK231" s="154">
        <f>ROUND(I231*H231,2)</f>
        <v>0</v>
      </c>
      <c r="BL231" s="16" t="s">
        <v>148</v>
      </c>
      <c r="BM231" s="16" t="s">
        <v>384</v>
      </c>
    </row>
    <row r="232" spans="2:47" s="1" customFormat="1" ht="27">
      <c r="B232" s="30"/>
      <c r="D232" s="158" t="s">
        <v>150</v>
      </c>
      <c r="F232" s="173" t="s">
        <v>385</v>
      </c>
      <c r="L232" s="30"/>
      <c r="M232" s="59"/>
      <c r="N232" s="31"/>
      <c r="O232" s="31"/>
      <c r="P232" s="31"/>
      <c r="Q232" s="31"/>
      <c r="R232" s="31"/>
      <c r="S232" s="31"/>
      <c r="T232" s="60"/>
      <c r="AT232" s="16" t="s">
        <v>150</v>
      </c>
      <c r="AU232" s="16" t="s">
        <v>83</v>
      </c>
    </row>
    <row r="233" spans="2:65" s="1" customFormat="1" ht="31.5" customHeight="1">
      <c r="B233" s="143"/>
      <c r="C233" s="144" t="s">
        <v>386</v>
      </c>
      <c r="D233" s="144" t="s">
        <v>143</v>
      </c>
      <c r="E233" s="145" t="s">
        <v>387</v>
      </c>
      <c r="F233" s="146" t="s">
        <v>388</v>
      </c>
      <c r="G233" s="147" t="s">
        <v>156</v>
      </c>
      <c r="H233" s="148">
        <v>26.54</v>
      </c>
      <c r="I233" s="149"/>
      <c r="J233" s="149">
        <f>ROUND(I233*H233,2)</f>
        <v>0</v>
      </c>
      <c r="K233" s="146" t="s">
        <v>147</v>
      </c>
      <c r="L233" s="30"/>
      <c r="M233" s="150" t="s">
        <v>3</v>
      </c>
      <c r="N233" s="151" t="s">
        <v>46</v>
      </c>
      <c r="O233" s="152">
        <v>0.075</v>
      </c>
      <c r="P233" s="152">
        <f>O233*H233</f>
        <v>1.9905</v>
      </c>
      <c r="Q233" s="152">
        <v>0.0303</v>
      </c>
      <c r="R233" s="152">
        <f>Q233*H233</f>
        <v>0.804162</v>
      </c>
      <c r="S233" s="152">
        <v>0</v>
      </c>
      <c r="T233" s="153">
        <f>S233*H233</f>
        <v>0</v>
      </c>
      <c r="AR233" s="16" t="s">
        <v>148</v>
      </c>
      <c r="AT233" s="16" t="s">
        <v>143</v>
      </c>
      <c r="AU233" s="16" t="s">
        <v>83</v>
      </c>
      <c r="AY233" s="16" t="s">
        <v>141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6" t="s">
        <v>20</v>
      </c>
      <c r="BK233" s="154">
        <f>ROUND(I233*H233,2)</f>
        <v>0</v>
      </c>
      <c r="BL233" s="16" t="s">
        <v>148</v>
      </c>
      <c r="BM233" s="16" t="s">
        <v>389</v>
      </c>
    </row>
    <row r="234" spans="2:47" s="1" customFormat="1" ht="27">
      <c r="B234" s="30"/>
      <c r="D234" s="155" t="s">
        <v>150</v>
      </c>
      <c r="F234" s="156" t="s">
        <v>390</v>
      </c>
      <c r="L234" s="30"/>
      <c r="M234" s="59"/>
      <c r="N234" s="31"/>
      <c r="O234" s="31"/>
      <c r="P234" s="31"/>
      <c r="Q234" s="31"/>
      <c r="R234" s="31"/>
      <c r="S234" s="31"/>
      <c r="T234" s="60"/>
      <c r="AT234" s="16" t="s">
        <v>150</v>
      </c>
      <c r="AU234" s="16" t="s">
        <v>83</v>
      </c>
    </row>
    <row r="235" spans="2:63" s="10" customFormat="1" ht="29.25" customHeight="1">
      <c r="B235" s="130"/>
      <c r="D235" s="140" t="s">
        <v>74</v>
      </c>
      <c r="E235" s="141" t="s">
        <v>173</v>
      </c>
      <c r="F235" s="141" t="s">
        <v>391</v>
      </c>
      <c r="J235" s="142">
        <f>BK235</f>
        <v>0</v>
      </c>
      <c r="L235" s="130"/>
      <c r="M235" s="134"/>
      <c r="N235" s="135"/>
      <c r="O235" s="135"/>
      <c r="P235" s="136">
        <f>SUM(P236:P252)</f>
        <v>22.279194</v>
      </c>
      <c r="Q235" s="135"/>
      <c r="R235" s="136">
        <f>SUM(R236:R252)</f>
        <v>22.23550378</v>
      </c>
      <c r="S235" s="135"/>
      <c r="T235" s="137">
        <f>SUM(T236:T252)</f>
        <v>0</v>
      </c>
      <c r="AR235" s="131" t="s">
        <v>20</v>
      </c>
      <c r="AT235" s="138" t="s">
        <v>74</v>
      </c>
      <c r="AU235" s="138" t="s">
        <v>20</v>
      </c>
      <c r="AY235" s="131" t="s">
        <v>141</v>
      </c>
      <c r="BK235" s="139">
        <f>SUM(BK236:BK252)</f>
        <v>0</v>
      </c>
    </row>
    <row r="236" spans="2:65" s="1" customFormat="1" ht="22.5" customHeight="1">
      <c r="B236" s="143"/>
      <c r="C236" s="144" t="s">
        <v>392</v>
      </c>
      <c r="D236" s="144" t="s">
        <v>143</v>
      </c>
      <c r="E236" s="145" t="s">
        <v>393</v>
      </c>
      <c r="F236" s="146" t="s">
        <v>394</v>
      </c>
      <c r="G236" s="147" t="s">
        <v>146</v>
      </c>
      <c r="H236" s="148">
        <v>29.84</v>
      </c>
      <c r="I236" s="149"/>
      <c r="J236" s="149">
        <f>ROUND(I236*H236,2)</f>
        <v>0</v>
      </c>
      <c r="K236" s="146" t="s">
        <v>209</v>
      </c>
      <c r="L236" s="30"/>
      <c r="M236" s="150" t="s">
        <v>3</v>
      </c>
      <c r="N236" s="151" t="s">
        <v>46</v>
      </c>
      <c r="O236" s="152">
        <v>0.007</v>
      </c>
      <c r="P236" s="152">
        <f>O236*H236</f>
        <v>0.20888</v>
      </c>
      <c r="Q236" s="152">
        <v>0</v>
      </c>
      <c r="R236" s="152">
        <f>Q236*H236</f>
        <v>0</v>
      </c>
      <c r="S236" s="152">
        <v>0</v>
      </c>
      <c r="T236" s="153">
        <f>S236*H236</f>
        <v>0</v>
      </c>
      <c r="AR236" s="16" t="s">
        <v>148</v>
      </c>
      <c r="AT236" s="16" t="s">
        <v>143</v>
      </c>
      <c r="AU236" s="16" t="s">
        <v>83</v>
      </c>
      <c r="AY236" s="16" t="s">
        <v>141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6" t="s">
        <v>20</v>
      </c>
      <c r="BK236" s="154">
        <f>ROUND(I236*H236,2)</f>
        <v>0</v>
      </c>
      <c r="BL236" s="16" t="s">
        <v>148</v>
      </c>
      <c r="BM236" s="16" t="s">
        <v>395</v>
      </c>
    </row>
    <row r="237" spans="2:47" s="1" customFormat="1" ht="13.5">
      <c r="B237" s="30"/>
      <c r="D237" s="155" t="s">
        <v>150</v>
      </c>
      <c r="F237" s="156" t="s">
        <v>394</v>
      </c>
      <c r="L237" s="30"/>
      <c r="M237" s="59"/>
      <c r="N237" s="31"/>
      <c r="O237" s="31"/>
      <c r="P237" s="31"/>
      <c r="Q237" s="31"/>
      <c r="R237" s="31"/>
      <c r="S237" s="31"/>
      <c r="T237" s="60"/>
      <c r="AT237" s="16" t="s">
        <v>150</v>
      </c>
      <c r="AU237" s="16" t="s">
        <v>83</v>
      </c>
    </row>
    <row r="238" spans="2:51" s="11" customFormat="1" ht="13.5">
      <c r="B238" s="157"/>
      <c r="D238" s="158" t="s">
        <v>152</v>
      </c>
      <c r="E238" s="159" t="s">
        <v>3</v>
      </c>
      <c r="F238" s="160" t="s">
        <v>396</v>
      </c>
      <c r="H238" s="161">
        <v>29.84</v>
      </c>
      <c r="L238" s="157"/>
      <c r="M238" s="162"/>
      <c r="N238" s="163"/>
      <c r="O238" s="163"/>
      <c r="P238" s="163"/>
      <c r="Q238" s="163"/>
      <c r="R238" s="163"/>
      <c r="S238" s="163"/>
      <c r="T238" s="164"/>
      <c r="AT238" s="165" t="s">
        <v>152</v>
      </c>
      <c r="AU238" s="165" t="s">
        <v>83</v>
      </c>
      <c r="AV238" s="11" t="s">
        <v>83</v>
      </c>
      <c r="AW238" s="11" t="s">
        <v>38</v>
      </c>
      <c r="AX238" s="11" t="s">
        <v>75</v>
      </c>
      <c r="AY238" s="165" t="s">
        <v>141</v>
      </c>
    </row>
    <row r="239" spans="2:65" s="1" customFormat="1" ht="22.5" customHeight="1">
      <c r="B239" s="143"/>
      <c r="C239" s="144" t="s">
        <v>397</v>
      </c>
      <c r="D239" s="144" t="s">
        <v>143</v>
      </c>
      <c r="E239" s="145" t="s">
        <v>398</v>
      </c>
      <c r="F239" s="146" t="s">
        <v>399</v>
      </c>
      <c r="G239" s="147" t="s">
        <v>146</v>
      </c>
      <c r="H239" s="148">
        <v>28.84</v>
      </c>
      <c r="I239" s="149"/>
      <c r="J239" s="149">
        <f>ROUND(I239*H239,2)</f>
        <v>0</v>
      </c>
      <c r="K239" s="146" t="s">
        <v>209</v>
      </c>
      <c r="L239" s="30"/>
      <c r="M239" s="150" t="s">
        <v>3</v>
      </c>
      <c r="N239" s="151" t="s">
        <v>46</v>
      </c>
      <c r="O239" s="152">
        <v>0.245</v>
      </c>
      <c r="P239" s="152">
        <f>O239*H239</f>
        <v>7.065799999999999</v>
      </c>
      <c r="Q239" s="152">
        <v>0.2756</v>
      </c>
      <c r="R239" s="152">
        <f>Q239*H239</f>
        <v>7.948304</v>
      </c>
      <c r="S239" s="152">
        <v>0</v>
      </c>
      <c r="T239" s="153">
        <f>S239*H239</f>
        <v>0</v>
      </c>
      <c r="AR239" s="16" t="s">
        <v>148</v>
      </c>
      <c r="AT239" s="16" t="s">
        <v>143</v>
      </c>
      <c r="AU239" s="16" t="s">
        <v>83</v>
      </c>
      <c r="AY239" s="16" t="s">
        <v>141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6" t="s">
        <v>20</v>
      </c>
      <c r="BK239" s="154">
        <f>ROUND(I239*H239,2)</f>
        <v>0</v>
      </c>
      <c r="BL239" s="16" t="s">
        <v>148</v>
      </c>
      <c r="BM239" s="16" t="s">
        <v>400</v>
      </c>
    </row>
    <row r="240" spans="2:47" s="1" customFormat="1" ht="13.5">
      <c r="B240" s="30"/>
      <c r="D240" s="158" t="s">
        <v>150</v>
      </c>
      <c r="F240" s="173" t="s">
        <v>401</v>
      </c>
      <c r="L240" s="30"/>
      <c r="M240" s="59"/>
      <c r="N240" s="31"/>
      <c r="O240" s="31"/>
      <c r="P240" s="31"/>
      <c r="Q240" s="31"/>
      <c r="R240" s="31"/>
      <c r="S240" s="31"/>
      <c r="T240" s="60"/>
      <c r="AT240" s="16" t="s">
        <v>150</v>
      </c>
      <c r="AU240" s="16" t="s">
        <v>83</v>
      </c>
    </row>
    <row r="241" spans="2:65" s="1" customFormat="1" ht="22.5" customHeight="1">
      <c r="B241" s="143"/>
      <c r="C241" s="144" t="s">
        <v>402</v>
      </c>
      <c r="D241" s="144" t="s">
        <v>143</v>
      </c>
      <c r="E241" s="145" t="s">
        <v>403</v>
      </c>
      <c r="F241" s="146" t="s">
        <v>404</v>
      </c>
      <c r="G241" s="147" t="s">
        <v>146</v>
      </c>
      <c r="H241" s="148">
        <v>28.84</v>
      </c>
      <c r="I241" s="149"/>
      <c r="J241" s="149">
        <f>ROUND(I241*H241,2)</f>
        <v>0</v>
      </c>
      <c r="K241" s="146" t="s">
        <v>209</v>
      </c>
      <c r="L241" s="30"/>
      <c r="M241" s="150" t="s">
        <v>3</v>
      </c>
      <c r="N241" s="151" t="s">
        <v>46</v>
      </c>
      <c r="O241" s="152">
        <v>0.19</v>
      </c>
      <c r="P241" s="152">
        <f>O241*H241</f>
        <v>5.4796000000000005</v>
      </c>
      <c r="Q241" s="152">
        <v>0.1837</v>
      </c>
      <c r="R241" s="152">
        <f>Q241*H241</f>
        <v>5.297908</v>
      </c>
      <c r="S241" s="152">
        <v>0</v>
      </c>
      <c r="T241" s="153">
        <f>S241*H241</f>
        <v>0</v>
      </c>
      <c r="AR241" s="16" t="s">
        <v>148</v>
      </c>
      <c r="AT241" s="16" t="s">
        <v>143</v>
      </c>
      <c r="AU241" s="16" t="s">
        <v>83</v>
      </c>
      <c r="AY241" s="16" t="s">
        <v>141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6" t="s">
        <v>20</v>
      </c>
      <c r="BK241" s="154">
        <f>ROUND(I241*H241,2)</f>
        <v>0</v>
      </c>
      <c r="BL241" s="16" t="s">
        <v>148</v>
      </c>
      <c r="BM241" s="16" t="s">
        <v>405</v>
      </c>
    </row>
    <row r="242" spans="2:47" s="1" customFormat="1" ht="13.5">
      <c r="B242" s="30"/>
      <c r="D242" s="158" t="s">
        <v>150</v>
      </c>
      <c r="F242" s="173" t="s">
        <v>404</v>
      </c>
      <c r="L242" s="30"/>
      <c r="M242" s="59"/>
      <c r="N242" s="31"/>
      <c r="O242" s="31"/>
      <c r="P242" s="31"/>
      <c r="Q242" s="31"/>
      <c r="R242" s="31"/>
      <c r="S242" s="31"/>
      <c r="T242" s="60"/>
      <c r="AT242" s="16" t="s">
        <v>150</v>
      </c>
      <c r="AU242" s="16" t="s">
        <v>83</v>
      </c>
    </row>
    <row r="243" spans="2:65" s="1" customFormat="1" ht="22.5" customHeight="1">
      <c r="B243" s="143"/>
      <c r="C243" s="144" t="s">
        <v>406</v>
      </c>
      <c r="D243" s="144" t="s">
        <v>143</v>
      </c>
      <c r="E243" s="145" t="s">
        <v>407</v>
      </c>
      <c r="F243" s="146" t="s">
        <v>408</v>
      </c>
      <c r="G243" s="147" t="s">
        <v>226</v>
      </c>
      <c r="H243" s="148">
        <v>61.68</v>
      </c>
      <c r="I243" s="149"/>
      <c r="J243" s="149">
        <f>ROUND(I243*H243,2)</f>
        <v>0</v>
      </c>
      <c r="K243" s="146" t="s">
        <v>209</v>
      </c>
      <c r="L243" s="30"/>
      <c r="M243" s="150" t="s">
        <v>3</v>
      </c>
      <c r="N243" s="151" t="s">
        <v>46</v>
      </c>
      <c r="O243" s="152">
        <v>0.14</v>
      </c>
      <c r="P243" s="152">
        <f>O243*H243</f>
        <v>8.635200000000001</v>
      </c>
      <c r="Q243" s="152">
        <v>0.10095</v>
      </c>
      <c r="R243" s="152">
        <f>Q243*H243</f>
        <v>6.226596</v>
      </c>
      <c r="S243" s="152">
        <v>0</v>
      </c>
      <c r="T243" s="153">
        <f>S243*H243</f>
        <v>0</v>
      </c>
      <c r="AR243" s="16" t="s">
        <v>148</v>
      </c>
      <c r="AT243" s="16" t="s">
        <v>143</v>
      </c>
      <c r="AU243" s="16" t="s">
        <v>83</v>
      </c>
      <c r="AY243" s="16" t="s">
        <v>141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6" t="s">
        <v>20</v>
      </c>
      <c r="BK243" s="154">
        <f>ROUND(I243*H243,2)</f>
        <v>0</v>
      </c>
      <c r="BL243" s="16" t="s">
        <v>148</v>
      </c>
      <c r="BM243" s="16" t="s">
        <v>409</v>
      </c>
    </row>
    <row r="244" spans="2:47" s="1" customFormat="1" ht="13.5">
      <c r="B244" s="30"/>
      <c r="D244" s="155" t="s">
        <v>150</v>
      </c>
      <c r="F244" s="156" t="s">
        <v>408</v>
      </c>
      <c r="L244" s="30"/>
      <c r="M244" s="59"/>
      <c r="N244" s="31"/>
      <c r="O244" s="31"/>
      <c r="P244" s="31"/>
      <c r="Q244" s="31"/>
      <c r="R244" s="31"/>
      <c r="S244" s="31"/>
      <c r="T244" s="60"/>
      <c r="AT244" s="16" t="s">
        <v>150</v>
      </c>
      <c r="AU244" s="16" t="s">
        <v>83</v>
      </c>
    </row>
    <row r="245" spans="2:51" s="11" customFormat="1" ht="13.5">
      <c r="B245" s="157"/>
      <c r="D245" s="158" t="s">
        <v>152</v>
      </c>
      <c r="E245" s="159" t="s">
        <v>3</v>
      </c>
      <c r="F245" s="160" t="s">
        <v>410</v>
      </c>
      <c r="H245" s="161">
        <v>61.68</v>
      </c>
      <c r="L245" s="157"/>
      <c r="M245" s="162"/>
      <c r="N245" s="163"/>
      <c r="O245" s="163"/>
      <c r="P245" s="163"/>
      <c r="Q245" s="163"/>
      <c r="R245" s="163"/>
      <c r="S245" s="163"/>
      <c r="T245" s="164"/>
      <c r="AT245" s="165" t="s">
        <v>152</v>
      </c>
      <c r="AU245" s="165" t="s">
        <v>83</v>
      </c>
      <c r="AV245" s="11" t="s">
        <v>83</v>
      </c>
      <c r="AW245" s="11" t="s">
        <v>38</v>
      </c>
      <c r="AX245" s="11" t="s">
        <v>75</v>
      </c>
      <c r="AY245" s="165" t="s">
        <v>141</v>
      </c>
    </row>
    <row r="246" spans="2:65" s="1" customFormat="1" ht="22.5" customHeight="1">
      <c r="B246" s="143"/>
      <c r="C246" s="176" t="s">
        <v>411</v>
      </c>
      <c r="D246" s="176" t="s">
        <v>327</v>
      </c>
      <c r="E246" s="177" t="s">
        <v>412</v>
      </c>
      <c r="F246" s="178" t="s">
        <v>413</v>
      </c>
      <c r="G246" s="179" t="s">
        <v>307</v>
      </c>
      <c r="H246" s="180">
        <v>124.594</v>
      </c>
      <c r="I246" s="181"/>
      <c r="J246" s="181">
        <f>ROUND(I246*H246,2)</f>
        <v>0</v>
      </c>
      <c r="K246" s="178" t="s">
        <v>209</v>
      </c>
      <c r="L246" s="182"/>
      <c r="M246" s="183" t="s">
        <v>3</v>
      </c>
      <c r="N246" s="184" t="s">
        <v>46</v>
      </c>
      <c r="O246" s="152">
        <v>0</v>
      </c>
      <c r="P246" s="152">
        <f>O246*H246</f>
        <v>0</v>
      </c>
      <c r="Q246" s="152">
        <v>0.011</v>
      </c>
      <c r="R246" s="152">
        <f>Q246*H246</f>
        <v>1.370534</v>
      </c>
      <c r="S246" s="152">
        <v>0</v>
      </c>
      <c r="T246" s="153">
        <f>S246*H246</f>
        <v>0</v>
      </c>
      <c r="AR246" s="16" t="s">
        <v>191</v>
      </c>
      <c r="AT246" s="16" t="s">
        <v>327</v>
      </c>
      <c r="AU246" s="16" t="s">
        <v>83</v>
      </c>
      <c r="AY246" s="16" t="s">
        <v>141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6" t="s">
        <v>20</v>
      </c>
      <c r="BK246" s="154">
        <f>ROUND(I246*H246,2)</f>
        <v>0</v>
      </c>
      <c r="BL246" s="16" t="s">
        <v>148</v>
      </c>
      <c r="BM246" s="16" t="s">
        <v>414</v>
      </c>
    </row>
    <row r="247" spans="2:47" s="1" customFormat="1" ht="13.5">
      <c r="B247" s="30"/>
      <c r="D247" s="155" t="s">
        <v>150</v>
      </c>
      <c r="F247" s="156" t="s">
        <v>413</v>
      </c>
      <c r="L247" s="30"/>
      <c r="M247" s="59"/>
      <c r="N247" s="31"/>
      <c r="O247" s="31"/>
      <c r="P247" s="31"/>
      <c r="Q247" s="31"/>
      <c r="R247" s="31"/>
      <c r="S247" s="31"/>
      <c r="T247" s="60"/>
      <c r="AT247" s="16" t="s">
        <v>150</v>
      </c>
      <c r="AU247" s="16" t="s">
        <v>83</v>
      </c>
    </row>
    <row r="248" spans="2:47" s="1" customFormat="1" ht="27">
      <c r="B248" s="30"/>
      <c r="D248" s="155" t="s">
        <v>369</v>
      </c>
      <c r="F248" s="185" t="s">
        <v>415</v>
      </c>
      <c r="L248" s="30"/>
      <c r="M248" s="59"/>
      <c r="N248" s="31"/>
      <c r="O248" s="31"/>
      <c r="P248" s="31"/>
      <c r="Q248" s="31"/>
      <c r="R248" s="31"/>
      <c r="S248" s="31"/>
      <c r="T248" s="60"/>
      <c r="AT248" s="16" t="s">
        <v>369</v>
      </c>
      <c r="AU248" s="16" t="s">
        <v>83</v>
      </c>
    </row>
    <row r="249" spans="2:51" s="11" customFormat="1" ht="13.5">
      <c r="B249" s="157"/>
      <c r="D249" s="158" t="s">
        <v>152</v>
      </c>
      <c r="F249" s="160" t="s">
        <v>416</v>
      </c>
      <c r="H249" s="161">
        <v>124.594</v>
      </c>
      <c r="L249" s="157"/>
      <c r="M249" s="162"/>
      <c r="N249" s="163"/>
      <c r="O249" s="163"/>
      <c r="P249" s="163"/>
      <c r="Q249" s="163"/>
      <c r="R249" s="163"/>
      <c r="S249" s="163"/>
      <c r="T249" s="164"/>
      <c r="AT249" s="165" t="s">
        <v>152</v>
      </c>
      <c r="AU249" s="165" t="s">
        <v>83</v>
      </c>
      <c r="AV249" s="11" t="s">
        <v>83</v>
      </c>
      <c r="AW249" s="11" t="s">
        <v>4</v>
      </c>
      <c r="AX249" s="11" t="s">
        <v>20</v>
      </c>
      <c r="AY249" s="165" t="s">
        <v>141</v>
      </c>
    </row>
    <row r="250" spans="2:65" s="1" customFormat="1" ht="22.5" customHeight="1">
      <c r="B250" s="143"/>
      <c r="C250" s="144" t="s">
        <v>417</v>
      </c>
      <c r="D250" s="144" t="s">
        <v>143</v>
      </c>
      <c r="E250" s="145" t="s">
        <v>418</v>
      </c>
      <c r="F250" s="146" t="s">
        <v>419</v>
      </c>
      <c r="G250" s="147" t="s">
        <v>156</v>
      </c>
      <c r="H250" s="148">
        <v>0.617</v>
      </c>
      <c r="I250" s="149"/>
      <c r="J250" s="149">
        <f>ROUND(I250*H250,2)</f>
        <v>0</v>
      </c>
      <c r="K250" s="146" t="s">
        <v>209</v>
      </c>
      <c r="L250" s="30"/>
      <c r="M250" s="150" t="s">
        <v>3</v>
      </c>
      <c r="N250" s="151" t="s">
        <v>46</v>
      </c>
      <c r="O250" s="152">
        <v>1.442</v>
      </c>
      <c r="P250" s="152">
        <f>O250*H250</f>
        <v>0.889714</v>
      </c>
      <c r="Q250" s="152">
        <v>2.25634</v>
      </c>
      <c r="R250" s="152">
        <f>Q250*H250</f>
        <v>1.39216178</v>
      </c>
      <c r="S250" s="152">
        <v>0</v>
      </c>
      <c r="T250" s="153">
        <f>S250*H250</f>
        <v>0</v>
      </c>
      <c r="AR250" s="16" t="s">
        <v>148</v>
      </c>
      <c r="AT250" s="16" t="s">
        <v>143</v>
      </c>
      <c r="AU250" s="16" t="s">
        <v>83</v>
      </c>
      <c r="AY250" s="16" t="s">
        <v>141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6" t="s">
        <v>20</v>
      </c>
      <c r="BK250" s="154">
        <f>ROUND(I250*H250,2)</f>
        <v>0</v>
      </c>
      <c r="BL250" s="16" t="s">
        <v>148</v>
      </c>
      <c r="BM250" s="16" t="s">
        <v>420</v>
      </c>
    </row>
    <row r="251" spans="2:47" s="1" customFormat="1" ht="13.5">
      <c r="B251" s="30"/>
      <c r="D251" s="155" t="s">
        <v>150</v>
      </c>
      <c r="F251" s="156" t="s">
        <v>419</v>
      </c>
      <c r="L251" s="30"/>
      <c r="M251" s="59"/>
      <c r="N251" s="31"/>
      <c r="O251" s="31"/>
      <c r="P251" s="31"/>
      <c r="Q251" s="31"/>
      <c r="R251" s="31"/>
      <c r="S251" s="31"/>
      <c r="T251" s="60"/>
      <c r="AT251" s="16" t="s">
        <v>150</v>
      </c>
      <c r="AU251" s="16" t="s">
        <v>83</v>
      </c>
    </row>
    <row r="252" spans="2:51" s="11" customFormat="1" ht="13.5">
      <c r="B252" s="157"/>
      <c r="D252" s="155" t="s">
        <v>152</v>
      </c>
      <c r="E252" s="165" t="s">
        <v>3</v>
      </c>
      <c r="F252" s="174" t="s">
        <v>421</v>
      </c>
      <c r="H252" s="175">
        <v>0.617</v>
      </c>
      <c r="L252" s="157"/>
      <c r="M252" s="162"/>
      <c r="N252" s="163"/>
      <c r="O252" s="163"/>
      <c r="P252" s="163"/>
      <c r="Q252" s="163"/>
      <c r="R252" s="163"/>
      <c r="S252" s="163"/>
      <c r="T252" s="164"/>
      <c r="AT252" s="165" t="s">
        <v>152</v>
      </c>
      <c r="AU252" s="165" t="s">
        <v>83</v>
      </c>
      <c r="AV252" s="11" t="s">
        <v>83</v>
      </c>
      <c r="AW252" s="11" t="s">
        <v>38</v>
      </c>
      <c r="AX252" s="11" t="s">
        <v>75</v>
      </c>
      <c r="AY252" s="165" t="s">
        <v>141</v>
      </c>
    </row>
    <row r="253" spans="2:63" s="10" customFormat="1" ht="29.25" customHeight="1">
      <c r="B253" s="130"/>
      <c r="D253" s="140" t="s">
        <v>74</v>
      </c>
      <c r="E253" s="141" t="s">
        <v>196</v>
      </c>
      <c r="F253" s="141" t="s">
        <v>422</v>
      </c>
      <c r="J253" s="142">
        <f>BK253</f>
        <v>0</v>
      </c>
      <c r="L253" s="130"/>
      <c r="M253" s="134"/>
      <c r="N253" s="135"/>
      <c r="O253" s="135"/>
      <c r="P253" s="136">
        <f>SUM(P254:P256)</f>
        <v>24.3495</v>
      </c>
      <c r="Q253" s="135"/>
      <c r="R253" s="136">
        <f>SUM(R254:R256)</f>
        <v>0.0405825</v>
      </c>
      <c r="S253" s="135"/>
      <c r="T253" s="137">
        <f>SUM(T254:T256)</f>
        <v>0</v>
      </c>
      <c r="AR253" s="131" t="s">
        <v>20</v>
      </c>
      <c r="AT253" s="138" t="s">
        <v>74</v>
      </c>
      <c r="AU253" s="138" t="s">
        <v>20</v>
      </c>
      <c r="AY253" s="131" t="s">
        <v>141</v>
      </c>
      <c r="BK253" s="139">
        <f>SUM(BK254:BK256)</f>
        <v>0</v>
      </c>
    </row>
    <row r="254" spans="2:65" s="1" customFormat="1" ht="31.5" customHeight="1">
      <c r="B254" s="143"/>
      <c r="C254" s="144" t="s">
        <v>423</v>
      </c>
      <c r="D254" s="144" t="s">
        <v>143</v>
      </c>
      <c r="E254" s="145" t="s">
        <v>424</v>
      </c>
      <c r="F254" s="146" t="s">
        <v>425</v>
      </c>
      <c r="G254" s="147" t="s">
        <v>146</v>
      </c>
      <c r="H254" s="148">
        <v>193.25</v>
      </c>
      <c r="I254" s="149"/>
      <c r="J254" s="149">
        <f>ROUND(I254*H254,2)</f>
        <v>0</v>
      </c>
      <c r="K254" s="146" t="s">
        <v>147</v>
      </c>
      <c r="L254" s="30"/>
      <c r="M254" s="150" t="s">
        <v>3</v>
      </c>
      <c r="N254" s="151" t="s">
        <v>46</v>
      </c>
      <c r="O254" s="152">
        <v>0.126</v>
      </c>
      <c r="P254" s="152">
        <f>O254*H254</f>
        <v>24.3495</v>
      </c>
      <c r="Q254" s="152">
        <v>0.00021</v>
      </c>
      <c r="R254" s="152">
        <f>Q254*H254</f>
        <v>0.0405825</v>
      </c>
      <c r="S254" s="152">
        <v>0</v>
      </c>
      <c r="T254" s="153">
        <f>S254*H254</f>
        <v>0</v>
      </c>
      <c r="AR254" s="16" t="s">
        <v>148</v>
      </c>
      <c r="AT254" s="16" t="s">
        <v>143</v>
      </c>
      <c r="AU254" s="16" t="s">
        <v>83</v>
      </c>
      <c r="AY254" s="16" t="s">
        <v>141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6" t="s">
        <v>20</v>
      </c>
      <c r="BK254" s="154">
        <f>ROUND(I254*H254,2)</f>
        <v>0</v>
      </c>
      <c r="BL254" s="16" t="s">
        <v>148</v>
      </c>
      <c r="BM254" s="16" t="s">
        <v>426</v>
      </c>
    </row>
    <row r="255" spans="2:47" s="1" customFormat="1" ht="27">
      <c r="B255" s="30"/>
      <c r="D255" s="155" t="s">
        <v>150</v>
      </c>
      <c r="F255" s="156" t="s">
        <v>427</v>
      </c>
      <c r="L255" s="30"/>
      <c r="M255" s="59"/>
      <c r="N255" s="31"/>
      <c r="O255" s="31"/>
      <c r="P255" s="31"/>
      <c r="Q255" s="31"/>
      <c r="R255" s="31"/>
      <c r="S255" s="31"/>
      <c r="T255" s="60"/>
      <c r="AT255" s="16" t="s">
        <v>150</v>
      </c>
      <c r="AU255" s="16" t="s">
        <v>83</v>
      </c>
    </row>
    <row r="256" spans="2:51" s="11" customFormat="1" ht="13.5">
      <c r="B256" s="157"/>
      <c r="D256" s="155" t="s">
        <v>152</v>
      </c>
      <c r="E256" s="165" t="s">
        <v>3</v>
      </c>
      <c r="F256" s="174" t="s">
        <v>428</v>
      </c>
      <c r="H256" s="175">
        <v>193.25</v>
      </c>
      <c r="L256" s="157"/>
      <c r="M256" s="162"/>
      <c r="N256" s="163"/>
      <c r="O256" s="163"/>
      <c r="P256" s="163"/>
      <c r="Q256" s="163"/>
      <c r="R256" s="163"/>
      <c r="S256" s="163"/>
      <c r="T256" s="164"/>
      <c r="AT256" s="165" t="s">
        <v>152</v>
      </c>
      <c r="AU256" s="165" t="s">
        <v>83</v>
      </c>
      <c r="AV256" s="11" t="s">
        <v>83</v>
      </c>
      <c r="AW256" s="11" t="s">
        <v>38</v>
      </c>
      <c r="AX256" s="11" t="s">
        <v>75</v>
      </c>
      <c r="AY256" s="165" t="s">
        <v>141</v>
      </c>
    </row>
    <row r="257" spans="2:63" s="10" customFormat="1" ht="29.25" customHeight="1">
      <c r="B257" s="130"/>
      <c r="D257" s="140" t="s">
        <v>74</v>
      </c>
      <c r="E257" s="141" t="s">
        <v>429</v>
      </c>
      <c r="F257" s="141" t="s">
        <v>430</v>
      </c>
      <c r="J257" s="142"/>
      <c r="L257" s="130"/>
      <c r="M257" s="134"/>
      <c r="N257" s="135"/>
      <c r="O257" s="135"/>
      <c r="P257" s="136">
        <f>SUM(P258:P267)</f>
        <v>75.123296</v>
      </c>
      <c r="Q257" s="135"/>
      <c r="R257" s="136">
        <f>SUM(R258:R267)</f>
        <v>0</v>
      </c>
      <c r="S257" s="135"/>
      <c r="T257" s="137">
        <f>SUM(T258:T267)</f>
        <v>0</v>
      </c>
      <c r="AR257" s="131" t="s">
        <v>20</v>
      </c>
      <c r="AT257" s="138" t="s">
        <v>74</v>
      </c>
      <c r="AU257" s="138" t="s">
        <v>20</v>
      </c>
      <c r="AY257" s="131" t="s">
        <v>141</v>
      </c>
      <c r="BK257" s="139">
        <f>SUM(BK258:BK267)</f>
        <v>9098.6</v>
      </c>
    </row>
    <row r="258" spans="2:65" s="1" customFormat="1" ht="22.5" customHeight="1">
      <c r="B258" s="143"/>
      <c r="C258" s="144" t="s">
        <v>431</v>
      </c>
      <c r="D258" s="144" t="s">
        <v>143</v>
      </c>
      <c r="E258" s="145" t="s">
        <v>432</v>
      </c>
      <c r="F258" s="146" t="s">
        <v>433</v>
      </c>
      <c r="G258" s="147" t="s">
        <v>220</v>
      </c>
      <c r="H258" s="148">
        <v>1</v>
      </c>
      <c r="I258" s="149"/>
      <c r="J258" s="149">
        <f>ROUND(I258*H258,2)</f>
        <v>0</v>
      </c>
      <c r="K258" s="146" t="s">
        <v>3</v>
      </c>
      <c r="L258" s="30"/>
      <c r="M258" s="150" t="s">
        <v>3</v>
      </c>
      <c r="N258" s="151" t="s">
        <v>46</v>
      </c>
      <c r="O258" s="152">
        <v>0</v>
      </c>
      <c r="P258" s="152">
        <f>O258*H258</f>
        <v>0</v>
      </c>
      <c r="Q258" s="152">
        <v>0</v>
      </c>
      <c r="R258" s="152">
        <f>Q258*H258</f>
        <v>0</v>
      </c>
      <c r="S258" s="152">
        <v>0</v>
      </c>
      <c r="T258" s="153">
        <f>S258*H258</f>
        <v>0</v>
      </c>
      <c r="AR258" s="16" t="s">
        <v>148</v>
      </c>
      <c r="AT258" s="16" t="s">
        <v>143</v>
      </c>
      <c r="AU258" s="16" t="s">
        <v>83</v>
      </c>
      <c r="AY258" s="16" t="s">
        <v>141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6" t="s">
        <v>20</v>
      </c>
      <c r="BK258" s="154">
        <f>ROUND(I258*H258,2)</f>
        <v>0</v>
      </c>
      <c r="BL258" s="16" t="s">
        <v>148</v>
      </c>
      <c r="BM258" s="16" t="s">
        <v>434</v>
      </c>
    </row>
    <row r="259" spans="2:47" s="1" customFormat="1" ht="13.5">
      <c r="B259" s="30"/>
      <c r="D259" s="158" t="s">
        <v>150</v>
      </c>
      <c r="F259" s="173" t="s">
        <v>433</v>
      </c>
      <c r="L259" s="30"/>
      <c r="M259" s="59"/>
      <c r="N259" s="31"/>
      <c r="O259" s="31"/>
      <c r="P259" s="31"/>
      <c r="Q259" s="31"/>
      <c r="R259" s="31"/>
      <c r="S259" s="31"/>
      <c r="T259" s="60"/>
      <c r="AT259" s="16" t="s">
        <v>150</v>
      </c>
      <c r="AU259" s="16" t="s">
        <v>83</v>
      </c>
    </row>
    <row r="260" spans="2:65" s="1" customFormat="1" ht="31.5" customHeight="1">
      <c r="B260" s="143"/>
      <c r="C260" s="144" t="s">
        <v>435</v>
      </c>
      <c r="D260" s="144" t="s">
        <v>143</v>
      </c>
      <c r="E260" s="145" t="s">
        <v>436</v>
      </c>
      <c r="F260" s="146" t="s">
        <v>437</v>
      </c>
      <c r="G260" s="147" t="s">
        <v>146</v>
      </c>
      <c r="H260" s="148">
        <v>299.296</v>
      </c>
      <c r="I260" s="149"/>
      <c r="J260" s="149">
        <f>ROUND(I260*H260,2)</f>
        <v>0</v>
      </c>
      <c r="K260" s="146" t="s">
        <v>209</v>
      </c>
      <c r="L260" s="30"/>
      <c r="M260" s="150" t="s">
        <v>3</v>
      </c>
      <c r="N260" s="151" t="s">
        <v>46</v>
      </c>
      <c r="O260" s="152">
        <v>0.154</v>
      </c>
      <c r="P260" s="152">
        <f>O260*H260</f>
        <v>46.091584</v>
      </c>
      <c r="Q260" s="152">
        <v>0</v>
      </c>
      <c r="R260" s="152">
        <f>Q260*H260</f>
        <v>0</v>
      </c>
      <c r="S260" s="152">
        <v>0</v>
      </c>
      <c r="T260" s="153">
        <f>S260*H260</f>
        <v>0</v>
      </c>
      <c r="AR260" s="16" t="s">
        <v>148</v>
      </c>
      <c r="AT260" s="16" t="s">
        <v>143</v>
      </c>
      <c r="AU260" s="16" t="s">
        <v>83</v>
      </c>
      <c r="AY260" s="16" t="s">
        <v>141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6" t="s">
        <v>20</v>
      </c>
      <c r="BK260" s="154">
        <f>ROUND(I260*H260,2)</f>
        <v>0</v>
      </c>
      <c r="BL260" s="16" t="s">
        <v>148</v>
      </c>
      <c r="BM260" s="16" t="s">
        <v>438</v>
      </c>
    </row>
    <row r="261" spans="2:47" s="1" customFormat="1" ht="27">
      <c r="B261" s="30"/>
      <c r="D261" s="155" t="s">
        <v>150</v>
      </c>
      <c r="F261" s="156" t="s">
        <v>439</v>
      </c>
      <c r="L261" s="30"/>
      <c r="M261" s="59"/>
      <c r="N261" s="31"/>
      <c r="O261" s="31"/>
      <c r="P261" s="31"/>
      <c r="Q261" s="31"/>
      <c r="R261" s="31"/>
      <c r="S261" s="31"/>
      <c r="T261" s="60"/>
      <c r="AT261" s="16" t="s">
        <v>150</v>
      </c>
      <c r="AU261" s="16" t="s">
        <v>83</v>
      </c>
    </row>
    <row r="262" spans="2:51" s="11" customFormat="1" ht="13.5">
      <c r="B262" s="157"/>
      <c r="D262" s="158" t="s">
        <v>152</v>
      </c>
      <c r="E262" s="159" t="s">
        <v>3</v>
      </c>
      <c r="F262" s="160" t="s">
        <v>440</v>
      </c>
      <c r="H262" s="161">
        <v>299.296</v>
      </c>
      <c r="L262" s="157"/>
      <c r="M262" s="162"/>
      <c r="N262" s="163"/>
      <c r="O262" s="163"/>
      <c r="P262" s="163"/>
      <c r="Q262" s="163"/>
      <c r="R262" s="163"/>
      <c r="S262" s="163"/>
      <c r="T262" s="164"/>
      <c r="AT262" s="165" t="s">
        <v>152</v>
      </c>
      <c r="AU262" s="165" t="s">
        <v>83</v>
      </c>
      <c r="AV262" s="11" t="s">
        <v>83</v>
      </c>
      <c r="AW262" s="11" t="s">
        <v>38</v>
      </c>
      <c r="AX262" s="11" t="s">
        <v>75</v>
      </c>
      <c r="AY262" s="165" t="s">
        <v>141</v>
      </c>
    </row>
    <row r="263" spans="2:65" s="1" customFormat="1" ht="31.5" customHeight="1">
      <c r="B263" s="143"/>
      <c r="C263" s="144" t="s">
        <v>441</v>
      </c>
      <c r="D263" s="144" t="s">
        <v>143</v>
      </c>
      <c r="E263" s="145" t="s">
        <v>442</v>
      </c>
      <c r="F263" s="146" t="s">
        <v>443</v>
      </c>
      <c r="G263" s="147" t="s">
        <v>146</v>
      </c>
      <c r="H263" s="148">
        <v>17957.76</v>
      </c>
      <c r="I263" s="149"/>
      <c r="J263" s="149">
        <f>ROUND(I263*H263,2)</f>
        <v>0</v>
      </c>
      <c r="K263" s="146" t="s">
        <v>209</v>
      </c>
      <c r="L263" s="30"/>
      <c r="M263" s="150" t="s">
        <v>3</v>
      </c>
      <c r="N263" s="151" t="s">
        <v>46</v>
      </c>
      <c r="O263" s="152">
        <v>0</v>
      </c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AR263" s="16" t="s">
        <v>148</v>
      </c>
      <c r="AT263" s="16" t="s">
        <v>143</v>
      </c>
      <c r="AU263" s="16" t="s">
        <v>83</v>
      </c>
      <c r="AY263" s="16" t="s">
        <v>141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6" t="s">
        <v>20</v>
      </c>
      <c r="BK263" s="154">
        <f>ROUND(I263*H263,2)</f>
        <v>0</v>
      </c>
      <c r="BL263" s="16" t="s">
        <v>148</v>
      </c>
      <c r="BM263" s="16" t="s">
        <v>444</v>
      </c>
    </row>
    <row r="264" spans="2:47" s="1" customFormat="1" ht="27">
      <c r="B264" s="30"/>
      <c r="D264" s="155" t="s">
        <v>150</v>
      </c>
      <c r="F264" s="156" t="s">
        <v>445</v>
      </c>
      <c r="L264" s="30"/>
      <c r="M264" s="59"/>
      <c r="N264" s="31"/>
      <c r="O264" s="31"/>
      <c r="P264" s="31"/>
      <c r="Q264" s="31"/>
      <c r="R264" s="31"/>
      <c r="S264" s="31"/>
      <c r="T264" s="60"/>
      <c r="AT264" s="16" t="s">
        <v>150</v>
      </c>
      <c r="AU264" s="16" t="s">
        <v>83</v>
      </c>
    </row>
    <row r="265" spans="2:51" s="11" customFormat="1" ht="13.5">
      <c r="B265" s="157"/>
      <c r="D265" s="158" t="s">
        <v>152</v>
      </c>
      <c r="F265" s="160" t="s">
        <v>446</v>
      </c>
      <c r="H265" s="161">
        <v>17957.76</v>
      </c>
      <c r="L265" s="157"/>
      <c r="M265" s="162"/>
      <c r="N265" s="163"/>
      <c r="O265" s="163"/>
      <c r="P265" s="163"/>
      <c r="Q265" s="163"/>
      <c r="R265" s="163"/>
      <c r="S265" s="163"/>
      <c r="T265" s="164"/>
      <c r="AT265" s="165" t="s">
        <v>152</v>
      </c>
      <c r="AU265" s="165" t="s">
        <v>83</v>
      </c>
      <c r="AV265" s="11" t="s">
        <v>83</v>
      </c>
      <c r="AW265" s="11" t="s">
        <v>4</v>
      </c>
      <c r="AX265" s="11" t="s">
        <v>20</v>
      </c>
      <c r="AY265" s="165" t="s">
        <v>141</v>
      </c>
    </row>
    <row r="266" spans="2:65" s="1" customFormat="1" ht="31.5" customHeight="1">
      <c r="B266" s="143"/>
      <c r="C266" s="144" t="s">
        <v>447</v>
      </c>
      <c r="D266" s="144" t="s">
        <v>143</v>
      </c>
      <c r="E266" s="145" t="s">
        <v>448</v>
      </c>
      <c r="F266" s="146" t="s">
        <v>449</v>
      </c>
      <c r="G266" s="147" t="s">
        <v>146</v>
      </c>
      <c r="H266" s="148">
        <v>299.296</v>
      </c>
      <c r="I266" s="149">
        <v>30.4</v>
      </c>
      <c r="J266" s="149">
        <f>ROUND(I266*H266,2)</f>
        <v>9098.6</v>
      </c>
      <c r="K266" s="146" t="s">
        <v>209</v>
      </c>
      <c r="L266" s="30"/>
      <c r="M266" s="150" t="s">
        <v>3</v>
      </c>
      <c r="N266" s="151" t="s">
        <v>46</v>
      </c>
      <c r="O266" s="152">
        <v>0.097</v>
      </c>
      <c r="P266" s="152">
        <f>O266*H266</f>
        <v>29.031712</v>
      </c>
      <c r="Q266" s="152">
        <v>0</v>
      </c>
      <c r="R266" s="152">
        <f>Q266*H266</f>
        <v>0</v>
      </c>
      <c r="S266" s="152">
        <v>0</v>
      </c>
      <c r="T266" s="153">
        <f>S266*H266</f>
        <v>0</v>
      </c>
      <c r="AR266" s="16" t="s">
        <v>148</v>
      </c>
      <c r="AT266" s="16" t="s">
        <v>143</v>
      </c>
      <c r="AU266" s="16" t="s">
        <v>83</v>
      </c>
      <c r="AY266" s="16" t="s">
        <v>141</v>
      </c>
      <c r="BE266" s="154">
        <f>IF(N266="základní",J266,0)</f>
        <v>9098.6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6" t="s">
        <v>20</v>
      </c>
      <c r="BK266" s="154">
        <f>ROUND(I266*H266,2)</f>
        <v>9098.6</v>
      </c>
      <c r="BL266" s="16" t="s">
        <v>148</v>
      </c>
      <c r="BM266" s="16" t="s">
        <v>450</v>
      </c>
    </row>
    <row r="267" spans="2:47" s="1" customFormat="1" ht="27">
      <c r="B267" s="30"/>
      <c r="D267" s="155" t="s">
        <v>150</v>
      </c>
      <c r="F267" s="156" t="s">
        <v>451</v>
      </c>
      <c r="L267" s="30"/>
      <c r="M267" s="59"/>
      <c r="N267" s="31"/>
      <c r="O267" s="31"/>
      <c r="P267" s="31"/>
      <c r="Q267" s="31"/>
      <c r="R267" s="31"/>
      <c r="S267" s="31"/>
      <c r="T267" s="60"/>
      <c r="AT267" s="16" t="s">
        <v>150</v>
      </c>
      <c r="AU267" s="16" t="s">
        <v>83</v>
      </c>
    </row>
    <row r="268" spans="2:63" s="10" customFormat="1" ht="29.25" customHeight="1">
      <c r="B268" s="130"/>
      <c r="D268" s="140" t="s">
        <v>74</v>
      </c>
      <c r="E268" s="141" t="s">
        <v>452</v>
      </c>
      <c r="F268" s="141" t="s">
        <v>453</v>
      </c>
      <c r="J268" s="142">
        <f>BK268</f>
        <v>0</v>
      </c>
      <c r="L268" s="130"/>
      <c r="M268" s="134"/>
      <c r="N268" s="135"/>
      <c r="O268" s="135"/>
      <c r="P268" s="136">
        <f>SUM(P269:P283)</f>
        <v>54.510432</v>
      </c>
      <c r="Q268" s="135"/>
      <c r="R268" s="136">
        <f>SUM(R269:R283)</f>
        <v>0.00829056</v>
      </c>
      <c r="S268" s="135"/>
      <c r="T268" s="137">
        <f>SUM(T269:T283)</f>
        <v>0</v>
      </c>
      <c r="AR268" s="131" t="s">
        <v>20</v>
      </c>
      <c r="AT268" s="138" t="s">
        <v>74</v>
      </c>
      <c r="AU268" s="138" t="s">
        <v>20</v>
      </c>
      <c r="AY268" s="131" t="s">
        <v>141</v>
      </c>
      <c r="BK268" s="139">
        <f>SUM(BK269:BK283)</f>
        <v>0</v>
      </c>
    </row>
    <row r="269" spans="2:65" s="1" customFormat="1" ht="22.5" customHeight="1">
      <c r="B269" s="143"/>
      <c r="C269" s="144" t="s">
        <v>454</v>
      </c>
      <c r="D269" s="144" t="s">
        <v>143</v>
      </c>
      <c r="E269" s="145" t="s">
        <v>455</v>
      </c>
      <c r="F269" s="146" t="s">
        <v>456</v>
      </c>
      <c r="G269" s="147" t="s">
        <v>220</v>
      </c>
      <c r="H269" s="148">
        <v>1</v>
      </c>
      <c r="I269" s="149"/>
      <c r="J269" s="149">
        <f>ROUND(I269*H269,2)</f>
        <v>0</v>
      </c>
      <c r="K269" s="146" t="s">
        <v>3</v>
      </c>
      <c r="L269" s="30"/>
      <c r="M269" s="150" t="s">
        <v>3</v>
      </c>
      <c r="N269" s="151" t="s">
        <v>46</v>
      </c>
      <c r="O269" s="152">
        <v>0</v>
      </c>
      <c r="P269" s="152">
        <f>O269*H269</f>
        <v>0</v>
      </c>
      <c r="Q269" s="152">
        <v>0</v>
      </c>
      <c r="R269" s="152">
        <f>Q269*H269</f>
        <v>0</v>
      </c>
      <c r="S269" s="152">
        <v>0</v>
      </c>
      <c r="T269" s="153">
        <f>S269*H269</f>
        <v>0</v>
      </c>
      <c r="AR269" s="16" t="s">
        <v>148</v>
      </c>
      <c r="AT269" s="16" t="s">
        <v>143</v>
      </c>
      <c r="AU269" s="16" t="s">
        <v>83</v>
      </c>
      <c r="AY269" s="16" t="s">
        <v>141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6" t="s">
        <v>20</v>
      </c>
      <c r="BK269" s="154">
        <f>ROUND(I269*H269,2)</f>
        <v>0</v>
      </c>
      <c r="BL269" s="16" t="s">
        <v>148</v>
      </c>
      <c r="BM269" s="16" t="s">
        <v>457</v>
      </c>
    </row>
    <row r="270" spans="2:47" s="1" customFormat="1" ht="13.5">
      <c r="B270" s="30"/>
      <c r="D270" s="158" t="s">
        <v>150</v>
      </c>
      <c r="F270" s="173" t="s">
        <v>458</v>
      </c>
      <c r="L270" s="30"/>
      <c r="M270" s="59"/>
      <c r="N270" s="31"/>
      <c r="O270" s="31"/>
      <c r="P270" s="31"/>
      <c r="Q270" s="31"/>
      <c r="R270" s="31"/>
      <c r="S270" s="31"/>
      <c r="T270" s="60"/>
      <c r="AT270" s="16" t="s">
        <v>150</v>
      </c>
      <c r="AU270" s="16" t="s">
        <v>83</v>
      </c>
    </row>
    <row r="271" spans="2:65" s="1" customFormat="1" ht="22.5" customHeight="1">
      <c r="B271" s="143"/>
      <c r="C271" s="144" t="s">
        <v>459</v>
      </c>
      <c r="D271" s="144" t="s">
        <v>143</v>
      </c>
      <c r="E271" s="145" t="s">
        <v>460</v>
      </c>
      <c r="F271" s="146" t="s">
        <v>461</v>
      </c>
      <c r="G271" s="147" t="s">
        <v>220</v>
      </c>
      <c r="H271" s="148">
        <v>0</v>
      </c>
      <c r="I271" s="149"/>
      <c r="J271" s="149">
        <f>ROUND(I271*H271,2)</f>
        <v>0</v>
      </c>
      <c r="K271" s="146" t="s">
        <v>3</v>
      </c>
      <c r="L271" s="30"/>
      <c r="M271" s="150" t="s">
        <v>3</v>
      </c>
      <c r="N271" s="151" t="s">
        <v>46</v>
      </c>
      <c r="O271" s="152">
        <v>0</v>
      </c>
      <c r="P271" s="152">
        <f>O271*H271</f>
        <v>0</v>
      </c>
      <c r="Q271" s="152">
        <v>0</v>
      </c>
      <c r="R271" s="152">
        <f>Q271*H271</f>
        <v>0</v>
      </c>
      <c r="S271" s="152">
        <v>0</v>
      </c>
      <c r="T271" s="153">
        <f>S271*H271</f>
        <v>0</v>
      </c>
      <c r="AR271" s="16" t="s">
        <v>148</v>
      </c>
      <c r="AT271" s="16" t="s">
        <v>143</v>
      </c>
      <c r="AU271" s="16" t="s">
        <v>83</v>
      </c>
      <c r="AY271" s="16" t="s">
        <v>141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6" t="s">
        <v>20</v>
      </c>
      <c r="BK271" s="154">
        <f>ROUND(I271*H271,2)</f>
        <v>0</v>
      </c>
      <c r="BL271" s="16" t="s">
        <v>148</v>
      </c>
      <c r="BM271" s="16" t="s">
        <v>462</v>
      </c>
    </row>
    <row r="272" spans="2:47" s="1" customFormat="1" ht="13.5">
      <c r="B272" s="30"/>
      <c r="D272" s="158" t="s">
        <v>150</v>
      </c>
      <c r="F272" s="173" t="s">
        <v>461</v>
      </c>
      <c r="L272" s="30"/>
      <c r="M272" s="59"/>
      <c r="N272" s="31"/>
      <c r="O272" s="31"/>
      <c r="P272" s="31"/>
      <c r="Q272" s="31"/>
      <c r="R272" s="31"/>
      <c r="S272" s="31"/>
      <c r="T272" s="60"/>
      <c r="AT272" s="16" t="s">
        <v>150</v>
      </c>
      <c r="AU272" s="16" t="s">
        <v>83</v>
      </c>
    </row>
    <row r="273" spans="2:65" s="1" customFormat="1" ht="22.5" customHeight="1">
      <c r="B273" s="143"/>
      <c r="C273" s="176" t="s">
        <v>463</v>
      </c>
      <c r="D273" s="176" t="s">
        <v>327</v>
      </c>
      <c r="E273" s="177" t="s">
        <v>464</v>
      </c>
      <c r="F273" s="178" t="s">
        <v>465</v>
      </c>
      <c r="G273" s="179" t="s">
        <v>307</v>
      </c>
      <c r="H273" s="180">
        <v>0</v>
      </c>
      <c r="I273" s="181"/>
      <c r="J273" s="181">
        <f>ROUND(I273*H273,2)</f>
        <v>0</v>
      </c>
      <c r="K273" s="178" t="s">
        <v>164</v>
      </c>
      <c r="L273" s="182"/>
      <c r="M273" s="183" t="s">
        <v>3</v>
      </c>
      <c r="N273" s="184" t="s">
        <v>46</v>
      </c>
      <c r="O273" s="152">
        <v>0</v>
      </c>
      <c r="P273" s="152">
        <f>O273*H273</f>
        <v>0</v>
      </c>
      <c r="Q273" s="152">
        <v>0.01</v>
      </c>
      <c r="R273" s="152">
        <f>Q273*H273</f>
        <v>0</v>
      </c>
      <c r="S273" s="152">
        <v>0</v>
      </c>
      <c r="T273" s="153">
        <f>S273*H273</f>
        <v>0</v>
      </c>
      <c r="AR273" s="16" t="s">
        <v>191</v>
      </c>
      <c r="AT273" s="16" t="s">
        <v>327</v>
      </c>
      <c r="AU273" s="16" t="s">
        <v>83</v>
      </c>
      <c r="AY273" s="16" t="s">
        <v>141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6" t="s">
        <v>20</v>
      </c>
      <c r="BK273" s="154">
        <f>ROUND(I273*H273,2)</f>
        <v>0</v>
      </c>
      <c r="BL273" s="16" t="s">
        <v>148</v>
      </c>
      <c r="BM273" s="16" t="s">
        <v>466</v>
      </c>
    </row>
    <row r="274" spans="2:47" s="1" customFormat="1" ht="13.5">
      <c r="B274" s="30"/>
      <c r="D274" s="158" t="s">
        <v>150</v>
      </c>
      <c r="F274" s="173" t="s">
        <v>465</v>
      </c>
      <c r="L274" s="30"/>
      <c r="M274" s="59"/>
      <c r="N274" s="31"/>
      <c r="O274" s="31"/>
      <c r="P274" s="31"/>
      <c r="Q274" s="31"/>
      <c r="R274" s="31"/>
      <c r="S274" s="31"/>
      <c r="T274" s="60"/>
      <c r="AT274" s="16" t="s">
        <v>150</v>
      </c>
      <c r="AU274" s="16" t="s">
        <v>83</v>
      </c>
    </row>
    <row r="275" spans="2:65" s="1" customFormat="1" ht="22.5" customHeight="1">
      <c r="B275" s="143"/>
      <c r="C275" s="144" t="s">
        <v>467</v>
      </c>
      <c r="D275" s="144" t="s">
        <v>143</v>
      </c>
      <c r="E275" s="145" t="s">
        <v>468</v>
      </c>
      <c r="F275" s="146" t="s">
        <v>469</v>
      </c>
      <c r="G275" s="147" t="s">
        <v>220</v>
      </c>
      <c r="H275" s="148">
        <v>0</v>
      </c>
      <c r="I275" s="149"/>
      <c r="J275" s="149">
        <f>ROUND(I275*H275,2)</f>
        <v>0</v>
      </c>
      <c r="K275" s="146" t="s">
        <v>3</v>
      </c>
      <c r="L275" s="30"/>
      <c r="M275" s="150" t="s">
        <v>3</v>
      </c>
      <c r="N275" s="151" t="s">
        <v>46</v>
      </c>
      <c r="O275" s="152">
        <v>0</v>
      </c>
      <c r="P275" s="152">
        <f>O275*H275</f>
        <v>0</v>
      </c>
      <c r="Q275" s="152">
        <v>0</v>
      </c>
      <c r="R275" s="152">
        <f>Q275*H275</f>
        <v>0</v>
      </c>
      <c r="S275" s="152">
        <v>0</v>
      </c>
      <c r="T275" s="153">
        <f>S275*H275</f>
        <v>0</v>
      </c>
      <c r="AR275" s="16" t="s">
        <v>148</v>
      </c>
      <c r="AT275" s="16" t="s">
        <v>143</v>
      </c>
      <c r="AU275" s="16" t="s">
        <v>83</v>
      </c>
      <c r="AY275" s="16" t="s">
        <v>141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6" t="s">
        <v>20</v>
      </c>
      <c r="BK275" s="154">
        <f>ROUND(I275*H275,2)</f>
        <v>0</v>
      </c>
      <c r="BL275" s="16" t="s">
        <v>148</v>
      </c>
      <c r="BM275" s="16" t="s">
        <v>470</v>
      </c>
    </row>
    <row r="276" spans="2:47" s="1" customFormat="1" ht="13.5">
      <c r="B276" s="30"/>
      <c r="D276" s="158" t="s">
        <v>150</v>
      </c>
      <c r="F276" s="173" t="s">
        <v>469</v>
      </c>
      <c r="L276" s="30"/>
      <c r="M276" s="59"/>
      <c r="N276" s="31"/>
      <c r="O276" s="31"/>
      <c r="P276" s="31"/>
      <c r="Q276" s="31"/>
      <c r="R276" s="31"/>
      <c r="S276" s="31"/>
      <c r="T276" s="60"/>
      <c r="AT276" s="16" t="s">
        <v>150</v>
      </c>
      <c r="AU276" s="16" t="s">
        <v>83</v>
      </c>
    </row>
    <row r="277" spans="2:65" s="1" customFormat="1" ht="22.5" customHeight="1">
      <c r="B277" s="143"/>
      <c r="C277" s="144" t="s">
        <v>471</v>
      </c>
      <c r="D277" s="144" t="s">
        <v>143</v>
      </c>
      <c r="E277" s="145" t="s">
        <v>472</v>
      </c>
      <c r="F277" s="146" t="s">
        <v>473</v>
      </c>
      <c r="G277" s="147" t="s">
        <v>307</v>
      </c>
      <c r="H277" s="148">
        <v>0</v>
      </c>
      <c r="I277" s="149"/>
      <c r="J277" s="149">
        <f>ROUND(I277*H277,2)</f>
        <v>0</v>
      </c>
      <c r="K277" s="146" t="s">
        <v>3</v>
      </c>
      <c r="L277" s="30"/>
      <c r="M277" s="150" t="s">
        <v>3</v>
      </c>
      <c r="N277" s="151" t="s">
        <v>46</v>
      </c>
      <c r="O277" s="152">
        <v>0</v>
      </c>
      <c r="P277" s="152">
        <f>O277*H277</f>
        <v>0</v>
      </c>
      <c r="Q277" s="152">
        <v>0</v>
      </c>
      <c r="R277" s="152">
        <f>Q277*H277</f>
        <v>0</v>
      </c>
      <c r="S277" s="152">
        <v>0</v>
      </c>
      <c r="T277" s="153">
        <f>S277*H277</f>
        <v>0</v>
      </c>
      <c r="AR277" s="16" t="s">
        <v>148</v>
      </c>
      <c r="AT277" s="16" t="s">
        <v>143</v>
      </c>
      <c r="AU277" s="16" t="s">
        <v>83</v>
      </c>
      <c r="AY277" s="16" t="s">
        <v>141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6" t="s">
        <v>20</v>
      </c>
      <c r="BK277" s="154">
        <f>ROUND(I277*H277,2)</f>
        <v>0</v>
      </c>
      <c r="BL277" s="16" t="s">
        <v>148</v>
      </c>
      <c r="BM277" s="16" t="s">
        <v>474</v>
      </c>
    </row>
    <row r="278" spans="2:47" s="1" customFormat="1" ht="13.5">
      <c r="B278" s="30"/>
      <c r="D278" s="158" t="s">
        <v>150</v>
      </c>
      <c r="F278" s="173" t="s">
        <v>473</v>
      </c>
      <c r="L278" s="30"/>
      <c r="M278" s="59"/>
      <c r="N278" s="31"/>
      <c r="O278" s="31"/>
      <c r="P278" s="31"/>
      <c r="Q278" s="31"/>
      <c r="R278" s="31"/>
      <c r="S278" s="31"/>
      <c r="T278" s="60"/>
      <c r="AT278" s="16" t="s">
        <v>150</v>
      </c>
      <c r="AU278" s="16" t="s">
        <v>83</v>
      </c>
    </row>
    <row r="279" spans="2:65" s="1" customFormat="1" ht="22.5" customHeight="1">
      <c r="B279" s="143"/>
      <c r="C279" s="144" t="s">
        <v>475</v>
      </c>
      <c r="D279" s="144" t="s">
        <v>143</v>
      </c>
      <c r="E279" s="145" t="s">
        <v>476</v>
      </c>
      <c r="F279" s="146" t="s">
        <v>477</v>
      </c>
      <c r="G279" s="147" t="s">
        <v>220</v>
      </c>
      <c r="H279" s="148">
        <v>0</v>
      </c>
      <c r="I279" s="149"/>
      <c r="J279" s="149">
        <f>ROUND(I279*H279,2)</f>
        <v>0</v>
      </c>
      <c r="K279" s="146" t="s">
        <v>3</v>
      </c>
      <c r="L279" s="30"/>
      <c r="M279" s="150" t="s">
        <v>3</v>
      </c>
      <c r="N279" s="151" t="s">
        <v>46</v>
      </c>
      <c r="O279" s="152">
        <v>0</v>
      </c>
      <c r="P279" s="152">
        <f>O279*H279</f>
        <v>0</v>
      </c>
      <c r="Q279" s="152">
        <v>0</v>
      </c>
      <c r="R279" s="152">
        <f>Q279*H279</f>
        <v>0</v>
      </c>
      <c r="S279" s="152">
        <v>0</v>
      </c>
      <c r="T279" s="153">
        <f>S279*H279</f>
        <v>0</v>
      </c>
      <c r="AR279" s="16" t="s">
        <v>148</v>
      </c>
      <c r="AT279" s="16" t="s">
        <v>143</v>
      </c>
      <c r="AU279" s="16" t="s">
        <v>83</v>
      </c>
      <c r="AY279" s="16" t="s">
        <v>141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6" t="s">
        <v>20</v>
      </c>
      <c r="BK279" s="154">
        <f>ROUND(I279*H279,2)</f>
        <v>0</v>
      </c>
      <c r="BL279" s="16" t="s">
        <v>148</v>
      </c>
      <c r="BM279" s="16" t="s">
        <v>478</v>
      </c>
    </row>
    <row r="280" spans="2:47" s="1" customFormat="1" ht="13.5">
      <c r="B280" s="30"/>
      <c r="D280" s="158" t="s">
        <v>150</v>
      </c>
      <c r="F280" s="173" t="s">
        <v>477</v>
      </c>
      <c r="L280" s="30"/>
      <c r="M280" s="59"/>
      <c r="N280" s="31"/>
      <c r="O280" s="31"/>
      <c r="P280" s="31"/>
      <c r="Q280" s="31"/>
      <c r="R280" s="31"/>
      <c r="S280" s="31"/>
      <c r="T280" s="60"/>
      <c r="AT280" s="16" t="s">
        <v>150</v>
      </c>
      <c r="AU280" s="16" t="s">
        <v>83</v>
      </c>
    </row>
    <row r="281" spans="2:65" s="1" customFormat="1" ht="22.5" customHeight="1">
      <c r="B281" s="143"/>
      <c r="C281" s="144" t="s">
        <v>479</v>
      </c>
      <c r="D281" s="144" t="s">
        <v>143</v>
      </c>
      <c r="E281" s="145" t="s">
        <v>480</v>
      </c>
      <c r="F281" s="146" t="s">
        <v>481</v>
      </c>
      <c r="G281" s="147" t="s">
        <v>146</v>
      </c>
      <c r="H281" s="148">
        <v>207.264</v>
      </c>
      <c r="I281" s="149"/>
      <c r="J281" s="149">
        <f>ROUND(I281*H281,2)</f>
        <v>0</v>
      </c>
      <c r="K281" s="146" t="s">
        <v>164</v>
      </c>
      <c r="L281" s="30"/>
      <c r="M281" s="150" t="s">
        <v>3</v>
      </c>
      <c r="N281" s="151" t="s">
        <v>46</v>
      </c>
      <c r="O281" s="152">
        <v>0.263</v>
      </c>
      <c r="P281" s="152">
        <f>O281*H281</f>
        <v>54.510432</v>
      </c>
      <c r="Q281" s="152">
        <v>4E-05</v>
      </c>
      <c r="R281" s="152">
        <f>Q281*H281</f>
        <v>0.00829056</v>
      </c>
      <c r="S281" s="152">
        <v>0</v>
      </c>
      <c r="T281" s="153">
        <f>S281*H281</f>
        <v>0</v>
      </c>
      <c r="AR281" s="16" t="s">
        <v>148</v>
      </c>
      <c r="AT281" s="16" t="s">
        <v>143</v>
      </c>
      <c r="AU281" s="16" t="s">
        <v>83</v>
      </c>
      <c r="AY281" s="16" t="s">
        <v>141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6" t="s">
        <v>20</v>
      </c>
      <c r="BK281" s="154">
        <f>ROUND(I281*H281,2)</f>
        <v>0</v>
      </c>
      <c r="BL281" s="16" t="s">
        <v>148</v>
      </c>
      <c r="BM281" s="16" t="s">
        <v>482</v>
      </c>
    </row>
    <row r="282" spans="2:47" s="1" customFormat="1" ht="67.5">
      <c r="B282" s="30"/>
      <c r="D282" s="155" t="s">
        <v>150</v>
      </c>
      <c r="F282" s="156" t="s">
        <v>483</v>
      </c>
      <c r="L282" s="30"/>
      <c r="M282" s="59"/>
      <c r="N282" s="31"/>
      <c r="O282" s="31"/>
      <c r="P282" s="31"/>
      <c r="Q282" s="31"/>
      <c r="R282" s="31"/>
      <c r="S282" s="31"/>
      <c r="T282" s="60"/>
      <c r="AT282" s="16" t="s">
        <v>150</v>
      </c>
      <c r="AU282" s="16" t="s">
        <v>83</v>
      </c>
    </row>
    <row r="283" spans="2:51" s="11" customFormat="1" ht="13.5">
      <c r="B283" s="157"/>
      <c r="D283" s="155" t="s">
        <v>152</v>
      </c>
      <c r="E283" s="165" t="s">
        <v>3</v>
      </c>
      <c r="F283" s="174" t="s">
        <v>211</v>
      </c>
      <c r="H283" s="175">
        <v>207.264</v>
      </c>
      <c r="L283" s="157"/>
      <c r="M283" s="162"/>
      <c r="N283" s="163"/>
      <c r="O283" s="163"/>
      <c r="P283" s="163"/>
      <c r="Q283" s="163"/>
      <c r="R283" s="163"/>
      <c r="S283" s="163"/>
      <c r="T283" s="164"/>
      <c r="AT283" s="165" t="s">
        <v>152</v>
      </c>
      <c r="AU283" s="165" t="s">
        <v>83</v>
      </c>
      <c r="AV283" s="11" t="s">
        <v>83</v>
      </c>
      <c r="AW283" s="11" t="s">
        <v>38</v>
      </c>
      <c r="AX283" s="11" t="s">
        <v>75</v>
      </c>
      <c r="AY283" s="165" t="s">
        <v>141</v>
      </c>
    </row>
    <row r="284" spans="2:63" s="10" customFormat="1" ht="29.25" customHeight="1">
      <c r="B284" s="130"/>
      <c r="D284" s="131" t="s">
        <v>74</v>
      </c>
      <c r="E284" s="186" t="s">
        <v>484</v>
      </c>
      <c r="F284" s="186" t="s">
        <v>485</v>
      </c>
      <c r="J284" s="187">
        <f>BK284</f>
        <v>0</v>
      </c>
      <c r="L284" s="130"/>
      <c r="M284" s="134"/>
      <c r="N284" s="135"/>
      <c r="O284" s="135"/>
      <c r="P284" s="136">
        <v>0</v>
      </c>
      <c r="Q284" s="135"/>
      <c r="R284" s="136">
        <v>0</v>
      </c>
      <c r="S284" s="135"/>
      <c r="T284" s="137">
        <v>0</v>
      </c>
      <c r="AR284" s="131" t="s">
        <v>20</v>
      </c>
      <c r="AT284" s="138" t="s">
        <v>74</v>
      </c>
      <c r="AU284" s="138" t="s">
        <v>20</v>
      </c>
      <c r="AY284" s="131" t="s">
        <v>141</v>
      </c>
      <c r="BK284" s="139">
        <v>0</v>
      </c>
    </row>
    <row r="285" spans="2:63" s="10" customFormat="1" ht="19.5" customHeight="1">
      <c r="B285" s="130"/>
      <c r="D285" s="140" t="s">
        <v>74</v>
      </c>
      <c r="E285" s="141" t="s">
        <v>486</v>
      </c>
      <c r="F285" s="141" t="s">
        <v>487</v>
      </c>
      <c r="J285" s="142">
        <f>BK285</f>
        <v>0</v>
      </c>
      <c r="L285" s="130"/>
      <c r="M285" s="134"/>
      <c r="N285" s="135"/>
      <c r="O285" s="135"/>
      <c r="P285" s="136">
        <f>SUM(P286:P294)</f>
        <v>763.715784</v>
      </c>
      <c r="Q285" s="135"/>
      <c r="R285" s="136">
        <f>SUM(R286:R294)</f>
        <v>0</v>
      </c>
      <c r="S285" s="135"/>
      <c r="T285" s="137">
        <f>SUM(T286:T294)</f>
        <v>0</v>
      </c>
      <c r="AR285" s="131" t="s">
        <v>20</v>
      </c>
      <c r="AT285" s="138" t="s">
        <v>74</v>
      </c>
      <c r="AU285" s="138" t="s">
        <v>20</v>
      </c>
      <c r="AY285" s="131" t="s">
        <v>141</v>
      </c>
      <c r="BK285" s="139">
        <f>SUM(BK286:BK294)</f>
        <v>0</v>
      </c>
    </row>
    <row r="286" spans="2:65" s="1" customFormat="1" ht="31.5" customHeight="1">
      <c r="B286" s="143"/>
      <c r="C286" s="144" t="s">
        <v>488</v>
      </c>
      <c r="D286" s="144" t="s">
        <v>143</v>
      </c>
      <c r="E286" s="145" t="s">
        <v>489</v>
      </c>
      <c r="F286" s="146" t="s">
        <v>490</v>
      </c>
      <c r="G286" s="147" t="s">
        <v>202</v>
      </c>
      <c r="H286" s="148">
        <v>312.486</v>
      </c>
      <c r="I286" s="149"/>
      <c r="J286" s="149">
        <f>ROUND(I286*H286,2)</f>
        <v>0</v>
      </c>
      <c r="K286" s="146" t="s">
        <v>164</v>
      </c>
      <c r="L286" s="30"/>
      <c r="M286" s="150" t="s">
        <v>3</v>
      </c>
      <c r="N286" s="151" t="s">
        <v>46</v>
      </c>
      <c r="O286" s="152">
        <v>2.235</v>
      </c>
      <c r="P286" s="152">
        <f>O286*H286</f>
        <v>698.40621</v>
      </c>
      <c r="Q286" s="152">
        <v>0</v>
      </c>
      <c r="R286" s="152">
        <f>Q286*H286</f>
        <v>0</v>
      </c>
      <c r="S286" s="152">
        <v>0</v>
      </c>
      <c r="T286" s="153">
        <f>S286*H286</f>
        <v>0</v>
      </c>
      <c r="AR286" s="16" t="s">
        <v>148</v>
      </c>
      <c r="AT286" s="16" t="s">
        <v>143</v>
      </c>
      <c r="AU286" s="16" t="s">
        <v>83</v>
      </c>
      <c r="AY286" s="16" t="s">
        <v>141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6" t="s">
        <v>20</v>
      </c>
      <c r="BK286" s="154">
        <f>ROUND(I286*H286,2)</f>
        <v>0</v>
      </c>
      <c r="BL286" s="16" t="s">
        <v>148</v>
      </c>
      <c r="BM286" s="16" t="s">
        <v>491</v>
      </c>
    </row>
    <row r="287" spans="2:47" s="1" customFormat="1" ht="27">
      <c r="B287" s="30"/>
      <c r="D287" s="158" t="s">
        <v>150</v>
      </c>
      <c r="F287" s="173" t="s">
        <v>492</v>
      </c>
      <c r="L287" s="30"/>
      <c r="M287" s="59"/>
      <c r="N287" s="31"/>
      <c r="O287" s="31"/>
      <c r="P287" s="31"/>
      <c r="Q287" s="31"/>
      <c r="R287" s="31"/>
      <c r="S287" s="31"/>
      <c r="T287" s="60"/>
      <c r="AT287" s="16" t="s">
        <v>150</v>
      </c>
      <c r="AU287" s="16" t="s">
        <v>83</v>
      </c>
    </row>
    <row r="288" spans="2:65" s="1" customFormat="1" ht="22.5" customHeight="1">
      <c r="B288" s="143"/>
      <c r="C288" s="144" t="s">
        <v>493</v>
      </c>
      <c r="D288" s="144" t="s">
        <v>143</v>
      </c>
      <c r="E288" s="145" t="s">
        <v>494</v>
      </c>
      <c r="F288" s="146" t="s">
        <v>495</v>
      </c>
      <c r="G288" s="147" t="s">
        <v>202</v>
      </c>
      <c r="H288" s="148">
        <v>312.486</v>
      </c>
      <c r="I288" s="149"/>
      <c r="J288" s="149">
        <f>ROUND(I288*H288,2)</f>
        <v>0</v>
      </c>
      <c r="K288" s="146" t="s">
        <v>164</v>
      </c>
      <c r="L288" s="30"/>
      <c r="M288" s="150" t="s">
        <v>3</v>
      </c>
      <c r="N288" s="151" t="s">
        <v>46</v>
      </c>
      <c r="O288" s="152">
        <v>0.125</v>
      </c>
      <c r="P288" s="152">
        <f>O288*H288</f>
        <v>39.06075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AR288" s="16" t="s">
        <v>148</v>
      </c>
      <c r="AT288" s="16" t="s">
        <v>143</v>
      </c>
      <c r="AU288" s="16" t="s">
        <v>83</v>
      </c>
      <c r="AY288" s="16" t="s">
        <v>141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6" t="s">
        <v>20</v>
      </c>
      <c r="BK288" s="154">
        <f>ROUND(I288*H288,2)</f>
        <v>0</v>
      </c>
      <c r="BL288" s="16" t="s">
        <v>148</v>
      </c>
      <c r="BM288" s="16" t="s">
        <v>496</v>
      </c>
    </row>
    <row r="289" spans="2:47" s="1" customFormat="1" ht="13.5">
      <c r="B289" s="30"/>
      <c r="D289" s="158" t="s">
        <v>150</v>
      </c>
      <c r="F289" s="173" t="s">
        <v>497</v>
      </c>
      <c r="L289" s="30"/>
      <c r="M289" s="59"/>
      <c r="N289" s="31"/>
      <c r="O289" s="31"/>
      <c r="P289" s="31"/>
      <c r="Q289" s="31"/>
      <c r="R289" s="31"/>
      <c r="S289" s="31"/>
      <c r="T289" s="60"/>
      <c r="AT289" s="16" t="s">
        <v>150</v>
      </c>
      <c r="AU289" s="16" t="s">
        <v>83</v>
      </c>
    </row>
    <row r="290" spans="2:65" s="1" customFormat="1" ht="22.5" customHeight="1">
      <c r="B290" s="143"/>
      <c r="C290" s="144" t="s">
        <v>343</v>
      </c>
      <c r="D290" s="144" t="s">
        <v>143</v>
      </c>
      <c r="E290" s="145" t="s">
        <v>498</v>
      </c>
      <c r="F290" s="146" t="s">
        <v>499</v>
      </c>
      <c r="G290" s="147" t="s">
        <v>202</v>
      </c>
      <c r="H290" s="148">
        <v>4374.804</v>
      </c>
      <c r="I290" s="149"/>
      <c r="J290" s="149">
        <f>ROUND(I290*H290,2)</f>
        <v>0</v>
      </c>
      <c r="K290" s="146" t="s">
        <v>164</v>
      </c>
      <c r="L290" s="30"/>
      <c r="M290" s="150" t="s">
        <v>3</v>
      </c>
      <c r="N290" s="151" t="s">
        <v>46</v>
      </c>
      <c r="O290" s="152">
        <v>0.006</v>
      </c>
      <c r="P290" s="152">
        <f>O290*H290</f>
        <v>26.248824000000003</v>
      </c>
      <c r="Q290" s="152">
        <v>0</v>
      </c>
      <c r="R290" s="152">
        <f>Q290*H290</f>
        <v>0</v>
      </c>
      <c r="S290" s="152">
        <v>0</v>
      </c>
      <c r="T290" s="153">
        <f>S290*H290</f>
        <v>0</v>
      </c>
      <c r="AR290" s="16" t="s">
        <v>148</v>
      </c>
      <c r="AT290" s="16" t="s">
        <v>143</v>
      </c>
      <c r="AU290" s="16" t="s">
        <v>83</v>
      </c>
      <c r="AY290" s="16" t="s">
        <v>141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6" t="s">
        <v>20</v>
      </c>
      <c r="BK290" s="154">
        <f>ROUND(I290*H290,2)</f>
        <v>0</v>
      </c>
      <c r="BL290" s="16" t="s">
        <v>148</v>
      </c>
      <c r="BM290" s="16" t="s">
        <v>500</v>
      </c>
    </row>
    <row r="291" spans="2:47" s="1" customFormat="1" ht="27">
      <c r="B291" s="30"/>
      <c r="D291" s="155" t="s">
        <v>150</v>
      </c>
      <c r="F291" s="156" t="s">
        <v>501</v>
      </c>
      <c r="L291" s="30"/>
      <c r="M291" s="59"/>
      <c r="N291" s="31"/>
      <c r="O291" s="31"/>
      <c r="P291" s="31"/>
      <c r="Q291" s="31"/>
      <c r="R291" s="31"/>
      <c r="S291" s="31"/>
      <c r="T291" s="60"/>
      <c r="AT291" s="16" t="s">
        <v>150</v>
      </c>
      <c r="AU291" s="16" t="s">
        <v>83</v>
      </c>
    </row>
    <row r="292" spans="2:51" s="11" customFormat="1" ht="13.5">
      <c r="B292" s="157"/>
      <c r="D292" s="158" t="s">
        <v>152</v>
      </c>
      <c r="F292" s="160" t="s">
        <v>502</v>
      </c>
      <c r="H292" s="161">
        <v>4374.804</v>
      </c>
      <c r="L292" s="157"/>
      <c r="M292" s="162"/>
      <c r="N292" s="163"/>
      <c r="O292" s="163"/>
      <c r="P292" s="163"/>
      <c r="Q292" s="163"/>
      <c r="R292" s="163"/>
      <c r="S292" s="163"/>
      <c r="T292" s="164"/>
      <c r="AT292" s="165" t="s">
        <v>152</v>
      </c>
      <c r="AU292" s="165" t="s">
        <v>83</v>
      </c>
      <c r="AV292" s="11" t="s">
        <v>83</v>
      </c>
      <c r="AW292" s="11" t="s">
        <v>4</v>
      </c>
      <c r="AX292" s="11" t="s">
        <v>20</v>
      </c>
      <c r="AY292" s="165" t="s">
        <v>141</v>
      </c>
    </row>
    <row r="293" spans="2:65" s="1" customFormat="1" ht="22.5" customHeight="1">
      <c r="B293" s="143"/>
      <c r="C293" s="144" t="s">
        <v>372</v>
      </c>
      <c r="D293" s="144" t="s">
        <v>143</v>
      </c>
      <c r="E293" s="145" t="s">
        <v>503</v>
      </c>
      <c r="F293" s="146" t="s">
        <v>504</v>
      </c>
      <c r="G293" s="147" t="s">
        <v>202</v>
      </c>
      <c r="H293" s="148">
        <v>312.486</v>
      </c>
      <c r="I293" s="149"/>
      <c r="J293" s="149">
        <f>ROUND(I293*H293,2)</f>
        <v>0</v>
      </c>
      <c r="K293" s="146" t="s">
        <v>147</v>
      </c>
      <c r="L293" s="30"/>
      <c r="M293" s="150" t="s">
        <v>3</v>
      </c>
      <c r="N293" s="151" t="s">
        <v>46</v>
      </c>
      <c r="O293" s="152">
        <v>0</v>
      </c>
      <c r="P293" s="152">
        <f>O293*H293</f>
        <v>0</v>
      </c>
      <c r="Q293" s="152">
        <v>0</v>
      </c>
      <c r="R293" s="152">
        <f>Q293*H293</f>
        <v>0</v>
      </c>
      <c r="S293" s="152">
        <v>0</v>
      </c>
      <c r="T293" s="153">
        <f>S293*H293</f>
        <v>0</v>
      </c>
      <c r="AR293" s="16" t="s">
        <v>148</v>
      </c>
      <c r="AT293" s="16" t="s">
        <v>143</v>
      </c>
      <c r="AU293" s="16" t="s">
        <v>83</v>
      </c>
      <c r="AY293" s="16" t="s">
        <v>141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6" t="s">
        <v>20</v>
      </c>
      <c r="BK293" s="154">
        <f>ROUND(I293*H293,2)</f>
        <v>0</v>
      </c>
      <c r="BL293" s="16" t="s">
        <v>148</v>
      </c>
      <c r="BM293" s="16" t="s">
        <v>505</v>
      </c>
    </row>
    <row r="294" spans="2:47" s="1" customFormat="1" ht="13.5">
      <c r="B294" s="30"/>
      <c r="D294" s="155" t="s">
        <v>150</v>
      </c>
      <c r="F294" s="156" t="s">
        <v>506</v>
      </c>
      <c r="L294" s="30"/>
      <c r="M294" s="59"/>
      <c r="N294" s="31"/>
      <c r="O294" s="31"/>
      <c r="P294" s="31"/>
      <c r="Q294" s="31"/>
      <c r="R294" s="31"/>
      <c r="S294" s="31"/>
      <c r="T294" s="60"/>
      <c r="AT294" s="16" t="s">
        <v>150</v>
      </c>
      <c r="AU294" s="16" t="s">
        <v>83</v>
      </c>
    </row>
    <row r="295" spans="2:63" s="10" customFormat="1" ht="29.25" customHeight="1">
      <c r="B295" s="130"/>
      <c r="D295" s="140" t="s">
        <v>74</v>
      </c>
      <c r="E295" s="141" t="s">
        <v>507</v>
      </c>
      <c r="F295" s="141" t="s">
        <v>508</v>
      </c>
      <c r="J295" s="142">
        <f>BK295</f>
        <v>0</v>
      </c>
      <c r="L295" s="130"/>
      <c r="M295" s="134"/>
      <c r="N295" s="135"/>
      <c r="O295" s="135"/>
      <c r="P295" s="136">
        <f>SUM(P296:P297)</f>
        <v>171.762192</v>
      </c>
      <c r="Q295" s="135"/>
      <c r="R295" s="136">
        <f>SUM(R296:R297)</f>
        <v>0</v>
      </c>
      <c r="S295" s="135"/>
      <c r="T295" s="137">
        <f>SUM(T296:T297)</f>
        <v>0</v>
      </c>
      <c r="AR295" s="131" t="s">
        <v>20</v>
      </c>
      <c r="AT295" s="138" t="s">
        <v>74</v>
      </c>
      <c r="AU295" s="138" t="s">
        <v>20</v>
      </c>
      <c r="AY295" s="131" t="s">
        <v>141</v>
      </c>
      <c r="BK295" s="139">
        <f>SUM(BK296:BK297)</f>
        <v>0</v>
      </c>
    </row>
    <row r="296" spans="2:65" s="1" customFormat="1" ht="22.5" customHeight="1">
      <c r="B296" s="143"/>
      <c r="C296" s="144" t="s">
        <v>509</v>
      </c>
      <c r="D296" s="144" t="s">
        <v>143</v>
      </c>
      <c r="E296" s="145" t="s">
        <v>510</v>
      </c>
      <c r="F296" s="146" t="s">
        <v>511</v>
      </c>
      <c r="G296" s="147" t="s">
        <v>202</v>
      </c>
      <c r="H296" s="148">
        <v>517.356</v>
      </c>
      <c r="I296" s="149"/>
      <c r="J296" s="149">
        <f>ROUND(I296*H296,2)</f>
        <v>0</v>
      </c>
      <c r="K296" s="146" t="s">
        <v>164</v>
      </c>
      <c r="L296" s="30"/>
      <c r="M296" s="150" t="s">
        <v>3</v>
      </c>
      <c r="N296" s="151" t="s">
        <v>46</v>
      </c>
      <c r="O296" s="152">
        <v>0.332</v>
      </c>
      <c r="P296" s="152">
        <f>O296*H296</f>
        <v>171.762192</v>
      </c>
      <c r="Q296" s="152">
        <v>0</v>
      </c>
      <c r="R296" s="152">
        <f>Q296*H296</f>
        <v>0</v>
      </c>
      <c r="S296" s="152">
        <v>0</v>
      </c>
      <c r="T296" s="153">
        <f>S296*H296</f>
        <v>0</v>
      </c>
      <c r="AR296" s="16" t="s">
        <v>148</v>
      </c>
      <c r="AT296" s="16" t="s">
        <v>143</v>
      </c>
      <c r="AU296" s="16" t="s">
        <v>83</v>
      </c>
      <c r="AY296" s="16" t="s">
        <v>141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6" t="s">
        <v>20</v>
      </c>
      <c r="BK296" s="154">
        <f>ROUND(I296*H296,2)</f>
        <v>0</v>
      </c>
      <c r="BL296" s="16" t="s">
        <v>148</v>
      </c>
      <c r="BM296" s="16" t="s">
        <v>512</v>
      </c>
    </row>
    <row r="297" spans="2:47" s="1" customFormat="1" ht="27">
      <c r="B297" s="30"/>
      <c r="D297" s="155" t="s">
        <v>150</v>
      </c>
      <c r="F297" s="156" t="s">
        <v>513</v>
      </c>
      <c r="L297" s="30"/>
      <c r="M297" s="59"/>
      <c r="N297" s="31"/>
      <c r="O297" s="31"/>
      <c r="P297" s="31"/>
      <c r="Q297" s="31"/>
      <c r="R297" s="31"/>
      <c r="S297" s="31"/>
      <c r="T297" s="60"/>
      <c r="AT297" s="16" t="s">
        <v>150</v>
      </c>
      <c r="AU297" s="16" t="s">
        <v>83</v>
      </c>
    </row>
    <row r="298" spans="2:63" s="10" customFormat="1" ht="36.75" customHeight="1">
      <c r="B298" s="130"/>
      <c r="D298" s="131" t="s">
        <v>74</v>
      </c>
      <c r="E298" s="132" t="s">
        <v>514</v>
      </c>
      <c r="F298" s="132" t="s">
        <v>515</v>
      </c>
      <c r="J298" s="133">
        <f>BK298</f>
        <v>0</v>
      </c>
      <c r="L298" s="130"/>
      <c r="M298" s="134"/>
      <c r="N298" s="135"/>
      <c r="O298" s="135"/>
      <c r="P298" s="136">
        <f>P299+P319+P351+P363+P366+P370+P372+P374+P376+P378+P395+P407+P409+P418</f>
        <v>6815.836834</v>
      </c>
      <c r="Q298" s="135"/>
      <c r="R298" s="136">
        <f>R299+R319+R351+R363+R366+R370+R372+R374+R376+R378+R395+R407+R409+R418</f>
        <v>12.2783175</v>
      </c>
      <c r="S298" s="135"/>
      <c r="T298" s="137">
        <f>T299+T319+T351+T363+T366+T370+T372+T374+T376+T378+T395+T407+T409+T418</f>
        <v>0</v>
      </c>
      <c r="AR298" s="131" t="s">
        <v>83</v>
      </c>
      <c r="AT298" s="138" t="s">
        <v>74</v>
      </c>
      <c r="AU298" s="138" t="s">
        <v>75</v>
      </c>
      <c r="AY298" s="131" t="s">
        <v>141</v>
      </c>
      <c r="BK298" s="139">
        <f>BK299+BK319+BK351+BK363+BK366+BK370+BK372+BK374+BK376+BK378+BK395+BK407+BK409+BK418</f>
        <v>0</v>
      </c>
    </row>
    <row r="299" spans="2:63" s="10" customFormat="1" ht="19.5" customHeight="1">
      <c r="B299" s="130"/>
      <c r="D299" s="140" t="s">
        <v>74</v>
      </c>
      <c r="E299" s="141" t="s">
        <v>516</v>
      </c>
      <c r="F299" s="141" t="s">
        <v>517</v>
      </c>
      <c r="J299" s="142">
        <f>BK299</f>
        <v>0</v>
      </c>
      <c r="L299" s="130"/>
      <c r="M299" s="134"/>
      <c r="N299" s="135"/>
      <c r="O299" s="135"/>
      <c r="P299" s="136">
        <f>SUM(P300:P318)</f>
        <v>102.152014</v>
      </c>
      <c r="Q299" s="135"/>
      <c r="R299" s="136">
        <f>SUM(R300:R318)</f>
        <v>2.0572115</v>
      </c>
      <c r="S299" s="135"/>
      <c r="T299" s="137">
        <f>SUM(T300:T318)</f>
        <v>0</v>
      </c>
      <c r="AR299" s="131" t="s">
        <v>83</v>
      </c>
      <c r="AT299" s="138" t="s">
        <v>74</v>
      </c>
      <c r="AU299" s="138" t="s">
        <v>20</v>
      </c>
      <c r="AY299" s="131" t="s">
        <v>141</v>
      </c>
      <c r="BK299" s="139">
        <f>SUM(BK300:BK318)</f>
        <v>0</v>
      </c>
    </row>
    <row r="300" spans="2:65" s="1" customFormat="1" ht="22.5" customHeight="1">
      <c r="B300" s="143"/>
      <c r="C300" s="144" t="s">
        <v>518</v>
      </c>
      <c r="D300" s="144" t="s">
        <v>143</v>
      </c>
      <c r="E300" s="145" t="s">
        <v>519</v>
      </c>
      <c r="F300" s="146" t="s">
        <v>520</v>
      </c>
      <c r="G300" s="147" t="s">
        <v>146</v>
      </c>
      <c r="H300" s="148">
        <v>207.264</v>
      </c>
      <c r="I300" s="149"/>
      <c r="J300" s="149">
        <f>ROUND(I300*H300,2)</f>
        <v>0</v>
      </c>
      <c r="K300" s="146" t="s">
        <v>147</v>
      </c>
      <c r="L300" s="30"/>
      <c r="M300" s="150" t="s">
        <v>3</v>
      </c>
      <c r="N300" s="151" t="s">
        <v>46</v>
      </c>
      <c r="O300" s="152">
        <v>0.033</v>
      </c>
      <c r="P300" s="152">
        <f>O300*H300</f>
        <v>6.8397120000000005</v>
      </c>
      <c r="Q300" s="152">
        <v>0</v>
      </c>
      <c r="R300" s="152">
        <f>Q300*H300</f>
        <v>0</v>
      </c>
      <c r="S300" s="152">
        <v>0</v>
      </c>
      <c r="T300" s="153">
        <f>S300*H300</f>
        <v>0</v>
      </c>
      <c r="AR300" s="16" t="s">
        <v>240</v>
      </c>
      <c r="AT300" s="16" t="s">
        <v>143</v>
      </c>
      <c r="AU300" s="16" t="s">
        <v>83</v>
      </c>
      <c r="AY300" s="16" t="s">
        <v>141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6" t="s">
        <v>20</v>
      </c>
      <c r="BK300" s="154">
        <f>ROUND(I300*H300,2)</f>
        <v>0</v>
      </c>
      <c r="BL300" s="16" t="s">
        <v>240</v>
      </c>
      <c r="BM300" s="16" t="s">
        <v>521</v>
      </c>
    </row>
    <row r="301" spans="2:47" s="1" customFormat="1" ht="13.5">
      <c r="B301" s="30"/>
      <c r="D301" s="155" t="s">
        <v>150</v>
      </c>
      <c r="F301" s="156" t="s">
        <v>522</v>
      </c>
      <c r="L301" s="30"/>
      <c r="M301" s="59"/>
      <c r="N301" s="31"/>
      <c r="O301" s="31"/>
      <c r="P301" s="31"/>
      <c r="Q301" s="31"/>
      <c r="R301" s="31"/>
      <c r="S301" s="31"/>
      <c r="T301" s="60"/>
      <c r="AT301" s="16" t="s">
        <v>150</v>
      </c>
      <c r="AU301" s="16" t="s">
        <v>83</v>
      </c>
    </row>
    <row r="302" spans="2:51" s="11" customFormat="1" ht="13.5">
      <c r="B302" s="157"/>
      <c r="D302" s="158" t="s">
        <v>152</v>
      </c>
      <c r="E302" s="159" t="s">
        <v>3</v>
      </c>
      <c r="F302" s="160" t="s">
        <v>211</v>
      </c>
      <c r="H302" s="161">
        <v>207.264</v>
      </c>
      <c r="L302" s="157"/>
      <c r="M302" s="162"/>
      <c r="N302" s="163"/>
      <c r="O302" s="163"/>
      <c r="P302" s="163"/>
      <c r="Q302" s="163"/>
      <c r="R302" s="163"/>
      <c r="S302" s="163"/>
      <c r="T302" s="164"/>
      <c r="AT302" s="165" t="s">
        <v>152</v>
      </c>
      <c r="AU302" s="165" t="s">
        <v>83</v>
      </c>
      <c r="AV302" s="11" t="s">
        <v>83</v>
      </c>
      <c r="AW302" s="11" t="s">
        <v>38</v>
      </c>
      <c r="AX302" s="11" t="s">
        <v>75</v>
      </c>
      <c r="AY302" s="165" t="s">
        <v>141</v>
      </c>
    </row>
    <row r="303" spans="2:65" s="1" customFormat="1" ht="22.5" customHeight="1">
      <c r="B303" s="143"/>
      <c r="C303" s="176" t="s">
        <v>523</v>
      </c>
      <c r="D303" s="176" t="s">
        <v>327</v>
      </c>
      <c r="E303" s="177" t="s">
        <v>524</v>
      </c>
      <c r="F303" s="178" t="s">
        <v>525</v>
      </c>
      <c r="G303" s="179" t="s">
        <v>146</v>
      </c>
      <c r="H303" s="180">
        <v>248.717</v>
      </c>
      <c r="I303" s="181"/>
      <c r="J303" s="181">
        <f>ROUND(I303*H303,2)</f>
        <v>0</v>
      </c>
      <c r="K303" s="178" t="s">
        <v>164</v>
      </c>
      <c r="L303" s="182"/>
      <c r="M303" s="183" t="s">
        <v>3</v>
      </c>
      <c r="N303" s="184" t="s">
        <v>46</v>
      </c>
      <c r="O303" s="152">
        <v>0</v>
      </c>
      <c r="P303" s="152">
        <f>O303*H303</f>
        <v>0</v>
      </c>
      <c r="Q303" s="152">
        <v>0.0003</v>
      </c>
      <c r="R303" s="152">
        <f>Q303*H303</f>
        <v>0.0746151</v>
      </c>
      <c r="S303" s="152">
        <v>0</v>
      </c>
      <c r="T303" s="153">
        <f>S303*H303</f>
        <v>0</v>
      </c>
      <c r="AR303" s="16" t="s">
        <v>326</v>
      </c>
      <c r="AT303" s="16" t="s">
        <v>327</v>
      </c>
      <c r="AU303" s="16" t="s">
        <v>83</v>
      </c>
      <c r="AY303" s="16" t="s">
        <v>141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20</v>
      </c>
      <c r="BK303" s="154">
        <f>ROUND(I303*H303,2)</f>
        <v>0</v>
      </c>
      <c r="BL303" s="16" t="s">
        <v>240</v>
      </c>
      <c r="BM303" s="16" t="s">
        <v>526</v>
      </c>
    </row>
    <row r="304" spans="2:47" s="1" customFormat="1" ht="27">
      <c r="B304" s="30"/>
      <c r="D304" s="155" t="s">
        <v>150</v>
      </c>
      <c r="F304" s="156" t="s">
        <v>527</v>
      </c>
      <c r="L304" s="30"/>
      <c r="M304" s="59"/>
      <c r="N304" s="31"/>
      <c r="O304" s="31"/>
      <c r="P304" s="31"/>
      <c r="Q304" s="31"/>
      <c r="R304" s="31"/>
      <c r="S304" s="31"/>
      <c r="T304" s="60"/>
      <c r="AT304" s="16" t="s">
        <v>150</v>
      </c>
      <c r="AU304" s="16" t="s">
        <v>83</v>
      </c>
    </row>
    <row r="305" spans="2:51" s="11" customFormat="1" ht="13.5">
      <c r="B305" s="157"/>
      <c r="D305" s="158" t="s">
        <v>152</v>
      </c>
      <c r="F305" s="160" t="s">
        <v>528</v>
      </c>
      <c r="H305" s="161">
        <v>248.717</v>
      </c>
      <c r="L305" s="157"/>
      <c r="M305" s="162"/>
      <c r="N305" s="163"/>
      <c r="O305" s="163"/>
      <c r="P305" s="163"/>
      <c r="Q305" s="163"/>
      <c r="R305" s="163"/>
      <c r="S305" s="163"/>
      <c r="T305" s="164"/>
      <c r="AT305" s="165" t="s">
        <v>152</v>
      </c>
      <c r="AU305" s="165" t="s">
        <v>83</v>
      </c>
      <c r="AV305" s="11" t="s">
        <v>83</v>
      </c>
      <c r="AW305" s="11" t="s">
        <v>4</v>
      </c>
      <c r="AX305" s="11" t="s">
        <v>20</v>
      </c>
      <c r="AY305" s="165" t="s">
        <v>141</v>
      </c>
    </row>
    <row r="306" spans="2:65" s="1" customFormat="1" ht="22.5" customHeight="1">
      <c r="B306" s="143"/>
      <c r="C306" s="144" t="s">
        <v>529</v>
      </c>
      <c r="D306" s="144" t="s">
        <v>143</v>
      </c>
      <c r="E306" s="145" t="s">
        <v>530</v>
      </c>
      <c r="F306" s="146" t="s">
        <v>531</v>
      </c>
      <c r="G306" s="147" t="s">
        <v>146</v>
      </c>
      <c r="H306" s="148">
        <v>207.264</v>
      </c>
      <c r="I306" s="149"/>
      <c r="J306" s="149">
        <f>ROUND(I306*H306,2)</f>
        <v>0</v>
      </c>
      <c r="K306" s="146" t="s">
        <v>3</v>
      </c>
      <c r="L306" s="30"/>
      <c r="M306" s="150" t="s">
        <v>3</v>
      </c>
      <c r="N306" s="151" t="s">
        <v>46</v>
      </c>
      <c r="O306" s="152">
        <v>0.222</v>
      </c>
      <c r="P306" s="152">
        <f>O306*H306</f>
        <v>46.012608</v>
      </c>
      <c r="Q306" s="152">
        <v>0.0004</v>
      </c>
      <c r="R306" s="152">
        <f>Q306*H306</f>
        <v>0.08290560000000001</v>
      </c>
      <c r="S306" s="152">
        <v>0</v>
      </c>
      <c r="T306" s="153">
        <f>S306*H306</f>
        <v>0</v>
      </c>
      <c r="AR306" s="16" t="s">
        <v>240</v>
      </c>
      <c r="AT306" s="16" t="s">
        <v>143</v>
      </c>
      <c r="AU306" s="16" t="s">
        <v>83</v>
      </c>
      <c r="AY306" s="16" t="s">
        <v>141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6" t="s">
        <v>20</v>
      </c>
      <c r="BK306" s="154">
        <f>ROUND(I306*H306,2)</f>
        <v>0</v>
      </c>
      <c r="BL306" s="16" t="s">
        <v>240</v>
      </c>
      <c r="BM306" s="16" t="s">
        <v>532</v>
      </c>
    </row>
    <row r="307" spans="2:47" s="1" customFormat="1" ht="13.5">
      <c r="B307" s="30"/>
      <c r="D307" s="155" t="s">
        <v>150</v>
      </c>
      <c r="F307" s="156" t="s">
        <v>531</v>
      </c>
      <c r="L307" s="30"/>
      <c r="M307" s="59"/>
      <c r="N307" s="31"/>
      <c r="O307" s="31"/>
      <c r="P307" s="31"/>
      <c r="Q307" s="31"/>
      <c r="R307" s="31"/>
      <c r="S307" s="31"/>
      <c r="T307" s="60"/>
      <c r="AT307" s="16" t="s">
        <v>150</v>
      </c>
      <c r="AU307" s="16" t="s">
        <v>83</v>
      </c>
    </row>
    <row r="308" spans="2:51" s="11" customFormat="1" ht="13.5">
      <c r="B308" s="157"/>
      <c r="D308" s="158" t="s">
        <v>152</v>
      </c>
      <c r="E308" s="159" t="s">
        <v>3</v>
      </c>
      <c r="F308" s="160" t="s">
        <v>211</v>
      </c>
      <c r="H308" s="161">
        <v>207.264</v>
      </c>
      <c r="L308" s="157"/>
      <c r="M308" s="162"/>
      <c r="N308" s="163"/>
      <c r="O308" s="163"/>
      <c r="P308" s="163"/>
      <c r="Q308" s="163"/>
      <c r="R308" s="163"/>
      <c r="S308" s="163"/>
      <c r="T308" s="164"/>
      <c r="AT308" s="165" t="s">
        <v>152</v>
      </c>
      <c r="AU308" s="165" t="s">
        <v>83</v>
      </c>
      <c r="AV308" s="11" t="s">
        <v>83</v>
      </c>
      <c r="AW308" s="11" t="s">
        <v>38</v>
      </c>
      <c r="AX308" s="11" t="s">
        <v>75</v>
      </c>
      <c r="AY308" s="165" t="s">
        <v>141</v>
      </c>
    </row>
    <row r="309" spans="2:65" s="1" customFormat="1" ht="22.5" customHeight="1">
      <c r="B309" s="143"/>
      <c r="C309" s="176" t="s">
        <v>533</v>
      </c>
      <c r="D309" s="176" t="s">
        <v>327</v>
      </c>
      <c r="E309" s="177" t="s">
        <v>534</v>
      </c>
      <c r="F309" s="178" t="s">
        <v>991</v>
      </c>
      <c r="G309" s="179" t="s">
        <v>146</v>
      </c>
      <c r="H309" s="180">
        <v>207.152</v>
      </c>
      <c r="I309" s="181"/>
      <c r="J309" s="181">
        <f>ROUND(I309*H309,2)</f>
        <v>0</v>
      </c>
      <c r="K309" s="178" t="s">
        <v>164</v>
      </c>
      <c r="L309" s="182"/>
      <c r="M309" s="183" t="s">
        <v>3</v>
      </c>
      <c r="N309" s="184" t="s">
        <v>46</v>
      </c>
      <c r="O309" s="152">
        <v>0</v>
      </c>
      <c r="P309" s="152">
        <f>O309*H309</f>
        <v>0</v>
      </c>
      <c r="Q309" s="152">
        <v>0.0045</v>
      </c>
      <c r="R309" s="152">
        <f>Q309*H309</f>
        <v>0.9321839999999999</v>
      </c>
      <c r="S309" s="152">
        <v>0</v>
      </c>
      <c r="T309" s="153">
        <f>S309*H309</f>
        <v>0</v>
      </c>
      <c r="AR309" s="16" t="s">
        <v>326</v>
      </c>
      <c r="AT309" s="16" t="s">
        <v>327</v>
      </c>
      <c r="AU309" s="16" t="s">
        <v>83</v>
      </c>
      <c r="AY309" s="16" t="s">
        <v>141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6" t="s">
        <v>20</v>
      </c>
      <c r="BK309" s="154">
        <f>ROUND(I309*H309,2)</f>
        <v>0</v>
      </c>
      <c r="BL309" s="16" t="s">
        <v>240</v>
      </c>
      <c r="BM309" s="16" t="s">
        <v>536</v>
      </c>
    </row>
    <row r="310" spans="2:47" s="1" customFormat="1" ht="13.5">
      <c r="B310" s="30"/>
      <c r="D310" s="158" t="s">
        <v>150</v>
      </c>
      <c r="F310" s="173" t="s">
        <v>535</v>
      </c>
      <c r="L310" s="30"/>
      <c r="M310" s="59"/>
      <c r="N310" s="31"/>
      <c r="O310" s="31"/>
      <c r="P310" s="31"/>
      <c r="Q310" s="31"/>
      <c r="R310" s="31"/>
      <c r="S310" s="31"/>
      <c r="T310" s="60"/>
      <c r="AT310" s="16" t="s">
        <v>150</v>
      </c>
      <c r="AU310" s="16" t="s">
        <v>83</v>
      </c>
    </row>
    <row r="311" spans="2:65" s="1" customFormat="1" ht="31.5" customHeight="1">
      <c r="B311" s="143"/>
      <c r="C311" s="144" t="s">
        <v>537</v>
      </c>
      <c r="D311" s="144" t="s">
        <v>143</v>
      </c>
      <c r="E311" s="145" t="s">
        <v>538</v>
      </c>
      <c r="F311" s="146" t="s">
        <v>539</v>
      </c>
      <c r="G311" s="147" t="s">
        <v>146</v>
      </c>
      <c r="H311" s="148">
        <v>207.264</v>
      </c>
      <c r="I311" s="149"/>
      <c r="J311" s="149">
        <f>ROUND(I311*H311,2)</f>
        <v>0</v>
      </c>
      <c r="K311" s="146" t="s">
        <v>209</v>
      </c>
      <c r="L311" s="30"/>
      <c r="M311" s="150" t="s">
        <v>3</v>
      </c>
      <c r="N311" s="151" t="s">
        <v>46</v>
      </c>
      <c r="O311" s="152">
        <v>0.222</v>
      </c>
      <c r="P311" s="152">
        <f>O311*H311</f>
        <v>46.012608</v>
      </c>
      <c r="Q311" s="152">
        <v>0.0004</v>
      </c>
      <c r="R311" s="152">
        <f>Q311*H311</f>
        <v>0.08290560000000001</v>
      </c>
      <c r="S311" s="152">
        <v>0</v>
      </c>
      <c r="T311" s="153">
        <f>S311*H311</f>
        <v>0</v>
      </c>
      <c r="AR311" s="16" t="s">
        <v>240</v>
      </c>
      <c r="AT311" s="16" t="s">
        <v>143</v>
      </c>
      <c r="AU311" s="16" t="s">
        <v>83</v>
      </c>
      <c r="AY311" s="16" t="s">
        <v>141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6" t="s">
        <v>20</v>
      </c>
      <c r="BK311" s="154">
        <f>ROUND(I311*H311,2)</f>
        <v>0</v>
      </c>
      <c r="BL311" s="16" t="s">
        <v>240</v>
      </c>
      <c r="BM311" s="16" t="s">
        <v>540</v>
      </c>
    </row>
    <row r="312" spans="2:47" s="1" customFormat="1" ht="13.5">
      <c r="B312" s="30"/>
      <c r="D312" s="155" t="s">
        <v>150</v>
      </c>
      <c r="F312" s="156" t="s">
        <v>541</v>
      </c>
      <c r="L312" s="30"/>
      <c r="M312" s="59"/>
      <c r="N312" s="31"/>
      <c r="O312" s="31"/>
      <c r="P312" s="31"/>
      <c r="Q312" s="31"/>
      <c r="R312" s="31"/>
      <c r="S312" s="31"/>
      <c r="T312" s="60"/>
      <c r="AT312" s="16" t="s">
        <v>150</v>
      </c>
      <c r="AU312" s="16" t="s">
        <v>83</v>
      </c>
    </row>
    <row r="313" spans="2:51" s="11" customFormat="1" ht="13.5">
      <c r="B313" s="157"/>
      <c r="D313" s="158" t="s">
        <v>152</v>
      </c>
      <c r="E313" s="159" t="s">
        <v>3</v>
      </c>
      <c r="F313" s="160" t="s">
        <v>211</v>
      </c>
      <c r="H313" s="161">
        <v>207.264</v>
      </c>
      <c r="L313" s="157"/>
      <c r="M313" s="162"/>
      <c r="N313" s="163"/>
      <c r="O313" s="163"/>
      <c r="P313" s="163"/>
      <c r="Q313" s="163"/>
      <c r="R313" s="163"/>
      <c r="S313" s="163"/>
      <c r="T313" s="164"/>
      <c r="AT313" s="165" t="s">
        <v>152</v>
      </c>
      <c r="AU313" s="165" t="s">
        <v>83</v>
      </c>
      <c r="AV313" s="11" t="s">
        <v>83</v>
      </c>
      <c r="AW313" s="11" t="s">
        <v>38</v>
      </c>
      <c r="AX313" s="11" t="s">
        <v>75</v>
      </c>
      <c r="AY313" s="165" t="s">
        <v>141</v>
      </c>
    </row>
    <row r="314" spans="2:65" s="1" customFormat="1" ht="22.5" customHeight="1">
      <c r="B314" s="143"/>
      <c r="C314" s="176" t="s">
        <v>542</v>
      </c>
      <c r="D314" s="176" t="s">
        <v>327</v>
      </c>
      <c r="E314" s="177" t="s">
        <v>543</v>
      </c>
      <c r="F314" s="178" t="s">
        <v>544</v>
      </c>
      <c r="G314" s="179" t="s">
        <v>146</v>
      </c>
      <c r="H314" s="180">
        <v>227.99</v>
      </c>
      <c r="I314" s="181"/>
      <c r="J314" s="181">
        <f>ROUND(I314*H314,2)</f>
        <v>0</v>
      </c>
      <c r="K314" s="178" t="s">
        <v>164</v>
      </c>
      <c r="L314" s="182"/>
      <c r="M314" s="183" t="s">
        <v>3</v>
      </c>
      <c r="N314" s="184" t="s">
        <v>46</v>
      </c>
      <c r="O314" s="152">
        <v>0</v>
      </c>
      <c r="P314" s="152">
        <f>O314*H314</f>
        <v>0</v>
      </c>
      <c r="Q314" s="152">
        <v>0.00388</v>
      </c>
      <c r="R314" s="152">
        <f>Q314*H314</f>
        <v>0.8846012000000001</v>
      </c>
      <c r="S314" s="152">
        <v>0</v>
      </c>
      <c r="T314" s="153">
        <f>S314*H314</f>
        <v>0</v>
      </c>
      <c r="AR314" s="16" t="s">
        <v>326</v>
      </c>
      <c r="AT314" s="16" t="s">
        <v>327</v>
      </c>
      <c r="AU314" s="16" t="s">
        <v>83</v>
      </c>
      <c r="AY314" s="16" t="s">
        <v>141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6" t="s">
        <v>20</v>
      </c>
      <c r="BK314" s="154">
        <f>ROUND(I314*H314,2)</f>
        <v>0</v>
      </c>
      <c r="BL314" s="16" t="s">
        <v>240</v>
      </c>
      <c r="BM314" s="16" t="s">
        <v>545</v>
      </c>
    </row>
    <row r="315" spans="2:47" s="1" customFormat="1" ht="13.5">
      <c r="B315" s="30"/>
      <c r="D315" s="155" t="s">
        <v>150</v>
      </c>
      <c r="F315" s="156" t="s">
        <v>546</v>
      </c>
      <c r="L315" s="30"/>
      <c r="M315" s="59"/>
      <c r="N315" s="31"/>
      <c r="O315" s="31"/>
      <c r="P315" s="31"/>
      <c r="Q315" s="31"/>
      <c r="R315" s="31"/>
      <c r="S315" s="31"/>
      <c r="T315" s="60"/>
      <c r="AT315" s="16" t="s">
        <v>150</v>
      </c>
      <c r="AU315" s="16" t="s">
        <v>83</v>
      </c>
    </row>
    <row r="316" spans="2:51" s="11" customFormat="1" ht="13.5">
      <c r="B316" s="157"/>
      <c r="D316" s="158" t="s">
        <v>152</v>
      </c>
      <c r="F316" s="160" t="s">
        <v>547</v>
      </c>
      <c r="H316" s="161">
        <v>227.99</v>
      </c>
      <c r="L316" s="157"/>
      <c r="M316" s="162"/>
      <c r="N316" s="163"/>
      <c r="O316" s="163"/>
      <c r="P316" s="163"/>
      <c r="Q316" s="163"/>
      <c r="R316" s="163"/>
      <c r="S316" s="163"/>
      <c r="T316" s="164"/>
      <c r="AT316" s="165" t="s">
        <v>152</v>
      </c>
      <c r="AU316" s="165" t="s">
        <v>83</v>
      </c>
      <c r="AV316" s="11" t="s">
        <v>83</v>
      </c>
      <c r="AW316" s="11" t="s">
        <v>4</v>
      </c>
      <c r="AX316" s="11" t="s">
        <v>20</v>
      </c>
      <c r="AY316" s="165" t="s">
        <v>141</v>
      </c>
    </row>
    <row r="317" spans="2:65" s="1" customFormat="1" ht="22.5" customHeight="1">
      <c r="B317" s="143"/>
      <c r="C317" s="144" t="s">
        <v>548</v>
      </c>
      <c r="D317" s="144" t="s">
        <v>143</v>
      </c>
      <c r="E317" s="145" t="s">
        <v>549</v>
      </c>
      <c r="F317" s="146" t="s">
        <v>550</v>
      </c>
      <c r="G317" s="147" t="s">
        <v>202</v>
      </c>
      <c r="H317" s="148">
        <v>2.057</v>
      </c>
      <c r="I317" s="149"/>
      <c r="J317" s="149">
        <f>ROUND(I317*H317,2)</f>
        <v>0</v>
      </c>
      <c r="K317" s="146" t="s">
        <v>164</v>
      </c>
      <c r="L317" s="30"/>
      <c r="M317" s="150" t="s">
        <v>3</v>
      </c>
      <c r="N317" s="151" t="s">
        <v>46</v>
      </c>
      <c r="O317" s="152">
        <v>1.598</v>
      </c>
      <c r="P317" s="152">
        <f>O317*H317</f>
        <v>3.287086</v>
      </c>
      <c r="Q317" s="152">
        <v>0</v>
      </c>
      <c r="R317" s="152">
        <f>Q317*H317</f>
        <v>0</v>
      </c>
      <c r="S317" s="152">
        <v>0</v>
      </c>
      <c r="T317" s="153">
        <f>S317*H317</f>
        <v>0</v>
      </c>
      <c r="AR317" s="16" t="s">
        <v>240</v>
      </c>
      <c r="AT317" s="16" t="s">
        <v>143</v>
      </c>
      <c r="AU317" s="16" t="s">
        <v>83</v>
      </c>
      <c r="AY317" s="16" t="s">
        <v>141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6" t="s">
        <v>20</v>
      </c>
      <c r="BK317" s="154">
        <f>ROUND(I317*H317,2)</f>
        <v>0</v>
      </c>
      <c r="BL317" s="16" t="s">
        <v>240</v>
      </c>
      <c r="BM317" s="16" t="s">
        <v>551</v>
      </c>
    </row>
    <row r="318" spans="2:47" s="1" customFormat="1" ht="27">
      <c r="B318" s="30"/>
      <c r="D318" s="155" t="s">
        <v>150</v>
      </c>
      <c r="F318" s="156" t="s">
        <v>552</v>
      </c>
      <c r="L318" s="30"/>
      <c r="M318" s="59"/>
      <c r="N318" s="31"/>
      <c r="O318" s="31"/>
      <c r="P318" s="31"/>
      <c r="Q318" s="31"/>
      <c r="R318" s="31"/>
      <c r="S318" s="31"/>
      <c r="T318" s="60"/>
      <c r="AT318" s="16" t="s">
        <v>150</v>
      </c>
      <c r="AU318" s="16" t="s">
        <v>83</v>
      </c>
    </row>
    <row r="319" spans="2:63" s="10" customFormat="1" ht="29.25" customHeight="1">
      <c r="B319" s="130"/>
      <c r="D319" s="140" t="s">
        <v>74</v>
      </c>
      <c r="E319" s="141" t="s">
        <v>553</v>
      </c>
      <c r="F319" s="141" t="s">
        <v>554</v>
      </c>
      <c r="J319" s="142">
        <f>BK319</f>
        <v>0</v>
      </c>
      <c r="L319" s="130"/>
      <c r="M319" s="134"/>
      <c r="N319" s="135"/>
      <c r="O319" s="135"/>
      <c r="P319" s="136">
        <f>SUM(P320:P350)</f>
        <v>106.206258</v>
      </c>
      <c r="Q319" s="135"/>
      <c r="R319" s="136">
        <f>SUM(R320:R350)</f>
        <v>2.5617799999999997</v>
      </c>
      <c r="S319" s="135"/>
      <c r="T319" s="137">
        <f>SUM(T320:T350)</f>
        <v>0</v>
      </c>
      <c r="AR319" s="131" t="s">
        <v>83</v>
      </c>
      <c r="AT319" s="138" t="s">
        <v>74</v>
      </c>
      <c r="AU319" s="138" t="s">
        <v>20</v>
      </c>
      <c r="AY319" s="131" t="s">
        <v>141</v>
      </c>
      <c r="BK319" s="139">
        <f>SUM(BK320:BK350)</f>
        <v>0</v>
      </c>
    </row>
    <row r="320" spans="2:65" s="1" customFormat="1" ht="31.5" customHeight="1">
      <c r="B320" s="143"/>
      <c r="C320" s="144" t="s">
        <v>555</v>
      </c>
      <c r="D320" s="144" t="s">
        <v>143</v>
      </c>
      <c r="E320" s="145" t="s">
        <v>556</v>
      </c>
      <c r="F320" s="146" t="s">
        <v>557</v>
      </c>
      <c r="G320" s="147" t="s">
        <v>146</v>
      </c>
      <c r="H320" s="148">
        <v>188</v>
      </c>
      <c r="I320" s="149"/>
      <c r="J320" s="149">
        <f>ROUND(I320*H320,2)</f>
        <v>0</v>
      </c>
      <c r="K320" s="146" t="s">
        <v>558</v>
      </c>
      <c r="L320" s="30"/>
      <c r="M320" s="150" t="s">
        <v>3</v>
      </c>
      <c r="N320" s="151" t="s">
        <v>46</v>
      </c>
      <c r="O320" s="152">
        <v>0.024</v>
      </c>
      <c r="P320" s="152">
        <f>O320*H320</f>
        <v>4.5120000000000005</v>
      </c>
      <c r="Q320" s="152">
        <v>0</v>
      </c>
      <c r="R320" s="152">
        <f>Q320*H320</f>
        <v>0</v>
      </c>
      <c r="S320" s="152">
        <v>0</v>
      </c>
      <c r="T320" s="153">
        <f>S320*H320</f>
        <v>0</v>
      </c>
      <c r="AR320" s="16" t="s">
        <v>240</v>
      </c>
      <c r="AT320" s="16" t="s">
        <v>143</v>
      </c>
      <c r="AU320" s="16" t="s">
        <v>83</v>
      </c>
      <c r="AY320" s="16" t="s">
        <v>141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6" t="s">
        <v>20</v>
      </c>
      <c r="BK320" s="154">
        <f>ROUND(I320*H320,2)</f>
        <v>0</v>
      </c>
      <c r="BL320" s="16" t="s">
        <v>240</v>
      </c>
      <c r="BM320" s="16" t="s">
        <v>559</v>
      </c>
    </row>
    <row r="321" spans="2:47" s="1" customFormat="1" ht="27">
      <c r="B321" s="30"/>
      <c r="D321" s="158" t="s">
        <v>150</v>
      </c>
      <c r="F321" s="173" t="s">
        <v>560</v>
      </c>
      <c r="L321" s="30"/>
      <c r="M321" s="59"/>
      <c r="N321" s="31"/>
      <c r="O321" s="31"/>
      <c r="P321" s="31"/>
      <c r="Q321" s="31"/>
      <c r="R321" s="31"/>
      <c r="S321" s="31"/>
      <c r="T321" s="60"/>
      <c r="AT321" s="16" t="s">
        <v>150</v>
      </c>
      <c r="AU321" s="16" t="s">
        <v>83</v>
      </c>
    </row>
    <row r="322" spans="2:65" s="1" customFormat="1" ht="22.5" customHeight="1">
      <c r="B322" s="143"/>
      <c r="C322" s="176" t="s">
        <v>561</v>
      </c>
      <c r="D322" s="176" t="s">
        <v>327</v>
      </c>
      <c r="E322" s="177" t="s">
        <v>562</v>
      </c>
      <c r="F322" s="178" t="s">
        <v>563</v>
      </c>
      <c r="G322" s="179" t="s">
        <v>202</v>
      </c>
      <c r="H322" s="180">
        <v>0.083</v>
      </c>
      <c r="I322" s="181"/>
      <c r="J322" s="181">
        <f>ROUND(I322*H322,2)</f>
        <v>0</v>
      </c>
      <c r="K322" s="178" t="s">
        <v>558</v>
      </c>
      <c r="L322" s="182"/>
      <c r="M322" s="183" t="s">
        <v>3</v>
      </c>
      <c r="N322" s="184" t="s">
        <v>46</v>
      </c>
      <c r="O322" s="152">
        <v>0</v>
      </c>
      <c r="P322" s="152">
        <f>O322*H322</f>
        <v>0</v>
      </c>
      <c r="Q322" s="152">
        <v>1</v>
      </c>
      <c r="R322" s="152">
        <f>Q322*H322</f>
        <v>0.083</v>
      </c>
      <c r="S322" s="152">
        <v>0</v>
      </c>
      <c r="T322" s="153">
        <f>S322*H322</f>
        <v>0</v>
      </c>
      <c r="AR322" s="16" t="s">
        <v>326</v>
      </c>
      <c r="AT322" s="16" t="s">
        <v>327</v>
      </c>
      <c r="AU322" s="16" t="s">
        <v>83</v>
      </c>
      <c r="AY322" s="16" t="s">
        <v>141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6" t="s">
        <v>20</v>
      </c>
      <c r="BK322" s="154">
        <f>ROUND(I322*H322,2)</f>
        <v>0</v>
      </c>
      <c r="BL322" s="16" t="s">
        <v>240</v>
      </c>
      <c r="BM322" s="16" t="s">
        <v>564</v>
      </c>
    </row>
    <row r="323" spans="2:47" s="1" customFormat="1" ht="27">
      <c r="B323" s="30"/>
      <c r="D323" s="155" t="s">
        <v>150</v>
      </c>
      <c r="F323" s="156" t="s">
        <v>565</v>
      </c>
      <c r="L323" s="30"/>
      <c r="M323" s="59"/>
      <c r="N323" s="31"/>
      <c r="O323" s="31"/>
      <c r="P323" s="31"/>
      <c r="Q323" s="31"/>
      <c r="R323" s="31"/>
      <c r="S323" s="31"/>
      <c r="T323" s="60"/>
      <c r="AT323" s="16" t="s">
        <v>150</v>
      </c>
      <c r="AU323" s="16" t="s">
        <v>83</v>
      </c>
    </row>
    <row r="324" spans="2:47" s="1" customFormat="1" ht="27">
      <c r="B324" s="30"/>
      <c r="D324" s="155" t="s">
        <v>369</v>
      </c>
      <c r="F324" s="185" t="s">
        <v>566</v>
      </c>
      <c r="L324" s="30"/>
      <c r="M324" s="59"/>
      <c r="N324" s="31"/>
      <c r="O324" s="31"/>
      <c r="P324" s="31"/>
      <c r="Q324" s="31"/>
      <c r="R324" s="31"/>
      <c r="S324" s="31"/>
      <c r="T324" s="60"/>
      <c r="AT324" s="16" t="s">
        <v>369</v>
      </c>
      <c r="AU324" s="16" t="s">
        <v>83</v>
      </c>
    </row>
    <row r="325" spans="2:51" s="11" customFormat="1" ht="13.5">
      <c r="B325" s="157"/>
      <c r="D325" s="158" t="s">
        <v>152</v>
      </c>
      <c r="E325" s="159" t="s">
        <v>3</v>
      </c>
      <c r="F325" s="160" t="s">
        <v>567</v>
      </c>
      <c r="H325" s="161">
        <v>0.083</v>
      </c>
      <c r="L325" s="157"/>
      <c r="M325" s="162"/>
      <c r="N325" s="163"/>
      <c r="O325" s="163"/>
      <c r="P325" s="163"/>
      <c r="Q325" s="163"/>
      <c r="R325" s="163"/>
      <c r="S325" s="163"/>
      <c r="T325" s="164"/>
      <c r="AT325" s="165" t="s">
        <v>152</v>
      </c>
      <c r="AU325" s="165" t="s">
        <v>83</v>
      </c>
      <c r="AV325" s="11" t="s">
        <v>83</v>
      </c>
      <c r="AW325" s="11" t="s">
        <v>38</v>
      </c>
      <c r="AX325" s="11" t="s">
        <v>75</v>
      </c>
      <c r="AY325" s="165" t="s">
        <v>141</v>
      </c>
    </row>
    <row r="326" spans="2:65" s="1" customFormat="1" ht="22.5" customHeight="1">
      <c r="B326" s="143"/>
      <c r="C326" s="144" t="s">
        <v>568</v>
      </c>
      <c r="D326" s="144" t="s">
        <v>143</v>
      </c>
      <c r="E326" s="145" t="s">
        <v>569</v>
      </c>
      <c r="F326" s="146" t="s">
        <v>570</v>
      </c>
      <c r="G326" s="147" t="s">
        <v>146</v>
      </c>
      <c r="H326" s="148">
        <v>376</v>
      </c>
      <c r="I326" s="149"/>
      <c r="J326" s="149">
        <f>ROUND(I326*H326,2)</f>
        <v>0</v>
      </c>
      <c r="K326" s="146" t="s">
        <v>558</v>
      </c>
      <c r="L326" s="30"/>
      <c r="M326" s="150" t="s">
        <v>3</v>
      </c>
      <c r="N326" s="151" t="s">
        <v>46</v>
      </c>
      <c r="O326" s="152">
        <v>0.115</v>
      </c>
      <c r="P326" s="152">
        <f>O326*H326</f>
        <v>43.24</v>
      </c>
      <c r="Q326" s="152">
        <v>0</v>
      </c>
      <c r="R326" s="152">
        <f>Q326*H326</f>
        <v>0</v>
      </c>
      <c r="S326" s="152">
        <v>0</v>
      </c>
      <c r="T326" s="153">
        <f>S326*H326</f>
        <v>0</v>
      </c>
      <c r="AR326" s="16" t="s">
        <v>240</v>
      </c>
      <c r="AT326" s="16" t="s">
        <v>143</v>
      </c>
      <c r="AU326" s="16" t="s">
        <v>83</v>
      </c>
      <c r="AY326" s="16" t="s">
        <v>141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6" t="s">
        <v>20</v>
      </c>
      <c r="BK326" s="154">
        <f>ROUND(I326*H326,2)</f>
        <v>0</v>
      </c>
      <c r="BL326" s="16" t="s">
        <v>240</v>
      </c>
      <c r="BM326" s="16" t="s">
        <v>571</v>
      </c>
    </row>
    <row r="327" spans="2:47" s="1" customFormat="1" ht="27">
      <c r="B327" s="30"/>
      <c r="D327" s="155" t="s">
        <v>150</v>
      </c>
      <c r="F327" s="156" t="s">
        <v>572</v>
      </c>
      <c r="L327" s="30"/>
      <c r="M327" s="59"/>
      <c r="N327" s="31"/>
      <c r="O327" s="31"/>
      <c r="P327" s="31"/>
      <c r="Q327" s="31"/>
      <c r="R327" s="31"/>
      <c r="S327" s="31"/>
      <c r="T327" s="60"/>
      <c r="AT327" s="16" t="s">
        <v>150</v>
      </c>
      <c r="AU327" s="16" t="s">
        <v>83</v>
      </c>
    </row>
    <row r="328" spans="2:51" s="11" customFormat="1" ht="13.5">
      <c r="B328" s="157"/>
      <c r="D328" s="158" t="s">
        <v>152</v>
      </c>
      <c r="F328" s="160" t="s">
        <v>573</v>
      </c>
      <c r="H328" s="161">
        <v>376</v>
      </c>
      <c r="L328" s="157"/>
      <c r="M328" s="162"/>
      <c r="N328" s="163"/>
      <c r="O328" s="163"/>
      <c r="P328" s="163"/>
      <c r="Q328" s="163"/>
      <c r="R328" s="163"/>
      <c r="S328" s="163"/>
      <c r="T328" s="164"/>
      <c r="AT328" s="165" t="s">
        <v>152</v>
      </c>
      <c r="AU328" s="165" t="s">
        <v>83</v>
      </c>
      <c r="AV328" s="11" t="s">
        <v>83</v>
      </c>
      <c r="AW328" s="11" t="s">
        <v>4</v>
      </c>
      <c r="AX328" s="11" t="s">
        <v>20</v>
      </c>
      <c r="AY328" s="165" t="s">
        <v>141</v>
      </c>
    </row>
    <row r="329" spans="2:65" s="1" customFormat="1" ht="22.5" customHeight="1">
      <c r="B329" s="143"/>
      <c r="C329" s="176" t="s">
        <v>574</v>
      </c>
      <c r="D329" s="176" t="s">
        <v>327</v>
      </c>
      <c r="E329" s="177" t="s">
        <v>575</v>
      </c>
      <c r="F329" s="178" t="s">
        <v>576</v>
      </c>
      <c r="G329" s="179" t="s">
        <v>146</v>
      </c>
      <c r="H329" s="180">
        <v>216.2</v>
      </c>
      <c r="I329" s="181"/>
      <c r="J329" s="181">
        <f>ROUND(I329*H329,2)</f>
        <v>0</v>
      </c>
      <c r="K329" s="178" t="s">
        <v>558</v>
      </c>
      <c r="L329" s="182"/>
      <c r="M329" s="183" t="s">
        <v>3</v>
      </c>
      <c r="N329" s="184" t="s">
        <v>46</v>
      </c>
      <c r="O329" s="152">
        <v>0</v>
      </c>
      <c r="P329" s="152">
        <f>O329*H329</f>
        <v>0</v>
      </c>
      <c r="Q329" s="152">
        <v>0.002</v>
      </c>
      <c r="R329" s="152">
        <f>Q329*H329</f>
        <v>0.4324</v>
      </c>
      <c r="S329" s="152">
        <v>0</v>
      </c>
      <c r="T329" s="153">
        <f>S329*H329</f>
        <v>0</v>
      </c>
      <c r="AR329" s="16" t="s">
        <v>326</v>
      </c>
      <c r="AT329" s="16" t="s">
        <v>327</v>
      </c>
      <c r="AU329" s="16" t="s">
        <v>83</v>
      </c>
      <c r="AY329" s="16" t="s">
        <v>141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6" t="s">
        <v>20</v>
      </c>
      <c r="BK329" s="154">
        <f>ROUND(I329*H329,2)</f>
        <v>0</v>
      </c>
      <c r="BL329" s="16" t="s">
        <v>240</v>
      </c>
      <c r="BM329" s="16" t="s">
        <v>577</v>
      </c>
    </row>
    <row r="330" spans="2:47" s="1" customFormat="1" ht="27">
      <c r="B330" s="30"/>
      <c r="D330" s="155" t="s">
        <v>150</v>
      </c>
      <c r="F330" s="156" t="s">
        <v>578</v>
      </c>
      <c r="L330" s="30"/>
      <c r="M330" s="59"/>
      <c r="N330" s="31"/>
      <c r="O330" s="31"/>
      <c r="P330" s="31"/>
      <c r="Q330" s="31"/>
      <c r="R330" s="31"/>
      <c r="S330" s="31"/>
      <c r="T330" s="60"/>
      <c r="AT330" s="16" t="s">
        <v>150</v>
      </c>
      <c r="AU330" s="16" t="s">
        <v>83</v>
      </c>
    </row>
    <row r="331" spans="2:51" s="11" customFormat="1" ht="13.5">
      <c r="B331" s="157"/>
      <c r="D331" s="158" t="s">
        <v>152</v>
      </c>
      <c r="F331" s="160" t="s">
        <v>579</v>
      </c>
      <c r="H331" s="161">
        <v>216.2</v>
      </c>
      <c r="L331" s="157"/>
      <c r="M331" s="162"/>
      <c r="N331" s="163"/>
      <c r="O331" s="163"/>
      <c r="P331" s="163"/>
      <c r="Q331" s="163"/>
      <c r="R331" s="163"/>
      <c r="S331" s="163"/>
      <c r="T331" s="164"/>
      <c r="AT331" s="165" t="s">
        <v>152</v>
      </c>
      <c r="AU331" s="165" t="s">
        <v>83</v>
      </c>
      <c r="AV331" s="11" t="s">
        <v>83</v>
      </c>
      <c r="AW331" s="11" t="s">
        <v>4</v>
      </c>
      <c r="AX331" s="11" t="s">
        <v>20</v>
      </c>
      <c r="AY331" s="165" t="s">
        <v>141</v>
      </c>
    </row>
    <row r="332" spans="2:65" s="1" customFormat="1" ht="31.5" customHeight="1">
      <c r="B332" s="143"/>
      <c r="C332" s="176" t="s">
        <v>580</v>
      </c>
      <c r="D332" s="176" t="s">
        <v>327</v>
      </c>
      <c r="E332" s="177" t="s">
        <v>581</v>
      </c>
      <c r="F332" s="178" t="s">
        <v>582</v>
      </c>
      <c r="G332" s="179" t="s">
        <v>146</v>
      </c>
      <c r="H332" s="180">
        <v>216.2</v>
      </c>
      <c r="I332" s="181"/>
      <c r="J332" s="181">
        <f>ROUND(I332*H332,2)</f>
        <v>0</v>
      </c>
      <c r="K332" s="178" t="s">
        <v>209</v>
      </c>
      <c r="L332" s="182"/>
      <c r="M332" s="183" t="s">
        <v>3</v>
      </c>
      <c r="N332" s="184" t="s">
        <v>46</v>
      </c>
      <c r="O332" s="152">
        <v>0</v>
      </c>
      <c r="P332" s="152">
        <f>O332*H332</f>
        <v>0</v>
      </c>
      <c r="Q332" s="152">
        <v>0.0042</v>
      </c>
      <c r="R332" s="152">
        <f>Q332*H332</f>
        <v>0.9080399999999998</v>
      </c>
      <c r="S332" s="152">
        <v>0</v>
      </c>
      <c r="T332" s="153">
        <f>S332*H332</f>
        <v>0</v>
      </c>
      <c r="AR332" s="16" t="s">
        <v>326</v>
      </c>
      <c r="AT332" s="16" t="s">
        <v>327</v>
      </c>
      <c r="AU332" s="16" t="s">
        <v>83</v>
      </c>
      <c r="AY332" s="16" t="s">
        <v>141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6" t="s">
        <v>20</v>
      </c>
      <c r="BK332" s="154">
        <f>ROUND(I332*H332,2)</f>
        <v>0</v>
      </c>
      <c r="BL332" s="16" t="s">
        <v>240</v>
      </c>
      <c r="BM332" s="16" t="s">
        <v>583</v>
      </c>
    </row>
    <row r="333" spans="2:47" s="1" customFormat="1" ht="13.5">
      <c r="B333" s="30"/>
      <c r="D333" s="155" t="s">
        <v>150</v>
      </c>
      <c r="F333" s="156" t="s">
        <v>582</v>
      </c>
      <c r="L333" s="30"/>
      <c r="M333" s="59"/>
      <c r="N333" s="31"/>
      <c r="O333" s="31"/>
      <c r="P333" s="31"/>
      <c r="Q333" s="31"/>
      <c r="R333" s="31"/>
      <c r="S333" s="31"/>
      <c r="T333" s="60"/>
      <c r="AT333" s="16" t="s">
        <v>150</v>
      </c>
      <c r="AU333" s="16" t="s">
        <v>83</v>
      </c>
    </row>
    <row r="334" spans="2:51" s="11" customFormat="1" ht="13.5">
      <c r="B334" s="157"/>
      <c r="D334" s="158" t="s">
        <v>152</v>
      </c>
      <c r="F334" s="160" t="s">
        <v>579</v>
      </c>
      <c r="H334" s="161">
        <v>216.2</v>
      </c>
      <c r="L334" s="157"/>
      <c r="M334" s="162"/>
      <c r="N334" s="163"/>
      <c r="O334" s="163"/>
      <c r="P334" s="163"/>
      <c r="Q334" s="163"/>
      <c r="R334" s="163"/>
      <c r="S334" s="163"/>
      <c r="T334" s="164"/>
      <c r="AT334" s="165" t="s">
        <v>152</v>
      </c>
      <c r="AU334" s="165" t="s">
        <v>83</v>
      </c>
      <c r="AV334" s="11" t="s">
        <v>83</v>
      </c>
      <c r="AW334" s="11" t="s">
        <v>4</v>
      </c>
      <c r="AX334" s="11" t="s">
        <v>20</v>
      </c>
      <c r="AY334" s="165" t="s">
        <v>141</v>
      </c>
    </row>
    <row r="335" spans="2:65" s="1" customFormat="1" ht="22.5" customHeight="1">
      <c r="B335" s="143"/>
      <c r="C335" s="144" t="s">
        <v>584</v>
      </c>
      <c r="D335" s="144" t="s">
        <v>143</v>
      </c>
      <c r="E335" s="145" t="s">
        <v>585</v>
      </c>
      <c r="F335" s="146" t="s">
        <v>586</v>
      </c>
      <c r="G335" s="147" t="s">
        <v>146</v>
      </c>
      <c r="H335" s="148">
        <v>188</v>
      </c>
      <c r="I335" s="149"/>
      <c r="J335" s="149">
        <f>ROUND(I335*H335,2)</f>
        <v>0</v>
      </c>
      <c r="K335" s="146" t="s">
        <v>209</v>
      </c>
      <c r="L335" s="30"/>
      <c r="M335" s="150" t="s">
        <v>3</v>
      </c>
      <c r="N335" s="151" t="s">
        <v>46</v>
      </c>
      <c r="O335" s="152">
        <v>0.179</v>
      </c>
      <c r="P335" s="152">
        <f>O335*H335</f>
        <v>33.652</v>
      </c>
      <c r="Q335" s="152">
        <v>0.00088</v>
      </c>
      <c r="R335" s="152">
        <f>Q335*H335</f>
        <v>0.16544</v>
      </c>
      <c r="S335" s="152">
        <v>0</v>
      </c>
      <c r="T335" s="153">
        <f>S335*H335</f>
        <v>0</v>
      </c>
      <c r="AR335" s="16" t="s">
        <v>240</v>
      </c>
      <c r="AT335" s="16" t="s">
        <v>143</v>
      </c>
      <c r="AU335" s="16" t="s">
        <v>83</v>
      </c>
      <c r="AY335" s="16" t="s">
        <v>141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6" t="s">
        <v>20</v>
      </c>
      <c r="BK335" s="154">
        <f>ROUND(I335*H335,2)</f>
        <v>0</v>
      </c>
      <c r="BL335" s="16" t="s">
        <v>240</v>
      </c>
      <c r="BM335" s="16" t="s">
        <v>587</v>
      </c>
    </row>
    <row r="336" spans="2:47" s="1" customFormat="1" ht="13.5">
      <c r="B336" s="30"/>
      <c r="D336" s="158" t="s">
        <v>150</v>
      </c>
      <c r="F336" s="173" t="s">
        <v>588</v>
      </c>
      <c r="L336" s="30"/>
      <c r="M336" s="59"/>
      <c r="N336" s="31"/>
      <c r="O336" s="31"/>
      <c r="P336" s="31"/>
      <c r="Q336" s="31"/>
      <c r="R336" s="31"/>
      <c r="S336" s="31"/>
      <c r="T336" s="60"/>
      <c r="AT336" s="16" t="s">
        <v>150</v>
      </c>
      <c r="AU336" s="16" t="s">
        <v>83</v>
      </c>
    </row>
    <row r="337" spans="2:65" s="1" customFormat="1" ht="31.5" customHeight="1">
      <c r="B337" s="143"/>
      <c r="C337" s="176" t="s">
        <v>589</v>
      </c>
      <c r="D337" s="176" t="s">
        <v>327</v>
      </c>
      <c r="E337" s="177" t="s">
        <v>590</v>
      </c>
      <c r="F337" s="178" t="s">
        <v>591</v>
      </c>
      <c r="G337" s="179" t="s">
        <v>146</v>
      </c>
      <c r="H337" s="180">
        <v>216.2</v>
      </c>
      <c r="I337" s="181"/>
      <c r="J337" s="181">
        <f>ROUND(I337*H337,2)</f>
        <v>0</v>
      </c>
      <c r="K337" s="178" t="s">
        <v>3</v>
      </c>
      <c r="L337" s="182"/>
      <c r="M337" s="183" t="s">
        <v>3</v>
      </c>
      <c r="N337" s="184" t="s">
        <v>46</v>
      </c>
      <c r="O337" s="152">
        <v>0</v>
      </c>
      <c r="P337" s="152">
        <f>O337*H337</f>
        <v>0</v>
      </c>
      <c r="Q337" s="152">
        <v>0.0042</v>
      </c>
      <c r="R337" s="152">
        <f>Q337*H337</f>
        <v>0.9080399999999998</v>
      </c>
      <c r="S337" s="152">
        <v>0</v>
      </c>
      <c r="T337" s="153">
        <f>S337*H337</f>
        <v>0</v>
      </c>
      <c r="AR337" s="16" t="s">
        <v>326</v>
      </c>
      <c r="AT337" s="16" t="s">
        <v>327</v>
      </c>
      <c r="AU337" s="16" t="s">
        <v>83</v>
      </c>
      <c r="AY337" s="16" t="s">
        <v>141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6" t="s">
        <v>20</v>
      </c>
      <c r="BK337" s="154">
        <f>ROUND(I337*H337,2)</f>
        <v>0</v>
      </c>
      <c r="BL337" s="16" t="s">
        <v>240</v>
      </c>
      <c r="BM337" s="16" t="s">
        <v>592</v>
      </c>
    </row>
    <row r="338" spans="2:47" s="1" customFormat="1" ht="27">
      <c r="B338" s="30"/>
      <c r="D338" s="155" t="s">
        <v>150</v>
      </c>
      <c r="F338" s="156" t="s">
        <v>591</v>
      </c>
      <c r="L338" s="30"/>
      <c r="M338" s="59"/>
      <c r="N338" s="31"/>
      <c r="O338" s="31"/>
      <c r="P338" s="31"/>
      <c r="Q338" s="31"/>
      <c r="R338" s="31"/>
      <c r="S338" s="31"/>
      <c r="T338" s="60"/>
      <c r="AT338" s="16" t="s">
        <v>150</v>
      </c>
      <c r="AU338" s="16" t="s">
        <v>83</v>
      </c>
    </row>
    <row r="339" spans="2:51" s="11" customFormat="1" ht="13.5">
      <c r="B339" s="157"/>
      <c r="D339" s="158" t="s">
        <v>152</v>
      </c>
      <c r="F339" s="160" t="s">
        <v>579</v>
      </c>
      <c r="H339" s="161">
        <v>216.2</v>
      </c>
      <c r="L339" s="157"/>
      <c r="M339" s="162"/>
      <c r="N339" s="163"/>
      <c r="O339" s="163"/>
      <c r="P339" s="163"/>
      <c r="Q339" s="163"/>
      <c r="R339" s="163"/>
      <c r="S339" s="163"/>
      <c r="T339" s="164"/>
      <c r="AT339" s="165" t="s">
        <v>152</v>
      </c>
      <c r="AU339" s="165" t="s">
        <v>83</v>
      </c>
      <c r="AV339" s="11" t="s">
        <v>83</v>
      </c>
      <c r="AW339" s="11" t="s">
        <v>4</v>
      </c>
      <c r="AX339" s="11" t="s">
        <v>20</v>
      </c>
      <c r="AY339" s="165" t="s">
        <v>141</v>
      </c>
    </row>
    <row r="340" spans="2:65" s="1" customFormat="1" ht="22.5" customHeight="1">
      <c r="B340" s="143"/>
      <c r="C340" s="144" t="s">
        <v>593</v>
      </c>
      <c r="D340" s="144" t="s">
        <v>143</v>
      </c>
      <c r="E340" s="145" t="s">
        <v>594</v>
      </c>
      <c r="F340" s="146" t="s">
        <v>595</v>
      </c>
      <c r="G340" s="147" t="s">
        <v>146</v>
      </c>
      <c r="H340" s="148">
        <v>188</v>
      </c>
      <c r="I340" s="149"/>
      <c r="J340" s="149"/>
      <c r="K340" s="146" t="s">
        <v>147</v>
      </c>
      <c r="L340" s="30"/>
      <c r="M340" s="150" t="s">
        <v>3</v>
      </c>
      <c r="N340" s="151" t="s">
        <v>46</v>
      </c>
      <c r="O340" s="152">
        <v>0.11</v>
      </c>
      <c r="P340" s="152">
        <f>O340*H340</f>
        <v>20.68</v>
      </c>
      <c r="Q340" s="152">
        <v>0</v>
      </c>
      <c r="R340" s="152">
        <f>Q340*H340</f>
        <v>0</v>
      </c>
      <c r="S340" s="152">
        <v>0</v>
      </c>
      <c r="T340" s="153">
        <f>S340*H340</f>
        <v>0</v>
      </c>
      <c r="AR340" s="16" t="s">
        <v>240</v>
      </c>
      <c r="AT340" s="16" t="s">
        <v>143</v>
      </c>
      <c r="AU340" s="16" t="s">
        <v>83</v>
      </c>
      <c r="AY340" s="16" t="s">
        <v>141</v>
      </c>
      <c r="BE340" s="154">
        <f>IF(N340="základní",J340,0)</f>
        <v>0</v>
      </c>
      <c r="BF340" s="154">
        <f>IF(N340="snížená",J340,0)</f>
        <v>0</v>
      </c>
      <c r="BG340" s="154">
        <f>IF(N340="zákl. přenesená",J340,0)</f>
        <v>0</v>
      </c>
      <c r="BH340" s="154">
        <f>IF(N340="sníž. přenesená",J340,0)</f>
        <v>0</v>
      </c>
      <c r="BI340" s="154">
        <f>IF(N340="nulová",J340,0)</f>
        <v>0</v>
      </c>
      <c r="BJ340" s="16" t="s">
        <v>20</v>
      </c>
      <c r="BK340" s="154">
        <f>ROUND(I340*H340,2)</f>
        <v>0</v>
      </c>
      <c r="BL340" s="16" t="s">
        <v>240</v>
      </c>
      <c r="BM340" s="16" t="s">
        <v>596</v>
      </c>
    </row>
    <row r="341" spans="2:47" s="1" customFormat="1" ht="27">
      <c r="B341" s="30"/>
      <c r="D341" s="155" t="s">
        <v>150</v>
      </c>
      <c r="F341" s="156" t="s">
        <v>597</v>
      </c>
      <c r="L341" s="30"/>
      <c r="M341" s="59"/>
      <c r="N341" s="31"/>
      <c r="O341" s="31"/>
      <c r="P341" s="31"/>
      <c r="Q341" s="31"/>
      <c r="R341" s="31"/>
      <c r="S341" s="31"/>
      <c r="T341" s="60"/>
      <c r="AT341" s="16" t="s">
        <v>150</v>
      </c>
      <c r="AU341" s="16" t="s">
        <v>83</v>
      </c>
    </row>
    <row r="342" spans="2:51" s="11" customFormat="1" ht="13.5">
      <c r="B342" s="157"/>
      <c r="D342" s="155" t="s">
        <v>152</v>
      </c>
      <c r="E342" s="165" t="s">
        <v>3</v>
      </c>
      <c r="F342" s="174" t="s">
        <v>598</v>
      </c>
      <c r="H342" s="175">
        <v>224</v>
      </c>
      <c r="L342" s="157"/>
      <c r="M342" s="162"/>
      <c r="N342" s="163"/>
      <c r="O342" s="163"/>
      <c r="P342" s="163"/>
      <c r="Q342" s="163"/>
      <c r="R342" s="163"/>
      <c r="S342" s="163"/>
      <c r="T342" s="164"/>
      <c r="AT342" s="165" t="s">
        <v>152</v>
      </c>
      <c r="AU342" s="165" t="s">
        <v>83</v>
      </c>
      <c r="AV342" s="11" t="s">
        <v>83</v>
      </c>
      <c r="AW342" s="11" t="s">
        <v>38</v>
      </c>
      <c r="AX342" s="11" t="s">
        <v>75</v>
      </c>
      <c r="AY342" s="165" t="s">
        <v>141</v>
      </c>
    </row>
    <row r="343" spans="2:51" s="12" customFormat="1" ht="13.5">
      <c r="B343" s="166"/>
      <c r="D343" s="155" t="s">
        <v>152</v>
      </c>
      <c r="E343" s="167" t="s">
        <v>3</v>
      </c>
      <c r="F343" s="168" t="s">
        <v>599</v>
      </c>
      <c r="H343" s="169" t="s">
        <v>3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9" t="s">
        <v>152</v>
      </c>
      <c r="AU343" s="169" t="s">
        <v>83</v>
      </c>
      <c r="AV343" s="12" t="s">
        <v>20</v>
      </c>
      <c r="AW343" s="12" t="s">
        <v>38</v>
      </c>
      <c r="AX343" s="12" t="s">
        <v>75</v>
      </c>
      <c r="AY343" s="169" t="s">
        <v>141</v>
      </c>
    </row>
    <row r="344" spans="2:51" s="11" customFormat="1" ht="13.5">
      <c r="B344" s="157"/>
      <c r="D344" s="158" t="s">
        <v>152</v>
      </c>
      <c r="E344" s="159" t="s">
        <v>3</v>
      </c>
      <c r="F344" s="160" t="s">
        <v>600</v>
      </c>
      <c r="H344" s="161">
        <v>-36</v>
      </c>
      <c r="L344" s="157"/>
      <c r="M344" s="162"/>
      <c r="N344" s="163"/>
      <c r="O344" s="163"/>
      <c r="P344" s="163"/>
      <c r="Q344" s="163"/>
      <c r="R344" s="163"/>
      <c r="S344" s="163"/>
      <c r="T344" s="164"/>
      <c r="AT344" s="165" t="s">
        <v>152</v>
      </c>
      <c r="AU344" s="165" t="s">
        <v>83</v>
      </c>
      <c r="AV344" s="11" t="s">
        <v>83</v>
      </c>
      <c r="AW344" s="11" t="s">
        <v>38</v>
      </c>
      <c r="AX344" s="11" t="s">
        <v>75</v>
      </c>
      <c r="AY344" s="165" t="s">
        <v>141</v>
      </c>
    </row>
    <row r="345" spans="2:65" s="1" customFormat="1" ht="22.5" customHeight="1">
      <c r="B345" s="143"/>
      <c r="C345" s="176" t="s">
        <v>601</v>
      </c>
      <c r="D345" s="176" t="s">
        <v>327</v>
      </c>
      <c r="E345" s="177" t="s">
        <v>602</v>
      </c>
      <c r="F345" s="178" t="s">
        <v>603</v>
      </c>
      <c r="G345" s="179" t="s">
        <v>146</v>
      </c>
      <c r="H345" s="180">
        <v>216.2</v>
      </c>
      <c r="I345" s="181"/>
      <c r="J345" s="181">
        <f>ROUND(I345*H345,2)</f>
        <v>0</v>
      </c>
      <c r="K345" s="178" t="s">
        <v>147</v>
      </c>
      <c r="L345" s="182"/>
      <c r="M345" s="183" t="s">
        <v>3</v>
      </c>
      <c r="N345" s="184" t="s">
        <v>46</v>
      </c>
      <c r="O345" s="152">
        <v>0</v>
      </c>
      <c r="P345" s="152">
        <f>O345*H345</f>
        <v>0</v>
      </c>
      <c r="Q345" s="152">
        <v>0.0003</v>
      </c>
      <c r="R345" s="152">
        <f>Q345*H345</f>
        <v>0.06485999999999999</v>
      </c>
      <c r="S345" s="152">
        <v>0</v>
      </c>
      <c r="T345" s="153">
        <f>S345*H345</f>
        <v>0</v>
      </c>
      <c r="AR345" s="16" t="s">
        <v>326</v>
      </c>
      <c r="AT345" s="16" t="s">
        <v>327</v>
      </c>
      <c r="AU345" s="16" t="s">
        <v>83</v>
      </c>
      <c r="AY345" s="16" t="s">
        <v>141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6" t="s">
        <v>20</v>
      </c>
      <c r="BK345" s="154">
        <f>ROUND(I345*H345,2)</f>
        <v>0</v>
      </c>
      <c r="BL345" s="16" t="s">
        <v>240</v>
      </c>
      <c r="BM345" s="16" t="s">
        <v>604</v>
      </c>
    </row>
    <row r="346" spans="2:47" s="1" customFormat="1" ht="27">
      <c r="B346" s="30"/>
      <c r="D346" s="155" t="s">
        <v>150</v>
      </c>
      <c r="F346" s="156" t="s">
        <v>605</v>
      </c>
      <c r="L346" s="30"/>
      <c r="M346" s="59"/>
      <c r="N346" s="31"/>
      <c r="O346" s="31"/>
      <c r="P346" s="31"/>
      <c r="Q346" s="31"/>
      <c r="R346" s="31"/>
      <c r="S346" s="31"/>
      <c r="T346" s="60"/>
      <c r="AT346" s="16" t="s">
        <v>150</v>
      </c>
      <c r="AU346" s="16" t="s">
        <v>83</v>
      </c>
    </row>
    <row r="347" spans="2:47" s="1" customFormat="1" ht="40.5">
      <c r="B347" s="30"/>
      <c r="D347" s="155" t="s">
        <v>369</v>
      </c>
      <c r="F347" s="185" t="s">
        <v>606</v>
      </c>
      <c r="L347" s="30"/>
      <c r="M347" s="59"/>
      <c r="N347" s="31"/>
      <c r="O347" s="31"/>
      <c r="P347" s="31"/>
      <c r="Q347" s="31"/>
      <c r="R347" s="31"/>
      <c r="S347" s="31"/>
      <c r="T347" s="60"/>
      <c r="AT347" s="16" t="s">
        <v>369</v>
      </c>
      <c r="AU347" s="16" t="s">
        <v>83</v>
      </c>
    </row>
    <row r="348" spans="2:51" s="11" customFormat="1" ht="13.5">
      <c r="B348" s="157"/>
      <c r="D348" s="158" t="s">
        <v>152</v>
      </c>
      <c r="F348" s="160" t="s">
        <v>579</v>
      </c>
      <c r="H348" s="161">
        <v>216.2</v>
      </c>
      <c r="L348" s="157"/>
      <c r="M348" s="162"/>
      <c r="N348" s="163"/>
      <c r="O348" s="163"/>
      <c r="P348" s="163"/>
      <c r="Q348" s="163"/>
      <c r="R348" s="163"/>
      <c r="S348" s="163"/>
      <c r="T348" s="164"/>
      <c r="AT348" s="165" t="s">
        <v>152</v>
      </c>
      <c r="AU348" s="165" t="s">
        <v>83</v>
      </c>
      <c r="AV348" s="11" t="s">
        <v>83</v>
      </c>
      <c r="AW348" s="11" t="s">
        <v>4</v>
      </c>
      <c r="AX348" s="11" t="s">
        <v>20</v>
      </c>
      <c r="AY348" s="165" t="s">
        <v>141</v>
      </c>
    </row>
    <row r="349" spans="2:65" s="1" customFormat="1" ht="22.5" customHeight="1">
      <c r="B349" s="143"/>
      <c r="C349" s="144" t="s">
        <v>607</v>
      </c>
      <c r="D349" s="144" t="s">
        <v>143</v>
      </c>
      <c r="E349" s="145" t="s">
        <v>608</v>
      </c>
      <c r="F349" s="146" t="s">
        <v>609</v>
      </c>
      <c r="G349" s="147" t="s">
        <v>202</v>
      </c>
      <c r="H349" s="148">
        <v>2.562</v>
      </c>
      <c r="I349" s="149"/>
      <c r="J349" s="149">
        <f>ROUND(I349*H349,2)</f>
        <v>0</v>
      </c>
      <c r="K349" s="146" t="s">
        <v>147</v>
      </c>
      <c r="L349" s="30"/>
      <c r="M349" s="150" t="s">
        <v>3</v>
      </c>
      <c r="N349" s="151" t="s">
        <v>46</v>
      </c>
      <c r="O349" s="152">
        <v>1.609</v>
      </c>
      <c r="P349" s="152">
        <f>O349*H349</f>
        <v>4.1222579999999995</v>
      </c>
      <c r="Q349" s="152">
        <v>0</v>
      </c>
      <c r="R349" s="152">
        <f>Q349*H349</f>
        <v>0</v>
      </c>
      <c r="S349" s="152">
        <v>0</v>
      </c>
      <c r="T349" s="153">
        <f>S349*H349</f>
        <v>0</v>
      </c>
      <c r="AR349" s="16" t="s">
        <v>240</v>
      </c>
      <c r="AT349" s="16" t="s">
        <v>143</v>
      </c>
      <c r="AU349" s="16" t="s">
        <v>83</v>
      </c>
      <c r="AY349" s="16" t="s">
        <v>141</v>
      </c>
      <c r="BE349" s="154">
        <f>IF(N349="základní",J349,0)</f>
        <v>0</v>
      </c>
      <c r="BF349" s="154">
        <f>IF(N349="snížená",J349,0)</f>
        <v>0</v>
      </c>
      <c r="BG349" s="154">
        <f>IF(N349="zákl. přenesená",J349,0)</f>
        <v>0</v>
      </c>
      <c r="BH349" s="154">
        <f>IF(N349="sníž. přenesená",J349,0)</f>
        <v>0</v>
      </c>
      <c r="BI349" s="154">
        <f>IF(N349="nulová",J349,0)</f>
        <v>0</v>
      </c>
      <c r="BJ349" s="16" t="s">
        <v>20</v>
      </c>
      <c r="BK349" s="154">
        <f>ROUND(I349*H349,2)</f>
        <v>0</v>
      </c>
      <c r="BL349" s="16" t="s">
        <v>240</v>
      </c>
      <c r="BM349" s="16" t="s">
        <v>610</v>
      </c>
    </row>
    <row r="350" spans="2:47" s="1" customFormat="1" ht="27">
      <c r="B350" s="30"/>
      <c r="D350" s="155" t="s">
        <v>150</v>
      </c>
      <c r="F350" s="156" t="s">
        <v>611</v>
      </c>
      <c r="L350" s="30"/>
      <c r="M350" s="59"/>
      <c r="N350" s="31"/>
      <c r="O350" s="31"/>
      <c r="P350" s="31"/>
      <c r="Q350" s="31"/>
      <c r="R350" s="31"/>
      <c r="S350" s="31"/>
      <c r="T350" s="60"/>
      <c r="AT350" s="16" t="s">
        <v>150</v>
      </c>
      <c r="AU350" s="16" t="s">
        <v>83</v>
      </c>
    </row>
    <row r="351" spans="2:63" s="10" customFormat="1" ht="29.25" customHeight="1">
      <c r="B351" s="130"/>
      <c r="D351" s="140" t="s">
        <v>74</v>
      </c>
      <c r="E351" s="141" t="s">
        <v>612</v>
      </c>
      <c r="F351" s="141" t="s">
        <v>613</v>
      </c>
      <c r="J351" s="142">
        <f>BK351</f>
        <v>0</v>
      </c>
      <c r="L351" s="130"/>
      <c r="M351" s="134"/>
      <c r="N351" s="135"/>
      <c r="O351" s="135"/>
      <c r="P351" s="136">
        <f>SUM(P352:P362)</f>
        <v>36.247682000000005</v>
      </c>
      <c r="Q351" s="135"/>
      <c r="R351" s="136">
        <f>SUM(R352:R362)</f>
        <v>5.422014</v>
      </c>
      <c r="S351" s="135"/>
      <c r="T351" s="137">
        <f>SUM(T352:T362)</f>
        <v>0</v>
      </c>
      <c r="AR351" s="131" t="s">
        <v>83</v>
      </c>
      <c r="AT351" s="138" t="s">
        <v>74</v>
      </c>
      <c r="AU351" s="138" t="s">
        <v>20</v>
      </c>
      <c r="AY351" s="131" t="s">
        <v>141</v>
      </c>
      <c r="BK351" s="139">
        <f>SUM(BK352:BK362)</f>
        <v>0</v>
      </c>
    </row>
    <row r="352" spans="2:65" s="1" customFormat="1" ht="31.5" customHeight="1">
      <c r="B352" s="143"/>
      <c r="C352" s="144" t="s">
        <v>614</v>
      </c>
      <c r="D352" s="144" t="s">
        <v>143</v>
      </c>
      <c r="E352" s="145" t="s">
        <v>615</v>
      </c>
      <c r="F352" s="146" t="s">
        <v>616</v>
      </c>
      <c r="G352" s="147" t="s">
        <v>146</v>
      </c>
      <c r="H352" s="148">
        <v>188</v>
      </c>
      <c r="I352" s="149"/>
      <c r="J352" s="149">
        <f>ROUND(I352*H352,2)</f>
        <v>0</v>
      </c>
      <c r="K352" s="146" t="s">
        <v>209</v>
      </c>
      <c r="L352" s="30"/>
      <c r="M352" s="150" t="s">
        <v>3</v>
      </c>
      <c r="N352" s="151" t="s">
        <v>46</v>
      </c>
      <c r="O352" s="152">
        <v>0.14</v>
      </c>
      <c r="P352" s="152">
        <f>O352*H352</f>
        <v>26.320000000000004</v>
      </c>
      <c r="Q352" s="152">
        <v>0.00116</v>
      </c>
      <c r="R352" s="152">
        <f>Q352*H352</f>
        <v>0.21808</v>
      </c>
      <c r="S352" s="152">
        <v>0</v>
      </c>
      <c r="T352" s="153">
        <f>S352*H352</f>
        <v>0</v>
      </c>
      <c r="AR352" s="16" t="s">
        <v>240</v>
      </c>
      <c r="AT352" s="16" t="s">
        <v>143</v>
      </c>
      <c r="AU352" s="16" t="s">
        <v>83</v>
      </c>
      <c r="AY352" s="16" t="s">
        <v>141</v>
      </c>
      <c r="BE352" s="154">
        <f>IF(N352="základní",J352,0)</f>
        <v>0</v>
      </c>
      <c r="BF352" s="154">
        <f>IF(N352="snížená",J352,0)</f>
        <v>0</v>
      </c>
      <c r="BG352" s="154">
        <f>IF(N352="zákl. přenesená",J352,0)</f>
        <v>0</v>
      </c>
      <c r="BH352" s="154">
        <f>IF(N352="sníž. přenesená",J352,0)</f>
        <v>0</v>
      </c>
      <c r="BI352" s="154">
        <f>IF(N352="nulová",J352,0)</f>
        <v>0</v>
      </c>
      <c r="BJ352" s="16" t="s">
        <v>20</v>
      </c>
      <c r="BK352" s="154">
        <f>ROUND(I352*H352,2)</f>
        <v>0</v>
      </c>
      <c r="BL352" s="16" t="s">
        <v>240</v>
      </c>
      <c r="BM352" s="16" t="s">
        <v>617</v>
      </c>
    </row>
    <row r="353" spans="2:47" s="1" customFormat="1" ht="27">
      <c r="B353" s="30"/>
      <c r="D353" s="155" t="s">
        <v>150</v>
      </c>
      <c r="F353" s="156" t="s">
        <v>618</v>
      </c>
      <c r="L353" s="30"/>
      <c r="M353" s="59"/>
      <c r="N353" s="31"/>
      <c r="O353" s="31"/>
      <c r="P353" s="31"/>
      <c r="Q353" s="31"/>
      <c r="R353" s="31"/>
      <c r="S353" s="31"/>
      <c r="T353" s="60"/>
      <c r="AT353" s="16" t="s">
        <v>150</v>
      </c>
      <c r="AU353" s="16" t="s">
        <v>83</v>
      </c>
    </row>
    <row r="354" spans="2:47" s="1" customFormat="1" ht="27">
      <c r="B354" s="30"/>
      <c r="D354" s="155" t="s">
        <v>369</v>
      </c>
      <c r="F354" s="185" t="s">
        <v>619</v>
      </c>
      <c r="L354" s="30"/>
      <c r="M354" s="59"/>
      <c r="N354" s="31"/>
      <c r="O354" s="31"/>
      <c r="P354" s="31"/>
      <c r="Q354" s="31"/>
      <c r="R354" s="31"/>
      <c r="S354" s="31"/>
      <c r="T354" s="60"/>
      <c r="AT354" s="16" t="s">
        <v>369</v>
      </c>
      <c r="AU354" s="16" t="s">
        <v>83</v>
      </c>
    </row>
    <row r="355" spans="2:51" s="11" customFormat="1" ht="13.5">
      <c r="B355" s="157"/>
      <c r="D355" s="155" t="s">
        <v>152</v>
      </c>
      <c r="E355" s="165" t="s">
        <v>3</v>
      </c>
      <c r="F355" s="174" t="s">
        <v>598</v>
      </c>
      <c r="H355" s="175">
        <v>224</v>
      </c>
      <c r="L355" s="157"/>
      <c r="M355" s="162"/>
      <c r="N355" s="163"/>
      <c r="O355" s="163"/>
      <c r="P355" s="163"/>
      <c r="Q355" s="163"/>
      <c r="R355" s="163"/>
      <c r="S355" s="163"/>
      <c r="T355" s="164"/>
      <c r="AT355" s="165" t="s">
        <v>152</v>
      </c>
      <c r="AU355" s="165" t="s">
        <v>83</v>
      </c>
      <c r="AV355" s="11" t="s">
        <v>83</v>
      </c>
      <c r="AW355" s="11" t="s">
        <v>38</v>
      </c>
      <c r="AX355" s="11" t="s">
        <v>75</v>
      </c>
      <c r="AY355" s="165" t="s">
        <v>141</v>
      </c>
    </row>
    <row r="356" spans="2:51" s="12" customFormat="1" ht="13.5">
      <c r="B356" s="166"/>
      <c r="D356" s="155" t="s">
        <v>152</v>
      </c>
      <c r="E356" s="167" t="s">
        <v>3</v>
      </c>
      <c r="F356" s="168" t="s">
        <v>599</v>
      </c>
      <c r="H356" s="169" t="s">
        <v>3</v>
      </c>
      <c r="L356" s="166"/>
      <c r="M356" s="170"/>
      <c r="N356" s="171"/>
      <c r="O356" s="171"/>
      <c r="P356" s="171"/>
      <c r="Q356" s="171"/>
      <c r="R356" s="171"/>
      <c r="S356" s="171"/>
      <c r="T356" s="172"/>
      <c r="AT356" s="169" t="s">
        <v>152</v>
      </c>
      <c r="AU356" s="169" t="s">
        <v>83</v>
      </c>
      <c r="AV356" s="12" t="s">
        <v>20</v>
      </c>
      <c r="AW356" s="12" t="s">
        <v>38</v>
      </c>
      <c r="AX356" s="12" t="s">
        <v>75</v>
      </c>
      <c r="AY356" s="169" t="s">
        <v>141</v>
      </c>
    </row>
    <row r="357" spans="2:51" s="11" customFormat="1" ht="13.5">
      <c r="B357" s="157"/>
      <c r="D357" s="158" t="s">
        <v>152</v>
      </c>
      <c r="E357" s="159" t="s">
        <v>3</v>
      </c>
      <c r="F357" s="160" t="s">
        <v>600</v>
      </c>
      <c r="H357" s="161">
        <v>-36</v>
      </c>
      <c r="L357" s="157"/>
      <c r="M357" s="162"/>
      <c r="N357" s="163"/>
      <c r="O357" s="163"/>
      <c r="P357" s="163"/>
      <c r="Q357" s="163"/>
      <c r="R357" s="163"/>
      <c r="S357" s="163"/>
      <c r="T357" s="164"/>
      <c r="AT357" s="165" t="s">
        <v>152</v>
      </c>
      <c r="AU357" s="165" t="s">
        <v>83</v>
      </c>
      <c r="AV357" s="11" t="s">
        <v>83</v>
      </c>
      <c r="AW357" s="11" t="s">
        <v>38</v>
      </c>
      <c r="AX357" s="11" t="s">
        <v>75</v>
      </c>
      <c r="AY357" s="165" t="s">
        <v>141</v>
      </c>
    </row>
    <row r="358" spans="2:65" s="1" customFormat="1" ht="22.5" customHeight="1">
      <c r="B358" s="143"/>
      <c r="C358" s="176" t="s">
        <v>620</v>
      </c>
      <c r="D358" s="176" t="s">
        <v>327</v>
      </c>
      <c r="E358" s="177" t="s">
        <v>621</v>
      </c>
      <c r="F358" s="178" t="s">
        <v>992</v>
      </c>
      <c r="G358" s="179" t="s">
        <v>146</v>
      </c>
      <c r="H358" s="180">
        <v>216.2</v>
      </c>
      <c r="I358" s="181"/>
      <c r="J358" s="181">
        <f>ROUND(I358*H358,2)</f>
        <v>0</v>
      </c>
      <c r="K358" s="178" t="s">
        <v>147</v>
      </c>
      <c r="L358" s="182"/>
      <c r="M358" s="183" t="s">
        <v>3</v>
      </c>
      <c r="N358" s="184" t="s">
        <v>46</v>
      </c>
      <c r="O358" s="152">
        <v>0</v>
      </c>
      <c r="P358" s="152">
        <f>O358*H358</f>
        <v>0</v>
      </c>
      <c r="Q358" s="152">
        <v>0.02407</v>
      </c>
      <c r="R358" s="152">
        <f>Q358*H358</f>
        <v>5.203934</v>
      </c>
      <c r="S358" s="152">
        <v>0</v>
      </c>
      <c r="T358" s="153">
        <f>S358*H358</f>
        <v>0</v>
      </c>
      <c r="AR358" s="16" t="s">
        <v>326</v>
      </c>
      <c r="AT358" s="16" t="s">
        <v>327</v>
      </c>
      <c r="AU358" s="16" t="s">
        <v>83</v>
      </c>
      <c r="AY358" s="16" t="s">
        <v>141</v>
      </c>
      <c r="BE358" s="154">
        <f>IF(N358="základní",J358,0)</f>
        <v>0</v>
      </c>
      <c r="BF358" s="154">
        <f>IF(N358="snížená",J358,0)</f>
        <v>0</v>
      </c>
      <c r="BG358" s="154">
        <f>IF(N358="zákl. přenesená",J358,0)</f>
        <v>0</v>
      </c>
      <c r="BH358" s="154">
        <f>IF(N358="sníž. přenesená",J358,0)</f>
        <v>0</v>
      </c>
      <c r="BI358" s="154">
        <f>IF(N358="nulová",J358,0)</f>
        <v>0</v>
      </c>
      <c r="BJ358" s="16" t="s">
        <v>20</v>
      </c>
      <c r="BK358" s="154">
        <f>ROUND(I358*H358,2)</f>
        <v>0</v>
      </c>
      <c r="BL358" s="16" t="s">
        <v>240</v>
      </c>
      <c r="BM358" s="16" t="s">
        <v>622</v>
      </c>
    </row>
    <row r="359" spans="2:47" s="1" customFormat="1" ht="40.5">
      <c r="B359" s="30"/>
      <c r="D359" s="155" t="s">
        <v>150</v>
      </c>
      <c r="F359" s="156" t="s">
        <v>623</v>
      </c>
      <c r="L359" s="30"/>
      <c r="M359" s="59"/>
      <c r="N359" s="31"/>
      <c r="O359" s="31"/>
      <c r="P359" s="31"/>
      <c r="Q359" s="31"/>
      <c r="R359" s="31"/>
      <c r="S359" s="31"/>
      <c r="T359" s="60"/>
      <c r="AT359" s="16" t="s">
        <v>150</v>
      </c>
      <c r="AU359" s="16" t="s">
        <v>83</v>
      </c>
    </row>
    <row r="360" spans="2:51" s="11" customFormat="1" ht="13.5">
      <c r="B360" s="157"/>
      <c r="D360" s="158" t="s">
        <v>152</v>
      </c>
      <c r="F360" s="160" t="s">
        <v>579</v>
      </c>
      <c r="H360" s="161">
        <v>216.2</v>
      </c>
      <c r="L360" s="157"/>
      <c r="M360" s="162"/>
      <c r="N360" s="163"/>
      <c r="O360" s="163"/>
      <c r="P360" s="163"/>
      <c r="Q360" s="163"/>
      <c r="R360" s="163"/>
      <c r="S360" s="163"/>
      <c r="T360" s="164"/>
      <c r="AT360" s="165" t="s">
        <v>152</v>
      </c>
      <c r="AU360" s="165" t="s">
        <v>83</v>
      </c>
      <c r="AV360" s="11" t="s">
        <v>83</v>
      </c>
      <c r="AW360" s="11" t="s">
        <v>4</v>
      </c>
      <c r="AX360" s="11" t="s">
        <v>20</v>
      </c>
      <c r="AY360" s="165" t="s">
        <v>141</v>
      </c>
    </row>
    <row r="361" spans="2:65" s="1" customFormat="1" ht="22.5" customHeight="1">
      <c r="B361" s="143"/>
      <c r="C361" s="144" t="s">
        <v>624</v>
      </c>
      <c r="D361" s="144" t="s">
        <v>143</v>
      </c>
      <c r="E361" s="145" t="s">
        <v>625</v>
      </c>
      <c r="F361" s="146" t="s">
        <v>626</v>
      </c>
      <c r="G361" s="147" t="s">
        <v>202</v>
      </c>
      <c r="H361" s="148">
        <v>5.422</v>
      </c>
      <c r="I361" s="149"/>
      <c r="J361" s="149">
        <f>ROUND(I361*H361,2)</f>
        <v>0</v>
      </c>
      <c r="K361" s="146" t="s">
        <v>147</v>
      </c>
      <c r="L361" s="30"/>
      <c r="M361" s="150" t="s">
        <v>3</v>
      </c>
      <c r="N361" s="151" t="s">
        <v>46</v>
      </c>
      <c r="O361" s="152">
        <v>1.831</v>
      </c>
      <c r="P361" s="152">
        <f>O361*H361</f>
        <v>9.927681999999999</v>
      </c>
      <c r="Q361" s="152">
        <v>0</v>
      </c>
      <c r="R361" s="152">
        <f>Q361*H361</f>
        <v>0</v>
      </c>
      <c r="S361" s="152">
        <v>0</v>
      </c>
      <c r="T361" s="153">
        <f>S361*H361</f>
        <v>0</v>
      </c>
      <c r="AR361" s="16" t="s">
        <v>240</v>
      </c>
      <c r="AT361" s="16" t="s">
        <v>143</v>
      </c>
      <c r="AU361" s="16" t="s">
        <v>83</v>
      </c>
      <c r="AY361" s="16" t="s">
        <v>141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6" t="s">
        <v>20</v>
      </c>
      <c r="BK361" s="154">
        <f>ROUND(I361*H361,2)</f>
        <v>0</v>
      </c>
      <c r="BL361" s="16" t="s">
        <v>240</v>
      </c>
      <c r="BM361" s="16" t="s">
        <v>627</v>
      </c>
    </row>
    <row r="362" spans="2:47" s="1" customFormat="1" ht="27">
      <c r="B362" s="30"/>
      <c r="D362" s="155" t="s">
        <v>150</v>
      </c>
      <c r="F362" s="156" t="s">
        <v>628</v>
      </c>
      <c r="L362" s="30"/>
      <c r="M362" s="59"/>
      <c r="N362" s="31"/>
      <c r="O362" s="31"/>
      <c r="P362" s="31"/>
      <c r="Q362" s="31"/>
      <c r="R362" s="31"/>
      <c r="S362" s="31"/>
      <c r="T362" s="60"/>
      <c r="AT362" s="16" t="s">
        <v>150</v>
      </c>
      <c r="AU362" s="16" t="s">
        <v>83</v>
      </c>
    </row>
    <row r="363" spans="2:63" s="10" customFormat="1" ht="29.25" customHeight="1">
      <c r="B363" s="130"/>
      <c r="D363" s="140" t="s">
        <v>74</v>
      </c>
      <c r="E363" s="141" t="s">
        <v>629</v>
      </c>
      <c r="F363" s="141" t="s">
        <v>630</v>
      </c>
      <c r="J363" s="142">
        <f>BK363</f>
        <v>0</v>
      </c>
      <c r="L363" s="130"/>
      <c r="M363" s="134"/>
      <c r="N363" s="135"/>
      <c r="O363" s="135"/>
      <c r="P363" s="136">
        <f>SUM(P364:P365)</f>
        <v>0</v>
      </c>
      <c r="Q363" s="135"/>
      <c r="R363" s="136">
        <f>SUM(R364:R365)</f>
        <v>0</v>
      </c>
      <c r="S363" s="135"/>
      <c r="T363" s="137">
        <f>SUM(T364:T365)</f>
        <v>0</v>
      </c>
      <c r="AR363" s="131" t="s">
        <v>83</v>
      </c>
      <c r="AT363" s="138" t="s">
        <v>74</v>
      </c>
      <c r="AU363" s="138" t="s">
        <v>20</v>
      </c>
      <c r="AY363" s="131" t="s">
        <v>141</v>
      </c>
      <c r="BK363" s="139">
        <f>SUM(BK364:BK365)</f>
        <v>0</v>
      </c>
    </row>
    <row r="364" spans="2:65" s="1" customFormat="1" ht="31.5" customHeight="1">
      <c r="B364" s="143"/>
      <c r="C364" s="144" t="s">
        <v>631</v>
      </c>
      <c r="D364" s="144" t="s">
        <v>143</v>
      </c>
      <c r="E364" s="145" t="s">
        <v>632</v>
      </c>
      <c r="F364" s="146" t="s">
        <v>633</v>
      </c>
      <c r="G364" s="147" t="s">
        <v>220</v>
      </c>
      <c r="H364" s="148">
        <v>1</v>
      </c>
      <c r="I364" s="149"/>
      <c r="J364" s="149">
        <f>ROUND(I364*H364,2)</f>
        <v>0</v>
      </c>
      <c r="K364" s="146" t="s">
        <v>3</v>
      </c>
      <c r="L364" s="30"/>
      <c r="M364" s="150" t="s">
        <v>3</v>
      </c>
      <c r="N364" s="151" t="s">
        <v>46</v>
      </c>
      <c r="O364" s="152">
        <v>0</v>
      </c>
      <c r="P364" s="152">
        <f>O364*H364</f>
        <v>0</v>
      </c>
      <c r="Q364" s="152">
        <v>0</v>
      </c>
      <c r="R364" s="152">
        <f>Q364*H364</f>
        <v>0</v>
      </c>
      <c r="S364" s="152">
        <v>0</v>
      </c>
      <c r="T364" s="153">
        <f>S364*H364</f>
        <v>0</v>
      </c>
      <c r="AR364" s="16" t="s">
        <v>240</v>
      </c>
      <c r="AT364" s="16" t="s">
        <v>143</v>
      </c>
      <c r="AU364" s="16" t="s">
        <v>83</v>
      </c>
      <c r="AY364" s="16" t="s">
        <v>141</v>
      </c>
      <c r="BE364" s="154">
        <f>IF(N364="základní",J364,0)</f>
        <v>0</v>
      </c>
      <c r="BF364" s="154">
        <f>IF(N364="snížená",J364,0)</f>
        <v>0</v>
      </c>
      <c r="BG364" s="154">
        <f>IF(N364="zákl. přenesená",J364,0)</f>
        <v>0</v>
      </c>
      <c r="BH364" s="154">
        <f>IF(N364="sníž. přenesená",J364,0)</f>
        <v>0</v>
      </c>
      <c r="BI364" s="154">
        <f>IF(N364="nulová",J364,0)</f>
        <v>0</v>
      </c>
      <c r="BJ364" s="16" t="s">
        <v>20</v>
      </c>
      <c r="BK364" s="154">
        <f>ROUND(I364*H364,2)</f>
        <v>0</v>
      </c>
      <c r="BL364" s="16" t="s">
        <v>240</v>
      </c>
      <c r="BM364" s="16" t="s">
        <v>634</v>
      </c>
    </row>
    <row r="365" spans="2:47" s="1" customFormat="1" ht="13.5">
      <c r="B365" s="30"/>
      <c r="D365" s="155" t="s">
        <v>150</v>
      </c>
      <c r="F365" s="156" t="s">
        <v>633</v>
      </c>
      <c r="L365" s="30"/>
      <c r="M365" s="59"/>
      <c r="N365" s="31"/>
      <c r="O365" s="31"/>
      <c r="P365" s="31"/>
      <c r="Q365" s="31"/>
      <c r="R365" s="31"/>
      <c r="S365" s="31"/>
      <c r="T365" s="60"/>
      <c r="AT365" s="16" t="s">
        <v>150</v>
      </c>
      <c r="AU365" s="16" t="s">
        <v>83</v>
      </c>
    </row>
    <row r="366" spans="2:63" s="10" customFormat="1" ht="29.25" customHeight="1">
      <c r="B366" s="130"/>
      <c r="D366" s="140" t="s">
        <v>74</v>
      </c>
      <c r="E366" s="141" t="s">
        <v>635</v>
      </c>
      <c r="F366" s="141" t="s">
        <v>636</v>
      </c>
      <c r="J366" s="142">
        <f>BK366</f>
        <v>0</v>
      </c>
      <c r="L366" s="130"/>
      <c r="M366" s="134"/>
      <c r="N366" s="135"/>
      <c r="O366" s="135"/>
      <c r="P366" s="136">
        <f>SUM(P367:P369)</f>
        <v>0</v>
      </c>
      <c r="Q366" s="135"/>
      <c r="R366" s="136">
        <f>SUM(R367:R369)</f>
        <v>0</v>
      </c>
      <c r="S366" s="135"/>
      <c r="T366" s="137">
        <f>SUM(T367:T369)</f>
        <v>0</v>
      </c>
      <c r="AR366" s="131" t="s">
        <v>83</v>
      </c>
      <c r="AT366" s="138" t="s">
        <v>74</v>
      </c>
      <c r="AU366" s="138" t="s">
        <v>20</v>
      </c>
      <c r="AY366" s="131" t="s">
        <v>141</v>
      </c>
      <c r="BK366" s="139">
        <f>SUM(BK367:BK369)</f>
        <v>0</v>
      </c>
    </row>
    <row r="367" spans="2:65" s="1" customFormat="1" ht="22.5" customHeight="1">
      <c r="B367" s="143"/>
      <c r="C367" s="144" t="s">
        <v>637</v>
      </c>
      <c r="D367" s="144" t="s">
        <v>143</v>
      </c>
      <c r="E367" s="145" t="s">
        <v>638</v>
      </c>
      <c r="F367" s="146" t="s">
        <v>639</v>
      </c>
      <c r="G367" s="147" t="s">
        <v>220</v>
      </c>
      <c r="H367" s="148">
        <v>1</v>
      </c>
      <c r="I367" s="149"/>
      <c r="J367" s="149">
        <f>ROUND(I367*H367,2)</f>
        <v>0</v>
      </c>
      <c r="K367" s="146" t="s">
        <v>3</v>
      </c>
      <c r="L367" s="30"/>
      <c r="M367" s="150" t="s">
        <v>3</v>
      </c>
      <c r="N367" s="151" t="s">
        <v>46</v>
      </c>
      <c r="O367" s="152">
        <v>0</v>
      </c>
      <c r="P367" s="152">
        <f>O367*H367</f>
        <v>0</v>
      </c>
      <c r="Q367" s="152">
        <v>0</v>
      </c>
      <c r="R367" s="152">
        <f>Q367*H367</f>
        <v>0</v>
      </c>
      <c r="S367" s="152">
        <v>0</v>
      </c>
      <c r="T367" s="153">
        <f>S367*H367</f>
        <v>0</v>
      </c>
      <c r="AR367" s="16" t="s">
        <v>240</v>
      </c>
      <c r="AT367" s="16" t="s">
        <v>143</v>
      </c>
      <c r="AU367" s="16" t="s">
        <v>83</v>
      </c>
      <c r="AY367" s="16" t="s">
        <v>141</v>
      </c>
      <c r="BE367" s="154">
        <f>IF(N367="základní",J367,0)</f>
        <v>0</v>
      </c>
      <c r="BF367" s="154">
        <f>IF(N367="snížená",J367,0)</f>
        <v>0</v>
      </c>
      <c r="BG367" s="154">
        <f>IF(N367="zákl. přenesená",J367,0)</f>
        <v>0</v>
      </c>
      <c r="BH367" s="154">
        <f>IF(N367="sníž. přenesená",J367,0)</f>
        <v>0</v>
      </c>
      <c r="BI367" s="154">
        <f>IF(N367="nulová",J367,0)</f>
        <v>0</v>
      </c>
      <c r="BJ367" s="16" t="s">
        <v>20</v>
      </c>
      <c r="BK367" s="154">
        <f>ROUND(I367*H367,2)</f>
        <v>0</v>
      </c>
      <c r="BL367" s="16" t="s">
        <v>240</v>
      </c>
      <c r="BM367" s="16" t="s">
        <v>640</v>
      </c>
    </row>
    <row r="368" spans="2:65" s="1" customFormat="1" ht="22.5" customHeight="1">
      <c r="B368" s="143"/>
      <c r="C368" s="144" t="s">
        <v>641</v>
      </c>
      <c r="D368" s="144" t="s">
        <v>143</v>
      </c>
      <c r="E368" s="145" t="s">
        <v>642</v>
      </c>
      <c r="F368" s="287" t="s">
        <v>999</v>
      </c>
      <c r="G368" s="147" t="s">
        <v>220</v>
      </c>
      <c r="H368" s="148">
        <v>1</v>
      </c>
      <c r="I368" s="149"/>
      <c r="J368" s="149">
        <f>ROUND(I368*H368,2)</f>
        <v>0</v>
      </c>
      <c r="K368" s="146" t="s">
        <v>3</v>
      </c>
      <c r="L368" s="30"/>
      <c r="M368" s="150" t="s">
        <v>3</v>
      </c>
      <c r="N368" s="151" t="s">
        <v>46</v>
      </c>
      <c r="O368" s="152">
        <v>0</v>
      </c>
      <c r="P368" s="152">
        <f>O368*H368</f>
        <v>0</v>
      </c>
      <c r="Q368" s="152">
        <v>0</v>
      </c>
      <c r="R368" s="152">
        <f>Q368*H368</f>
        <v>0</v>
      </c>
      <c r="S368" s="152">
        <v>0</v>
      </c>
      <c r="T368" s="153">
        <f>S368*H368</f>
        <v>0</v>
      </c>
      <c r="AR368" s="16" t="s">
        <v>240</v>
      </c>
      <c r="AT368" s="16" t="s">
        <v>143</v>
      </c>
      <c r="AU368" s="16" t="s">
        <v>83</v>
      </c>
      <c r="AY368" s="16" t="s">
        <v>141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6" t="s">
        <v>20</v>
      </c>
      <c r="BK368" s="154">
        <f>ROUND(I368*H368,2)</f>
        <v>0</v>
      </c>
      <c r="BL368" s="16" t="s">
        <v>240</v>
      </c>
      <c r="BM368" s="16" t="s">
        <v>643</v>
      </c>
    </row>
    <row r="369" spans="2:65" s="1" customFormat="1" ht="22.5" customHeight="1">
      <c r="B369" s="143"/>
      <c r="C369" s="144" t="s">
        <v>644</v>
      </c>
      <c r="D369" s="144" t="s">
        <v>143</v>
      </c>
      <c r="E369" s="145" t="s">
        <v>645</v>
      </c>
      <c r="F369" s="287" t="s">
        <v>998</v>
      </c>
      <c r="G369" s="147" t="s">
        <v>220</v>
      </c>
      <c r="H369" s="148">
        <v>1</v>
      </c>
      <c r="I369" s="149"/>
      <c r="J369" s="149">
        <f>ROUND(I369*H369,2)</f>
        <v>0</v>
      </c>
      <c r="K369" s="146" t="s">
        <v>3</v>
      </c>
      <c r="L369" s="30"/>
      <c r="M369" s="150" t="s">
        <v>3</v>
      </c>
      <c r="N369" s="151" t="s">
        <v>46</v>
      </c>
      <c r="O369" s="152">
        <v>0</v>
      </c>
      <c r="P369" s="152">
        <f>O369*H369</f>
        <v>0</v>
      </c>
      <c r="Q369" s="152">
        <v>0</v>
      </c>
      <c r="R369" s="152">
        <f>Q369*H369</f>
        <v>0</v>
      </c>
      <c r="S369" s="152">
        <v>0</v>
      </c>
      <c r="T369" s="153">
        <f>S369*H369</f>
        <v>0</v>
      </c>
      <c r="AR369" s="16" t="s">
        <v>240</v>
      </c>
      <c r="AT369" s="16" t="s">
        <v>143</v>
      </c>
      <c r="AU369" s="16" t="s">
        <v>83</v>
      </c>
      <c r="AY369" s="16" t="s">
        <v>141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6" t="s">
        <v>20</v>
      </c>
      <c r="BK369" s="154">
        <f>ROUND(I369*H369,2)</f>
        <v>0</v>
      </c>
      <c r="BL369" s="16" t="s">
        <v>240</v>
      </c>
      <c r="BM369" s="16" t="s">
        <v>646</v>
      </c>
    </row>
    <row r="370" spans="2:63" s="10" customFormat="1" ht="29.25" customHeight="1">
      <c r="B370" s="130"/>
      <c r="D370" s="140" t="s">
        <v>74</v>
      </c>
      <c r="E370" s="141" t="s">
        <v>647</v>
      </c>
      <c r="F370" s="141" t="s">
        <v>648</v>
      </c>
      <c r="J370" s="142">
        <f>BK370</f>
        <v>0</v>
      </c>
      <c r="L370" s="130"/>
      <c r="M370" s="134"/>
      <c r="N370" s="135"/>
      <c r="O370" s="135"/>
      <c r="P370" s="136">
        <f>P371</f>
        <v>0</v>
      </c>
      <c r="Q370" s="135"/>
      <c r="R370" s="136">
        <f>R371</f>
        <v>0</v>
      </c>
      <c r="S370" s="135"/>
      <c r="T370" s="137">
        <f>T371</f>
        <v>0</v>
      </c>
      <c r="AR370" s="131" t="s">
        <v>83</v>
      </c>
      <c r="AT370" s="138" t="s">
        <v>74</v>
      </c>
      <c r="AU370" s="138" t="s">
        <v>20</v>
      </c>
      <c r="AY370" s="131" t="s">
        <v>141</v>
      </c>
      <c r="BK370" s="139">
        <f>BK371</f>
        <v>0</v>
      </c>
    </row>
    <row r="371" spans="2:65" s="1" customFormat="1" ht="22.5" customHeight="1">
      <c r="B371" s="143"/>
      <c r="C371" s="144" t="s">
        <v>649</v>
      </c>
      <c r="D371" s="144" t="s">
        <v>143</v>
      </c>
      <c r="E371" s="145" t="s">
        <v>650</v>
      </c>
      <c r="F371" s="146" t="s">
        <v>651</v>
      </c>
      <c r="G371" s="147" t="s">
        <v>220</v>
      </c>
      <c r="H371" s="148">
        <v>1</v>
      </c>
      <c r="I371" s="149"/>
      <c r="J371" s="149">
        <f>ROUND(I371*H371,2)</f>
        <v>0</v>
      </c>
      <c r="K371" s="146" t="s">
        <v>3</v>
      </c>
      <c r="L371" s="30"/>
      <c r="M371" s="150" t="s">
        <v>3</v>
      </c>
      <c r="N371" s="151" t="s">
        <v>46</v>
      </c>
      <c r="O371" s="152">
        <v>0</v>
      </c>
      <c r="P371" s="152">
        <f>O371*H371</f>
        <v>0</v>
      </c>
      <c r="Q371" s="152">
        <v>0</v>
      </c>
      <c r="R371" s="152">
        <f>Q371*H371</f>
        <v>0</v>
      </c>
      <c r="S371" s="152">
        <v>0</v>
      </c>
      <c r="T371" s="153">
        <f>S371*H371</f>
        <v>0</v>
      </c>
      <c r="AR371" s="16" t="s">
        <v>240</v>
      </c>
      <c r="AT371" s="16" t="s">
        <v>143</v>
      </c>
      <c r="AU371" s="16" t="s">
        <v>83</v>
      </c>
      <c r="AY371" s="16" t="s">
        <v>141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6" t="s">
        <v>20</v>
      </c>
      <c r="BK371" s="154">
        <f>ROUND(I371*H371,2)</f>
        <v>0</v>
      </c>
      <c r="BL371" s="16" t="s">
        <v>240</v>
      </c>
      <c r="BM371" s="16" t="s">
        <v>652</v>
      </c>
    </row>
    <row r="372" spans="2:63" s="10" customFormat="1" ht="29.25" customHeight="1">
      <c r="B372" s="130"/>
      <c r="D372" s="140" t="s">
        <v>74</v>
      </c>
      <c r="E372" s="141" t="s">
        <v>653</v>
      </c>
      <c r="F372" s="141" t="s">
        <v>654</v>
      </c>
      <c r="J372" s="142">
        <f>BK372</f>
        <v>0</v>
      </c>
      <c r="L372" s="130"/>
      <c r="M372" s="134"/>
      <c r="N372" s="135"/>
      <c r="O372" s="135"/>
      <c r="P372" s="136">
        <f>P373</f>
        <v>0</v>
      </c>
      <c r="Q372" s="135"/>
      <c r="R372" s="136">
        <f>R373</f>
        <v>0</v>
      </c>
      <c r="S372" s="135"/>
      <c r="T372" s="137">
        <f>T373</f>
        <v>0</v>
      </c>
      <c r="AR372" s="131" t="s">
        <v>83</v>
      </c>
      <c r="AT372" s="138" t="s">
        <v>74</v>
      </c>
      <c r="AU372" s="138" t="s">
        <v>20</v>
      </c>
      <c r="AY372" s="131" t="s">
        <v>141</v>
      </c>
      <c r="BK372" s="139">
        <f>BK373</f>
        <v>0</v>
      </c>
    </row>
    <row r="373" spans="2:65" s="1" customFormat="1" ht="22.5" customHeight="1">
      <c r="B373" s="143"/>
      <c r="C373" s="144" t="s">
        <v>655</v>
      </c>
      <c r="D373" s="144" t="s">
        <v>143</v>
      </c>
      <c r="E373" s="145" t="s">
        <v>656</v>
      </c>
      <c r="F373" s="146" t="s">
        <v>657</v>
      </c>
      <c r="G373" s="147" t="s">
        <v>220</v>
      </c>
      <c r="H373" s="148">
        <v>1</v>
      </c>
      <c r="I373" s="149"/>
      <c r="J373" s="149">
        <f>ROUND(I373*H373,2)</f>
        <v>0</v>
      </c>
      <c r="K373" s="146" t="s">
        <v>3</v>
      </c>
      <c r="L373" s="30"/>
      <c r="M373" s="150" t="s">
        <v>3</v>
      </c>
      <c r="N373" s="151" t="s">
        <v>46</v>
      </c>
      <c r="O373" s="152">
        <v>0</v>
      </c>
      <c r="P373" s="152">
        <f>O373*H373</f>
        <v>0</v>
      </c>
      <c r="Q373" s="152">
        <v>0</v>
      </c>
      <c r="R373" s="152">
        <f>Q373*H373</f>
        <v>0</v>
      </c>
      <c r="S373" s="152">
        <v>0</v>
      </c>
      <c r="T373" s="153">
        <f>S373*H373</f>
        <v>0</v>
      </c>
      <c r="AR373" s="16" t="s">
        <v>240</v>
      </c>
      <c r="AT373" s="16" t="s">
        <v>143</v>
      </c>
      <c r="AU373" s="16" t="s">
        <v>83</v>
      </c>
      <c r="AY373" s="16" t="s">
        <v>141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6" t="s">
        <v>20</v>
      </c>
      <c r="BK373" s="154">
        <f>ROUND(I373*H373,2)</f>
        <v>0</v>
      </c>
      <c r="BL373" s="16" t="s">
        <v>240</v>
      </c>
      <c r="BM373" s="16" t="s">
        <v>658</v>
      </c>
    </row>
    <row r="374" spans="2:63" s="10" customFormat="1" ht="29.25" customHeight="1">
      <c r="B374" s="130"/>
      <c r="D374" s="140" t="s">
        <v>74</v>
      </c>
      <c r="E374" s="141" t="s">
        <v>659</v>
      </c>
      <c r="F374" s="141" t="s">
        <v>660</v>
      </c>
      <c r="J374" s="142">
        <f>BK374</f>
        <v>0</v>
      </c>
      <c r="L374" s="130"/>
      <c r="M374" s="134"/>
      <c r="N374" s="135"/>
      <c r="O374" s="135"/>
      <c r="P374" s="136">
        <f>P375</f>
        <v>0</v>
      </c>
      <c r="Q374" s="135"/>
      <c r="R374" s="136">
        <f>R375</f>
        <v>0</v>
      </c>
      <c r="S374" s="135"/>
      <c r="T374" s="137">
        <f>T375</f>
        <v>0</v>
      </c>
      <c r="AR374" s="131" t="s">
        <v>83</v>
      </c>
      <c r="AT374" s="138" t="s">
        <v>74</v>
      </c>
      <c r="AU374" s="138" t="s">
        <v>20</v>
      </c>
      <c r="AY374" s="131" t="s">
        <v>141</v>
      </c>
      <c r="BK374" s="139">
        <f>BK375</f>
        <v>0</v>
      </c>
    </row>
    <row r="375" spans="2:65" s="1" customFormat="1" ht="22.5" customHeight="1">
      <c r="B375" s="143"/>
      <c r="C375" s="144" t="s">
        <v>661</v>
      </c>
      <c r="D375" s="144" t="s">
        <v>143</v>
      </c>
      <c r="E375" s="145" t="s">
        <v>662</v>
      </c>
      <c r="F375" s="146" t="s">
        <v>663</v>
      </c>
      <c r="G375" s="147" t="s">
        <v>307</v>
      </c>
      <c r="H375" s="148">
        <v>1</v>
      </c>
      <c r="I375" s="149"/>
      <c r="J375" s="149">
        <f>ROUND(I375*H375,2)</f>
        <v>0</v>
      </c>
      <c r="K375" s="146" t="s">
        <v>3</v>
      </c>
      <c r="L375" s="30"/>
      <c r="M375" s="150" t="s">
        <v>3</v>
      </c>
      <c r="N375" s="151" t="s">
        <v>46</v>
      </c>
      <c r="O375" s="152">
        <v>0</v>
      </c>
      <c r="P375" s="152">
        <f>O375*H375</f>
        <v>0</v>
      </c>
      <c r="Q375" s="152">
        <v>0</v>
      </c>
      <c r="R375" s="152">
        <f>Q375*H375</f>
        <v>0</v>
      </c>
      <c r="S375" s="152">
        <v>0</v>
      </c>
      <c r="T375" s="153">
        <f>S375*H375</f>
        <v>0</v>
      </c>
      <c r="AR375" s="16" t="s">
        <v>240</v>
      </c>
      <c r="AT375" s="16" t="s">
        <v>143</v>
      </c>
      <c r="AU375" s="16" t="s">
        <v>83</v>
      </c>
      <c r="AY375" s="16" t="s">
        <v>141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6" t="s">
        <v>20</v>
      </c>
      <c r="BK375" s="154">
        <f>ROUND(I375*H375,2)</f>
        <v>0</v>
      </c>
      <c r="BL375" s="16" t="s">
        <v>240</v>
      </c>
      <c r="BM375" s="16" t="s">
        <v>664</v>
      </c>
    </row>
    <row r="376" spans="2:63" s="10" customFormat="1" ht="29.25" customHeight="1">
      <c r="B376" s="130"/>
      <c r="D376" s="140" t="s">
        <v>74</v>
      </c>
      <c r="E376" s="141" t="s">
        <v>665</v>
      </c>
      <c r="F376" s="141" t="s">
        <v>666</v>
      </c>
      <c r="J376" s="142">
        <f>BK376</f>
        <v>0</v>
      </c>
      <c r="L376" s="130"/>
      <c r="M376" s="134"/>
      <c r="N376" s="135"/>
      <c r="O376" s="135"/>
      <c r="P376" s="136">
        <f>P377</f>
        <v>0</v>
      </c>
      <c r="Q376" s="135"/>
      <c r="R376" s="136">
        <f>R377</f>
        <v>0</v>
      </c>
      <c r="S376" s="135"/>
      <c r="T376" s="137">
        <f>T377</f>
        <v>0</v>
      </c>
      <c r="AR376" s="131" t="s">
        <v>83</v>
      </c>
      <c r="AT376" s="138" t="s">
        <v>74</v>
      </c>
      <c r="AU376" s="138" t="s">
        <v>20</v>
      </c>
      <c r="AY376" s="131" t="s">
        <v>141</v>
      </c>
      <c r="BK376" s="139">
        <f>BK377</f>
        <v>0</v>
      </c>
    </row>
    <row r="377" spans="2:65" s="1" customFormat="1" ht="22.5" customHeight="1">
      <c r="B377" s="143"/>
      <c r="C377" s="144" t="s">
        <v>667</v>
      </c>
      <c r="D377" s="144" t="s">
        <v>143</v>
      </c>
      <c r="E377" s="145" t="s">
        <v>668</v>
      </c>
      <c r="F377" s="287" t="s">
        <v>997</v>
      </c>
      <c r="G377" s="147" t="s">
        <v>220</v>
      </c>
      <c r="H377" s="148">
        <v>2</v>
      </c>
      <c r="I377" s="149"/>
      <c r="J377" s="149">
        <f>ROUND(I377*H377,2)</f>
        <v>0</v>
      </c>
      <c r="K377" s="146" t="s">
        <v>3</v>
      </c>
      <c r="L377" s="30"/>
      <c r="M377" s="150" t="s">
        <v>3</v>
      </c>
      <c r="N377" s="151" t="s">
        <v>46</v>
      </c>
      <c r="O377" s="152">
        <v>0</v>
      </c>
      <c r="P377" s="152">
        <f>O377*H377</f>
        <v>0</v>
      </c>
      <c r="Q377" s="152">
        <v>0</v>
      </c>
      <c r="R377" s="152">
        <f>Q377*H377</f>
        <v>0</v>
      </c>
      <c r="S377" s="152">
        <v>0</v>
      </c>
      <c r="T377" s="153">
        <f>S377*H377</f>
        <v>0</v>
      </c>
      <c r="AR377" s="16" t="s">
        <v>240</v>
      </c>
      <c r="AT377" s="16" t="s">
        <v>143</v>
      </c>
      <c r="AU377" s="16" t="s">
        <v>83</v>
      </c>
      <c r="AY377" s="16" t="s">
        <v>141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6" t="s">
        <v>20</v>
      </c>
      <c r="BK377" s="154">
        <f>ROUND(I377*H377,2)</f>
        <v>0</v>
      </c>
      <c r="BL377" s="16" t="s">
        <v>240</v>
      </c>
      <c r="BM377" s="16" t="s">
        <v>669</v>
      </c>
    </row>
    <row r="378" spans="2:63" s="10" customFormat="1" ht="29.25" customHeight="1">
      <c r="B378" s="130"/>
      <c r="D378" s="140" t="s">
        <v>74</v>
      </c>
      <c r="E378" s="141" t="s">
        <v>670</v>
      </c>
      <c r="F378" s="141" t="s">
        <v>671</v>
      </c>
      <c r="J378" s="142">
        <f>BK378</f>
        <v>0</v>
      </c>
      <c r="L378" s="130"/>
      <c r="M378" s="134"/>
      <c r="N378" s="135"/>
      <c r="O378" s="135"/>
      <c r="P378" s="136">
        <f>SUM(P379:P394)</f>
        <v>28.346879999999995</v>
      </c>
      <c r="Q378" s="135"/>
      <c r="R378" s="136">
        <f>SUM(R379:R394)</f>
        <v>0.313512</v>
      </c>
      <c r="S378" s="135"/>
      <c r="T378" s="137">
        <f>SUM(T379:T394)</f>
        <v>0</v>
      </c>
      <c r="AR378" s="131" t="s">
        <v>83</v>
      </c>
      <c r="AT378" s="138" t="s">
        <v>74</v>
      </c>
      <c r="AU378" s="138" t="s">
        <v>20</v>
      </c>
      <c r="AY378" s="131" t="s">
        <v>141</v>
      </c>
      <c r="BK378" s="139">
        <f>SUM(BK379:BK394)</f>
        <v>0</v>
      </c>
    </row>
    <row r="379" spans="2:65" s="1" customFormat="1" ht="22.5" customHeight="1">
      <c r="B379" s="143"/>
      <c r="C379" s="144" t="s">
        <v>672</v>
      </c>
      <c r="D379" s="144" t="s">
        <v>143</v>
      </c>
      <c r="E379" s="145" t="s">
        <v>673</v>
      </c>
      <c r="F379" s="146" t="s">
        <v>674</v>
      </c>
      <c r="G379" s="147" t="s">
        <v>226</v>
      </c>
      <c r="H379" s="148">
        <v>13.6</v>
      </c>
      <c r="I379" s="149"/>
      <c r="J379" s="149">
        <f>ROUND(I379*H379,2)</f>
        <v>0</v>
      </c>
      <c r="K379" s="146" t="s">
        <v>164</v>
      </c>
      <c r="L379" s="30"/>
      <c r="M379" s="150" t="s">
        <v>3</v>
      </c>
      <c r="N379" s="151" t="s">
        <v>46</v>
      </c>
      <c r="O379" s="152">
        <v>0.359</v>
      </c>
      <c r="P379" s="152">
        <f>O379*H379</f>
        <v>4.8824</v>
      </c>
      <c r="Q379" s="152">
        <v>0.00433</v>
      </c>
      <c r="R379" s="152">
        <f>Q379*H379</f>
        <v>0.058887999999999996</v>
      </c>
      <c r="S379" s="152">
        <v>0</v>
      </c>
      <c r="T379" s="153">
        <f>S379*H379</f>
        <v>0</v>
      </c>
      <c r="AR379" s="16" t="s">
        <v>240</v>
      </c>
      <c r="AT379" s="16" t="s">
        <v>143</v>
      </c>
      <c r="AU379" s="16" t="s">
        <v>83</v>
      </c>
      <c r="AY379" s="16" t="s">
        <v>141</v>
      </c>
      <c r="BE379" s="154">
        <f>IF(N379="základní",J379,0)</f>
        <v>0</v>
      </c>
      <c r="BF379" s="154">
        <f>IF(N379="snížená",J379,0)</f>
        <v>0</v>
      </c>
      <c r="BG379" s="154">
        <f>IF(N379="zákl. přenesená",J379,0)</f>
        <v>0</v>
      </c>
      <c r="BH379" s="154">
        <f>IF(N379="sníž. přenesená",J379,0)</f>
        <v>0</v>
      </c>
      <c r="BI379" s="154">
        <f>IF(N379="nulová",J379,0)</f>
        <v>0</v>
      </c>
      <c r="BJ379" s="16" t="s">
        <v>20</v>
      </c>
      <c r="BK379" s="154">
        <f>ROUND(I379*H379,2)</f>
        <v>0</v>
      </c>
      <c r="BL379" s="16" t="s">
        <v>240</v>
      </c>
      <c r="BM379" s="16" t="s">
        <v>675</v>
      </c>
    </row>
    <row r="380" spans="2:47" s="1" customFormat="1" ht="27">
      <c r="B380" s="30"/>
      <c r="D380" s="158" t="s">
        <v>150</v>
      </c>
      <c r="F380" s="173" t="s">
        <v>676</v>
      </c>
      <c r="L380" s="30"/>
      <c r="M380" s="59"/>
      <c r="N380" s="31"/>
      <c r="O380" s="31"/>
      <c r="P380" s="31"/>
      <c r="Q380" s="31"/>
      <c r="R380" s="31"/>
      <c r="S380" s="31"/>
      <c r="T380" s="60"/>
      <c r="AT380" s="16" t="s">
        <v>150</v>
      </c>
      <c r="AU380" s="16" t="s">
        <v>83</v>
      </c>
    </row>
    <row r="381" spans="2:65" s="1" customFormat="1" ht="22.5" customHeight="1">
      <c r="B381" s="143"/>
      <c r="C381" s="144" t="s">
        <v>429</v>
      </c>
      <c r="D381" s="144" t="s">
        <v>143</v>
      </c>
      <c r="E381" s="145" t="s">
        <v>677</v>
      </c>
      <c r="F381" s="146" t="s">
        <v>678</v>
      </c>
      <c r="G381" s="147" t="s">
        <v>226</v>
      </c>
      <c r="H381" s="148">
        <v>13.6</v>
      </c>
      <c r="I381" s="149"/>
      <c r="J381" s="149">
        <f>ROUND(I381*H381,2)</f>
        <v>0</v>
      </c>
      <c r="K381" s="146" t="s">
        <v>164</v>
      </c>
      <c r="L381" s="30"/>
      <c r="M381" s="150" t="s">
        <v>3</v>
      </c>
      <c r="N381" s="151" t="s">
        <v>46</v>
      </c>
      <c r="O381" s="152">
        <v>0.386</v>
      </c>
      <c r="P381" s="152">
        <f>O381*H381</f>
        <v>5.2496</v>
      </c>
      <c r="Q381" s="152">
        <v>0.0058</v>
      </c>
      <c r="R381" s="152">
        <f>Q381*H381</f>
        <v>0.07887999999999999</v>
      </c>
      <c r="S381" s="152">
        <v>0</v>
      </c>
      <c r="T381" s="153">
        <f>S381*H381</f>
        <v>0</v>
      </c>
      <c r="AR381" s="16" t="s">
        <v>240</v>
      </c>
      <c r="AT381" s="16" t="s">
        <v>143</v>
      </c>
      <c r="AU381" s="16" t="s">
        <v>83</v>
      </c>
      <c r="AY381" s="16" t="s">
        <v>141</v>
      </c>
      <c r="BE381" s="154">
        <f>IF(N381="základní",J381,0)</f>
        <v>0</v>
      </c>
      <c r="BF381" s="154">
        <f>IF(N381="snížená",J381,0)</f>
        <v>0</v>
      </c>
      <c r="BG381" s="154">
        <f>IF(N381="zákl. přenesená",J381,0)</f>
        <v>0</v>
      </c>
      <c r="BH381" s="154">
        <f>IF(N381="sníž. přenesená",J381,0)</f>
        <v>0</v>
      </c>
      <c r="BI381" s="154">
        <f>IF(N381="nulová",J381,0)</f>
        <v>0</v>
      </c>
      <c r="BJ381" s="16" t="s">
        <v>20</v>
      </c>
      <c r="BK381" s="154">
        <f>ROUND(I381*H381,2)</f>
        <v>0</v>
      </c>
      <c r="BL381" s="16" t="s">
        <v>240</v>
      </c>
      <c r="BM381" s="16" t="s">
        <v>679</v>
      </c>
    </row>
    <row r="382" spans="2:47" s="1" customFormat="1" ht="27">
      <c r="B382" s="30"/>
      <c r="D382" s="158" t="s">
        <v>150</v>
      </c>
      <c r="F382" s="173" t="s">
        <v>680</v>
      </c>
      <c r="L382" s="30"/>
      <c r="M382" s="59"/>
      <c r="N382" s="31"/>
      <c r="O382" s="31"/>
      <c r="P382" s="31"/>
      <c r="Q382" s="31"/>
      <c r="R382" s="31"/>
      <c r="S382" s="31"/>
      <c r="T382" s="60"/>
      <c r="AT382" s="16" t="s">
        <v>150</v>
      </c>
      <c r="AU382" s="16" t="s">
        <v>83</v>
      </c>
    </row>
    <row r="383" spans="2:65" s="1" customFormat="1" ht="22.5" customHeight="1">
      <c r="B383" s="143"/>
      <c r="C383" s="144" t="s">
        <v>452</v>
      </c>
      <c r="D383" s="144" t="s">
        <v>143</v>
      </c>
      <c r="E383" s="145" t="s">
        <v>681</v>
      </c>
      <c r="F383" s="146" t="s">
        <v>682</v>
      </c>
      <c r="G383" s="147" t="s">
        <v>226</v>
      </c>
      <c r="H383" s="148">
        <v>13.6</v>
      </c>
      <c r="I383" s="149"/>
      <c r="J383" s="149">
        <f>ROUND(I383*H383,2)</f>
        <v>0</v>
      </c>
      <c r="K383" s="146" t="s">
        <v>164</v>
      </c>
      <c r="L383" s="30"/>
      <c r="M383" s="150" t="s">
        <v>3</v>
      </c>
      <c r="N383" s="151" t="s">
        <v>46</v>
      </c>
      <c r="O383" s="152">
        <v>0.251</v>
      </c>
      <c r="P383" s="152">
        <f>O383*H383</f>
        <v>3.4135999999999997</v>
      </c>
      <c r="Q383" s="152">
        <v>0.00296</v>
      </c>
      <c r="R383" s="152">
        <f>Q383*H383</f>
        <v>0.040256</v>
      </c>
      <c r="S383" s="152">
        <v>0</v>
      </c>
      <c r="T383" s="153">
        <f>S383*H383</f>
        <v>0</v>
      </c>
      <c r="AR383" s="16" t="s">
        <v>240</v>
      </c>
      <c r="AT383" s="16" t="s">
        <v>143</v>
      </c>
      <c r="AU383" s="16" t="s">
        <v>83</v>
      </c>
      <c r="AY383" s="16" t="s">
        <v>141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6" t="s">
        <v>20</v>
      </c>
      <c r="BK383" s="154">
        <f>ROUND(I383*H383,2)</f>
        <v>0</v>
      </c>
      <c r="BL383" s="16" t="s">
        <v>240</v>
      </c>
      <c r="BM383" s="16" t="s">
        <v>683</v>
      </c>
    </row>
    <row r="384" spans="2:47" s="1" customFormat="1" ht="13.5">
      <c r="B384" s="30"/>
      <c r="D384" s="158" t="s">
        <v>150</v>
      </c>
      <c r="F384" s="173" t="s">
        <v>682</v>
      </c>
      <c r="L384" s="30"/>
      <c r="M384" s="59"/>
      <c r="N384" s="31"/>
      <c r="O384" s="31"/>
      <c r="P384" s="31"/>
      <c r="Q384" s="31"/>
      <c r="R384" s="31"/>
      <c r="S384" s="31"/>
      <c r="T384" s="60"/>
      <c r="AT384" s="16" t="s">
        <v>150</v>
      </c>
      <c r="AU384" s="16" t="s">
        <v>83</v>
      </c>
    </row>
    <row r="385" spans="2:65" s="1" customFormat="1" ht="22.5" customHeight="1">
      <c r="B385" s="143"/>
      <c r="C385" s="144" t="s">
        <v>484</v>
      </c>
      <c r="D385" s="144" t="s">
        <v>143</v>
      </c>
      <c r="E385" s="145" t="s">
        <v>684</v>
      </c>
      <c r="F385" s="146" t="s">
        <v>685</v>
      </c>
      <c r="G385" s="147" t="s">
        <v>226</v>
      </c>
      <c r="H385" s="148">
        <v>13.6</v>
      </c>
      <c r="I385" s="149"/>
      <c r="J385" s="149">
        <f>ROUND(I385*H385,2)</f>
        <v>0</v>
      </c>
      <c r="K385" s="146" t="s">
        <v>164</v>
      </c>
      <c r="L385" s="30"/>
      <c r="M385" s="150" t="s">
        <v>3</v>
      </c>
      <c r="N385" s="151" t="s">
        <v>46</v>
      </c>
      <c r="O385" s="152">
        <v>0.348</v>
      </c>
      <c r="P385" s="152">
        <f>O385*H385</f>
        <v>4.732799999999999</v>
      </c>
      <c r="Q385" s="152">
        <v>0.00527</v>
      </c>
      <c r="R385" s="152">
        <f>Q385*H385</f>
        <v>0.071672</v>
      </c>
      <c r="S385" s="152">
        <v>0</v>
      </c>
      <c r="T385" s="153">
        <f>S385*H385</f>
        <v>0</v>
      </c>
      <c r="AR385" s="16" t="s">
        <v>240</v>
      </c>
      <c r="AT385" s="16" t="s">
        <v>143</v>
      </c>
      <c r="AU385" s="16" t="s">
        <v>83</v>
      </c>
      <c r="AY385" s="16" t="s">
        <v>141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6" t="s">
        <v>20</v>
      </c>
      <c r="BK385" s="154">
        <f>ROUND(I385*H385,2)</f>
        <v>0</v>
      </c>
      <c r="BL385" s="16" t="s">
        <v>240</v>
      </c>
      <c r="BM385" s="16" t="s">
        <v>686</v>
      </c>
    </row>
    <row r="386" spans="2:47" s="1" customFormat="1" ht="13.5">
      <c r="B386" s="30"/>
      <c r="D386" s="158" t="s">
        <v>150</v>
      </c>
      <c r="F386" s="173" t="s">
        <v>685</v>
      </c>
      <c r="L386" s="30"/>
      <c r="M386" s="59"/>
      <c r="N386" s="31"/>
      <c r="O386" s="31"/>
      <c r="P386" s="31"/>
      <c r="Q386" s="31"/>
      <c r="R386" s="31"/>
      <c r="S386" s="31"/>
      <c r="T386" s="60"/>
      <c r="AT386" s="16" t="s">
        <v>150</v>
      </c>
      <c r="AU386" s="16" t="s">
        <v>83</v>
      </c>
    </row>
    <row r="387" spans="2:65" s="1" customFormat="1" ht="22.5" customHeight="1">
      <c r="B387" s="143"/>
      <c r="C387" s="144" t="s">
        <v>687</v>
      </c>
      <c r="D387" s="144" t="s">
        <v>143</v>
      </c>
      <c r="E387" s="145" t="s">
        <v>688</v>
      </c>
      <c r="F387" s="146" t="s">
        <v>689</v>
      </c>
      <c r="G387" s="147" t="s">
        <v>226</v>
      </c>
      <c r="H387" s="148">
        <v>13.6</v>
      </c>
      <c r="I387" s="149"/>
      <c r="J387" s="149">
        <f>ROUND(I387*H387,2)</f>
        <v>0</v>
      </c>
      <c r="K387" s="146" t="s">
        <v>164</v>
      </c>
      <c r="L387" s="30"/>
      <c r="M387" s="150" t="s">
        <v>3</v>
      </c>
      <c r="N387" s="151" t="s">
        <v>46</v>
      </c>
      <c r="O387" s="152">
        <v>0.248</v>
      </c>
      <c r="P387" s="152">
        <f>O387*H387</f>
        <v>3.3728</v>
      </c>
      <c r="Q387" s="152">
        <v>0.00209</v>
      </c>
      <c r="R387" s="152">
        <f>Q387*H387</f>
        <v>0.028423999999999998</v>
      </c>
      <c r="S387" s="152">
        <v>0</v>
      </c>
      <c r="T387" s="153">
        <f>S387*H387</f>
        <v>0</v>
      </c>
      <c r="AR387" s="16" t="s">
        <v>240</v>
      </c>
      <c r="AT387" s="16" t="s">
        <v>143</v>
      </c>
      <c r="AU387" s="16" t="s">
        <v>83</v>
      </c>
      <c r="AY387" s="16" t="s">
        <v>141</v>
      </c>
      <c r="BE387" s="154">
        <f>IF(N387="základní",J387,0)</f>
        <v>0</v>
      </c>
      <c r="BF387" s="154">
        <f>IF(N387="snížená",J387,0)</f>
        <v>0</v>
      </c>
      <c r="BG387" s="154">
        <f>IF(N387="zákl. přenesená",J387,0)</f>
        <v>0</v>
      </c>
      <c r="BH387" s="154">
        <f>IF(N387="sníž. přenesená",J387,0)</f>
        <v>0</v>
      </c>
      <c r="BI387" s="154">
        <f>IF(N387="nulová",J387,0)</f>
        <v>0</v>
      </c>
      <c r="BJ387" s="16" t="s">
        <v>20</v>
      </c>
      <c r="BK387" s="154">
        <f>ROUND(I387*H387,2)</f>
        <v>0</v>
      </c>
      <c r="BL387" s="16" t="s">
        <v>240</v>
      </c>
      <c r="BM387" s="16" t="s">
        <v>690</v>
      </c>
    </row>
    <row r="388" spans="2:47" s="1" customFormat="1" ht="13.5">
      <c r="B388" s="30"/>
      <c r="D388" s="158" t="s">
        <v>150</v>
      </c>
      <c r="F388" s="173" t="s">
        <v>689</v>
      </c>
      <c r="L388" s="30"/>
      <c r="M388" s="59"/>
      <c r="N388" s="31"/>
      <c r="O388" s="31"/>
      <c r="P388" s="31"/>
      <c r="Q388" s="31"/>
      <c r="R388" s="31"/>
      <c r="S388" s="31"/>
      <c r="T388" s="60"/>
      <c r="AT388" s="16" t="s">
        <v>150</v>
      </c>
      <c r="AU388" s="16" t="s">
        <v>83</v>
      </c>
    </row>
    <row r="389" spans="2:65" s="1" customFormat="1" ht="22.5" customHeight="1">
      <c r="B389" s="143"/>
      <c r="C389" s="144" t="s">
        <v>691</v>
      </c>
      <c r="D389" s="144" t="s">
        <v>143</v>
      </c>
      <c r="E389" s="145" t="s">
        <v>692</v>
      </c>
      <c r="F389" s="146" t="s">
        <v>693</v>
      </c>
      <c r="G389" s="147" t="s">
        <v>307</v>
      </c>
      <c r="H389" s="148">
        <v>2</v>
      </c>
      <c r="I389" s="149"/>
      <c r="J389" s="149">
        <f>ROUND(I389*H389,2)</f>
        <v>0</v>
      </c>
      <c r="K389" s="146" t="s">
        <v>164</v>
      </c>
      <c r="L389" s="30"/>
      <c r="M389" s="150" t="s">
        <v>3</v>
      </c>
      <c r="N389" s="151" t="s">
        <v>46</v>
      </c>
      <c r="O389" s="152">
        <v>0.45</v>
      </c>
      <c r="P389" s="152">
        <f>O389*H389</f>
        <v>0.9</v>
      </c>
      <c r="Q389" s="152">
        <v>0.00025</v>
      </c>
      <c r="R389" s="152">
        <f>Q389*H389</f>
        <v>0.0005</v>
      </c>
      <c r="S389" s="152">
        <v>0</v>
      </c>
      <c r="T389" s="153">
        <f>S389*H389</f>
        <v>0</v>
      </c>
      <c r="AR389" s="16" t="s">
        <v>240</v>
      </c>
      <c r="AT389" s="16" t="s">
        <v>143</v>
      </c>
      <c r="AU389" s="16" t="s">
        <v>83</v>
      </c>
      <c r="AY389" s="16" t="s">
        <v>141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6" t="s">
        <v>20</v>
      </c>
      <c r="BK389" s="154">
        <f>ROUND(I389*H389,2)</f>
        <v>0</v>
      </c>
      <c r="BL389" s="16" t="s">
        <v>240</v>
      </c>
      <c r="BM389" s="16" t="s">
        <v>694</v>
      </c>
    </row>
    <row r="390" spans="2:47" s="1" customFormat="1" ht="13.5">
      <c r="B390" s="30"/>
      <c r="D390" s="158" t="s">
        <v>150</v>
      </c>
      <c r="F390" s="173" t="s">
        <v>693</v>
      </c>
      <c r="L390" s="30"/>
      <c r="M390" s="59"/>
      <c r="N390" s="31"/>
      <c r="O390" s="31"/>
      <c r="P390" s="31"/>
      <c r="Q390" s="31"/>
      <c r="R390" s="31"/>
      <c r="S390" s="31"/>
      <c r="T390" s="60"/>
      <c r="AT390" s="16" t="s">
        <v>150</v>
      </c>
      <c r="AU390" s="16" t="s">
        <v>83</v>
      </c>
    </row>
    <row r="391" spans="2:65" s="1" customFormat="1" ht="22.5" customHeight="1">
      <c r="B391" s="143"/>
      <c r="C391" s="144" t="s">
        <v>695</v>
      </c>
      <c r="D391" s="144" t="s">
        <v>143</v>
      </c>
      <c r="E391" s="145" t="s">
        <v>696</v>
      </c>
      <c r="F391" s="146" t="s">
        <v>697</v>
      </c>
      <c r="G391" s="147" t="s">
        <v>226</v>
      </c>
      <c r="H391" s="148">
        <v>12.2</v>
      </c>
      <c r="I391" s="149"/>
      <c r="J391" s="149">
        <f>ROUND(I391*H391,2)</f>
        <v>0</v>
      </c>
      <c r="K391" s="146" t="s">
        <v>164</v>
      </c>
      <c r="L391" s="30"/>
      <c r="M391" s="150" t="s">
        <v>3</v>
      </c>
      <c r="N391" s="151" t="s">
        <v>46</v>
      </c>
      <c r="O391" s="152">
        <v>0.351</v>
      </c>
      <c r="P391" s="152">
        <f>O391*H391</f>
        <v>4.2822</v>
      </c>
      <c r="Q391" s="152">
        <v>0.00286</v>
      </c>
      <c r="R391" s="152">
        <f>Q391*H391</f>
        <v>0.034892</v>
      </c>
      <c r="S391" s="152">
        <v>0</v>
      </c>
      <c r="T391" s="153">
        <f>S391*H391</f>
        <v>0</v>
      </c>
      <c r="AR391" s="16" t="s">
        <v>240</v>
      </c>
      <c r="AT391" s="16" t="s">
        <v>143</v>
      </c>
      <c r="AU391" s="16" t="s">
        <v>83</v>
      </c>
      <c r="AY391" s="16" t="s">
        <v>141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6" t="s">
        <v>20</v>
      </c>
      <c r="BK391" s="154">
        <f>ROUND(I391*H391,2)</f>
        <v>0</v>
      </c>
      <c r="BL391" s="16" t="s">
        <v>240</v>
      </c>
      <c r="BM391" s="16" t="s">
        <v>698</v>
      </c>
    </row>
    <row r="392" spans="2:47" s="1" customFormat="1" ht="13.5">
      <c r="B392" s="30"/>
      <c r="D392" s="158" t="s">
        <v>150</v>
      </c>
      <c r="F392" s="173" t="s">
        <v>697</v>
      </c>
      <c r="L392" s="30"/>
      <c r="M392" s="59"/>
      <c r="N392" s="31"/>
      <c r="O392" s="31"/>
      <c r="P392" s="31"/>
      <c r="Q392" s="31"/>
      <c r="R392" s="31"/>
      <c r="S392" s="31"/>
      <c r="T392" s="60"/>
      <c r="AT392" s="16" t="s">
        <v>150</v>
      </c>
      <c r="AU392" s="16" t="s">
        <v>83</v>
      </c>
    </row>
    <row r="393" spans="2:65" s="1" customFormat="1" ht="22.5" customHeight="1">
      <c r="B393" s="143"/>
      <c r="C393" s="144" t="s">
        <v>26</v>
      </c>
      <c r="D393" s="144" t="s">
        <v>143</v>
      </c>
      <c r="E393" s="145" t="s">
        <v>699</v>
      </c>
      <c r="F393" s="146" t="s">
        <v>700</v>
      </c>
      <c r="G393" s="147" t="s">
        <v>202</v>
      </c>
      <c r="H393" s="148">
        <v>0.314</v>
      </c>
      <c r="I393" s="149"/>
      <c r="J393" s="149">
        <f>ROUND(I393*H393,2)</f>
        <v>0</v>
      </c>
      <c r="K393" s="146" t="s">
        <v>164</v>
      </c>
      <c r="L393" s="30"/>
      <c r="M393" s="150" t="s">
        <v>3</v>
      </c>
      <c r="N393" s="151" t="s">
        <v>46</v>
      </c>
      <c r="O393" s="152">
        <v>4.82</v>
      </c>
      <c r="P393" s="152">
        <f>O393*H393</f>
        <v>1.5134800000000002</v>
      </c>
      <c r="Q393" s="152">
        <v>0</v>
      </c>
      <c r="R393" s="152">
        <f>Q393*H393</f>
        <v>0</v>
      </c>
      <c r="S393" s="152">
        <v>0</v>
      </c>
      <c r="T393" s="153">
        <f>S393*H393</f>
        <v>0</v>
      </c>
      <c r="AR393" s="16" t="s">
        <v>240</v>
      </c>
      <c r="AT393" s="16" t="s">
        <v>143</v>
      </c>
      <c r="AU393" s="16" t="s">
        <v>83</v>
      </c>
      <c r="AY393" s="16" t="s">
        <v>141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6" t="s">
        <v>20</v>
      </c>
      <c r="BK393" s="154">
        <f>ROUND(I393*H393,2)</f>
        <v>0</v>
      </c>
      <c r="BL393" s="16" t="s">
        <v>240</v>
      </c>
      <c r="BM393" s="16" t="s">
        <v>701</v>
      </c>
    </row>
    <row r="394" spans="2:47" s="1" customFormat="1" ht="27">
      <c r="B394" s="30"/>
      <c r="D394" s="155" t="s">
        <v>150</v>
      </c>
      <c r="F394" s="156" t="s">
        <v>702</v>
      </c>
      <c r="L394" s="30"/>
      <c r="M394" s="59"/>
      <c r="N394" s="31"/>
      <c r="O394" s="31"/>
      <c r="P394" s="31"/>
      <c r="Q394" s="31"/>
      <c r="R394" s="31"/>
      <c r="S394" s="31"/>
      <c r="T394" s="60"/>
      <c r="AT394" s="16" t="s">
        <v>150</v>
      </c>
      <c r="AU394" s="16" t="s">
        <v>83</v>
      </c>
    </row>
    <row r="395" spans="2:63" s="10" customFormat="1" ht="29.25" customHeight="1">
      <c r="B395" s="130"/>
      <c r="D395" s="140" t="s">
        <v>74</v>
      </c>
      <c r="E395" s="141" t="s">
        <v>703</v>
      </c>
      <c r="F395" s="141" t="s">
        <v>704</v>
      </c>
      <c r="J395" s="142">
        <f>BK395</f>
        <v>0</v>
      </c>
      <c r="L395" s="130"/>
      <c r="M395" s="134"/>
      <c r="N395" s="135"/>
      <c r="O395" s="135"/>
      <c r="P395" s="136">
        <f>SUM(P396:P406)</f>
        <v>6542.884</v>
      </c>
      <c r="Q395" s="135"/>
      <c r="R395" s="136">
        <f>SUM(R396:R406)</f>
        <v>1.9238</v>
      </c>
      <c r="S395" s="135"/>
      <c r="T395" s="137">
        <f>SUM(T396:T406)</f>
        <v>0</v>
      </c>
      <c r="AR395" s="131" t="s">
        <v>83</v>
      </c>
      <c r="AT395" s="138" t="s">
        <v>74</v>
      </c>
      <c r="AU395" s="138" t="s">
        <v>20</v>
      </c>
      <c r="AY395" s="131" t="s">
        <v>141</v>
      </c>
      <c r="BK395" s="139">
        <f>SUM(BK396:BK406)</f>
        <v>0</v>
      </c>
    </row>
    <row r="396" spans="2:65" s="1" customFormat="1" ht="22.5" customHeight="1">
      <c r="B396" s="143"/>
      <c r="C396" s="144" t="s">
        <v>705</v>
      </c>
      <c r="D396" s="144" t="s">
        <v>143</v>
      </c>
      <c r="E396" s="145" t="s">
        <v>706</v>
      </c>
      <c r="F396" s="146" t="s">
        <v>707</v>
      </c>
      <c r="G396" s="147" t="s">
        <v>146</v>
      </c>
      <c r="H396" s="148">
        <v>36</v>
      </c>
      <c r="I396" s="149"/>
      <c r="J396" s="149">
        <f>ROUND(I396*H396,2)</f>
        <v>0</v>
      </c>
      <c r="K396" s="146" t="s">
        <v>164</v>
      </c>
      <c r="L396" s="30"/>
      <c r="M396" s="150" t="s">
        <v>3</v>
      </c>
      <c r="N396" s="151" t="s">
        <v>46</v>
      </c>
      <c r="O396" s="152">
        <v>0.719</v>
      </c>
      <c r="P396" s="152">
        <f>O396*H396</f>
        <v>25.884</v>
      </c>
      <c r="Q396" s="152">
        <v>0.0004</v>
      </c>
      <c r="R396" s="152">
        <f>Q396*H396</f>
        <v>0.014400000000000001</v>
      </c>
      <c r="S396" s="152">
        <v>0</v>
      </c>
      <c r="T396" s="153">
        <f>S396*H396</f>
        <v>0</v>
      </c>
      <c r="AR396" s="16" t="s">
        <v>240</v>
      </c>
      <c r="AT396" s="16" t="s">
        <v>143</v>
      </c>
      <c r="AU396" s="16" t="s">
        <v>83</v>
      </c>
      <c r="AY396" s="16" t="s">
        <v>141</v>
      </c>
      <c r="BE396" s="154">
        <f>IF(N396="základní",J396,0)</f>
        <v>0</v>
      </c>
      <c r="BF396" s="154">
        <f>IF(N396="snížená",J396,0)</f>
        <v>0</v>
      </c>
      <c r="BG396" s="154">
        <f>IF(N396="zákl. přenesená",J396,0)</f>
        <v>0</v>
      </c>
      <c r="BH396" s="154">
        <f>IF(N396="sníž. přenesená",J396,0)</f>
        <v>0</v>
      </c>
      <c r="BI396" s="154">
        <f>IF(N396="nulová",J396,0)</f>
        <v>0</v>
      </c>
      <c r="BJ396" s="16" t="s">
        <v>20</v>
      </c>
      <c r="BK396" s="154">
        <f>ROUND(I396*H396,2)</f>
        <v>0</v>
      </c>
      <c r="BL396" s="16" t="s">
        <v>240</v>
      </c>
      <c r="BM396" s="16" t="s">
        <v>708</v>
      </c>
    </row>
    <row r="397" spans="2:51" s="11" customFormat="1" ht="13.5">
      <c r="B397" s="157"/>
      <c r="D397" s="158" t="s">
        <v>152</v>
      </c>
      <c r="E397" s="159" t="s">
        <v>3</v>
      </c>
      <c r="F397" s="160" t="s">
        <v>709</v>
      </c>
      <c r="H397" s="161">
        <v>36</v>
      </c>
      <c r="L397" s="157"/>
      <c r="M397" s="162"/>
      <c r="N397" s="163"/>
      <c r="O397" s="163"/>
      <c r="P397" s="163"/>
      <c r="Q397" s="163"/>
      <c r="R397" s="163"/>
      <c r="S397" s="163"/>
      <c r="T397" s="164"/>
      <c r="AT397" s="165" t="s">
        <v>152</v>
      </c>
      <c r="AU397" s="165" t="s">
        <v>83</v>
      </c>
      <c r="AV397" s="11" t="s">
        <v>83</v>
      </c>
      <c r="AW397" s="11" t="s">
        <v>38</v>
      </c>
      <c r="AX397" s="11" t="s">
        <v>75</v>
      </c>
      <c r="AY397" s="165" t="s">
        <v>141</v>
      </c>
    </row>
    <row r="398" spans="2:65" s="1" customFormat="1" ht="22.5" customHeight="1">
      <c r="B398" s="143"/>
      <c r="C398" s="176" t="s">
        <v>710</v>
      </c>
      <c r="D398" s="176" t="s">
        <v>327</v>
      </c>
      <c r="E398" s="177" t="s">
        <v>711</v>
      </c>
      <c r="F398" s="178" t="s">
        <v>712</v>
      </c>
      <c r="G398" s="179" t="s">
        <v>146</v>
      </c>
      <c r="H398" s="180">
        <v>36</v>
      </c>
      <c r="I398" s="181"/>
      <c r="J398" s="181">
        <f aca="true" t="shared" si="0" ref="J398:J403">ROUND(I398*H398,2)</f>
        <v>0</v>
      </c>
      <c r="K398" s="178" t="s">
        <v>164</v>
      </c>
      <c r="L398" s="182"/>
      <c r="M398" s="183" t="s">
        <v>3</v>
      </c>
      <c r="N398" s="184" t="s">
        <v>46</v>
      </c>
      <c r="O398" s="152">
        <v>0</v>
      </c>
      <c r="P398" s="152">
        <f aca="true" t="shared" si="1" ref="P398:P403">O398*H398</f>
        <v>0</v>
      </c>
      <c r="Q398" s="152">
        <v>0.0054</v>
      </c>
      <c r="R398" s="152">
        <f aca="true" t="shared" si="2" ref="R398:R403">Q398*H398</f>
        <v>0.19440000000000002</v>
      </c>
      <c r="S398" s="152">
        <v>0</v>
      </c>
      <c r="T398" s="153">
        <f aca="true" t="shared" si="3" ref="T398:T403">S398*H398</f>
        <v>0</v>
      </c>
      <c r="AR398" s="16" t="s">
        <v>326</v>
      </c>
      <c r="AT398" s="16" t="s">
        <v>327</v>
      </c>
      <c r="AU398" s="16" t="s">
        <v>83</v>
      </c>
      <c r="AY398" s="16" t="s">
        <v>141</v>
      </c>
      <c r="BE398" s="154">
        <f aca="true" t="shared" si="4" ref="BE398:BE403">IF(N398="základní",J398,0)</f>
        <v>0</v>
      </c>
      <c r="BF398" s="154">
        <f aca="true" t="shared" si="5" ref="BF398:BF403">IF(N398="snížená",J398,0)</f>
        <v>0</v>
      </c>
      <c r="BG398" s="154">
        <f aca="true" t="shared" si="6" ref="BG398:BG403">IF(N398="zákl. přenesená",J398,0)</f>
        <v>0</v>
      </c>
      <c r="BH398" s="154">
        <f aca="true" t="shared" si="7" ref="BH398:BH403">IF(N398="sníž. přenesená",J398,0)</f>
        <v>0</v>
      </c>
      <c r="BI398" s="154">
        <f aca="true" t="shared" si="8" ref="BI398:BI403">IF(N398="nulová",J398,0)</f>
        <v>0</v>
      </c>
      <c r="BJ398" s="16" t="s">
        <v>20</v>
      </c>
      <c r="BK398" s="154">
        <f aca="true" t="shared" si="9" ref="BK398:BK403">ROUND(I398*H398,2)</f>
        <v>0</v>
      </c>
      <c r="BL398" s="16" t="s">
        <v>240</v>
      </c>
      <c r="BM398" s="16" t="s">
        <v>713</v>
      </c>
    </row>
    <row r="399" spans="2:65" s="1" customFormat="1" ht="31.5" customHeight="1">
      <c r="B399" s="143"/>
      <c r="C399" s="144" t="s">
        <v>714</v>
      </c>
      <c r="D399" s="144" t="s">
        <v>143</v>
      </c>
      <c r="E399" s="145" t="s">
        <v>715</v>
      </c>
      <c r="F399" s="146" t="s">
        <v>716</v>
      </c>
      <c r="G399" s="147" t="s">
        <v>717</v>
      </c>
      <c r="H399" s="148">
        <v>24500</v>
      </c>
      <c r="I399" s="149"/>
      <c r="J399" s="149">
        <f t="shared" si="0"/>
        <v>0</v>
      </c>
      <c r="K399" s="146" t="s">
        <v>3</v>
      </c>
      <c r="L399" s="30"/>
      <c r="M399" s="150" t="s">
        <v>3</v>
      </c>
      <c r="N399" s="151" t="s">
        <v>46</v>
      </c>
      <c r="O399" s="152">
        <v>0.266</v>
      </c>
      <c r="P399" s="152">
        <f t="shared" si="1"/>
        <v>6517</v>
      </c>
      <c r="Q399" s="152">
        <v>7E-05</v>
      </c>
      <c r="R399" s="152">
        <f t="shared" si="2"/>
        <v>1.7149999999999999</v>
      </c>
      <c r="S399" s="152">
        <v>0</v>
      </c>
      <c r="T399" s="153">
        <f t="shared" si="3"/>
        <v>0</v>
      </c>
      <c r="AR399" s="16" t="s">
        <v>240</v>
      </c>
      <c r="AT399" s="16" t="s">
        <v>143</v>
      </c>
      <c r="AU399" s="16" t="s">
        <v>83</v>
      </c>
      <c r="AY399" s="16" t="s">
        <v>141</v>
      </c>
      <c r="BE399" s="154">
        <f t="shared" si="4"/>
        <v>0</v>
      </c>
      <c r="BF399" s="154">
        <f t="shared" si="5"/>
        <v>0</v>
      </c>
      <c r="BG399" s="154">
        <f t="shared" si="6"/>
        <v>0</v>
      </c>
      <c r="BH399" s="154">
        <f t="shared" si="7"/>
        <v>0</v>
      </c>
      <c r="BI399" s="154">
        <f t="shared" si="8"/>
        <v>0</v>
      </c>
      <c r="BJ399" s="16" t="s">
        <v>20</v>
      </c>
      <c r="BK399" s="154">
        <f t="shared" si="9"/>
        <v>0</v>
      </c>
      <c r="BL399" s="16" t="s">
        <v>240</v>
      </c>
      <c r="BM399" s="16" t="s">
        <v>718</v>
      </c>
    </row>
    <row r="400" spans="2:65" s="1" customFormat="1" ht="22.5" customHeight="1">
      <c r="B400" s="143"/>
      <c r="C400" s="144" t="s">
        <v>719</v>
      </c>
      <c r="D400" s="144" t="s">
        <v>143</v>
      </c>
      <c r="E400" s="145" t="s">
        <v>720</v>
      </c>
      <c r="F400" s="146" t="s">
        <v>721</v>
      </c>
      <c r="G400" s="147" t="s">
        <v>307</v>
      </c>
      <c r="H400" s="148">
        <v>2</v>
      </c>
      <c r="I400" s="149"/>
      <c r="J400" s="149">
        <f t="shared" si="0"/>
        <v>0</v>
      </c>
      <c r="K400" s="146" t="s">
        <v>3</v>
      </c>
      <c r="L400" s="30"/>
      <c r="M400" s="150" t="s">
        <v>3</v>
      </c>
      <c r="N400" s="151" t="s">
        <v>46</v>
      </c>
      <c r="O400" s="152">
        <v>0</v>
      </c>
      <c r="P400" s="152">
        <f t="shared" si="1"/>
        <v>0</v>
      </c>
      <c r="Q400" s="152">
        <v>0</v>
      </c>
      <c r="R400" s="152">
        <f t="shared" si="2"/>
        <v>0</v>
      </c>
      <c r="S400" s="152">
        <v>0</v>
      </c>
      <c r="T400" s="153">
        <f t="shared" si="3"/>
        <v>0</v>
      </c>
      <c r="AR400" s="16" t="s">
        <v>240</v>
      </c>
      <c r="AT400" s="16" t="s">
        <v>143</v>
      </c>
      <c r="AU400" s="16" t="s">
        <v>83</v>
      </c>
      <c r="AY400" s="16" t="s">
        <v>141</v>
      </c>
      <c r="BE400" s="154">
        <f t="shared" si="4"/>
        <v>0</v>
      </c>
      <c r="BF400" s="154">
        <f t="shared" si="5"/>
        <v>0</v>
      </c>
      <c r="BG400" s="154">
        <f t="shared" si="6"/>
        <v>0</v>
      </c>
      <c r="BH400" s="154">
        <f t="shared" si="7"/>
        <v>0</v>
      </c>
      <c r="BI400" s="154">
        <f t="shared" si="8"/>
        <v>0</v>
      </c>
      <c r="BJ400" s="16" t="s">
        <v>20</v>
      </c>
      <c r="BK400" s="154">
        <f t="shared" si="9"/>
        <v>0</v>
      </c>
      <c r="BL400" s="16" t="s">
        <v>240</v>
      </c>
      <c r="BM400" s="16" t="s">
        <v>722</v>
      </c>
    </row>
    <row r="401" spans="2:65" s="1" customFormat="1" ht="22.5" customHeight="1">
      <c r="B401" s="143"/>
      <c r="C401" s="144" t="s">
        <v>723</v>
      </c>
      <c r="D401" s="144" t="s">
        <v>143</v>
      </c>
      <c r="E401" s="145" t="s">
        <v>724</v>
      </c>
      <c r="F401" s="146" t="s">
        <v>725</v>
      </c>
      <c r="G401" s="147" t="s">
        <v>307</v>
      </c>
      <c r="H401" s="148">
        <v>2</v>
      </c>
      <c r="I401" s="149"/>
      <c r="J401" s="149">
        <f t="shared" si="0"/>
        <v>0</v>
      </c>
      <c r="K401" s="146" t="s">
        <v>3</v>
      </c>
      <c r="L401" s="30"/>
      <c r="M401" s="150" t="s">
        <v>3</v>
      </c>
      <c r="N401" s="151" t="s">
        <v>46</v>
      </c>
      <c r="O401" s="152">
        <v>0</v>
      </c>
      <c r="P401" s="152">
        <f t="shared" si="1"/>
        <v>0</v>
      </c>
      <c r="Q401" s="152">
        <v>0</v>
      </c>
      <c r="R401" s="152">
        <f t="shared" si="2"/>
        <v>0</v>
      </c>
      <c r="S401" s="152">
        <v>0</v>
      </c>
      <c r="T401" s="153">
        <f t="shared" si="3"/>
        <v>0</v>
      </c>
      <c r="AR401" s="16" t="s">
        <v>240</v>
      </c>
      <c r="AT401" s="16" t="s">
        <v>143</v>
      </c>
      <c r="AU401" s="16" t="s">
        <v>83</v>
      </c>
      <c r="AY401" s="16" t="s">
        <v>141</v>
      </c>
      <c r="BE401" s="154">
        <f t="shared" si="4"/>
        <v>0</v>
      </c>
      <c r="BF401" s="154">
        <f t="shared" si="5"/>
        <v>0</v>
      </c>
      <c r="BG401" s="154">
        <f t="shared" si="6"/>
        <v>0</v>
      </c>
      <c r="BH401" s="154">
        <f t="shared" si="7"/>
        <v>0</v>
      </c>
      <c r="BI401" s="154">
        <f t="shared" si="8"/>
        <v>0</v>
      </c>
      <c r="BJ401" s="16" t="s">
        <v>20</v>
      </c>
      <c r="BK401" s="154">
        <f t="shared" si="9"/>
        <v>0</v>
      </c>
      <c r="BL401" s="16" t="s">
        <v>240</v>
      </c>
      <c r="BM401" s="16" t="s">
        <v>726</v>
      </c>
    </row>
    <row r="402" spans="2:65" s="1" customFormat="1" ht="22.5" customHeight="1">
      <c r="B402" s="143"/>
      <c r="C402" s="144" t="s">
        <v>727</v>
      </c>
      <c r="D402" s="144" t="s">
        <v>143</v>
      </c>
      <c r="E402" s="145" t="s">
        <v>728</v>
      </c>
      <c r="F402" s="146" t="s">
        <v>729</v>
      </c>
      <c r="G402" s="147" t="s">
        <v>307</v>
      </c>
      <c r="H402" s="148">
        <v>1</v>
      </c>
      <c r="I402" s="149"/>
      <c r="J402" s="149">
        <f t="shared" si="0"/>
        <v>0</v>
      </c>
      <c r="K402" s="146" t="s">
        <v>3</v>
      </c>
      <c r="L402" s="30"/>
      <c r="M402" s="150" t="s">
        <v>3</v>
      </c>
      <c r="N402" s="151" t="s">
        <v>46</v>
      </c>
      <c r="O402" s="152">
        <v>0</v>
      </c>
      <c r="P402" s="152">
        <f t="shared" si="1"/>
        <v>0</v>
      </c>
      <c r="Q402" s="152">
        <v>0</v>
      </c>
      <c r="R402" s="152">
        <f t="shared" si="2"/>
        <v>0</v>
      </c>
      <c r="S402" s="152">
        <v>0</v>
      </c>
      <c r="T402" s="153">
        <f t="shared" si="3"/>
        <v>0</v>
      </c>
      <c r="AR402" s="16" t="s">
        <v>240</v>
      </c>
      <c r="AT402" s="16" t="s">
        <v>143</v>
      </c>
      <c r="AU402" s="16" t="s">
        <v>83</v>
      </c>
      <c r="AY402" s="16" t="s">
        <v>141</v>
      </c>
      <c r="BE402" s="154">
        <f t="shared" si="4"/>
        <v>0</v>
      </c>
      <c r="BF402" s="154">
        <f t="shared" si="5"/>
        <v>0</v>
      </c>
      <c r="BG402" s="154">
        <f t="shared" si="6"/>
        <v>0</v>
      </c>
      <c r="BH402" s="154">
        <f t="shared" si="7"/>
        <v>0</v>
      </c>
      <c r="BI402" s="154">
        <f t="shared" si="8"/>
        <v>0</v>
      </c>
      <c r="BJ402" s="16" t="s">
        <v>20</v>
      </c>
      <c r="BK402" s="154">
        <f t="shared" si="9"/>
        <v>0</v>
      </c>
      <c r="BL402" s="16" t="s">
        <v>240</v>
      </c>
      <c r="BM402" s="16" t="s">
        <v>730</v>
      </c>
    </row>
    <row r="403" spans="2:65" s="1" customFormat="1" ht="22.5" customHeight="1">
      <c r="B403" s="143"/>
      <c r="C403" s="144" t="s">
        <v>731</v>
      </c>
      <c r="D403" s="144" t="s">
        <v>143</v>
      </c>
      <c r="E403" s="145" t="s">
        <v>732</v>
      </c>
      <c r="F403" s="146" t="s">
        <v>733</v>
      </c>
      <c r="G403" s="147" t="s">
        <v>146</v>
      </c>
      <c r="H403" s="148">
        <v>20</v>
      </c>
      <c r="I403" s="149"/>
      <c r="J403" s="149">
        <f t="shared" si="0"/>
        <v>0</v>
      </c>
      <c r="K403" s="146" t="s">
        <v>3</v>
      </c>
      <c r="L403" s="30"/>
      <c r="M403" s="150" t="s">
        <v>3</v>
      </c>
      <c r="N403" s="151" t="s">
        <v>46</v>
      </c>
      <c r="O403" s="152">
        <v>0</v>
      </c>
      <c r="P403" s="152">
        <f t="shared" si="1"/>
        <v>0</v>
      </c>
      <c r="Q403" s="152">
        <v>0</v>
      </c>
      <c r="R403" s="152">
        <f t="shared" si="2"/>
        <v>0</v>
      </c>
      <c r="S403" s="152">
        <v>0</v>
      </c>
      <c r="T403" s="153">
        <f t="shared" si="3"/>
        <v>0</v>
      </c>
      <c r="AR403" s="16" t="s">
        <v>240</v>
      </c>
      <c r="AT403" s="16" t="s">
        <v>143</v>
      </c>
      <c r="AU403" s="16" t="s">
        <v>83</v>
      </c>
      <c r="AY403" s="16" t="s">
        <v>141</v>
      </c>
      <c r="BE403" s="154">
        <f t="shared" si="4"/>
        <v>0</v>
      </c>
      <c r="BF403" s="154">
        <f t="shared" si="5"/>
        <v>0</v>
      </c>
      <c r="BG403" s="154">
        <f t="shared" si="6"/>
        <v>0</v>
      </c>
      <c r="BH403" s="154">
        <f t="shared" si="7"/>
        <v>0</v>
      </c>
      <c r="BI403" s="154">
        <f t="shared" si="8"/>
        <v>0</v>
      </c>
      <c r="BJ403" s="16" t="s">
        <v>20</v>
      </c>
      <c r="BK403" s="154">
        <f t="shared" si="9"/>
        <v>0</v>
      </c>
      <c r="BL403" s="16" t="s">
        <v>240</v>
      </c>
      <c r="BM403" s="16" t="s">
        <v>734</v>
      </c>
    </row>
    <row r="404" spans="2:51" s="11" customFormat="1" ht="13.5">
      <c r="B404" s="157"/>
      <c r="D404" s="158" t="s">
        <v>152</v>
      </c>
      <c r="E404" s="159" t="s">
        <v>3</v>
      </c>
      <c r="F404" s="160" t="s">
        <v>735</v>
      </c>
      <c r="H404" s="161">
        <v>20</v>
      </c>
      <c r="L404" s="157"/>
      <c r="M404" s="162"/>
      <c r="N404" s="163"/>
      <c r="O404" s="163"/>
      <c r="P404" s="163"/>
      <c r="Q404" s="163"/>
      <c r="R404" s="163"/>
      <c r="S404" s="163"/>
      <c r="T404" s="164"/>
      <c r="AT404" s="165" t="s">
        <v>152</v>
      </c>
      <c r="AU404" s="165" t="s">
        <v>83</v>
      </c>
      <c r="AV404" s="11" t="s">
        <v>83</v>
      </c>
      <c r="AW404" s="11" t="s">
        <v>38</v>
      </c>
      <c r="AX404" s="11" t="s">
        <v>75</v>
      </c>
      <c r="AY404" s="165" t="s">
        <v>141</v>
      </c>
    </row>
    <row r="405" spans="2:65" s="1" customFormat="1" ht="22.5" customHeight="1">
      <c r="B405" s="143"/>
      <c r="C405" s="144" t="s">
        <v>736</v>
      </c>
      <c r="D405" s="144" t="s">
        <v>143</v>
      </c>
      <c r="E405" s="145" t="s">
        <v>737</v>
      </c>
      <c r="F405" s="146" t="s">
        <v>738</v>
      </c>
      <c r="G405" s="147" t="s">
        <v>739</v>
      </c>
      <c r="H405" s="148">
        <v>30945.4</v>
      </c>
      <c r="I405" s="149"/>
      <c r="J405" s="149">
        <f>ROUND(I405*H405,2)</f>
        <v>0</v>
      </c>
      <c r="K405" s="146" t="s">
        <v>147</v>
      </c>
      <c r="L405" s="30"/>
      <c r="M405" s="150" t="s">
        <v>3</v>
      </c>
      <c r="N405" s="151" t="s">
        <v>46</v>
      </c>
      <c r="O405" s="152">
        <v>0</v>
      </c>
      <c r="P405" s="152">
        <f>O405*H405</f>
        <v>0</v>
      </c>
      <c r="Q405" s="152">
        <v>0</v>
      </c>
      <c r="R405" s="152">
        <f>Q405*H405</f>
        <v>0</v>
      </c>
      <c r="S405" s="152">
        <v>0</v>
      </c>
      <c r="T405" s="153">
        <f>S405*H405</f>
        <v>0</v>
      </c>
      <c r="AR405" s="16" t="s">
        <v>240</v>
      </c>
      <c r="AT405" s="16" t="s">
        <v>143</v>
      </c>
      <c r="AU405" s="16" t="s">
        <v>83</v>
      </c>
      <c r="AY405" s="16" t="s">
        <v>141</v>
      </c>
      <c r="BE405" s="154">
        <f>IF(N405="základní",J405,0)</f>
        <v>0</v>
      </c>
      <c r="BF405" s="154">
        <f>IF(N405="snížená",J405,0)</f>
        <v>0</v>
      </c>
      <c r="BG405" s="154">
        <f>IF(N405="zákl. přenesená",J405,0)</f>
        <v>0</v>
      </c>
      <c r="BH405" s="154">
        <f>IF(N405="sníž. přenesená",J405,0)</f>
        <v>0</v>
      </c>
      <c r="BI405" s="154">
        <f>IF(N405="nulová",J405,0)</f>
        <v>0</v>
      </c>
      <c r="BJ405" s="16" t="s">
        <v>20</v>
      </c>
      <c r="BK405" s="154">
        <f>ROUND(I405*H405,2)</f>
        <v>0</v>
      </c>
      <c r="BL405" s="16" t="s">
        <v>240</v>
      </c>
      <c r="BM405" s="16" t="s">
        <v>740</v>
      </c>
    </row>
    <row r="406" spans="2:47" s="1" customFormat="1" ht="27">
      <c r="B406" s="30"/>
      <c r="D406" s="155" t="s">
        <v>150</v>
      </c>
      <c r="F406" s="156" t="s">
        <v>741</v>
      </c>
      <c r="L406" s="30"/>
      <c r="M406" s="59"/>
      <c r="N406" s="31"/>
      <c r="O406" s="31"/>
      <c r="P406" s="31"/>
      <c r="Q406" s="31"/>
      <c r="R406" s="31"/>
      <c r="S406" s="31"/>
      <c r="T406" s="60"/>
      <c r="AT406" s="16" t="s">
        <v>150</v>
      </c>
      <c r="AU406" s="16" t="s">
        <v>83</v>
      </c>
    </row>
    <row r="407" spans="2:63" s="10" customFormat="1" ht="29.25" customHeight="1">
      <c r="B407" s="130"/>
      <c r="D407" s="140" t="s">
        <v>74</v>
      </c>
      <c r="E407" s="141" t="s">
        <v>742</v>
      </c>
      <c r="F407" s="141" t="s">
        <v>743</v>
      </c>
      <c r="J407" s="142">
        <f>BK407</f>
        <v>0</v>
      </c>
      <c r="L407" s="130"/>
      <c r="M407" s="134"/>
      <c r="N407" s="135"/>
      <c r="O407" s="135"/>
      <c r="P407" s="136">
        <f>P408</f>
        <v>0</v>
      </c>
      <c r="Q407" s="135"/>
      <c r="R407" s="136">
        <f>R408</f>
        <v>0</v>
      </c>
      <c r="S407" s="135"/>
      <c r="T407" s="137">
        <f>T408</f>
        <v>0</v>
      </c>
      <c r="AR407" s="131" t="s">
        <v>161</v>
      </c>
      <c r="AT407" s="138" t="s">
        <v>74</v>
      </c>
      <c r="AU407" s="138" t="s">
        <v>20</v>
      </c>
      <c r="AY407" s="131" t="s">
        <v>141</v>
      </c>
      <c r="BK407" s="139">
        <f>BK408</f>
        <v>0</v>
      </c>
    </row>
    <row r="408" spans="2:65" s="1" customFormat="1" ht="22.5" customHeight="1">
      <c r="B408" s="143"/>
      <c r="C408" s="144" t="s">
        <v>744</v>
      </c>
      <c r="D408" s="144" t="s">
        <v>143</v>
      </c>
      <c r="E408" s="145" t="s">
        <v>745</v>
      </c>
      <c r="F408" s="287" t="s">
        <v>1000</v>
      </c>
      <c r="G408" s="147" t="s">
        <v>220</v>
      </c>
      <c r="H408" s="148">
        <v>1</v>
      </c>
      <c r="I408" s="149"/>
      <c r="J408" s="149">
        <f>ROUND(I408*H408,2)</f>
        <v>0</v>
      </c>
      <c r="K408" s="146" t="s">
        <v>3</v>
      </c>
      <c r="L408" s="30"/>
      <c r="M408" s="150" t="s">
        <v>3</v>
      </c>
      <c r="N408" s="151" t="s">
        <v>46</v>
      </c>
      <c r="O408" s="152">
        <v>0</v>
      </c>
      <c r="P408" s="152">
        <f>O408*H408</f>
        <v>0</v>
      </c>
      <c r="Q408" s="152">
        <v>0</v>
      </c>
      <c r="R408" s="152">
        <f>Q408*H408</f>
        <v>0</v>
      </c>
      <c r="S408" s="152">
        <v>0</v>
      </c>
      <c r="T408" s="153">
        <f>S408*H408</f>
        <v>0</v>
      </c>
      <c r="AR408" s="16" t="s">
        <v>509</v>
      </c>
      <c r="AT408" s="16" t="s">
        <v>143</v>
      </c>
      <c r="AU408" s="16" t="s">
        <v>83</v>
      </c>
      <c r="AY408" s="16" t="s">
        <v>141</v>
      </c>
      <c r="BE408" s="154">
        <f>IF(N408="základní",J408,0)</f>
        <v>0</v>
      </c>
      <c r="BF408" s="154">
        <f>IF(N408="snížená",J408,0)</f>
        <v>0</v>
      </c>
      <c r="BG408" s="154">
        <f>IF(N408="zákl. přenesená",J408,0)</f>
        <v>0</v>
      </c>
      <c r="BH408" s="154">
        <f>IF(N408="sníž. přenesená",J408,0)</f>
        <v>0</v>
      </c>
      <c r="BI408" s="154">
        <f>IF(N408="nulová",J408,0)</f>
        <v>0</v>
      </c>
      <c r="BJ408" s="16" t="s">
        <v>20</v>
      </c>
      <c r="BK408" s="154">
        <f>ROUND(I408*H408,2)</f>
        <v>0</v>
      </c>
      <c r="BL408" s="16" t="s">
        <v>509</v>
      </c>
      <c r="BM408" s="16" t="s">
        <v>746</v>
      </c>
    </row>
    <row r="409" spans="2:63" s="10" customFormat="1" ht="29.25" customHeight="1">
      <c r="B409" s="130"/>
      <c r="D409" s="140" t="s">
        <v>74</v>
      </c>
      <c r="E409" s="141" t="s">
        <v>747</v>
      </c>
      <c r="F409" s="141" t="s">
        <v>748</v>
      </c>
      <c r="J409" s="142">
        <f>BK409</f>
        <v>0</v>
      </c>
      <c r="L409" s="130"/>
      <c r="M409" s="134"/>
      <c r="N409" s="135"/>
      <c r="O409" s="135"/>
      <c r="P409" s="136">
        <f>SUM(P410:P417)</f>
        <v>0</v>
      </c>
      <c r="Q409" s="135"/>
      <c r="R409" s="136">
        <f>SUM(R410:R417)</f>
        <v>0</v>
      </c>
      <c r="S409" s="135"/>
      <c r="T409" s="137">
        <f>SUM(T410:T417)</f>
        <v>0</v>
      </c>
      <c r="AR409" s="131" t="s">
        <v>161</v>
      </c>
      <c r="AT409" s="138" t="s">
        <v>74</v>
      </c>
      <c r="AU409" s="138" t="s">
        <v>20</v>
      </c>
      <c r="AY409" s="131" t="s">
        <v>141</v>
      </c>
      <c r="BK409" s="139">
        <f>SUM(BK410:BK417)</f>
        <v>0</v>
      </c>
    </row>
    <row r="410" spans="2:65" s="1" customFormat="1" ht="22.5" customHeight="1">
      <c r="B410" s="143"/>
      <c r="C410" s="144" t="s">
        <v>749</v>
      </c>
      <c r="D410" s="144" t="s">
        <v>143</v>
      </c>
      <c r="E410" s="145" t="s">
        <v>750</v>
      </c>
      <c r="F410" s="287" t="s">
        <v>993</v>
      </c>
      <c r="G410" s="147" t="s">
        <v>307</v>
      </c>
      <c r="H410" s="148">
        <v>1</v>
      </c>
      <c r="I410" s="149"/>
      <c r="J410" s="149">
        <f aca="true" t="shared" si="10" ref="J410:J417">ROUND(I410*H410,2)</f>
        <v>0</v>
      </c>
      <c r="K410" s="146" t="s">
        <v>3</v>
      </c>
      <c r="L410" s="30"/>
      <c r="M410" s="150" t="s">
        <v>3</v>
      </c>
      <c r="N410" s="151" t="s">
        <v>46</v>
      </c>
      <c r="O410" s="152">
        <v>0</v>
      </c>
      <c r="P410" s="152">
        <f aca="true" t="shared" si="11" ref="P410:P417">O410*H410</f>
        <v>0</v>
      </c>
      <c r="Q410" s="152">
        <v>0</v>
      </c>
      <c r="R410" s="152">
        <f aca="true" t="shared" si="12" ref="R410:R417">Q410*H410</f>
        <v>0</v>
      </c>
      <c r="S410" s="152">
        <v>0</v>
      </c>
      <c r="T410" s="153">
        <f aca="true" t="shared" si="13" ref="T410:T417">S410*H410</f>
        <v>0</v>
      </c>
      <c r="AR410" s="16" t="s">
        <v>509</v>
      </c>
      <c r="AT410" s="16" t="s">
        <v>143</v>
      </c>
      <c r="AU410" s="16" t="s">
        <v>83</v>
      </c>
      <c r="AY410" s="16" t="s">
        <v>141</v>
      </c>
      <c r="BE410" s="154">
        <f aca="true" t="shared" si="14" ref="BE410:BE417">IF(N410="základní",J410,0)</f>
        <v>0</v>
      </c>
      <c r="BF410" s="154">
        <f aca="true" t="shared" si="15" ref="BF410:BF417">IF(N410="snížená",J410,0)</f>
        <v>0</v>
      </c>
      <c r="BG410" s="154">
        <f aca="true" t="shared" si="16" ref="BG410:BG417">IF(N410="zákl. přenesená",J410,0)</f>
        <v>0</v>
      </c>
      <c r="BH410" s="154">
        <f aca="true" t="shared" si="17" ref="BH410:BH417">IF(N410="sníž. přenesená",J410,0)</f>
        <v>0</v>
      </c>
      <c r="BI410" s="154">
        <f aca="true" t="shared" si="18" ref="BI410:BI417">IF(N410="nulová",J410,0)</f>
        <v>0</v>
      </c>
      <c r="BJ410" s="16" t="s">
        <v>20</v>
      </c>
      <c r="BK410" s="154">
        <f aca="true" t="shared" si="19" ref="BK410:BK417">ROUND(I410*H410,2)</f>
        <v>0</v>
      </c>
      <c r="BL410" s="16" t="s">
        <v>509</v>
      </c>
      <c r="BM410" s="16" t="s">
        <v>751</v>
      </c>
    </row>
    <row r="411" spans="2:65" s="1" customFormat="1" ht="22.5" customHeight="1">
      <c r="B411" s="143"/>
      <c r="C411" s="144" t="s">
        <v>752</v>
      </c>
      <c r="D411" s="144" t="s">
        <v>143</v>
      </c>
      <c r="E411" s="145" t="s">
        <v>753</v>
      </c>
      <c r="F411" s="287" t="s">
        <v>994</v>
      </c>
      <c r="G411" s="147" t="s">
        <v>220</v>
      </c>
      <c r="H411" s="148">
        <v>1</v>
      </c>
      <c r="I411" s="149"/>
      <c r="J411" s="149">
        <f t="shared" si="10"/>
        <v>0</v>
      </c>
      <c r="K411" s="146" t="s">
        <v>3</v>
      </c>
      <c r="L411" s="30"/>
      <c r="M411" s="150" t="s">
        <v>3</v>
      </c>
      <c r="N411" s="151" t="s">
        <v>46</v>
      </c>
      <c r="O411" s="152">
        <v>0</v>
      </c>
      <c r="P411" s="152">
        <f t="shared" si="11"/>
        <v>0</v>
      </c>
      <c r="Q411" s="152">
        <v>0</v>
      </c>
      <c r="R411" s="152">
        <f t="shared" si="12"/>
        <v>0</v>
      </c>
      <c r="S411" s="152">
        <v>0</v>
      </c>
      <c r="T411" s="153">
        <f t="shared" si="13"/>
        <v>0</v>
      </c>
      <c r="AR411" s="16" t="s">
        <v>509</v>
      </c>
      <c r="AT411" s="16" t="s">
        <v>143</v>
      </c>
      <c r="AU411" s="16" t="s">
        <v>83</v>
      </c>
      <c r="AY411" s="16" t="s">
        <v>141</v>
      </c>
      <c r="BE411" s="154">
        <f t="shared" si="14"/>
        <v>0</v>
      </c>
      <c r="BF411" s="154">
        <f t="shared" si="15"/>
        <v>0</v>
      </c>
      <c r="BG411" s="154">
        <f t="shared" si="16"/>
        <v>0</v>
      </c>
      <c r="BH411" s="154">
        <f t="shared" si="17"/>
        <v>0</v>
      </c>
      <c r="BI411" s="154">
        <f t="shared" si="18"/>
        <v>0</v>
      </c>
      <c r="BJ411" s="16" t="s">
        <v>20</v>
      </c>
      <c r="BK411" s="154">
        <f t="shared" si="19"/>
        <v>0</v>
      </c>
      <c r="BL411" s="16" t="s">
        <v>509</v>
      </c>
      <c r="BM411" s="16" t="s">
        <v>754</v>
      </c>
    </row>
    <row r="412" spans="2:65" s="1" customFormat="1" ht="22.5" customHeight="1">
      <c r="B412" s="143"/>
      <c r="C412" s="144" t="s">
        <v>755</v>
      </c>
      <c r="D412" s="144" t="s">
        <v>143</v>
      </c>
      <c r="E412" s="145" t="s">
        <v>756</v>
      </c>
      <c r="F412" s="287" t="s">
        <v>995</v>
      </c>
      <c r="G412" s="147" t="s">
        <v>307</v>
      </c>
      <c r="H412" s="148">
        <v>1</v>
      </c>
      <c r="I412" s="149"/>
      <c r="J412" s="149">
        <f t="shared" si="10"/>
        <v>0</v>
      </c>
      <c r="K412" s="146" t="s">
        <v>3</v>
      </c>
      <c r="L412" s="30"/>
      <c r="M412" s="150" t="s">
        <v>3</v>
      </c>
      <c r="N412" s="151" t="s">
        <v>46</v>
      </c>
      <c r="O412" s="152">
        <v>0</v>
      </c>
      <c r="P412" s="152">
        <f t="shared" si="11"/>
        <v>0</v>
      </c>
      <c r="Q412" s="152">
        <v>0</v>
      </c>
      <c r="R412" s="152">
        <f t="shared" si="12"/>
        <v>0</v>
      </c>
      <c r="S412" s="152">
        <v>0</v>
      </c>
      <c r="T412" s="153">
        <f t="shared" si="13"/>
        <v>0</v>
      </c>
      <c r="AR412" s="16" t="s">
        <v>509</v>
      </c>
      <c r="AT412" s="16" t="s">
        <v>143</v>
      </c>
      <c r="AU412" s="16" t="s">
        <v>83</v>
      </c>
      <c r="AY412" s="16" t="s">
        <v>141</v>
      </c>
      <c r="BE412" s="154">
        <f t="shared" si="14"/>
        <v>0</v>
      </c>
      <c r="BF412" s="154">
        <f t="shared" si="15"/>
        <v>0</v>
      </c>
      <c r="BG412" s="154">
        <f t="shared" si="16"/>
        <v>0</v>
      </c>
      <c r="BH412" s="154">
        <f t="shared" si="17"/>
        <v>0</v>
      </c>
      <c r="BI412" s="154">
        <f t="shared" si="18"/>
        <v>0</v>
      </c>
      <c r="BJ412" s="16" t="s">
        <v>20</v>
      </c>
      <c r="BK412" s="154">
        <f t="shared" si="19"/>
        <v>0</v>
      </c>
      <c r="BL412" s="16" t="s">
        <v>509</v>
      </c>
      <c r="BM412" s="16" t="s">
        <v>757</v>
      </c>
    </row>
    <row r="413" spans="2:65" s="1" customFormat="1" ht="22.5" customHeight="1">
      <c r="B413" s="143"/>
      <c r="C413" s="144" t="s">
        <v>758</v>
      </c>
      <c r="D413" s="144" t="s">
        <v>143</v>
      </c>
      <c r="E413" s="145" t="s">
        <v>759</v>
      </c>
      <c r="F413" s="146" t="s">
        <v>760</v>
      </c>
      <c r="G413" s="147" t="s">
        <v>220</v>
      </c>
      <c r="H413" s="148">
        <v>1</v>
      </c>
      <c r="I413" s="149"/>
      <c r="J413" s="149">
        <f t="shared" si="10"/>
        <v>0</v>
      </c>
      <c r="K413" s="146" t="s">
        <v>3</v>
      </c>
      <c r="L413" s="30"/>
      <c r="M413" s="150" t="s">
        <v>3</v>
      </c>
      <c r="N413" s="151" t="s">
        <v>46</v>
      </c>
      <c r="O413" s="152">
        <v>0</v>
      </c>
      <c r="P413" s="152">
        <f t="shared" si="11"/>
        <v>0</v>
      </c>
      <c r="Q413" s="152">
        <v>0</v>
      </c>
      <c r="R413" s="152">
        <f t="shared" si="12"/>
        <v>0</v>
      </c>
      <c r="S413" s="152">
        <v>0</v>
      </c>
      <c r="T413" s="153">
        <f t="shared" si="13"/>
        <v>0</v>
      </c>
      <c r="AR413" s="16" t="s">
        <v>509</v>
      </c>
      <c r="AT413" s="16" t="s">
        <v>143</v>
      </c>
      <c r="AU413" s="16" t="s">
        <v>83</v>
      </c>
      <c r="AY413" s="16" t="s">
        <v>141</v>
      </c>
      <c r="BE413" s="154">
        <f t="shared" si="14"/>
        <v>0</v>
      </c>
      <c r="BF413" s="154">
        <f t="shared" si="15"/>
        <v>0</v>
      </c>
      <c r="BG413" s="154">
        <f t="shared" si="16"/>
        <v>0</v>
      </c>
      <c r="BH413" s="154">
        <f t="shared" si="17"/>
        <v>0</v>
      </c>
      <c r="BI413" s="154">
        <f t="shared" si="18"/>
        <v>0</v>
      </c>
      <c r="BJ413" s="16" t="s">
        <v>20</v>
      </c>
      <c r="BK413" s="154">
        <f t="shared" si="19"/>
        <v>0</v>
      </c>
      <c r="BL413" s="16" t="s">
        <v>509</v>
      </c>
      <c r="BM413" s="16" t="s">
        <v>761</v>
      </c>
    </row>
    <row r="414" spans="2:65" s="1" customFormat="1" ht="22.5" customHeight="1">
      <c r="B414" s="143"/>
      <c r="C414" s="144" t="s">
        <v>762</v>
      </c>
      <c r="D414" s="144" t="s">
        <v>143</v>
      </c>
      <c r="E414" s="145" t="s">
        <v>763</v>
      </c>
      <c r="F414" s="146" t="s">
        <v>764</v>
      </c>
      <c r="G414" s="147" t="s">
        <v>220</v>
      </c>
      <c r="H414" s="148">
        <v>1</v>
      </c>
      <c r="I414" s="149"/>
      <c r="J414" s="149">
        <f t="shared" si="10"/>
        <v>0</v>
      </c>
      <c r="K414" s="146" t="s">
        <v>3</v>
      </c>
      <c r="L414" s="30"/>
      <c r="M414" s="150" t="s">
        <v>3</v>
      </c>
      <c r="N414" s="151" t="s">
        <v>46</v>
      </c>
      <c r="O414" s="152">
        <v>0</v>
      </c>
      <c r="P414" s="152">
        <f t="shared" si="11"/>
        <v>0</v>
      </c>
      <c r="Q414" s="152">
        <v>0</v>
      </c>
      <c r="R414" s="152">
        <f t="shared" si="12"/>
        <v>0</v>
      </c>
      <c r="S414" s="152">
        <v>0</v>
      </c>
      <c r="T414" s="153">
        <f t="shared" si="13"/>
        <v>0</v>
      </c>
      <c r="AR414" s="16" t="s">
        <v>509</v>
      </c>
      <c r="AT414" s="16" t="s">
        <v>143</v>
      </c>
      <c r="AU414" s="16" t="s">
        <v>83</v>
      </c>
      <c r="AY414" s="16" t="s">
        <v>141</v>
      </c>
      <c r="BE414" s="154">
        <f t="shared" si="14"/>
        <v>0</v>
      </c>
      <c r="BF414" s="154">
        <f t="shared" si="15"/>
        <v>0</v>
      </c>
      <c r="BG414" s="154">
        <f t="shared" si="16"/>
        <v>0</v>
      </c>
      <c r="BH414" s="154">
        <f t="shared" si="17"/>
        <v>0</v>
      </c>
      <c r="BI414" s="154">
        <f t="shared" si="18"/>
        <v>0</v>
      </c>
      <c r="BJ414" s="16" t="s">
        <v>20</v>
      </c>
      <c r="BK414" s="154">
        <f t="shared" si="19"/>
        <v>0</v>
      </c>
      <c r="BL414" s="16" t="s">
        <v>509</v>
      </c>
      <c r="BM414" s="16" t="s">
        <v>765</v>
      </c>
    </row>
    <row r="415" spans="2:65" s="1" customFormat="1" ht="22.5" customHeight="1">
      <c r="B415" s="143"/>
      <c r="C415" s="144" t="s">
        <v>766</v>
      </c>
      <c r="D415" s="144" t="s">
        <v>143</v>
      </c>
      <c r="E415" s="145" t="s">
        <v>767</v>
      </c>
      <c r="F415" s="146" t="s">
        <v>768</v>
      </c>
      <c r="G415" s="147" t="s">
        <v>220</v>
      </c>
      <c r="H415" s="148">
        <v>1</v>
      </c>
      <c r="I415" s="149"/>
      <c r="J415" s="149">
        <f t="shared" si="10"/>
        <v>0</v>
      </c>
      <c r="K415" s="146" t="s">
        <v>3</v>
      </c>
      <c r="L415" s="30"/>
      <c r="M415" s="150" t="s">
        <v>3</v>
      </c>
      <c r="N415" s="151" t="s">
        <v>46</v>
      </c>
      <c r="O415" s="152">
        <v>0</v>
      </c>
      <c r="P415" s="152">
        <f t="shared" si="11"/>
        <v>0</v>
      </c>
      <c r="Q415" s="152">
        <v>0</v>
      </c>
      <c r="R415" s="152">
        <f t="shared" si="12"/>
        <v>0</v>
      </c>
      <c r="S415" s="152">
        <v>0</v>
      </c>
      <c r="T415" s="153">
        <f t="shared" si="13"/>
        <v>0</v>
      </c>
      <c r="AR415" s="16" t="s">
        <v>509</v>
      </c>
      <c r="AT415" s="16" t="s">
        <v>143</v>
      </c>
      <c r="AU415" s="16" t="s">
        <v>83</v>
      </c>
      <c r="AY415" s="16" t="s">
        <v>141</v>
      </c>
      <c r="BE415" s="154">
        <f t="shared" si="14"/>
        <v>0</v>
      </c>
      <c r="BF415" s="154">
        <f t="shared" si="15"/>
        <v>0</v>
      </c>
      <c r="BG415" s="154">
        <f t="shared" si="16"/>
        <v>0</v>
      </c>
      <c r="BH415" s="154">
        <f t="shared" si="17"/>
        <v>0</v>
      </c>
      <c r="BI415" s="154">
        <f t="shared" si="18"/>
        <v>0</v>
      </c>
      <c r="BJ415" s="16" t="s">
        <v>20</v>
      </c>
      <c r="BK415" s="154">
        <f t="shared" si="19"/>
        <v>0</v>
      </c>
      <c r="BL415" s="16" t="s">
        <v>509</v>
      </c>
      <c r="BM415" s="16" t="s">
        <v>769</v>
      </c>
    </row>
    <row r="416" spans="2:65" s="1" customFormat="1" ht="22.5" customHeight="1">
      <c r="B416" s="143"/>
      <c r="C416" s="144" t="s">
        <v>770</v>
      </c>
      <c r="D416" s="144" t="s">
        <v>143</v>
      </c>
      <c r="E416" s="145" t="s">
        <v>771</v>
      </c>
      <c r="F416" s="146" t="s">
        <v>772</v>
      </c>
      <c r="G416" s="147" t="s">
        <v>220</v>
      </c>
      <c r="H416" s="148">
        <v>1</v>
      </c>
      <c r="I416" s="149"/>
      <c r="J416" s="149">
        <f t="shared" si="10"/>
        <v>0</v>
      </c>
      <c r="K416" s="146" t="s">
        <v>3</v>
      </c>
      <c r="L416" s="30"/>
      <c r="M416" s="150" t="s">
        <v>3</v>
      </c>
      <c r="N416" s="151" t="s">
        <v>46</v>
      </c>
      <c r="O416" s="152">
        <v>0</v>
      </c>
      <c r="P416" s="152">
        <f t="shared" si="11"/>
        <v>0</v>
      </c>
      <c r="Q416" s="152">
        <v>0</v>
      </c>
      <c r="R416" s="152">
        <f t="shared" si="12"/>
        <v>0</v>
      </c>
      <c r="S416" s="152">
        <v>0</v>
      </c>
      <c r="T416" s="153">
        <f t="shared" si="13"/>
        <v>0</v>
      </c>
      <c r="AR416" s="16" t="s">
        <v>509</v>
      </c>
      <c r="AT416" s="16" t="s">
        <v>143</v>
      </c>
      <c r="AU416" s="16" t="s">
        <v>83</v>
      </c>
      <c r="AY416" s="16" t="s">
        <v>141</v>
      </c>
      <c r="BE416" s="154">
        <f t="shared" si="14"/>
        <v>0</v>
      </c>
      <c r="BF416" s="154">
        <f t="shared" si="15"/>
        <v>0</v>
      </c>
      <c r="BG416" s="154">
        <f t="shared" si="16"/>
        <v>0</v>
      </c>
      <c r="BH416" s="154">
        <f t="shared" si="17"/>
        <v>0</v>
      </c>
      <c r="BI416" s="154">
        <f t="shared" si="18"/>
        <v>0</v>
      </c>
      <c r="BJ416" s="16" t="s">
        <v>20</v>
      </c>
      <c r="BK416" s="154">
        <f t="shared" si="19"/>
        <v>0</v>
      </c>
      <c r="BL416" s="16" t="s">
        <v>509</v>
      </c>
      <c r="BM416" s="16" t="s">
        <v>773</v>
      </c>
    </row>
    <row r="417" spans="2:65" s="1" customFormat="1" ht="22.5" customHeight="1">
      <c r="B417" s="143"/>
      <c r="C417" s="144" t="s">
        <v>774</v>
      </c>
      <c r="D417" s="144" t="s">
        <v>143</v>
      </c>
      <c r="E417" s="145" t="s">
        <v>775</v>
      </c>
      <c r="F417" s="146" t="s">
        <v>776</v>
      </c>
      <c r="G417" s="147" t="s">
        <v>220</v>
      </c>
      <c r="H417" s="148">
        <v>1</v>
      </c>
      <c r="I417" s="149"/>
      <c r="J417" s="149">
        <f t="shared" si="10"/>
        <v>0</v>
      </c>
      <c r="K417" s="146" t="s">
        <v>3</v>
      </c>
      <c r="L417" s="30"/>
      <c r="M417" s="150" t="s">
        <v>3</v>
      </c>
      <c r="N417" s="151" t="s">
        <v>46</v>
      </c>
      <c r="O417" s="152">
        <v>0</v>
      </c>
      <c r="P417" s="152">
        <f t="shared" si="11"/>
        <v>0</v>
      </c>
      <c r="Q417" s="152">
        <v>0</v>
      </c>
      <c r="R417" s="152">
        <f t="shared" si="12"/>
        <v>0</v>
      </c>
      <c r="S417" s="152">
        <v>0</v>
      </c>
      <c r="T417" s="153">
        <f t="shared" si="13"/>
        <v>0</v>
      </c>
      <c r="AR417" s="16" t="s">
        <v>509</v>
      </c>
      <c r="AT417" s="16" t="s">
        <v>143</v>
      </c>
      <c r="AU417" s="16" t="s">
        <v>83</v>
      </c>
      <c r="AY417" s="16" t="s">
        <v>141</v>
      </c>
      <c r="BE417" s="154">
        <f t="shared" si="14"/>
        <v>0</v>
      </c>
      <c r="BF417" s="154">
        <f t="shared" si="15"/>
        <v>0</v>
      </c>
      <c r="BG417" s="154">
        <f t="shared" si="16"/>
        <v>0</v>
      </c>
      <c r="BH417" s="154">
        <f t="shared" si="17"/>
        <v>0</v>
      </c>
      <c r="BI417" s="154">
        <f t="shared" si="18"/>
        <v>0</v>
      </c>
      <c r="BJ417" s="16" t="s">
        <v>20</v>
      </c>
      <c r="BK417" s="154">
        <f t="shared" si="19"/>
        <v>0</v>
      </c>
      <c r="BL417" s="16" t="s">
        <v>509</v>
      </c>
      <c r="BM417" s="16" t="s">
        <v>777</v>
      </c>
    </row>
    <row r="418" spans="2:63" s="10" customFormat="1" ht="29.25" customHeight="1">
      <c r="B418" s="130"/>
      <c r="D418" s="140" t="s">
        <v>74</v>
      </c>
      <c r="E418" s="141" t="s">
        <v>778</v>
      </c>
      <c r="F418" s="141" t="s">
        <v>779</v>
      </c>
      <c r="J418" s="142">
        <f>BK418</f>
        <v>0</v>
      </c>
      <c r="L418" s="130"/>
      <c r="M418" s="134"/>
      <c r="N418" s="135"/>
      <c r="O418" s="135"/>
      <c r="P418" s="136">
        <f>SUM(P419:P420)</f>
        <v>0</v>
      </c>
      <c r="Q418" s="135"/>
      <c r="R418" s="136">
        <f>SUM(R419:R420)</f>
        <v>0</v>
      </c>
      <c r="S418" s="135"/>
      <c r="T418" s="137">
        <f>SUM(T419:T420)</f>
        <v>0</v>
      </c>
      <c r="AR418" s="131" t="s">
        <v>161</v>
      </c>
      <c r="AT418" s="138" t="s">
        <v>74</v>
      </c>
      <c r="AU418" s="138" t="s">
        <v>20</v>
      </c>
      <c r="AY418" s="131" t="s">
        <v>141</v>
      </c>
      <c r="BK418" s="139">
        <f>SUM(BK419:BK420)</f>
        <v>0</v>
      </c>
    </row>
    <row r="419" spans="2:65" s="1" customFormat="1" ht="22.5" customHeight="1">
      <c r="B419" s="143"/>
      <c r="C419" s="144" t="s">
        <v>780</v>
      </c>
      <c r="D419" s="144" t="s">
        <v>143</v>
      </c>
      <c r="E419" s="145" t="s">
        <v>781</v>
      </c>
      <c r="F419" s="287" t="s">
        <v>996</v>
      </c>
      <c r="G419" s="147" t="s">
        <v>307</v>
      </c>
      <c r="H419" s="148">
        <v>1</v>
      </c>
      <c r="I419" s="149"/>
      <c r="J419" s="149">
        <f>ROUND(I419*H419,2)</f>
        <v>0</v>
      </c>
      <c r="K419" s="146" t="s">
        <v>3</v>
      </c>
      <c r="L419" s="30"/>
      <c r="M419" s="150" t="s">
        <v>3</v>
      </c>
      <c r="N419" s="151" t="s">
        <v>46</v>
      </c>
      <c r="O419" s="152">
        <v>0</v>
      </c>
      <c r="P419" s="152">
        <f>O419*H419</f>
        <v>0</v>
      </c>
      <c r="Q419" s="152">
        <v>0</v>
      </c>
      <c r="R419" s="152">
        <f>Q419*H419</f>
        <v>0</v>
      </c>
      <c r="S419" s="152">
        <v>0</v>
      </c>
      <c r="T419" s="153">
        <f>S419*H419</f>
        <v>0</v>
      </c>
      <c r="AR419" s="16" t="s">
        <v>509</v>
      </c>
      <c r="AT419" s="16" t="s">
        <v>143</v>
      </c>
      <c r="AU419" s="16" t="s">
        <v>83</v>
      </c>
      <c r="AY419" s="16" t="s">
        <v>141</v>
      </c>
      <c r="BE419" s="154">
        <f>IF(N419="základní",J419,0)</f>
        <v>0</v>
      </c>
      <c r="BF419" s="154">
        <f>IF(N419="snížená",J419,0)</f>
        <v>0</v>
      </c>
      <c r="BG419" s="154">
        <f>IF(N419="zákl. přenesená",J419,0)</f>
        <v>0</v>
      </c>
      <c r="BH419" s="154">
        <f>IF(N419="sníž. přenesená",J419,0)</f>
        <v>0</v>
      </c>
      <c r="BI419" s="154">
        <f>IF(N419="nulová",J419,0)</f>
        <v>0</v>
      </c>
      <c r="BJ419" s="16" t="s">
        <v>20</v>
      </c>
      <c r="BK419" s="154">
        <f>ROUND(I419*H419,2)</f>
        <v>0</v>
      </c>
      <c r="BL419" s="16" t="s">
        <v>509</v>
      </c>
      <c r="BM419" s="16" t="s">
        <v>782</v>
      </c>
    </row>
    <row r="420" spans="2:65" s="1" customFormat="1" ht="22.5" customHeight="1">
      <c r="B420" s="143"/>
      <c r="C420" s="144" t="s">
        <v>783</v>
      </c>
      <c r="D420" s="144" t="s">
        <v>143</v>
      </c>
      <c r="E420" s="145" t="s">
        <v>784</v>
      </c>
      <c r="F420" s="146" t="s">
        <v>785</v>
      </c>
      <c r="G420" s="147" t="s">
        <v>146</v>
      </c>
      <c r="H420" s="148">
        <v>30</v>
      </c>
      <c r="I420" s="149"/>
      <c r="J420" s="149">
        <f>ROUND(I420*H420,2)</f>
        <v>0</v>
      </c>
      <c r="K420" s="146" t="s">
        <v>3</v>
      </c>
      <c r="L420" s="30"/>
      <c r="M420" s="150" t="s">
        <v>3</v>
      </c>
      <c r="N420" s="188" t="s">
        <v>46</v>
      </c>
      <c r="O420" s="189">
        <v>0</v>
      </c>
      <c r="P420" s="189">
        <f>O420*H420</f>
        <v>0</v>
      </c>
      <c r="Q420" s="189">
        <v>0</v>
      </c>
      <c r="R420" s="189">
        <f>Q420*H420</f>
        <v>0</v>
      </c>
      <c r="S420" s="189">
        <v>0</v>
      </c>
      <c r="T420" s="190">
        <f>S420*H420</f>
        <v>0</v>
      </c>
      <c r="AR420" s="16" t="s">
        <v>509</v>
      </c>
      <c r="AT420" s="16" t="s">
        <v>143</v>
      </c>
      <c r="AU420" s="16" t="s">
        <v>83</v>
      </c>
      <c r="AY420" s="16" t="s">
        <v>141</v>
      </c>
      <c r="BE420" s="154">
        <f>IF(N420="základní",J420,0)</f>
        <v>0</v>
      </c>
      <c r="BF420" s="154">
        <f>IF(N420="snížená",J420,0)</f>
        <v>0</v>
      </c>
      <c r="BG420" s="154">
        <f>IF(N420="zákl. přenesená",J420,0)</f>
        <v>0</v>
      </c>
      <c r="BH420" s="154">
        <f>IF(N420="sníž. přenesená",J420,0)</f>
        <v>0</v>
      </c>
      <c r="BI420" s="154">
        <f>IF(N420="nulová",J420,0)</f>
        <v>0</v>
      </c>
      <c r="BJ420" s="16" t="s">
        <v>20</v>
      </c>
      <c r="BK420" s="154">
        <f>ROUND(I420*H420,2)</f>
        <v>0</v>
      </c>
      <c r="BL420" s="16" t="s">
        <v>509</v>
      </c>
      <c r="BM420" s="16" t="s">
        <v>786</v>
      </c>
    </row>
    <row r="421" spans="2:12" s="1" customFormat="1" ht="6.75" customHeight="1">
      <c r="B421" s="45"/>
      <c r="C421" s="46"/>
      <c r="D421" s="46"/>
      <c r="E421" s="46"/>
      <c r="F421" s="46"/>
      <c r="G421" s="46"/>
      <c r="H421" s="46"/>
      <c r="I421" s="46"/>
      <c r="J421" s="46"/>
      <c r="K421" s="46"/>
      <c r="L421" s="30"/>
    </row>
    <row r="422" ht="13.5">
      <c r="AT422" s="191"/>
    </row>
  </sheetData>
  <sheetProtection/>
  <autoFilter ref="C103:K103"/>
  <mergeCells count="9">
    <mergeCell ref="E96:H96"/>
    <mergeCell ref="G1:H1"/>
    <mergeCell ref="L2:V2"/>
    <mergeCell ref="E7:H7"/>
    <mergeCell ref="E9:H9"/>
    <mergeCell ref="E24:H24"/>
    <mergeCell ref="E45:H45"/>
    <mergeCell ref="E47:H47"/>
    <mergeCell ref="E94:H94"/>
  </mergeCells>
  <hyperlinks>
    <hyperlink ref="F1:G1" location="C2" tooltip="Krycí list soupisu" display="1) Krycí list soupisu"/>
    <hyperlink ref="G1:H1" location="C54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2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W81" sqref="W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3"/>
      <c r="B1" s="200"/>
      <c r="C1" s="200"/>
      <c r="D1" s="201" t="s">
        <v>1</v>
      </c>
      <c r="E1" s="200"/>
      <c r="F1" s="202" t="s">
        <v>812</v>
      </c>
      <c r="G1" s="323" t="s">
        <v>813</v>
      </c>
      <c r="H1" s="323"/>
      <c r="I1" s="200"/>
      <c r="J1" s="202" t="s">
        <v>814</v>
      </c>
      <c r="K1" s="201" t="s">
        <v>88</v>
      </c>
      <c r="L1" s="202" t="s">
        <v>815</v>
      </c>
      <c r="M1" s="202"/>
      <c r="N1" s="202"/>
      <c r="O1" s="202"/>
      <c r="P1" s="202"/>
      <c r="Q1" s="202"/>
      <c r="R1" s="202"/>
      <c r="S1" s="202"/>
      <c r="T1" s="202"/>
      <c r="U1" s="204"/>
      <c r="V1" s="20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91" t="s">
        <v>6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83</v>
      </c>
    </row>
    <row r="4" spans="2:46" ht="36.75" customHeight="1">
      <c r="B4" s="20"/>
      <c r="C4" s="21"/>
      <c r="D4" s="22" t="s">
        <v>89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24" t="str">
        <f>'Rekapitulace stavby'!K6</f>
        <v>Lakovna na p.p.č. 2713/229, Okružní ul. Tachov</v>
      </c>
      <c r="F7" s="317"/>
      <c r="G7" s="317"/>
      <c r="H7" s="317"/>
      <c r="I7" s="21"/>
      <c r="J7" s="21"/>
      <c r="K7" s="23"/>
    </row>
    <row r="8" spans="2:11" s="1" customFormat="1" ht="15">
      <c r="B8" s="30"/>
      <c r="C8" s="31"/>
      <c r="D8" s="28" t="s">
        <v>90</v>
      </c>
      <c r="E8" s="31"/>
      <c r="F8" s="31"/>
      <c r="G8" s="31"/>
      <c r="H8" s="31"/>
      <c r="I8" s="31"/>
      <c r="J8" s="31"/>
      <c r="K8" s="34"/>
    </row>
    <row r="9" spans="2:11" s="1" customFormat="1" ht="36.75" customHeight="1">
      <c r="B9" s="30"/>
      <c r="C9" s="31"/>
      <c r="D9" s="31"/>
      <c r="E9" s="325" t="s">
        <v>787</v>
      </c>
      <c r="F9" s="299"/>
      <c r="G9" s="299"/>
      <c r="H9" s="299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25" customHeight="1">
      <c r="B11" s="30"/>
      <c r="C11" s="31"/>
      <c r="D11" s="28" t="s">
        <v>18</v>
      </c>
      <c r="E11" s="31"/>
      <c r="F11" s="26" t="s">
        <v>3</v>
      </c>
      <c r="G11" s="31"/>
      <c r="H11" s="31"/>
      <c r="I11" s="28" t="s">
        <v>19</v>
      </c>
      <c r="J11" s="26" t="s">
        <v>3</v>
      </c>
      <c r="K11" s="34"/>
    </row>
    <row r="12" spans="2:11" s="1" customFormat="1" ht="14.25" customHeight="1">
      <c r="B12" s="30"/>
      <c r="C12" s="31"/>
      <c r="D12" s="28" t="s">
        <v>21</v>
      </c>
      <c r="E12" s="31"/>
      <c r="F12" s="26" t="s">
        <v>22</v>
      </c>
      <c r="G12" s="31"/>
      <c r="H12" s="31"/>
      <c r="I12" s="28" t="s">
        <v>23</v>
      </c>
      <c r="J12" s="88" t="str">
        <f>'Rekapitulace stavby'!AN8</f>
        <v>17.8.2016</v>
      </c>
      <c r="K12" s="34"/>
    </row>
    <row r="13" spans="2:11" s="1" customFormat="1" ht="10.5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25" customHeight="1">
      <c r="B14" s="30"/>
      <c r="C14" s="31"/>
      <c r="D14" s="28" t="s">
        <v>27</v>
      </c>
      <c r="E14" s="31"/>
      <c r="F14" s="31"/>
      <c r="G14" s="31"/>
      <c r="H14" s="31"/>
      <c r="I14" s="28" t="s">
        <v>28</v>
      </c>
      <c r="J14" s="26" t="s">
        <v>29</v>
      </c>
      <c r="K14" s="34"/>
    </row>
    <row r="15" spans="2:11" s="1" customFormat="1" ht="18" customHeight="1">
      <c r="B15" s="30"/>
      <c r="C15" s="31"/>
      <c r="D15" s="31"/>
      <c r="E15" s="26" t="s">
        <v>30</v>
      </c>
      <c r="F15" s="31"/>
      <c r="G15" s="31"/>
      <c r="H15" s="31"/>
      <c r="I15" s="28" t="s">
        <v>31</v>
      </c>
      <c r="J15" s="26" t="s">
        <v>32</v>
      </c>
      <c r="K15" s="34"/>
    </row>
    <row r="16" spans="2:11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25" customHeight="1">
      <c r="B17" s="30"/>
      <c r="C17" s="31"/>
      <c r="D17" s="28" t="s">
        <v>33</v>
      </c>
      <c r="E17" s="31"/>
      <c r="F17" s="31"/>
      <c r="G17" s="31"/>
      <c r="H17" s="31"/>
      <c r="I17" s="28" t="s">
        <v>28</v>
      </c>
      <c r="J17" s="26" t="s">
        <v>3</v>
      </c>
      <c r="K17" s="34"/>
    </row>
    <row r="18" spans="2:11" s="1" customFormat="1" ht="18" customHeight="1">
      <c r="B18" s="30"/>
      <c r="C18" s="31"/>
      <c r="D18" s="31"/>
      <c r="E18" s="26" t="s">
        <v>34</v>
      </c>
      <c r="F18" s="31"/>
      <c r="G18" s="31"/>
      <c r="H18" s="31"/>
      <c r="I18" s="28" t="s">
        <v>31</v>
      </c>
      <c r="J18" s="26" t="s">
        <v>3</v>
      </c>
      <c r="K18" s="34"/>
    </row>
    <row r="19" spans="2:11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25" customHeight="1">
      <c r="B20" s="30"/>
      <c r="C20" s="31"/>
      <c r="D20" s="28" t="s">
        <v>35</v>
      </c>
      <c r="E20" s="31"/>
      <c r="F20" s="31"/>
      <c r="G20" s="31"/>
      <c r="H20" s="31"/>
      <c r="I20" s="28" t="s">
        <v>28</v>
      </c>
      <c r="J20" s="26" t="s">
        <v>36</v>
      </c>
      <c r="K20" s="34"/>
    </row>
    <row r="21" spans="2:11" s="1" customFormat="1" ht="18" customHeight="1">
      <c r="B21" s="30"/>
      <c r="C21" s="31"/>
      <c r="D21" s="31"/>
      <c r="E21" s="26" t="s">
        <v>37</v>
      </c>
      <c r="F21" s="31"/>
      <c r="G21" s="31"/>
      <c r="H21" s="31"/>
      <c r="I21" s="28" t="s">
        <v>31</v>
      </c>
      <c r="J21" s="26" t="s">
        <v>3</v>
      </c>
      <c r="K21" s="34"/>
    </row>
    <row r="22" spans="2:11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25" customHeight="1">
      <c r="B23" s="30"/>
      <c r="C23" s="31"/>
      <c r="D23" s="28" t="s">
        <v>39</v>
      </c>
      <c r="E23" s="31"/>
      <c r="F23" s="31"/>
      <c r="G23" s="31"/>
      <c r="H23" s="31"/>
      <c r="I23" s="31"/>
      <c r="J23" s="31"/>
      <c r="K23" s="34"/>
    </row>
    <row r="24" spans="2:11" s="6" customFormat="1" ht="63" customHeight="1">
      <c r="B24" s="89"/>
      <c r="C24" s="90"/>
      <c r="D24" s="90"/>
      <c r="E24" s="319" t="s">
        <v>40</v>
      </c>
      <c r="F24" s="326"/>
      <c r="G24" s="326"/>
      <c r="H24" s="326"/>
      <c r="I24" s="90"/>
      <c r="J24" s="90"/>
      <c r="K24" s="91"/>
    </row>
    <row r="25" spans="2:11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7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4.75" customHeight="1">
      <c r="B27" s="30"/>
      <c r="C27" s="31"/>
      <c r="D27" s="93" t="s">
        <v>41</v>
      </c>
      <c r="E27" s="31"/>
      <c r="F27" s="31"/>
      <c r="G27" s="31"/>
      <c r="H27" s="31"/>
      <c r="I27" s="31"/>
      <c r="J27" s="94">
        <f>ROUND(J77,2)</f>
        <v>0</v>
      </c>
      <c r="K27" s="34"/>
    </row>
    <row r="28" spans="2:11" s="1" customFormat="1" ht="6.7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25" customHeight="1">
      <c r="B29" s="30"/>
      <c r="C29" s="31"/>
      <c r="D29" s="31"/>
      <c r="E29" s="31"/>
      <c r="F29" s="35" t="s">
        <v>43</v>
      </c>
      <c r="G29" s="31"/>
      <c r="H29" s="31"/>
      <c r="I29" s="35" t="s">
        <v>42</v>
      </c>
      <c r="J29" s="35" t="s">
        <v>44</v>
      </c>
      <c r="K29" s="34"/>
    </row>
    <row r="30" spans="2:11" s="1" customFormat="1" ht="14.25" customHeight="1">
      <c r="B30" s="30"/>
      <c r="C30" s="31"/>
      <c r="D30" s="38" t="s">
        <v>45</v>
      </c>
      <c r="E30" s="38" t="s">
        <v>46</v>
      </c>
      <c r="F30" s="95">
        <f>ROUND(SUM(BE77:BE88),2)</f>
        <v>0</v>
      </c>
      <c r="G30" s="31"/>
      <c r="H30" s="31"/>
      <c r="I30" s="96">
        <v>0.21</v>
      </c>
      <c r="J30" s="95">
        <f>ROUND(ROUND((SUM(BE77:BE88)),2)*I30,2)</f>
        <v>0</v>
      </c>
      <c r="K30" s="34"/>
    </row>
    <row r="31" spans="2:11" s="1" customFormat="1" ht="14.25" customHeight="1">
      <c r="B31" s="30"/>
      <c r="C31" s="31"/>
      <c r="D31" s="31"/>
      <c r="E31" s="38" t="s">
        <v>47</v>
      </c>
      <c r="F31" s="95">
        <f>ROUND(SUM(BF77:BF88),2)</f>
        <v>0</v>
      </c>
      <c r="G31" s="31"/>
      <c r="H31" s="31"/>
      <c r="I31" s="96">
        <v>0.15</v>
      </c>
      <c r="J31" s="95">
        <f>ROUND(ROUND((SUM(BF77:BF88)),2)*I31,2)</f>
        <v>0</v>
      </c>
      <c r="K31" s="34"/>
    </row>
    <row r="32" spans="2:11" s="1" customFormat="1" ht="14.25" customHeight="1" hidden="1">
      <c r="B32" s="30"/>
      <c r="C32" s="31"/>
      <c r="D32" s="31"/>
      <c r="E32" s="38" t="s">
        <v>48</v>
      </c>
      <c r="F32" s="95">
        <f>ROUND(SUM(BG77:BG88),2)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25" customHeight="1" hidden="1">
      <c r="B33" s="30"/>
      <c r="C33" s="31"/>
      <c r="D33" s="31"/>
      <c r="E33" s="38" t="s">
        <v>49</v>
      </c>
      <c r="F33" s="95">
        <f>ROUND(SUM(BH77:BH88),2)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25" customHeight="1" hidden="1">
      <c r="B34" s="30"/>
      <c r="C34" s="31"/>
      <c r="D34" s="31"/>
      <c r="E34" s="38" t="s">
        <v>50</v>
      </c>
      <c r="F34" s="95">
        <f>ROUND(SUM(BI77:BI88),2)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7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4.75" customHeight="1">
      <c r="B36" s="30"/>
      <c r="C36" s="97"/>
      <c r="D36" s="98" t="s">
        <v>51</v>
      </c>
      <c r="E36" s="61"/>
      <c r="F36" s="61"/>
      <c r="G36" s="99" t="s">
        <v>52</v>
      </c>
      <c r="H36" s="100" t="s">
        <v>53</v>
      </c>
      <c r="I36" s="61"/>
      <c r="J36" s="101">
        <f>SUM(J27:J34)</f>
        <v>0</v>
      </c>
      <c r="K36" s="102"/>
    </row>
    <row r="37" spans="2:11" s="1" customFormat="1" ht="14.2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7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75" customHeight="1">
      <c r="B42" s="30"/>
      <c r="C42" s="22" t="s">
        <v>92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7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2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24" t="str">
        <f>E7</f>
        <v>Lakovna na p.p.č. 2713/229, Okružní ul. Tachov</v>
      </c>
      <c r="F45" s="299"/>
      <c r="G45" s="299"/>
      <c r="H45" s="299"/>
      <c r="I45" s="31"/>
      <c r="J45" s="31"/>
      <c r="K45" s="34"/>
    </row>
    <row r="46" spans="2:11" s="1" customFormat="1" ht="14.25" customHeight="1">
      <c r="B46" s="30"/>
      <c r="C46" s="28" t="s">
        <v>90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25" t="str">
        <f>E9</f>
        <v>02 - Vedlejší a ostatní náklady</v>
      </c>
      <c r="F47" s="299"/>
      <c r="G47" s="299"/>
      <c r="H47" s="299"/>
      <c r="I47" s="31"/>
      <c r="J47" s="31"/>
      <c r="K47" s="34"/>
    </row>
    <row r="48" spans="2:11" s="1" customFormat="1" ht="6.7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21</v>
      </c>
      <c r="D49" s="31"/>
      <c r="E49" s="31"/>
      <c r="F49" s="26" t="str">
        <f>F12</f>
        <v>p.p.č. 2713/229,k.ú. Tachov</v>
      </c>
      <c r="G49" s="31"/>
      <c r="H49" s="31"/>
      <c r="I49" s="28" t="s">
        <v>23</v>
      </c>
      <c r="J49" s="88" t="str">
        <f>IF(J12="","",J12)</f>
        <v>17.8.2016</v>
      </c>
      <c r="K49" s="34"/>
    </row>
    <row r="50" spans="2:11" s="1" customFormat="1" ht="6.7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27</v>
      </c>
      <c r="D51" s="31"/>
      <c r="E51" s="31"/>
      <c r="F51" s="26" t="str">
        <f>E15</f>
        <v>SIPAMONT s.r.o., Okružní 2016, 347 01 Tachov</v>
      </c>
      <c r="G51" s="31"/>
      <c r="H51" s="31"/>
      <c r="I51" s="28" t="s">
        <v>35</v>
      </c>
      <c r="J51" s="26" t="str">
        <f>E21</f>
        <v>Ing. Jan Rössler, Na Terase 1914, 347 01 Tachov</v>
      </c>
      <c r="K51" s="34"/>
    </row>
    <row r="52" spans="2:11" s="1" customFormat="1" ht="14.25" customHeight="1">
      <c r="B52" s="30"/>
      <c r="C52" s="28" t="s">
        <v>33</v>
      </c>
      <c r="D52" s="31"/>
      <c r="E52" s="31"/>
      <c r="F52" s="26" t="str">
        <f>IF(E18="","",E18)</f>
        <v>výběrové řízení</v>
      </c>
      <c r="G52" s="31"/>
      <c r="H52" s="31"/>
      <c r="I52" s="31"/>
      <c r="J52" s="31"/>
      <c r="K52" s="34"/>
    </row>
    <row r="53" spans="2:11" s="1" customFormat="1" ht="9.7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93</v>
      </c>
      <c r="D54" s="97"/>
      <c r="E54" s="97"/>
      <c r="F54" s="97"/>
      <c r="G54" s="97"/>
      <c r="H54" s="97"/>
      <c r="I54" s="97"/>
      <c r="J54" s="105" t="s">
        <v>94</v>
      </c>
      <c r="K54" s="106"/>
    </row>
    <row r="55" spans="2:11" s="1" customFormat="1" ht="9.7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95</v>
      </c>
      <c r="D56" s="31"/>
      <c r="E56" s="31"/>
      <c r="F56" s="31"/>
      <c r="G56" s="31"/>
      <c r="H56" s="31"/>
      <c r="I56" s="31"/>
      <c r="J56" s="94">
        <f>J77</f>
        <v>0</v>
      </c>
      <c r="K56" s="34"/>
      <c r="AU56" s="16" t="s">
        <v>96</v>
      </c>
    </row>
    <row r="57" spans="2:11" s="7" customFormat="1" ht="24.75" customHeight="1">
      <c r="B57" s="108"/>
      <c r="C57" s="109"/>
      <c r="D57" s="110" t="s">
        <v>788</v>
      </c>
      <c r="E57" s="111"/>
      <c r="F57" s="111"/>
      <c r="G57" s="111"/>
      <c r="H57" s="111"/>
      <c r="I57" s="111"/>
      <c r="J57" s="112">
        <f>J78</f>
        <v>0</v>
      </c>
      <c r="K57" s="113"/>
    </row>
    <row r="58" spans="2:11" s="1" customFormat="1" ht="21.75" customHeight="1">
      <c r="B58" s="30"/>
      <c r="C58" s="31"/>
      <c r="D58" s="31"/>
      <c r="E58" s="31"/>
      <c r="F58" s="31"/>
      <c r="G58" s="31"/>
      <c r="H58" s="31"/>
      <c r="I58" s="31"/>
      <c r="J58" s="31"/>
      <c r="K58" s="34"/>
    </row>
    <row r="59" spans="2:11" s="1" customFormat="1" ht="6.75" customHeight="1">
      <c r="B59" s="45"/>
      <c r="C59" s="46"/>
      <c r="D59" s="46"/>
      <c r="E59" s="46"/>
      <c r="F59" s="46"/>
      <c r="G59" s="46"/>
      <c r="H59" s="46"/>
      <c r="I59" s="46"/>
      <c r="J59" s="46"/>
      <c r="K59" s="47"/>
    </row>
    <row r="63" spans="2:12" s="1" customFormat="1" ht="6.75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30"/>
    </row>
    <row r="64" spans="2:12" s="1" customFormat="1" ht="36.75" customHeight="1">
      <c r="B64" s="30"/>
      <c r="C64" s="50" t="s">
        <v>125</v>
      </c>
      <c r="L64" s="30"/>
    </row>
    <row r="65" spans="2:12" s="1" customFormat="1" ht="6.75" customHeight="1">
      <c r="B65" s="30"/>
      <c r="L65" s="30"/>
    </row>
    <row r="66" spans="2:12" s="1" customFormat="1" ht="14.25" customHeight="1">
      <c r="B66" s="30"/>
      <c r="C66" s="52" t="s">
        <v>15</v>
      </c>
      <c r="L66" s="30"/>
    </row>
    <row r="67" spans="2:12" s="1" customFormat="1" ht="22.5" customHeight="1">
      <c r="B67" s="30"/>
      <c r="E67" s="327" t="str">
        <f>E7</f>
        <v>Lakovna na p.p.č. 2713/229, Okružní ul. Tachov</v>
      </c>
      <c r="F67" s="304"/>
      <c r="G67" s="304"/>
      <c r="H67" s="304"/>
      <c r="L67" s="30"/>
    </row>
    <row r="68" spans="2:12" s="1" customFormat="1" ht="14.25" customHeight="1">
      <c r="B68" s="30"/>
      <c r="C68" s="52" t="s">
        <v>90</v>
      </c>
      <c r="L68" s="30"/>
    </row>
    <row r="69" spans="2:12" s="1" customFormat="1" ht="23.25" customHeight="1">
      <c r="B69" s="30"/>
      <c r="E69" s="314" t="str">
        <f>E9</f>
        <v>02 - Vedlejší a ostatní náklady</v>
      </c>
      <c r="F69" s="304"/>
      <c r="G69" s="304"/>
      <c r="H69" s="304"/>
      <c r="L69" s="30"/>
    </row>
    <row r="70" spans="2:12" s="1" customFormat="1" ht="6.75" customHeight="1">
      <c r="B70" s="30"/>
      <c r="L70" s="30"/>
    </row>
    <row r="71" spans="2:12" s="1" customFormat="1" ht="18" customHeight="1">
      <c r="B71" s="30"/>
      <c r="C71" s="52" t="s">
        <v>21</v>
      </c>
      <c r="F71" s="120" t="str">
        <f>F12</f>
        <v>p.p.č. 2713/229,k.ú. Tachov</v>
      </c>
      <c r="I71" s="52" t="s">
        <v>23</v>
      </c>
      <c r="J71" s="56" t="str">
        <f>IF(J12="","",J12)</f>
        <v>17.8.2016</v>
      </c>
      <c r="L71" s="30"/>
    </row>
    <row r="72" spans="2:12" s="1" customFormat="1" ht="6.75" customHeight="1">
      <c r="B72" s="30"/>
      <c r="L72" s="30"/>
    </row>
    <row r="73" spans="2:12" s="1" customFormat="1" ht="15">
      <c r="B73" s="30"/>
      <c r="C73" s="52" t="s">
        <v>27</v>
      </c>
      <c r="F73" s="120" t="str">
        <f>E15</f>
        <v>SIPAMONT s.r.o., Okružní 2016, 347 01 Tachov</v>
      </c>
      <c r="I73" s="52" t="s">
        <v>35</v>
      </c>
      <c r="J73" s="120" t="str">
        <f>E21</f>
        <v>Ing. Jan Rössler, Na Terase 1914, 347 01 Tachov</v>
      </c>
      <c r="L73" s="30"/>
    </row>
    <row r="74" spans="2:12" s="1" customFormat="1" ht="14.25" customHeight="1">
      <c r="B74" s="30"/>
      <c r="C74" s="52" t="s">
        <v>33</v>
      </c>
      <c r="F74" s="120" t="str">
        <f>IF(E18="","",E18)</f>
        <v>výběrové řízení</v>
      </c>
      <c r="L74" s="30"/>
    </row>
    <row r="75" spans="2:12" s="1" customFormat="1" ht="9.75" customHeight="1">
      <c r="B75" s="30"/>
      <c r="L75" s="30"/>
    </row>
    <row r="76" spans="2:20" s="9" customFormat="1" ht="29.25" customHeight="1">
      <c r="B76" s="121"/>
      <c r="C76" s="122" t="s">
        <v>126</v>
      </c>
      <c r="D76" s="123" t="s">
        <v>60</v>
      </c>
      <c r="E76" s="123" t="s">
        <v>56</v>
      </c>
      <c r="F76" s="123" t="s">
        <v>127</v>
      </c>
      <c r="G76" s="123" t="s">
        <v>128</v>
      </c>
      <c r="H76" s="123" t="s">
        <v>129</v>
      </c>
      <c r="I76" s="124" t="s">
        <v>130</v>
      </c>
      <c r="J76" s="123" t="s">
        <v>94</v>
      </c>
      <c r="K76" s="125" t="s">
        <v>131</v>
      </c>
      <c r="L76" s="121"/>
      <c r="M76" s="63" t="s">
        <v>132</v>
      </c>
      <c r="N76" s="64" t="s">
        <v>45</v>
      </c>
      <c r="O76" s="64" t="s">
        <v>133</v>
      </c>
      <c r="P76" s="64" t="s">
        <v>134</v>
      </c>
      <c r="Q76" s="64" t="s">
        <v>135</v>
      </c>
      <c r="R76" s="64" t="s">
        <v>136</v>
      </c>
      <c r="S76" s="64" t="s">
        <v>137</v>
      </c>
      <c r="T76" s="65" t="s">
        <v>138</v>
      </c>
    </row>
    <row r="77" spans="2:63" s="1" customFormat="1" ht="29.25" customHeight="1">
      <c r="B77" s="30"/>
      <c r="C77" s="67" t="s">
        <v>95</v>
      </c>
      <c r="J77" s="126">
        <f>BK77</f>
        <v>0</v>
      </c>
      <c r="L77" s="30"/>
      <c r="M77" s="66"/>
      <c r="N77" s="57"/>
      <c r="O77" s="57"/>
      <c r="P77" s="127">
        <f>P78</f>
        <v>0</v>
      </c>
      <c r="Q77" s="57"/>
      <c r="R77" s="127">
        <f>R78</f>
        <v>0</v>
      </c>
      <c r="S77" s="57"/>
      <c r="T77" s="128">
        <f>T78</f>
        <v>0</v>
      </c>
      <c r="AT77" s="16" t="s">
        <v>74</v>
      </c>
      <c r="AU77" s="16" t="s">
        <v>96</v>
      </c>
      <c r="BK77" s="129">
        <f>BK78</f>
        <v>0</v>
      </c>
    </row>
    <row r="78" spans="2:63" s="10" customFormat="1" ht="36.75" customHeight="1">
      <c r="B78" s="130"/>
      <c r="D78" s="140" t="s">
        <v>74</v>
      </c>
      <c r="E78" s="192" t="s">
        <v>75</v>
      </c>
      <c r="F78" s="192" t="s">
        <v>789</v>
      </c>
      <c r="J78" s="193">
        <f>BK78</f>
        <v>0</v>
      </c>
      <c r="L78" s="130"/>
      <c r="M78" s="134"/>
      <c r="N78" s="135"/>
      <c r="O78" s="135"/>
      <c r="P78" s="136">
        <f>SUM(P79:P88)</f>
        <v>0</v>
      </c>
      <c r="Q78" s="135"/>
      <c r="R78" s="136">
        <f>SUM(R79:R88)</f>
        <v>0</v>
      </c>
      <c r="S78" s="135"/>
      <c r="T78" s="137">
        <f>SUM(T79:T88)</f>
        <v>0</v>
      </c>
      <c r="AR78" s="131" t="s">
        <v>173</v>
      </c>
      <c r="AT78" s="138" t="s">
        <v>74</v>
      </c>
      <c r="AU78" s="138" t="s">
        <v>75</v>
      </c>
      <c r="AY78" s="131" t="s">
        <v>141</v>
      </c>
      <c r="BK78" s="139">
        <f>SUM(BK79:BK88)</f>
        <v>0</v>
      </c>
    </row>
    <row r="79" spans="2:65" s="1" customFormat="1" ht="22.5" customHeight="1">
      <c r="B79" s="143"/>
      <c r="C79" s="144" t="s">
        <v>20</v>
      </c>
      <c r="D79" s="144" t="s">
        <v>143</v>
      </c>
      <c r="E79" s="145" t="s">
        <v>790</v>
      </c>
      <c r="F79" s="146" t="s">
        <v>791</v>
      </c>
      <c r="G79" s="147" t="s">
        <v>792</v>
      </c>
      <c r="H79" s="148">
        <v>1</v>
      </c>
      <c r="I79" s="149">
        <v>0</v>
      </c>
      <c r="J79" s="149">
        <f>ROUND(I79*H79,2)</f>
        <v>0</v>
      </c>
      <c r="K79" s="146" t="s">
        <v>209</v>
      </c>
      <c r="L79" s="30"/>
      <c r="M79" s="150" t="s">
        <v>3</v>
      </c>
      <c r="N79" s="151" t="s">
        <v>46</v>
      </c>
      <c r="O79" s="152">
        <v>0</v>
      </c>
      <c r="P79" s="152">
        <f>O79*H79</f>
        <v>0</v>
      </c>
      <c r="Q79" s="152">
        <v>0</v>
      </c>
      <c r="R79" s="152">
        <f>Q79*H79</f>
        <v>0</v>
      </c>
      <c r="S79" s="152">
        <v>0</v>
      </c>
      <c r="T79" s="153">
        <f>S79*H79</f>
        <v>0</v>
      </c>
      <c r="AR79" s="16" t="s">
        <v>793</v>
      </c>
      <c r="AT79" s="16" t="s">
        <v>143</v>
      </c>
      <c r="AU79" s="16" t="s">
        <v>20</v>
      </c>
      <c r="AY79" s="16" t="s">
        <v>141</v>
      </c>
      <c r="BE79" s="154">
        <f>IF(N79="základní",J79,0)</f>
        <v>0</v>
      </c>
      <c r="BF79" s="154">
        <f>IF(N79="snížená",J79,0)</f>
        <v>0</v>
      </c>
      <c r="BG79" s="154">
        <f>IF(N79="zákl. přenesená",J79,0)</f>
        <v>0</v>
      </c>
      <c r="BH79" s="154">
        <f>IF(N79="sníž. přenesená",J79,0)</f>
        <v>0</v>
      </c>
      <c r="BI79" s="154">
        <f>IF(N79="nulová",J79,0)</f>
        <v>0</v>
      </c>
      <c r="BJ79" s="16" t="s">
        <v>20</v>
      </c>
      <c r="BK79" s="154">
        <f>ROUND(I79*H79,2)</f>
        <v>0</v>
      </c>
      <c r="BL79" s="16" t="s">
        <v>793</v>
      </c>
      <c r="BM79" s="16" t="s">
        <v>794</v>
      </c>
    </row>
    <row r="80" spans="2:47" s="1" customFormat="1" ht="13.5">
      <c r="B80" s="30"/>
      <c r="D80" s="158" t="s">
        <v>150</v>
      </c>
      <c r="F80" s="173" t="s">
        <v>791</v>
      </c>
      <c r="L80" s="30"/>
      <c r="M80" s="59"/>
      <c r="N80" s="31"/>
      <c r="O80" s="31"/>
      <c r="P80" s="31"/>
      <c r="Q80" s="31"/>
      <c r="R80" s="31"/>
      <c r="S80" s="31"/>
      <c r="T80" s="60"/>
      <c r="AT80" s="16" t="s">
        <v>150</v>
      </c>
      <c r="AU80" s="16" t="s">
        <v>20</v>
      </c>
    </row>
    <row r="81" spans="2:65" s="1" customFormat="1" ht="22.5" customHeight="1">
      <c r="B81" s="143"/>
      <c r="C81" s="144" t="s">
        <v>83</v>
      </c>
      <c r="D81" s="144" t="s">
        <v>143</v>
      </c>
      <c r="E81" s="145" t="s">
        <v>795</v>
      </c>
      <c r="F81" s="146" t="s">
        <v>796</v>
      </c>
      <c r="G81" s="147" t="s">
        <v>792</v>
      </c>
      <c r="H81" s="148">
        <v>1</v>
      </c>
      <c r="I81" s="149">
        <v>0</v>
      </c>
      <c r="J81" s="149">
        <f>ROUND(I81*H81,2)</f>
        <v>0</v>
      </c>
      <c r="K81" s="146" t="s">
        <v>209</v>
      </c>
      <c r="L81" s="30"/>
      <c r="M81" s="150" t="s">
        <v>3</v>
      </c>
      <c r="N81" s="151" t="s">
        <v>46</v>
      </c>
      <c r="O81" s="152">
        <v>0</v>
      </c>
      <c r="P81" s="152">
        <f>O81*H81</f>
        <v>0</v>
      </c>
      <c r="Q81" s="152">
        <v>0</v>
      </c>
      <c r="R81" s="152">
        <f>Q81*H81</f>
        <v>0</v>
      </c>
      <c r="S81" s="152">
        <v>0</v>
      </c>
      <c r="T81" s="153">
        <f>S81*H81</f>
        <v>0</v>
      </c>
      <c r="AR81" s="16" t="s">
        <v>793</v>
      </c>
      <c r="AT81" s="16" t="s">
        <v>143</v>
      </c>
      <c r="AU81" s="16" t="s">
        <v>20</v>
      </c>
      <c r="AY81" s="16" t="s">
        <v>141</v>
      </c>
      <c r="BE81" s="154">
        <f>IF(N81="základní",J81,0)</f>
        <v>0</v>
      </c>
      <c r="BF81" s="154">
        <f>IF(N81="snížená",J81,0)</f>
        <v>0</v>
      </c>
      <c r="BG81" s="154">
        <f>IF(N81="zákl. přenesená",J81,0)</f>
        <v>0</v>
      </c>
      <c r="BH81" s="154">
        <f>IF(N81="sníž. přenesená",J81,0)</f>
        <v>0</v>
      </c>
      <c r="BI81" s="154">
        <f>IF(N81="nulová",J81,0)</f>
        <v>0</v>
      </c>
      <c r="BJ81" s="16" t="s">
        <v>20</v>
      </c>
      <c r="BK81" s="154">
        <f>ROUND(I81*H81,2)</f>
        <v>0</v>
      </c>
      <c r="BL81" s="16" t="s">
        <v>793</v>
      </c>
      <c r="BM81" s="16" t="s">
        <v>797</v>
      </c>
    </row>
    <row r="82" spans="2:47" s="1" customFormat="1" ht="13.5">
      <c r="B82" s="30"/>
      <c r="D82" s="158" t="s">
        <v>150</v>
      </c>
      <c r="F82" s="173" t="s">
        <v>796</v>
      </c>
      <c r="L82" s="30"/>
      <c r="M82" s="59"/>
      <c r="N82" s="31"/>
      <c r="O82" s="31"/>
      <c r="P82" s="31"/>
      <c r="Q82" s="31"/>
      <c r="R82" s="31"/>
      <c r="S82" s="31"/>
      <c r="T82" s="60"/>
      <c r="AT82" s="16" t="s">
        <v>150</v>
      </c>
      <c r="AU82" s="16" t="s">
        <v>20</v>
      </c>
    </row>
    <row r="83" spans="2:65" s="1" customFormat="1" ht="22.5" customHeight="1">
      <c r="B83" s="143"/>
      <c r="C83" s="144" t="s">
        <v>161</v>
      </c>
      <c r="D83" s="144" t="s">
        <v>143</v>
      </c>
      <c r="E83" s="145" t="s">
        <v>798</v>
      </c>
      <c r="F83" s="146" t="s">
        <v>799</v>
      </c>
      <c r="G83" s="147" t="s">
        <v>792</v>
      </c>
      <c r="H83" s="148">
        <v>1</v>
      </c>
      <c r="I83" s="149">
        <v>0</v>
      </c>
      <c r="J83" s="149">
        <f>ROUND(I83*H83,2)</f>
        <v>0</v>
      </c>
      <c r="K83" s="146" t="s">
        <v>209</v>
      </c>
      <c r="L83" s="30"/>
      <c r="M83" s="150" t="s">
        <v>3</v>
      </c>
      <c r="N83" s="151" t="s">
        <v>46</v>
      </c>
      <c r="O83" s="152">
        <v>0</v>
      </c>
      <c r="P83" s="152">
        <f>O83*H83</f>
        <v>0</v>
      </c>
      <c r="Q83" s="152">
        <v>0</v>
      </c>
      <c r="R83" s="152">
        <f>Q83*H83</f>
        <v>0</v>
      </c>
      <c r="S83" s="152">
        <v>0</v>
      </c>
      <c r="T83" s="153">
        <f>S83*H83</f>
        <v>0</v>
      </c>
      <c r="AR83" s="16" t="s">
        <v>793</v>
      </c>
      <c r="AT83" s="16" t="s">
        <v>143</v>
      </c>
      <c r="AU83" s="16" t="s">
        <v>20</v>
      </c>
      <c r="AY83" s="16" t="s">
        <v>141</v>
      </c>
      <c r="BE83" s="154">
        <f>IF(N83="základní",J83,0)</f>
        <v>0</v>
      </c>
      <c r="BF83" s="154">
        <f>IF(N83="snížená",J83,0)</f>
        <v>0</v>
      </c>
      <c r="BG83" s="154">
        <f>IF(N83="zákl. přenesená",J83,0)</f>
        <v>0</v>
      </c>
      <c r="BH83" s="154">
        <f>IF(N83="sníž. přenesená",J83,0)</f>
        <v>0</v>
      </c>
      <c r="BI83" s="154">
        <f>IF(N83="nulová",J83,0)</f>
        <v>0</v>
      </c>
      <c r="BJ83" s="16" t="s">
        <v>20</v>
      </c>
      <c r="BK83" s="154">
        <f>ROUND(I83*H83,2)</f>
        <v>0</v>
      </c>
      <c r="BL83" s="16" t="s">
        <v>793</v>
      </c>
      <c r="BM83" s="16" t="s">
        <v>800</v>
      </c>
    </row>
    <row r="84" spans="2:47" s="1" customFormat="1" ht="13.5">
      <c r="B84" s="30"/>
      <c r="D84" s="158" t="s">
        <v>150</v>
      </c>
      <c r="F84" s="173" t="s">
        <v>799</v>
      </c>
      <c r="L84" s="30"/>
      <c r="M84" s="59"/>
      <c r="N84" s="31"/>
      <c r="O84" s="31"/>
      <c r="P84" s="31"/>
      <c r="Q84" s="31"/>
      <c r="R84" s="31"/>
      <c r="S84" s="31"/>
      <c r="T84" s="60"/>
      <c r="AT84" s="16" t="s">
        <v>150</v>
      </c>
      <c r="AU84" s="16" t="s">
        <v>20</v>
      </c>
    </row>
    <row r="85" spans="2:65" s="1" customFormat="1" ht="22.5" customHeight="1">
      <c r="B85" s="143"/>
      <c r="C85" s="144" t="s">
        <v>148</v>
      </c>
      <c r="D85" s="144" t="s">
        <v>143</v>
      </c>
      <c r="E85" s="145" t="s">
        <v>801</v>
      </c>
      <c r="F85" s="146" t="s">
        <v>802</v>
      </c>
      <c r="G85" s="147" t="s">
        <v>792</v>
      </c>
      <c r="H85" s="148">
        <v>1</v>
      </c>
      <c r="I85" s="149">
        <v>0</v>
      </c>
      <c r="J85" s="149">
        <f>ROUND(I85*H85,2)</f>
        <v>0</v>
      </c>
      <c r="K85" s="146" t="s">
        <v>209</v>
      </c>
      <c r="L85" s="30"/>
      <c r="M85" s="150" t="s">
        <v>3</v>
      </c>
      <c r="N85" s="151" t="s">
        <v>46</v>
      </c>
      <c r="O85" s="152">
        <v>0</v>
      </c>
      <c r="P85" s="152">
        <f>O85*H85</f>
        <v>0</v>
      </c>
      <c r="Q85" s="152">
        <v>0</v>
      </c>
      <c r="R85" s="152">
        <f>Q85*H85</f>
        <v>0</v>
      </c>
      <c r="S85" s="152">
        <v>0</v>
      </c>
      <c r="T85" s="153">
        <f>S85*H85</f>
        <v>0</v>
      </c>
      <c r="AR85" s="16" t="s">
        <v>793</v>
      </c>
      <c r="AT85" s="16" t="s">
        <v>143</v>
      </c>
      <c r="AU85" s="16" t="s">
        <v>20</v>
      </c>
      <c r="AY85" s="16" t="s">
        <v>141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6" t="s">
        <v>20</v>
      </c>
      <c r="BK85" s="154">
        <f>ROUND(I85*H85,2)</f>
        <v>0</v>
      </c>
      <c r="BL85" s="16" t="s">
        <v>793</v>
      </c>
      <c r="BM85" s="16" t="s">
        <v>803</v>
      </c>
    </row>
    <row r="86" spans="2:47" s="1" customFormat="1" ht="13.5">
      <c r="B86" s="30"/>
      <c r="D86" s="158" t="s">
        <v>150</v>
      </c>
      <c r="F86" s="173" t="s">
        <v>804</v>
      </c>
      <c r="L86" s="30"/>
      <c r="M86" s="59"/>
      <c r="N86" s="31"/>
      <c r="O86" s="31"/>
      <c r="P86" s="31"/>
      <c r="Q86" s="31"/>
      <c r="R86" s="31"/>
      <c r="S86" s="31"/>
      <c r="T86" s="60"/>
      <c r="AT86" s="16" t="s">
        <v>150</v>
      </c>
      <c r="AU86" s="16" t="s">
        <v>20</v>
      </c>
    </row>
    <row r="87" spans="2:65" s="1" customFormat="1" ht="22.5" customHeight="1">
      <c r="B87" s="143"/>
      <c r="C87" s="144" t="s">
        <v>173</v>
      </c>
      <c r="D87" s="144" t="s">
        <v>143</v>
      </c>
      <c r="E87" s="145" t="s">
        <v>805</v>
      </c>
      <c r="F87" s="146" t="s">
        <v>806</v>
      </c>
      <c r="G87" s="147" t="s">
        <v>792</v>
      </c>
      <c r="H87" s="148">
        <v>1</v>
      </c>
      <c r="I87" s="149">
        <v>0</v>
      </c>
      <c r="J87" s="149">
        <f>ROUND(I87*H87,2)</f>
        <v>0</v>
      </c>
      <c r="K87" s="146" t="s">
        <v>209</v>
      </c>
      <c r="L87" s="30"/>
      <c r="M87" s="150" t="s">
        <v>3</v>
      </c>
      <c r="N87" s="151" t="s">
        <v>46</v>
      </c>
      <c r="O87" s="152">
        <v>0</v>
      </c>
      <c r="P87" s="152">
        <f>O87*H87</f>
        <v>0</v>
      </c>
      <c r="Q87" s="152">
        <v>0</v>
      </c>
      <c r="R87" s="152">
        <f>Q87*H87</f>
        <v>0</v>
      </c>
      <c r="S87" s="152">
        <v>0</v>
      </c>
      <c r="T87" s="153">
        <f>S87*H87</f>
        <v>0</v>
      </c>
      <c r="AR87" s="16" t="s">
        <v>793</v>
      </c>
      <c r="AT87" s="16" t="s">
        <v>143</v>
      </c>
      <c r="AU87" s="16" t="s">
        <v>20</v>
      </c>
      <c r="AY87" s="16" t="s">
        <v>141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6" t="s">
        <v>20</v>
      </c>
      <c r="BK87" s="154">
        <f>ROUND(I87*H87,2)</f>
        <v>0</v>
      </c>
      <c r="BL87" s="16" t="s">
        <v>793</v>
      </c>
      <c r="BM87" s="16" t="s">
        <v>807</v>
      </c>
    </row>
    <row r="88" spans="2:47" s="1" customFormat="1" ht="27">
      <c r="B88" s="30"/>
      <c r="D88" s="155" t="s">
        <v>150</v>
      </c>
      <c r="F88" s="156" t="s">
        <v>808</v>
      </c>
      <c r="L88" s="30"/>
      <c r="M88" s="194"/>
      <c r="N88" s="195"/>
      <c r="O88" s="195"/>
      <c r="P88" s="195"/>
      <c r="Q88" s="195"/>
      <c r="R88" s="195"/>
      <c r="S88" s="195"/>
      <c r="T88" s="196"/>
      <c r="AT88" s="16" t="s">
        <v>150</v>
      </c>
      <c r="AU88" s="16" t="s">
        <v>20</v>
      </c>
    </row>
    <row r="89" spans="2:12" s="1" customFormat="1" ht="6.75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30"/>
    </row>
    <row r="422" ht="13.5">
      <c r="AT422" s="191"/>
    </row>
  </sheetData>
  <sheetProtection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workbookViewId="0" topLeftCell="A1">
      <selection activeCell="A1" sqref="A1"/>
    </sheetView>
  </sheetViews>
  <sheetFormatPr defaultColWidth="9.33203125" defaultRowHeight="13.5"/>
  <cols>
    <col min="1" max="1" width="8.33203125" style="205" customWidth="1"/>
    <col min="2" max="2" width="1.66796875" style="205" customWidth="1"/>
    <col min="3" max="4" width="5" style="205" customWidth="1"/>
    <col min="5" max="5" width="11.66015625" style="205" customWidth="1"/>
    <col min="6" max="6" width="9.16015625" style="205" customWidth="1"/>
    <col min="7" max="7" width="5" style="205" customWidth="1"/>
    <col min="8" max="8" width="77.83203125" style="205" customWidth="1"/>
    <col min="9" max="10" width="20" style="205" customWidth="1"/>
    <col min="11" max="11" width="1.66796875" style="205" customWidth="1"/>
    <col min="12" max="16384" width="9.33203125" style="205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1" customFormat="1" ht="45" customHeight="1">
      <c r="B3" s="209"/>
      <c r="C3" s="330" t="s">
        <v>816</v>
      </c>
      <c r="D3" s="330"/>
      <c r="E3" s="330"/>
      <c r="F3" s="330"/>
      <c r="G3" s="330"/>
      <c r="H3" s="330"/>
      <c r="I3" s="330"/>
      <c r="J3" s="330"/>
      <c r="K3" s="210"/>
    </row>
    <row r="4" spans="2:11" ht="25.5" customHeight="1">
      <c r="B4" s="212"/>
      <c r="C4" s="335" t="s">
        <v>817</v>
      </c>
      <c r="D4" s="335"/>
      <c r="E4" s="335"/>
      <c r="F4" s="335"/>
      <c r="G4" s="335"/>
      <c r="H4" s="335"/>
      <c r="I4" s="335"/>
      <c r="J4" s="335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2" t="s">
        <v>818</v>
      </c>
      <c r="D6" s="332"/>
      <c r="E6" s="332"/>
      <c r="F6" s="332"/>
      <c r="G6" s="332"/>
      <c r="H6" s="332"/>
      <c r="I6" s="332"/>
      <c r="J6" s="332"/>
      <c r="K6" s="213"/>
    </row>
    <row r="7" spans="2:11" ht="15" customHeight="1">
      <c r="B7" s="216"/>
      <c r="C7" s="332" t="s">
        <v>819</v>
      </c>
      <c r="D7" s="332"/>
      <c r="E7" s="332"/>
      <c r="F7" s="332"/>
      <c r="G7" s="332"/>
      <c r="H7" s="332"/>
      <c r="I7" s="332"/>
      <c r="J7" s="332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2" t="s">
        <v>820</v>
      </c>
      <c r="D9" s="332"/>
      <c r="E9" s="332"/>
      <c r="F9" s="332"/>
      <c r="G9" s="332"/>
      <c r="H9" s="332"/>
      <c r="I9" s="332"/>
      <c r="J9" s="332"/>
      <c r="K9" s="213"/>
    </row>
    <row r="10" spans="2:11" ht="15" customHeight="1">
      <c r="B10" s="216"/>
      <c r="C10" s="215"/>
      <c r="D10" s="332" t="s">
        <v>821</v>
      </c>
      <c r="E10" s="332"/>
      <c r="F10" s="332"/>
      <c r="G10" s="332"/>
      <c r="H10" s="332"/>
      <c r="I10" s="332"/>
      <c r="J10" s="332"/>
      <c r="K10" s="213"/>
    </row>
    <row r="11" spans="2:11" ht="15" customHeight="1">
      <c r="B11" s="216"/>
      <c r="C11" s="217"/>
      <c r="D11" s="332" t="s">
        <v>822</v>
      </c>
      <c r="E11" s="332"/>
      <c r="F11" s="332"/>
      <c r="G11" s="332"/>
      <c r="H11" s="332"/>
      <c r="I11" s="332"/>
      <c r="J11" s="332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32" t="s">
        <v>823</v>
      </c>
      <c r="E13" s="332"/>
      <c r="F13" s="332"/>
      <c r="G13" s="332"/>
      <c r="H13" s="332"/>
      <c r="I13" s="332"/>
      <c r="J13" s="332"/>
      <c r="K13" s="213"/>
    </row>
    <row r="14" spans="2:11" ht="15" customHeight="1">
      <c r="B14" s="216"/>
      <c r="C14" s="217"/>
      <c r="D14" s="332" t="s">
        <v>824</v>
      </c>
      <c r="E14" s="332"/>
      <c r="F14" s="332"/>
      <c r="G14" s="332"/>
      <c r="H14" s="332"/>
      <c r="I14" s="332"/>
      <c r="J14" s="332"/>
      <c r="K14" s="213"/>
    </row>
    <row r="15" spans="2:11" ht="15" customHeight="1">
      <c r="B15" s="216"/>
      <c r="C15" s="217"/>
      <c r="D15" s="332" t="s">
        <v>825</v>
      </c>
      <c r="E15" s="332"/>
      <c r="F15" s="332"/>
      <c r="G15" s="332"/>
      <c r="H15" s="332"/>
      <c r="I15" s="332"/>
      <c r="J15" s="332"/>
      <c r="K15" s="213"/>
    </row>
    <row r="16" spans="2:11" ht="15" customHeight="1">
      <c r="B16" s="216"/>
      <c r="C16" s="217"/>
      <c r="D16" s="217"/>
      <c r="E16" s="218" t="s">
        <v>81</v>
      </c>
      <c r="F16" s="332" t="s">
        <v>826</v>
      </c>
      <c r="G16" s="332"/>
      <c r="H16" s="332"/>
      <c r="I16" s="332"/>
      <c r="J16" s="332"/>
      <c r="K16" s="213"/>
    </row>
    <row r="17" spans="2:11" ht="15" customHeight="1">
      <c r="B17" s="216"/>
      <c r="C17" s="217"/>
      <c r="D17" s="217"/>
      <c r="E17" s="218" t="s">
        <v>827</v>
      </c>
      <c r="F17" s="332" t="s">
        <v>828</v>
      </c>
      <c r="G17" s="332"/>
      <c r="H17" s="332"/>
      <c r="I17" s="332"/>
      <c r="J17" s="332"/>
      <c r="K17" s="213"/>
    </row>
    <row r="18" spans="2:11" ht="15" customHeight="1">
      <c r="B18" s="216"/>
      <c r="C18" s="217"/>
      <c r="D18" s="217"/>
      <c r="E18" s="218" t="s">
        <v>829</v>
      </c>
      <c r="F18" s="332" t="s">
        <v>830</v>
      </c>
      <c r="G18" s="332"/>
      <c r="H18" s="332"/>
      <c r="I18" s="332"/>
      <c r="J18" s="332"/>
      <c r="K18" s="213"/>
    </row>
    <row r="19" spans="2:11" ht="15" customHeight="1">
      <c r="B19" s="216"/>
      <c r="C19" s="217"/>
      <c r="D19" s="217"/>
      <c r="E19" s="218" t="s">
        <v>86</v>
      </c>
      <c r="F19" s="332" t="s">
        <v>85</v>
      </c>
      <c r="G19" s="332"/>
      <c r="H19" s="332"/>
      <c r="I19" s="332"/>
      <c r="J19" s="332"/>
      <c r="K19" s="213"/>
    </row>
    <row r="20" spans="2:11" ht="15" customHeight="1">
      <c r="B20" s="216"/>
      <c r="C20" s="217"/>
      <c r="D20" s="217"/>
      <c r="E20" s="218" t="s">
        <v>831</v>
      </c>
      <c r="F20" s="332" t="s">
        <v>832</v>
      </c>
      <c r="G20" s="332"/>
      <c r="H20" s="332"/>
      <c r="I20" s="332"/>
      <c r="J20" s="332"/>
      <c r="K20" s="213"/>
    </row>
    <row r="21" spans="2:11" ht="15" customHeight="1">
      <c r="B21" s="216"/>
      <c r="C21" s="217"/>
      <c r="D21" s="217"/>
      <c r="E21" s="218" t="s">
        <v>833</v>
      </c>
      <c r="F21" s="332" t="s">
        <v>834</v>
      </c>
      <c r="G21" s="332"/>
      <c r="H21" s="332"/>
      <c r="I21" s="332"/>
      <c r="J21" s="332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32" t="s">
        <v>835</v>
      </c>
      <c r="D23" s="332"/>
      <c r="E23" s="332"/>
      <c r="F23" s="332"/>
      <c r="G23" s="332"/>
      <c r="H23" s="332"/>
      <c r="I23" s="332"/>
      <c r="J23" s="332"/>
      <c r="K23" s="213"/>
    </row>
    <row r="24" spans="2:11" ht="15" customHeight="1">
      <c r="B24" s="216"/>
      <c r="C24" s="332" t="s">
        <v>836</v>
      </c>
      <c r="D24" s="332"/>
      <c r="E24" s="332"/>
      <c r="F24" s="332"/>
      <c r="G24" s="332"/>
      <c r="H24" s="332"/>
      <c r="I24" s="332"/>
      <c r="J24" s="332"/>
      <c r="K24" s="213"/>
    </row>
    <row r="25" spans="2:11" ht="15" customHeight="1">
      <c r="B25" s="216"/>
      <c r="C25" s="215"/>
      <c r="D25" s="332" t="s">
        <v>837</v>
      </c>
      <c r="E25" s="332"/>
      <c r="F25" s="332"/>
      <c r="G25" s="332"/>
      <c r="H25" s="332"/>
      <c r="I25" s="332"/>
      <c r="J25" s="332"/>
      <c r="K25" s="213"/>
    </row>
    <row r="26" spans="2:11" ht="15" customHeight="1">
      <c r="B26" s="216"/>
      <c r="C26" s="217"/>
      <c r="D26" s="332" t="s">
        <v>838</v>
      </c>
      <c r="E26" s="332"/>
      <c r="F26" s="332"/>
      <c r="G26" s="332"/>
      <c r="H26" s="332"/>
      <c r="I26" s="332"/>
      <c r="J26" s="332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32" t="s">
        <v>839</v>
      </c>
      <c r="E28" s="332"/>
      <c r="F28" s="332"/>
      <c r="G28" s="332"/>
      <c r="H28" s="332"/>
      <c r="I28" s="332"/>
      <c r="J28" s="332"/>
      <c r="K28" s="213"/>
    </row>
    <row r="29" spans="2:11" ht="15" customHeight="1">
      <c r="B29" s="216"/>
      <c r="C29" s="217"/>
      <c r="D29" s="332" t="s">
        <v>840</v>
      </c>
      <c r="E29" s="332"/>
      <c r="F29" s="332"/>
      <c r="G29" s="332"/>
      <c r="H29" s="332"/>
      <c r="I29" s="332"/>
      <c r="J29" s="332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32" t="s">
        <v>841</v>
      </c>
      <c r="E31" s="332"/>
      <c r="F31" s="332"/>
      <c r="G31" s="332"/>
      <c r="H31" s="332"/>
      <c r="I31" s="332"/>
      <c r="J31" s="332"/>
      <c r="K31" s="213"/>
    </row>
    <row r="32" spans="2:11" ht="15" customHeight="1">
      <c r="B32" s="216"/>
      <c r="C32" s="217"/>
      <c r="D32" s="332" t="s">
        <v>842</v>
      </c>
      <c r="E32" s="332"/>
      <c r="F32" s="332"/>
      <c r="G32" s="332"/>
      <c r="H32" s="332"/>
      <c r="I32" s="332"/>
      <c r="J32" s="332"/>
      <c r="K32" s="213"/>
    </row>
    <row r="33" spans="2:11" ht="15" customHeight="1">
      <c r="B33" s="216"/>
      <c r="C33" s="217"/>
      <c r="D33" s="332" t="s">
        <v>843</v>
      </c>
      <c r="E33" s="332"/>
      <c r="F33" s="332"/>
      <c r="G33" s="332"/>
      <c r="H33" s="332"/>
      <c r="I33" s="332"/>
      <c r="J33" s="332"/>
      <c r="K33" s="213"/>
    </row>
    <row r="34" spans="2:11" ht="15" customHeight="1">
      <c r="B34" s="216"/>
      <c r="C34" s="217"/>
      <c r="D34" s="215"/>
      <c r="E34" s="219" t="s">
        <v>126</v>
      </c>
      <c r="F34" s="215"/>
      <c r="G34" s="332" t="s">
        <v>844</v>
      </c>
      <c r="H34" s="332"/>
      <c r="I34" s="332"/>
      <c r="J34" s="332"/>
      <c r="K34" s="213"/>
    </row>
    <row r="35" spans="2:11" ht="30.75" customHeight="1">
      <c r="B35" s="216"/>
      <c r="C35" s="217"/>
      <c r="D35" s="215"/>
      <c r="E35" s="219" t="s">
        <v>845</v>
      </c>
      <c r="F35" s="215"/>
      <c r="G35" s="332" t="s">
        <v>846</v>
      </c>
      <c r="H35" s="332"/>
      <c r="I35" s="332"/>
      <c r="J35" s="332"/>
      <c r="K35" s="213"/>
    </row>
    <row r="36" spans="2:11" ht="15" customHeight="1">
      <c r="B36" s="216"/>
      <c r="C36" s="217"/>
      <c r="D36" s="215"/>
      <c r="E36" s="219" t="s">
        <v>56</v>
      </c>
      <c r="F36" s="215"/>
      <c r="G36" s="332" t="s">
        <v>847</v>
      </c>
      <c r="H36" s="332"/>
      <c r="I36" s="332"/>
      <c r="J36" s="332"/>
      <c r="K36" s="213"/>
    </row>
    <row r="37" spans="2:11" ht="15" customHeight="1">
      <c r="B37" s="216"/>
      <c r="C37" s="217"/>
      <c r="D37" s="215"/>
      <c r="E37" s="219" t="s">
        <v>127</v>
      </c>
      <c r="F37" s="215"/>
      <c r="G37" s="332" t="s">
        <v>848</v>
      </c>
      <c r="H37" s="332"/>
      <c r="I37" s="332"/>
      <c r="J37" s="332"/>
      <c r="K37" s="213"/>
    </row>
    <row r="38" spans="2:11" ht="15" customHeight="1">
      <c r="B38" s="216"/>
      <c r="C38" s="217"/>
      <c r="D38" s="215"/>
      <c r="E38" s="219" t="s">
        <v>128</v>
      </c>
      <c r="F38" s="215"/>
      <c r="G38" s="332" t="s">
        <v>849</v>
      </c>
      <c r="H38" s="332"/>
      <c r="I38" s="332"/>
      <c r="J38" s="332"/>
      <c r="K38" s="213"/>
    </row>
    <row r="39" spans="2:11" ht="15" customHeight="1">
      <c r="B39" s="216"/>
      <c r="C39" s="217"/>
      <c r="D39" s="215"/>
      <c r="E39" s="219" t="s">
        <v>129</v>
      </c>
      <c r="F39" s="215"/>
      <c r="G39" s="332" t="s">
        <v>850</v>
      </c>
      <c r="H39" s="332"/>
      <c r="I39" s="332"/>
      <c r="J39" s="332"/>
      <c r="K39" s="213"/>
    </row>
    <row r="40" spans="2:11" ht="15" customHeight="1">
      <c r="B40" s="216"/>
      <c r="C40" s="217"/>
      <c r="D40" s="215"/>
      <c r="E40" s="219" t="s">
        <v>851</v>
      </c>
      <c r="F40" s="215"/>
      <c r="G40" s="332" t="s">
        <v>852</v>
      </c>
      <c r="H40" s="332"/>
      <c r="I40" s="332"/>
      <c r="J40" s="332"/>
      <c r="K40" s="213"/>
    </row>
    <row r="41" spans="2:11" ht="15" customHeight="1">
      <c r="B41" s="216"/>
      <c r="C41" s="217"/>
      <c r="D41" s="215"/>
      <c r="E41" s="219"/>
      <c r="F41" s="215"/>
      <c r="G41" s="332" t="s">
        <v>853</v>
      </c>
      <c r="H41" s="332"/>
      <c r="I41" s="332"/>
      <c r="J41" s="332"/>
      <c r="K41" s="213"/>
    </row>
    <row r="42" spans="2:11" ht="15" customHeight="1">
      <c r="B42" s="216"/>
      <c r="C42" s="217"/>
      <c r="D42" s="215"/>
      <c r="E42" s="219" t="s">
        <v>854</v>
      </c>
      <c r="F42" s="215"/>
      <c r="G42" s="332" t="s">
        <v>855</v>
      </c>
      <c r="H42" s="332"/>
      <c r="I42" s="332"/>
      <c r="J42" s="332"/>
      <c r="K42" s="213"/>
    </row>
    <row r="43" spans="2:11" ht="15" customHeight="1">
      <c r="B43" s="216"/>
      <c r="C43" s="217"/>
      <c r="D43" s="215"/>
      <c r="E43" s="219" t="s">
        <v>131</v>
      </c>
      <c r="F43" s="215"/>
      <c r="G43" s="332" t="s">
        <v>856</v>
      </c>
      <c r="H43" s="332"/>
      <c r="I43" s="332"/>
      <c r="J43" s="332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32" t="s">
        <v>857</v>
      </c>
      <c r="E45" s="332"/>
      <c r="F45" s="332"/>
      <c r="G45" s="332"/>
      <c r="H45" s="332"/>
      <c r="I45" s="332"/>
      <c r="J45" s="332"/>
      <c r="K45" s="213"/>
    </row>
    <row r="46" spans="2:11" ht="15" customHeight="1">
      <c r="B46" s="216"/>
      <c r="C46" s="217"/>
      <c r="D46" s="217"/>
      <c r="E46" s="332" t="s">
        <v>858</v>
      </c>
      <c r="F46" s="332"/>
      <c r="G46" s="332"/>
      <c r="H46" s="332"/>
      <c r="I46" s="332"/>
      <c r="J46" s="332"/>
      <c r="K46" s="213"/>
    </row>
    <row r="47" spans="2:11" ht="15" customHeight="1">
      <c r="B47" s="216"/>
      <c r="C47" s="217"/>
      <c r="D47" s="217"/>
      <c r="E47" s="332" t="s">
        <v>859</v>
      </c>
      <c r="F47" s="332"/>
      <c r="G47" s="332"/>
      <c r="H47" s="332"/>
      <c r="I47" s="332"/>
      <c r="J47" s="332"/>
      <c r="K47" s="213"/>
    </row>
    <row r="48" spans="2:11" ht="15" customHeight="1">
      <c r="B48" s="216"/>
      <c r="C48" s="217"/>
      <c r="D48" s="217"/>
      <c r="E48" s="332" t="s">
        <v>860</v>
      </c>
      <c r="F48" s="332"/>
      <c r="G48" s="332"/>
      <c r="H48" s="332"/>
      <c r="I48" s="332"/>
      <c r="J48" s="332"/>
      <c r="K48" s="213"/>
    </row>
    <row r="49" spans="2:11" ht="15" customHeight="1">
      <c r="B49" s="216"/>
      <c r="C49" s="217"/>
      <c r="D49" s="332" t="s">
        <v>861</v>
      </c>
      <c r="E49" s="332"/>
      <c r="F49" s="332"/>
      <c r="G49" s="332"/>
      <c r="H49" s="332"/>
      <c r="I49" s="332"/>
      <c r="J49" s="332"/>
      <c r="K49" s="213"/>
    </row>
    <row r="50" spans="2:11" ht="25.5" customHeight="1">
      <c r="B50" s="212"/>
      <c r="C50" s="335" t="s">
        <v>862</v>
      </c>
      <c r="D50" s="335"/>
      <c r="E50" s="335"/>
      <c r="F50" s="335"/>
      <c r="G50" s="335"/>
      <c r="H50" s="335"/>
      <c r="I50" s="335"/>
      <c r="J50" s="335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32" t="s">
        <v>863</v>
      </c>
      <c r="D52" s="332"/>
      <c r="E52" s="332"/>
      <c r="F52" s="332"/>
      <c r="G52" s="332"/>
      <c r="H52" s="332"/>
      <c r="I52" s="332"/>
      <c r="J52" s="332"/>
      <c r="K52" s="213"/>
    </row>
    <row r="53" spans="2:11" ht="15" customHeight="1">
      <c r="B53" s="212"/>
      <c r="C53" s="332" t="s">
        <v>864</v>
      </c>
      <c r="D53" s="332"/>
      <c r="E53" s="332"/>
      <c r="F53" s="332"/>
      <c r="G53" s="332"/>
      <c r="H53" s="332"/>
      <c r="I53" s="332"/>
      <c r="J53" s="332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32" t="s">
        <v>865</v>
      </c>
      <c r="D55" s="332"/>
      <c r="E55" s="332"/>
      <c r="F55" s="332"/>
      <c r="G55" s="332"/>
      <c r="H55" s="332"/>
      <c r="I55" s="332"/>
      <c r="J55" s="332"/>
      <c r="K55" s="213"/>
    </row>
    <row r="56" spans="2:11" ht="15" customHeight="1">
      <c r="B56" s="212"/>
      <c r="C56" s="217"/>
      <c r="D56" s="332" t="s">
        <v>866</v>
      </c>
      <c r="E56" s="332"/>
      <c r="F56" s="332"/>
      <c r="G56" s="332"/>
      <c r="H56" s="332"/>
      <c r="I56" s="332"/>
      <c r="J56" s="332"/>
      <c r="K56" s="213"/>
    </row>
    <row r="57" spans="2:11" ht="15" customHeight="1">
      <c r="B57" s="212"/>
      <c r="C57" s="217"/>
      <c r="D57" s="332" t="s">
        <v>867</v>
      </c>
      <c r="E57" s="332"/>
      <c r="F57" s="332"/>
      <c r="G57" s="332"/>
      <c r="H57" s="332"/>
      <c r="I57" s="332"/>
      <c r="J57" s="332"/>
      <c r="K57" s="213"/>
    </row>
    <row r="58" spans="2:11" ht="15" customHeight="1">
      <c r="B58" s="212"/>
      <c r="C58" s="217"/>
      <c r="D58" s="332" t="s">
        <v>868</v>
      </c>
      <c r="E58" s="332"/>
      <c r="F58" s="332"/>
      <c r="G58" s="332"/>
      <c r="H58" s="332"/>
      <c r="I58" s="332"/>
      <c r="J58" s="332"/>
      <c r="K58" s="213"/>
    </row>
    <row r="59" spans="2:11" ht="15" customHeight="1">
      <c r="B59" s="212"/>
      <c r="C59" s="217"/>
      <c r="D59" s="332" t="s">
        <v>869</v>
      </c>
      <c r="E59" s="332"/>
      <c r="F59" s="332"/>
      <c r="G59" s="332"/>
      <c r="H59" s="332"/>
      <c r="I59" s="332"/>
      <c r="J59" s="332"/>
      <c r="K59" s="213"/>
    </row>
    <row r="60" spans="2:11" ht="15" customHeight="1">
      <c r="B60" s="212"/>
      <c r="C60" s="217"/>
      <c r="D60" s="334" t="s">
        <v>870</v>
      </c>
      <c r="E60" s="334"/>
      <c r="F60" s="334"/>
      <c r="G60" s="334"/>
      <c r="H60" s="334"/>
      <c r="I60" s="334"/>
      <c r="J60" s="334"/>
      <c r="K60" s="213"/>
    </row>
    <row r="61" spans="2:11" ht="15" customHeight="1">
      <c r="B61" s="212"/>
      <c r="C61" s="217"/>
      <c r="D61" s="332" t="s">
        <v>871</v>
      </c>
      <c r="E61" s="332"/>
      <c r="F61" s="332"/>
      <c r="G61" s="332"/>
      <c r="H61" s="332"/>
      <c r="I61" s="332"/>
      <c r="J61" s="332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32" t="s">
        <v>872</v>
      </c>
      <c r="E63" s="332"/>
      <c r="F63" s="332"/>
      <c r="G63" s="332"/>
      <c r="H63" s="332"/>
      <c r="I63" s="332"/>
      <c r="J63" s="332"/>
      <c r="K63" s="213"/>
    </row>
    <row r="64" spans="2:11" ht="15" customHeight="1">
      <c r="B64" s="212"/>
      <c r="C64" s="217"/>
      <c r="D64" s="334" t="s">
        <v>873</v>
      </c>
      <c r="E64" s="334"/>
      <c r="F64" s="334"/>
      <c r="G64" s="334"/>
      <c r="H64" s="334"/>
      <c r="I64" s="334"/>
      <c r="J64" s="334"/>
      <c r="K64" s="213"/>
    </row>
    <row r="65" spans="2:11" ht="15" customHeight="1">
      <c r="B65" s="212"/>
      <c r="C65" s="217"/>
      <c r="D65" s="332" t="s">
        <v>874</v>
      </c>
      <c r="E65" s="332"/>
      <c r="F65" s="332"/>
      <c r="G65" s="332"/>
      <c r="H65" s="332"/>
      <c r="I65" s="332"/>
      <c r="J65" s="332"/>
      <c r="K65" s="213"/>
    </row>
    <row r="66" spans="2:11" ht="15" customHeight="1">
      <c r="B66" s="212"/>
      <c r="C66" s="217"/>
      <c r="D66" s="332" t="s">
        <v>875</v>
      </c>
      <c r="E66" s="332"/>
      <c r="F66" s="332"/>
      <c r="G66" s="332"/>
      <c r="H66" s="332"/>
      <c r="I66" s="332"/>
      <c r="J66" s="332"/>
      <c r="K66" s="213"/>
    </row>
    <row r="67" spans="2:11" ht="15" customHeight="1">
      <c r="B67" s="212"/>
      <c r="C67" s="217"/>
      <c r="D67" s="332" t="s">
        <v>876</v>
      </c>
      <c r="E67" s="332"/>
      <c r="F67" s="332"/>
      <c r="G67" s="332"/>
      <c r="H67" s="332"/>
      <c r="I67" s="332"/>
      <c r="J67" s="332"/>
      <c r="K67" s="213"/>
    </row>
    <row r="68" spans="2:11" ht="15" customHeight="1">
      <c r="B68" s="212"/>
      <c r="C68" s="217"/>
      <c r="D68" s="332" t="s">
        <v>877</v>
      </c>
      <c r="E68" s="332"/>
      <c r="F68" s="332"/>
      <c r="G68" s="332"/>
      <c r="H68" s="332"/>
      <c r="I68" s="332"/>
      <c r="J68" s="332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33" t="s">
        <v>815</v>
      </c>
      <c r="D73" s="333"/>
      <c r="E73" s="333"/>
      <c r="F73" s="333"/>
      <c r="G73" s="333"/>
      <c r="H73" s="333"/>
      <c r="I73" s="333"/>
      <c r="J73" s="333"/>
      <c r="K73" s="230"/>
    </row>
    <row r="74" spans="2:11" ht="17.25" customHeight="1">
      <c r="B74" s="229"/>
      <c r="C74" s="231" t="s">
        <v>878</v>
      </c>
      <c r="D74" s="231"/>
      <c r="E74" s="231"/>
      <c r="F74" s="231" t="s">
        <v>879</v>
      </c>
      <c r="G74" s="232"/>
      <c r="H74" s="231" t="s">
        <v>127</v>
      </c>
      <c r="I74" s="231" t="s">
        <v>60</v>
      </c>
      <c r="J74" s="231" t="s">
        <v>880</v>
      </c>
      <c r="K74" s="230"/>
    </row>
    <row r="75" spans="2:11" ht="17.25" customHeight="1">
      <c r="B75" s="229"/>
      <c r="C75" s="233" t="s">
        <v>881</v>
      </c>
      <c r="D75" s="233"/>
      <c r="E75" s="233"/>
      <c r="F75" s="234" t="s">
        <v>882</v>
      </c>
      <c r="G75" s="235"/>
      <c r="H75" s="233"/>
      <c r="I75" s="233"/>
      <c r="J75" s="233" t="s">
        <v>883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56</v>
      </c>
      <c r="D77" s="236"/>
      <c r="E77" s="236"/>
      <c r="F77" s="238" t="s">
        <v>884</v>
      </c>
      <c r="G77" s="237"/>
      <c r="H77" s="219" t="s">
        <v>885</v>
      </c>
      <c r="I77" s="219" t="s">
        <v>886</v>
      </c>
      <c r="J77" s="219">
        <v>20</v>
      </c>
      <c r="K77" s="230"/>
    </row>
    <row r="78" spans="2:11" ht="15" customHeight="1">
      <c r="B78" s="229"/>
      <c r="C78" s="219" t="s">
        <v>887</v>
      </c>
      <c r="D78" s="219"/>
      <c r="E78" s="219"/>
      <c r="F78" s="238" t="s">
        <v>884</v>
      </c>
      <c r="G78" s="237"/>
      <c r="H78" s="219" t="s">
        <v>888</v>
      </c>
      <c r="I78" s="219" t="s">
        <v>886</v>
      </c>
      <c r="J78" s="219">
        <v>120</v>
      </c>
      <c r="K78" s="230"/>
    </row>
    <row r="79" spans="2:11" ht="15" customHeight="1">
      <c r="B79" s="239"/>
      <c r="C79" s="219" t="s">
        <v>889</v>
      </c>
      <c r="D79" s="219"/>
      <c r="E79" s="219"/>
      <c r="F79" s="238" t="s">
        <v>890</v>
      </c>
      <c r="G79" s="237"/>
      <c r="H79" s="219" t="s">
        <v>891</v>
      </c>
      <c r="I79" s="219" t="s">
        <v>886</v>
      </c>
      <c r="J79" s="219">
        <v>50</v>
      </c>
      <c r="K79" s="230"/>
    </row>
    <row r="80" spans="2:11" ht="15" customHeight="1">
      <c r="B80" s="239"/>
      <c r="C80" s="219" t="s">
        <v>892</v>
      </c>
      <c r="D80" s="219"/>
      <c r="E80" s="219"/>
      <c r="F80" s="238" t="s">
        <v>884</v>
      </c>
      <c r="G80" s="237"/>
      <c r="H80" s="219" t="s">
        <v>893</v>
      </c>
      <c r="I80" s="219" t="s">
        <v>894</v>
      </c>
      <c r="J80" s="219"/>
      <c r="K80" s="230"/>
    </row>
    <row r="81" spans="2:11" ht="15" customHeight="1">
      <c r="B81" s="239"/>
      <c r="C81" s="240" t="s">
        <v>895</v>
      </c>
      <c r="D81" s="240"/>
      <c r="E81" s="240"/>
      <c r="F81" s="241" t="s">
        <v>890</v>
      </c>
      <c r="G81" s="240"/>
      <c r="H81" s="240" t="s">
        <v>896</v>
      </c>
      <c r="I81" s="240" t="s">
        <v>886</v>
      </c>
      <c r="J81" s="240">
        <v>15</v>
      </c>
      <c r="K81" s="230"/>
    </row>
    <row r="82" spans="2:11" ht="15" customHeight="1">
      <c r="B82" s="239"/>
      <c r="C82" s="240" t="s">
        <v>897</v>
      </c>
      <c r="D82" s="240"/>
      <c r="E82" s="240"/>
      <c r="F82" s="241" t="s">
        <v>890</v>
      </c>
      <c r="G82" s="240"/>
      <c r="H82" s="240" t="s">
        <v>898</v>
      </c>
      <c r="I82" s="240" t="s">
        <v>886</v>
      </c>
      <c r="J82" s="240">
        <v>15</v>
      </c>
      <c r="K82" s="230"/>
    </row>
    <row r="83" spans="2:11" ht="15" customHeight="1">
      <c r="B83" s="239"/>
      <c r="C83" s="240" t="s">
        <v>899</v>
      </c>
      <c r="D83" s="240"/>
      <c r="E83" s="240"/>
      <c r="F83" s="241" t="s">
        <v>890</v>
      </c>
      <c r="G83" s="240"/>
      <c r="H83" s="240" t="s">
        <v>900</v>
      </c>
      <c r="I83" s="240" t="s">
        <v>886</v>
      </c>
      <c r="J83" s="240">
        <v>20</v>
      </c>
      <c r="K83" s="230"/>
    </row>
    <row r="84" spans="2:11" ht="15" customHeight="1">
      <c r="B84" s="239"/>
      <c r="C84" s="240" t="s">
        <v>901</v>
      </c>
      <c r="D84" s="240"/>
      <c r="E84" s="240"/>
      <c r="F84" s="241" t="s">
        <v>890</v>
      </c>
      <c r="G84" s="240"/>
      <c r="H84" s="240" t="s">
        <v>902</v>
      </c>
      <c r="I84" s="240" t="s">
        <v>886</v>
      </c>
      <c r="J84" s="240">
        <v>20</v>
      </c>
      <c r="K84" s="230"/>
    </row>
    <row r="85" spans="2:11" ht="15" customHeight="1">
      <c r="B85" s="239"/>
      <c r="C85" s="219" t="s">
        <v>903</v>
      </c>
      <c r="D85" s="219"/>
      <c r="E85" s="219"/>
      <c r="F85" s="238" t="s">
        <v>890</v>
      </c>
      <c r="G85" s="237"/>
      <c r="H85" s="219" t="s">
        <v>904</v>
      </c>
      <c r="I85" s="219" t="s">
        <v>886</v>
      </c>
      <c r="J85" s="219">
        <v>50</v>
      </c>
      <c r="K85" s="230"/>
    </row>
    <row r="86" spans="2:11" ht="15" customHeight="1">
      <c r="B86" s="239"/>
      <c r="C86" s="219" t="s">
        <v>905</v>
      </c>
      <c r="D86" s="219"/>
      <c r="E86" s="219"/>
      <c r="F86" s="238" t="s">
        <v>890</v>
      </c>
      <c r="G86" s="237"/>
      <c r="H86" s="219" t="s">
        <v>906</v>
      </c>
      <c r="I86" s="219" t="s">
        <v>886</v>
      </c>
      <c r="J86" s="219">
        <v>20</v>
      </c>
      <c r="K86" s="230"/>
    </row>
    <row r="87" spans="2:11" ht="15" customHeight="1">
      <c r="B87" s="239"/>
      <c r="C87" s="219" t="s">
        <v>907</v>
      </c>
      <c r="D87" s="219"/>
      <c r="E87" s="219"/>
      <c r="F87" s="238" t="s">
        <v>890</v>
      </c>
      <c r="G87" s="237"/>
      <c r="H87" s="219" t="s">
        <v>908</v>
      </c>
      <c r="I87" s="219" t="s">
        <v>886</v>
      </c>
      <c r="J87" s="219">
        <v>20</v>
      </c>
      <c r="K87" s="230"/>
    </row>
    <row r="88" spans="2:11" ht="15" customHeight="1">
      <c r="B88" s="239"/>
      <c r="C88" s="219" t="s">
        <v>909</v>
      </c>
      <c r="D88" s="219"/>
      <c r="E88" s="219"/>
      <c r="F88" s="238" t="s">
        <v>890</v>
      </c>
      <c r="G88" s="237"/>
      <c r="H88" s="219" t="s">
        <v>910</v>
      </c>
      <c r="I88" s="219" t="s">
        <v>886</v>
      </c>
      <c r="J88" s="219">
        <v>50</v>
      </c>
      <c r="K88" s="230"/>
    </row>
    <row r="89" spans="2:11" ht="15" customHeight="1">
      <c r="B89" s="239"/>
      <c r="C89" s="219" t="s">
        <v>911</v>
      </c>
      <c r="D89" s="219"/>
      <c r="E89" s="219"/>
      <c r="F89" s="238" t="s">
        <v>890</v>
      </c>
      <c r="G89" s="237"/>
      <c r="H89" s="219" t="s">
        <v>911</v>
      </c>
      <c r="I89" s="219" t="s">
        <v>886</v>
      </c>
      <c r="J89" s="219">
        <v>50</v>
      </c>
      <c r="K89" s="230"/>
    </row>
    <row r="90" spans="2:11" ht="15" customHeight="1">
      <c r="B90" s="239"/>
      <c r="C90" s="219" t="s">
        <v>132</v>
      </c>
      <c r="D90" s="219"/>
      <c r="E90" s="219"/>
      <c r="F90" s="238" t="s">
        <v>890</v>
      </c>
      <c r="G90" s="237"/>
      <c r="H90" s="219" t="s">
        <v>912</v>
      </c>
      <c r="I90" s="219" t="s">
        <v>886</v>
      </c>
      <c r="J90" s="219">
        <v>255</v>
      </c>
      <c r="K90" s="230"/>
    </row>
    <row r="91" spans="2:11" ht="15" customHeight="1">
      <c r="B91" s="239"/>
      <c r="C91" s="219" t="s">
        <v>913</v>
      </c>
      <c r="D91" s="219"/>
      <c r="E91" s="219"/>
      <c r="F91" s="238" t="s">
        <v>884</v>
      </c>
      <c r="G91" s="237"/>
      <c r="H91" s="219" t="s">
        <v>914</v>
      </c>
      <c r="I91" s="219" t="s">
        <v>915</v>
      </c>
      <c r="J91" s="219"/>
      <c r="K91" s="230"/>
    </row>
    <row r="92" spans="2:11" ht="15" customHeight="1">
      <c r="B92" s="239"/>
      <c r="C92" s="219" t="s">
        <v>916</v>
      </c>
      <c r="D92" s="219"/>
      <c r="E92" s="219"/>
      <c r="F92" s="238" t="s">
        <v>884</v>
      </c>
      <c r="G92" s="237"/>
      <c r="H92" s="219" t="s">
        <v>917</v>
      </c>
      <c r="I92" s="219" t="s">
        <v>918</v>
      </c>
      <c r="J92" s="219"/>
      <c r="K92" s="230"/>
    </row>
    <row r="93" spans="2:11" ht="15" customHeight="1">
      <c r="B93" s="239"/>
      <c r="C93" s="219" t="s">
        <v>919</v>
      </c>
      <c r="D93" s="219"/>
      <c r="E93" s="219"/>
      <c r="F93" s="238" t="s">
        <v>884</v>
      </c>
      <c r="G93" s="237"/>
      <c r="H93" s="219" t="s">
        <v>919</v>
      </c>
      <c r="I93" s="219" t="s">
        <v>918</v>
      </c>
      <c r="J93" s="219"/>
      <c r="K93" s="230"/>
    </row>
    <row r="94" spans="2:11" ht="15" customHeight="1">
      <c r="B94" s="239"/>
      <c r="C94" s="219" t="s">
        <v>41</v>
      </c>
      <c r="D94" s="219"/>
      <c r="E94" s="219"/>
      <c r="F94" s="238" t="s">
        <v>884</v>
      </c>
      <c r="G94" s="237"/>
      <c r="H94" s="219" t="s">
        <v>920</v>
      </c>
      <c r="I94" s="219" t="s">
        <v>918</v>
      </c>
      <c r="J94" s="219"/>
      <c r="K94" s="230"/>
    </row>
    <row r="95" spans="2:11" ht="15" customHeight="1">
      <c r="B95" s="239"/>
      <c r="C95" s="219" t="s">
        <v>51</v>
      </c>
      <c r="D95" s="219"/>
      <c r="E95" s="219"/>
      <c r="F95" s="238" t="s">
        <v>884</v>
      </c>
      <c r="G95" s="237"/>
      <c r="H95" s="219" t="s">
        <v>921</v>
      </c>
      <c r="I95" s="219" t="s">
        <v>918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33" t="s">
        <v>922</v>
      </c>
      <c r="D100" s="333"/>
      <c r="E100" s="333"/>
      <c r="F100" s="333"/>
      <c r="G100" s="333"/>
      <c r="H100" s="333"/>
      <c r="I100" s="333"/>
      <c r="J100" s="333"/>
      <c r="K100" s="230"/>
    </row>
    <row r="101" spans="2:11" ht="17.25" customHeight="1">
      <c r="B101" s="229"/>
      <c r="C101" s="231" t="s">
        <v>878</v>
      </c>
      <c r="D101" s="231"/>
      <c r="E101" s="231"/>
      <c r="F101" s="231" t="s">
        <v>879</v>
      </c>
      <c r="G101" s="232"/>
      <c r="H101" s="231" t="s">
        <v>127</v>
      </c>
      <c r="I101" s="231" t="s">
        <v>60</v>
      </c>
      <c r="J101" s="231" t="s">
        <v>880</v>
      </c>
      <c r="K101" s="230"/>
    </row>
    <row r="102" spans="2:11" ht="17.25" customHeight="1">
      <c r="B102" s="229"/>
      <c r="C102" s="233" t="s">
        <v>881</v>
      </c>
      <c r="D102" s="233"/>
      <c r="E102" s="233"/>
      <c r="F102" s="234" t="s">
        <v>882</v>
      </c>
      <c r="G102" s="235"/>
      <c r="H102" s="233"/>
      <c r="I102" s="233"/>
      <c r="J102" s="233" t="s">
        <v>883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56</v>
      </c>
      <c r="D104" s="236"/>
      <c r="E104" s="236"/>
      <c r="F104" s="238" t="s">
        <v>884</v>
      </c>
      <c r="G104" s="247"/>
      <c r="H104" s="219" t="s">
        <v>923</v>
      </c>
      <c r="I104" s="219" t="s">
        <v>886</v>
      </c>
      <c r="J104" s="219">
        <v>20</v>
      </c>
      <c r="K104" s="230"/>
    </row>
    <row r="105" spans="2:11" ht="15" customHeight="1">
      <c r="B105" s="229"/>
      <c r="C105" s="219" t="s">
        <v>887</v>
      </c>
      <c r="D105" s="219"/>
      <c r="E105" s="219"/>
      <c r="F105" s="238" t="s">
        <v>884</v>
      </c>
      <c r="G105" s="219"/>
      <c r="H105" s="219" t="s">
        <v>923</v>
      </c>
      <c r="I105" s="219" t="s">
        <v>886</v>
      </c>
      <c r="J105" s="219">
        <v>120</v>
      </c>
      <c r="K105" s="230"/>
    </row>
    <row r="106" spans="2:11" ht="15" customHeight="1">
      <c r="B106" s="239"/>
      <c r="C106" s="219" t="s">
        <v>889</v>
      </c>
      <c r="D106" s="219"/>
      <c r="E106" s="219"/>
      <c r="F106" s="238" t="s">
        <v>890</v>
      </c>
      <c r="G106" s="219"/>
      <c r="H106" s="219" t="s">
        <v>923</v>
      </c>
      <c r="I106" s="219" t="s">
        <v>886</v>
      </c>
      <c r="J106" s="219">
        <v>50</v>
      </c>
      <c r="K106" s="230"/>
    </row>
    <row r="107" spans="2:11" ht="15" customHeight="1">
      <c r="B107" s="239"/>
      <c r="C107" s="219" t="s">
        <v>892</v>
      </c>
      <c r="D107" s="219"/>
      <c r="E107" s="219"/>
      <c r="F107" s="238" t="s">
        <v>884</v>
      </c>
      <c r="G107" s="219"/>
      <c r="H107" s="219" t="s">
        <v>923</v>
      </c>
      <c r="I107" s="219" t="s">
        <v>894</v>
      </c>
      <c r="J107" s="219"/>
      <c r="K107" s="230"/>
    </row>
    <row r="108" spans="2:11" ht="15" customHeight="1">
      <c r="B108" s="239"/>
      <c r="C108" s="219" t="s">
        <v>903</v>
      </c>
      <c r="D108" s="219"/>
      <c r="E108" s="219"/>
      <c r="F108" s="238" t="s">
        <v>890</v>
      </c>
      <c r="G108" s="219"/>
      <c r="H108" s="219" t="s">
        <v>923</v>
      </c>
      <c r="I108" s="219" t="s">
        <v>886</v>
      </c>
      <c r="J108" s="219">
        <v>50</v>
      </c>
      <c r="K108" s="230"/>
    </row>
    <row r="109" spans="2:11" ht="15" customHeight="1">
      <c r="B109" s="239"/>
      <c r="C109" s="219" t="s">
        <v>911</v>
      </c>
      <c r="D109" s="219"/>
      <c r="E109" s="219"/>
      <c r="F109" s="238" t="s">
        <v>890</v>
      </c>
      <c r="G109" s="219"/>
      <c r="H109" s="219" t="s">
        <v>923</v>
      </c>
      <c r="I109" s="219" t="s">
        <v>886</v>
      </c>
      <c r="J109" s="219">
        <v>50</v>
      </c>
      <c r="K109" s="230"/>
    </row>
    <row r="110" spans="2:11" ht="15" customHeight="1">
      <c r="B110" s="239"/>
      <c r="C110" s="219" t="s">
        <v>909</v>
      </c>
      <c r="D110" s="219"/>
      <c r="E110" s="219"/>
      <c r="F110" s="238" t="s">
        <v>890</v>
      </c>
      <c r="G110" s="219"/>
      <c r="H110" s="219" t="s">
        <v>923</v>
      </c>
      <c r="I110" s="219" t="s">
        <v>886</v>
      </c>
      <c r="J110" s="219">
        <v>50</v>
      </c>
      <c r="K110" s="230"/>
    </row>
    <row r="111" spans="2:11" ht="15" customHeight="1">
      <c r="B111" s="239"/>
      <c r="C111" s="219" t="s">
        <v>56</v>
      </c>
      <c r="D111" s="219"/>
      <c r="E111" s="219"/>
      <c r="F111" s="238" t="s">
        <v>884</v>
      </c>
      <c r="G111" s="219"/>
      <c r="H111" s="219" t="s">
        <v>924</v>
      </c>
      <c r="I111" s="219" t="s">
        <v>886</v>
      </c>
      <c r="J111" s="219">
        <v>20</v>
      </c>
      <c r="K111" s="230"/>
    </row>
    <row r="112" spans="2:11" ht="15" customHeight="1">
      <c r="B112" s="239"/>
      <c r="C112" s="219" t="s">
        <v>925</v>
      </c>
      <c r="D112" s="219"/>
      <c r="E112" s="219"/>
      <c r="F112" s="238" t="s">
        <v>884</v>
      </c>
      <c r="G112" s="219"/>
      <c r="H112" s="219" t="s">
        <v>926</v>
      </c>
      <c r="I112" s="219" t="s">
        <v>886</v>
      </c>
      <c r="J112" s="219">
        <v>120</v>
      </c>
      <c r="K112" s="230"/>
    </row>
    <row r="113" spans="2:11" ht="15" customHeight="1">
      <c r="B113" s="239"/>
      <c r="C113" s="219" t="s">
        <v>41</v>
      </c>
      <c r="D113" s="219"/>
      <c r="E113" s="219"/>
      <c r="F113" s="238" t="s">
        <v>884</v>
      </c>
      <c r="G113" s="219"/>
      <c r="H113" s="219" t="s">
        <v>927</v>
      </c>
      <c r="I113" s="219" t="s">
        <v>918</v>
      </c>
      <c r="J113" s="219"/>
      <c r="K113" s="230"/>
    </row>
    <row r="114" spans="2:11" ht="15" customHeight="1">
      <c r="B114" s="239"/>
      <c r="C114" s="219" t="s">
        <v>51</v>
      </c>
      <c r="D114" s="219"/>
      <c r="E114" s="219"/>
      <c r="F114" s="238" t="s">
        <v>884</v>
      </c>
      <c r="G114" s="219"/>
      <c r="H114" s="219" t="s">
        <v>928</v>
      </c>
      <c r="I114" s="219" t="s">
        <v>918</v>
      </c>
      <c r="J114" s="219"/>
      <c r="K114" s="230"/>
    </row>
    <row r="115" spans="2:11" ht="15" customHeight="1">
      <c r="B115" s="239"/>
      <c r="C115" s="219" t="s">
        <v>60</v>
      </c>
      <c r="D115" s="219"/>
      <c r="E115" s="219"/>
      <c r="F115" s="238" t="s">
        <v>884</v>
      </c>
      <c r="G115" s="219"/>
      <c r="H115" s="219" t="s">
        <v>929</v>
      </c>
      <c r="I115" s="219" t="s">
        <v>930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30" t="s">
        <v>931</v>
      </c>
      <c r="D120" s="330"/>
      <c r="E120" s="330"/>
      <c r="F120" s="330"/>
      <c r="G120" s="330"/>
      <c r="H120" s="330"/>
      <c r="I120" s="330"/>
      <c r="J120" s="330"/>
      <c r="K120" s="255"/>
    </row>
    <row r="121" spans="2:11" ht="17.25" customHeight="1">
      <c r="B121" s="256"/>
      <c r="C121" s="231" t="s">
        <v>878</v>
      </c>
      <c r="D121" s="231"/>
      <c r="E121" s="231"/>
      <c r="F121" s="231" t="s">
        <v>879</v>
      </c>
      <c r="G121" s="232"/>
      <c r="H121" s="231" t="s">
        <v>127</v>
      </c>
      <c r="I121" s="231" t="s">
        <v>60</v>
      </c>
      <c r="J121" s="231" t="s">
        <v>880</v>
      </c>
      <c r="K121" s="257"/>
    </row>
    <row r="122" spans="2:11" ht="17.25" customHeight="1">
      <c r="B122" s="256"/>
      <c r="C122" s="233" t="s">
        <v>881</v>
      </c>
      <c r="D122" s="233"/>
      <c r="E122" s="233"/>
      <c r="F122" s="234" t="s">
        <v>882</v>
      </c>
      <c r="G122" s="235"/>
      <c r="H122" s="233"/>
      <c r="I122" s="233"/>
      <c r="J122" s="233" t="s">
        <v>883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887</v>
      </c>
      <c r="D124" s="236"/>
      <c r="E124" s="236"/>
      <c r="F124" s="238" t="s">
        <v>884</v>
      </c>
      <c r="G124" s="219"/>
      <c r="H124" s="219" t="s">
        <v>923</v>
      </c>
      <c r="I124" s="219" t="s">
        <v>886</v>
      </c>
      <c r="J124" s="219">
        <v>120</v>
      </c>
      <c r="K124" s="260"/>
    </row>
    <row r="125" spans="2:11" ht="15" customHeight="1">
      <c r="B125" s="258"/>
      <c r="C125" s="219" t="s">
        <v>932</v>
      </c>
      <c r="D125" s="219"/>
      <c r="E125" s="219"/>
      <c r="F125" s="238" t="s">
        <v>884</v>
      </c>
      <c r="G125" s="219"/>
      <c r="H125" s="219" t="s">
        <v>933</v>
      </c>
      <c r="I125" s="219" t="s">
        <v>886</v>
      </c>
      <c r="J125" s="219" t="s">
        <v>934</v>
      </c>
      <c r="K125" s="260"/>
    </row>
    <row r="126" spans="2:11" ht="15" customHeight="1">
      <c r="B126" s="258"/>
      <c r="C126" s="219" t="s">
        <v>833</v>
      </c>
      <c r="D126" s="219"/>
      <c r="E126" s="219"/>
      <c r="F126" s="238" t="s">
        <v>884</v>
      </c>
      <c r="G126" s="219"/>
      <c r="H126" s="219" t="s">
        <v>935</v>
      </c>
      <c r="I126" s="219" t="s">
        <v>886</v>
      </c>
      <c r="J126" s="219" t="s">
        <v>934</v>
      </c>
      <c r="K126" s="260"/>
    </row>
    <row r="127" spans="2:11" ht="15" customHeight="1">
      <c r="B127" s="258"/>
      <c r="C127" s="219" t="s">
        <v>895</v>
      </c>
      <c r="D127" s="219"/>
      <c r="E127" s="219"/>
      <c r="F127" s="238" t="s">
        <v>890</v>
      </c>
      <c r="G127" s="219"/>
      <c r="H127" s="219" t="s">
        <v>896</v>
      </c>
      <c r="I127" s="219" t="s">
        <v>886</v>
      </c>
      <c r="J127" s="219">
        <v>15</v>
      </c>
      <c r="K127" s="260"/>
    </row>
    <row r="128" spans="2:11" ht="15" customHeight="1">
      <c r="B128" s="258"/>
      <c r="C128" s="240" t="s">
        <v>897</v>
      </c>
      <c r="D128" s="240"/>
      <c r="E128" s="240"/>
      <c r="F128" s="241" t="s">
        <v>890</v>
      </c>
      <c r="G128" s="240"/>
      <c r="H128" s="240" t="s">
        <v>898</v>
      </c>
      <c r="I128" s="240" t="s">
        <v>886</v>
      </c>
      <c r="J128" s="240">
        <v>15</v>
      </c>
      <c r="K128" s="260"/>
    </row>
    <row r="129" spans="2:11" ht="15" customHeight="1">
      <c r="B129" s="258"/>
      <c r="C129" s="240" t="s">
        <v>899</v>
      </c>
      <c r="D129" s="240"/>
      <c r="E129" s="240"/>
      <c r="F129" s="241" t="s">
        <v>890</v>
      </c>
      <c r="G129" s="240"/>
      <c r="H129" s="240" t="s">
        <v>900</v>
      </c>
      <c r="I129" s="240" t="s">
        <v>886</v>
      </c>
      <c r="J129" s="240">
        <v>20</v>
      </c>
      <c r="K129" s="260"/>
    </row>
    <row r="130" spans="2:11" ht="15" customHeight="1">
      <c r="B130" s="258"/>
      <c r="C130" s="240" t="s">
        <v>901</v>
      </c>
      <c r="D130" s="240"/>
      <c r="E130" s="240"/>
      <c r="F130" s="241" t="s">
        <v>890</v>
      </c>
      <c r="G130" s="240"/>
      <c r="H130" s="240" t="s">
        <v>902</v>
      </c>
      <c r="I130" s="240" t="s">
        <v>886</v>
      </c>
      <c r="J130" s="240">
        <v>20</v>
      </c>
      <c r="K130" s="260"/>
    </row>
    <row r="131" spans="2:11" ht="15" customHeight="1">
      <c r="B131" s="258"/>
      <c r="C131" s="219" t="s">
        <v>889</v>
      </c>
      <c r="D131" s="219"/>
      <c r="E131" s="219"/>
      <c r="F131" s="238" t="s">
        <v>890</v>
      </c>
      <c r="G131" s="219"/>
      <c r="H131" s="219" t="s">
        <v>923</v>
      </c>
      <c r="I131" s="219" t="s">
        <v>886</v>
      </c>
      <c r="J131" s="219">
        <v>50</v>
      </c>
      <c r="K131" s="260"/>
    </row>
    <row r="132" spans="2:11" ht="15" customHeight="1">
      <c r="B132" s="258"/>
      <c r="C132" s="219" t="s">
        <v>903</v>
      </c>
      <c r="D132" s="219"/>
      <c r="E132" s="219"/>
      <c r="F132" s="238" t="s">
        <v>890</v>
      </c>
      <c r="G132" s="219"/>
      <c r="H132" s="219" t="s">
        <v>923</v>
      </c>
      <c r="I132" s="219" t="s">
        <v>886</v>
      </c>
      <c r="J132" s="219">
        <v>50</v>
      </c>
      <c r="K132" s="260"/>
    </row>
    <row r="133" spans="2:11" ht="15" customHeight="1">
      <c r="B133" s="258"/>
      <c r="C133" s="219" t="s">
        <v>909</v>
      </c>
      <c r="D133" s="219"/>
      <c r="E133" s="219"/>
      <c r="F133" s="238" t="s">
        <v>890</v>
      </c>
      <c r="G133" s="219"/>
      <c r="H133" s="219" t="s">
        <v>923</v>
      </c>
      <c r="I133" s="219" t="s">
        <v>886</v>
      </c>
      <c r="J133" s="219">
        <v>50</v>
      </c>
      <c r="K133" s="260"/>
    </row>
    <row r="134" spans="2:11" ht="15" customHeight="1">
      <c r="B134" s="258"/>
      <c r="C134" s="219" t="s">
        <v>911</v>
      </c>
      <c r="D134" s="219"/>
      <c r="E134" s="219"/>
      <c r="F134" s="238" t="s">
        <v>890</v>
      </c>
      <c r="G134" s="219"/>
      <c r="H134" s="219" t="s">
        <v>923</v>
      </c>
      <c r="I134" s="219" t="s">
        <v>886</v>
      </c>
      <c r="J134" s="219">
        <v>50</v>
      </c>
      <c r="K134" s="260"/>
    </row>
    <row r="135" spans="2:11" ht="15" customHeight="1">
      <c r="B135" s="258"/>
      <c r="C135" s="219" t="s">
        <v>132</v>
      </c>
      <c r="D135" s="219"/>
      <c r="E135" s="219"/>
      <c r="F135" s="238" t="s">
        <v>890</v>
      </c>
      <c r="G135" s="219"/>
      <c r="H135" s="219" t="s">
        <v>936</v>
      </c>
      <c r="I135" s="219" t="s">
        <v>886</v>
      </c>
      <c r="J135" s="219">
        <v>255</v>
      </c>
      <c r="K135" s="260"/>
    </row>
    <row r="136" spans="2:11" ht="15" customHeight="1">
      <c r="B136" s="258"/>
      <c r="C136" s="219" t="s">
        <v>913</v>
      </c>
      <c r="D136" s="219"/>
      <c r="E136" s="219"/>
      <c r="F136" s="238" t="s">
        <v>884</v>
      </c>
      <c r="G136" s="219"/>
      <c r="H136" s="219" t="s">
        <v>937</v>
      </c>
      <c r="I136" s="219" t="s">
        <v>915</v>
      </c>
      <c r="J136" s="219"/>
      <c r="K136" s="260"/>
    </row>
    <row r="137" spans="2:11" ht="15" customHeight="1">
      <c r="B137" s="258"/>
      <c r="C137" s="219" t="s">
        <v>916</v>
      </c>
      <c r="D137" s="219"/>
      <c r="E137" s="219"/>
      <c r="F137" s="238" t="s">
        <v>884</v>
      </c>
      <c r="G137" s="219"/>
      <c r="H137" s="219" t="s">
        <v>938</v>
      </c>
      <c r="I137" s="219" t="s">
        <v>918</v>
      </c>
      <c r="J137" s="219"/>
      <c r="K137" s="260"/>
    </row>
    <row r="138" spans="2:11" ht="15" customHeight="1">
      <c r="B138" s="258"/>
      <c r="C138" s="219" t="s">
        <v>919</v>
      </c>
      <c r="D138" s="219"/>
      <c r="E138" s="219"/>
      <c r="F138" s="238" t="s">
        <v>884</v>
      </c>
      <c r="G138" s="219"/>
      <c r="H138" s="219" t="s">
        <v>919</v>
      </c>
      <c r="I138" s="219" t="s">
        <v>918</v>
      </c>
      <c r="J138" s="219"/>
      <c r="K138" s="260"/>
    </row>
    <row r="139" spans="2:11" ht="15" customHeight="1">
      <c r="B139" s="258"/>
      <c r="C139" s="219" t="s">
        <v>41</v>
      </c>
      <c r="D139" s="219"/>
      <c r="E139" s="219"/>
      <c r="F139" s="238" t="s">
        <v>884</v>
      </c>
      <c r="G139" s="219"/>
      <c r="H139" s="219" t="s">
        <v>939</v>
      </c>
      <c r="I139" s="219" t="s">
        <v>918</v>
      </c>
      <c r="J139" s="219"/>
      <c r="K139" s="260"/>
    </row>
    <row r="140" spans="2:11" ht="15" customHeight="1">
      <c r="B140" s="258"/>
      <c r="C140" s="219" t="s">
        <v>940</v>
      </c>
      <c r="D140" s="219"/>
      <c r="E140" s="219"/>
      <c r="F140" s="238" t="s">
        <v>884</v>
      </c>
      <c r="G140" s="219"/>
      <c r="H140" s="219" t="s">
        <v>941</v>
      </c>
      <c r="I140" s="219" t="s">
        <v>918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33" t="s">
        <v>942</v>
      </c>
      <c r="D145" s="333"/>
      <c r="E145" s="333"/>
      <c r="F145" s="333"/>
      <c r="G145" s="333"/>
      <c r="H145" s="333"/>
      <c r="I145" s="333"/>
      <c r="J145" s="333"/>
      <c r="K145" s="230"/>
    </row>
    <row r="146" spans="2:11" ht="17.25" customHeight="1">
      <c r="B146" s="229"/>
      <c r="C146" s="231" t="s">
        <v>878</v>
      </c>
      <c r="D146" s="231"/>
      <c r="E146" s="231"/>
      <c r="F146" s="231" t="s">
        <v>879</v>
      </c>
      <c r="G146" s="232"/>
      <c r="H146" s="231" t="s">
        <v>127</v>
      </c>
      <c r="I146" s="231" t="s">
        <v>60</v>
      </c>
      <c r="J146" s="231" t="s">
        <v>880</v>
      </c>
      <c r="K146" s="230"/>
    </row>
    <row r="147" spans="2:11" ht="17.25" customHeight="1">
      <c r="B147" s="229"/>
      <c r="C147" s="233" t="s">
        <v>881</v>
      </c>
      <c r="D147" s="233"/>
      <c r="E147" s="233"/>
      <c r="F147" s="234" t="s">
        <v>882</v>
      </c>
      <c r="G147" s="235"/>
      <c r="H147" s="233"/>
      <c r="I147" s="233"/>
      <c r="J147" s="233" t="s">
        <v>883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887</v>
      </c>
      <c r="D149" s="219"/>
      <c r="E149" s="219"/>
      <c r="F149" s="265" t="s">
        <v>884</v>
      </c>
      <c r="G149" s="219"/>
      <c r="H149" s="264" t="s">
        <v>923</v>
      </c>
      <c r="I149" s="264" t="s">
        <v>886</v>
      </c>
      <c r="J149" s="264">
        <v>120</v>
      </c>
      <c r="K149" s="260"/>
    </row>
    <row r="150" spans="2:11" ht="15" customHeight="1">
      <c r="B150" s="239"/>
      <c r="C150" s="264" t="s">
        <v>932</v>
      </c>
      <c r="D150" s="219"/>
      <c r="E150" s="219"/>
      <c r="F150" s="265" t="s">
        <v>884</v>
      </c>
      <c r="G150" s="219"/>
      <c r="H150" s="264" t="s">
        <v>943</v>
      </c>
      <c r="I150" s="264" t="s">
        <v>886</v>
      </c>
      <c r="J150" s="264" t="s">
        <v>934</v>
      </c>
      <c r="K150" s="260"/>
    </row>
    <row r="151" spans="2:11" ht="15" customHeight="1">
      <c r="B151" s="239"/>
      <c r="C151" s="264" t="s">
        <v>833</v>
      </c>
      <c r="D151" s="219"/>
      <c r="E151" s="219"/>
      <c r="F151" s="265" t="s">
        <v>884</v>
      </c>
      <c r="G151" s="219"/>
      <c r="H151" s="264" t="s">
        <v>944</v>
      </c>
      <c r="I151" s="264" t="s">
        <v>886</v>
      </c>
      <c r="J151" s="264" t="s">
        <v>934</v>
      </c>
      <c r="K151" s="260"/>
    </row>
    <row r="152" spans="2:11" ht="15" customHeight="1">
      <c r="B152" s="239"/>
      <c r="C152" s="264" t="s">
        <v>889</v>
      </c>
      <c r="D152" s="219"/>
      <c r="E152" s="219"/>
      <c r="F152" s="265" t="s">
        <v>890</v>
      </c>
      <c r="G152" s="219"/>
      <c r="H152" s="264" t="s">
        <v>923</v>
      </c>
      <c r="I152" s="264" t="s">
        <v>886</v>
      </c>
      <c r="J152" s="264">
        <v>50</v>
      </c>
      <c r="K152" s="260"/>
    </row>
    <row r="153" spans="2:11" ht="15" customHeight="1">
      <c r="B153" s="239"/>
      <c r="C153" s="264" t="s">
        <v>892</v>
      </c>
      <c r="D153" s="219"/>
      <c r="E153" s="219"/>
      <c r="F153" s="265" t="s">
        <v>884</v>
      </c>
      <c r="G153" s="219"/>
      <c r="H153" s="264" t="s">
        <v>923</v>
      </c>
      <c r="I153" s="264" t="s">
        <v>894</v>
      </c>
      <c r="J153" s="264"/>
      <c r="K153" s="260"/>
    </row>
    <row r="154" spans="2:11" ht="15" customHeight="1">
      <c r="B154" s="239"/>
      <c r="C154" s="264" t="s">
        <v>903</v>
      </c>
      <c r="D154" s="219"/>
      <c r="E154" s="219"/>
      <c r="F154" s="265" t="s">
        <v>890</v>
      </c>
      <c r="G154" s="219"/>
      <c r="H154" s="264" t="s">
        <v>923</v>
      </c>
      <c r="I154" s="264" t="s">
        <v>886</v>
      </c>
      <c r="J154" s="264">
        <v>50</v>
      </c>
      <c r="K154" s="260"/>
    </row>
    <row r="155" spans="2:11" ht="15" customHeight="1">
      <c r="B155" s="239"/>
      <c r="C155" s="264" t="s">
        <v>911</v>
      </c>
      <c r="D155" s="219"/>
      <c r="E155" s="219"/>
      <c r="F155" s="265" t="s">
        <v>890</v>
      </c>
      <c r="G155" s="219"/>
      <c r="H155" s="264" t="s">
        <v>923</v>
      </c>
      <c r="I155" s="264" t="s">
        <v>886</v>
      </c>
      <c r="J155" s="264">
        <v>50</v>
      </c>
      <c r="K155" s="260"/>
    </row>
    <row r="156" spans="2:11" ht="15" customHeight="1">
      <c r="B156" s="239"/>
      <c r="C156" s="264" t="s">
        <v>909</v>
      </c>
      <c r="D156" s="219"/>
      <c r="E156" s="219"/>
      <c r="F156" s="265" t="s">
        <v>890</v>
      </c>
      <c r="G156" s="219"/>
      <c r="H156" s="264" t="s">
        <v>923</v>
      </c>
      <c r="I156" s="264" t="s">
        <v>886</v>
      </c>
      <c r="J156" s="264">
        <v>50</v>
      </c>
      <c r="K156" s="260"/>
    </row>
    <row r="157" spans="2:11" ht="15" customHeight="1">
      <c r="B157" s="239"/>
      <c r="C157" s="264" t="s">
        <v>93</v>
      </c>
      <c r="D157" s="219"/>
      <c r="E157" s="219"/>
      <c r="F157" s="265" t="s">
        <v>884</v>
      </c>
      <c r="G157" s="219"/>
      <c r="H157" s="264" t="s">
        <v>945</v>
      </c>
      <c r="I157" s="264" t="s">
        <v>886</v>
      </c>
      <c r="J157" s="264" t="s">
        <v>946</v>
      </c>
      <c r="K157" s="260"/>
    </row>
    <row r="158" spans="2:11" ht="15" customHeight="1">
      <c r="B158" s="239"/>
      <c r="C158" s="264" t="s">
        <v>947</v>
      </c>
      <c r="D158" s="219"/>
      <c r="E158" s="219"/>
      <c r="F158" s="265" t="s">
        <v>884</v>
      </c>
      <c r="G158" s="219"/>
      <c r="H158" s="264" t="s">
        <v>948</v>
      </c>
      <c r="I158" s="264" t="s">
        <v>918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330" t="s">
        <v>949</v>
      </c>
      <c r="D163" s="330"/>
      <c r="E163" s="330"/>
      <c r="F163" s="330"/>
      <c r="G163" s="330"/>
      <c r="H163" s="330"/>
      <c r="I163" s="330"/>
      <c r="J163" s="330"/>
      <c r="K163" s="210"/>
    </row>
    <row r="164" spans="2:11" ht="17.25" customHeight="1">
      <c r="B164" s="209"/>
      <c r="C164" s="231" t="s">
        <v>878</v>
      </c>
      <c r="D164" s="231"/>
      <c r="E164" s="231"/>
      <c r="F164" s="231" t="s">
        <v>879</v>
      </c>
      <c r="G164" s="268"/>
      <c r="H164" s="269" t="s">
        <v>127</v>
      </c>
      <c r="I164" s="269" t="s">
        <v>60</v>
      </c>
      <c r="J164" s="231" t="s">
        <v>880</v>
      </c>
      <c r="K164" s="210"/>
    </row>
    <row r="165" spans="2:11" ht="17.25" customHeight="1">
      <c r="B165" s="212"/>
      <c r="C165" s="233" t="s">
        <v>881</v>
      </c>
      <c r="D165" s="233"/>
      <c r="E165" s="233"/>
      <c r="F165" s="234" t="s">
        <v>882</v>
      </c>
      <c r="G165" s="270"/>
      <c r="H165" s="271"/>
      <c r="I165" s="271"/>
      <c r="J165" s="233" t="s">
        <v>883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887</v>
      </c>
      <c r="D167" s="219"/>
      <c r="E167" s="219"/>
      <c r="F167" s="238" t="s">
        <v>884</v>
      </c>
      <c r="G167" s="219"/>
      <c r="H167" s="219" t="s">
        <v>923</v>
      </c>
      <c r="I167" s="219" t="s">
        <v>886</v>
      </c>
      <c r="J167" s="219">
        <v>120</v>
      </c>
      <c r="K167" s="260"/>
    </row>
    <row r="168" spans="2:11" ht="15" customHeight="1">
      <c r="B168" s="239"/>
      <c r="C168" s="219" t="s">
        <v>932</v>
      </c>
      <c r="D168" s="219"/>
      <c r="E168" s="219"/>
      <c r="F168" s="238" t="s">
        <v>884</v>
      </c>
      <c r="G168" s="219"/>
      <c r="H168" s="219" t="s">
        <v>933</v>
      </c>
      <c r="I168" s="219" t="s">
        <v>886</v>
      </c>
      <c r="J168" s="219" t="s">
        <v>934</v>
      </c>
      <c r="K168" s="260"/>
    </row>
    <row r="169" spans="2:11" ht="15" customHeight="1">
      <c r="B169" s="239"/>
      <c r="C169" s="219" t="s">
        <v>833</v>
      </c>
      <c r="D169" s="219"/>
      <c r="E169" s="219"/>
      <c r="F169" s="238" t="s">
        <v>884</v>
      </c>
      <c r="G169" s="219"/>
      <c r="H169" s="219" t="s">
        <v>950</v>
      </c>
      <c r="I169" s="219" t="s">
        <v>886</v>
      </c>
      <c r="J169" s="219" t="s">
        <v>934</v>
      </c>
      <c r="K169" s="260"/>
    </row>
    <row r="170" spans="2:11" ht="15" customHeight="1">
      <c r="B170" s="239"/>
      <c r="C170" s="219" t="s">
        <v>889</v>
      </c>
      <c r="D170" s="219"/>
      <c r="E170" s="219"/>
      <c r="F170" s="238" t="s">
        <v>890</v>
      </c>
      <c r="G170" s="219"/>
      <c r="H170" s="219" t="s">
        <v>950</v>
      </c>
      <c r="I170" s="219" t="s">
        <v>886</v>
      </c>
      <c r="J170" s="219">
        <v>50</v>
      </c>
      <c r="K170" s="260"/>
    </row>
    <row r="171" spans="2:11" ht="15" customHeight="1">
      <c r="B171" s="239"/>
      <c r="C171" s="219" t="s">
        <v>892</v>
      </c>
      <c r="D171" s="219"/>
      <c r="E171" s="219"/>
      <c r="F171" s="238" t="s">
        <v>884</v>
      </c>
      <c r="G171" s="219"/>
      <c r="H171" s="219" t="s">
        <v>950</v>
      </c>
      <c r="I171" s="219" t="s">
        <v>894</v>
      </c>
      <c r="J171" s="219"/>
      <c r="K171" s="260"/>
    </row>
    <row r="172" spans="2:11" ht="15" customHeight="1">
      <c r="B172" s="239"/>
      <c r="C172" s="219" t="s">
        <v>903</v>
      </c>
      <c r="D172" s="219"/>
      <c r="E172" s="219"/>
      <c r="F172" s="238" t="s">
        <v>890</v>
      </c>
      <c r="G172" s="219"/>
      <c r="H172" s="219" t="s">
        <v>950</v>
      </c>
      <c r="I172" s="219" t="s">
        <v>886</v>
      </c>
      <c r="J172" s="219">
        <v>50</v>
      </c>
      <c r="K172" s="260"/>
    </row>
    <row r="173" spans="2:11" ht="15" customHeight="1">
      <c r="B173" s="239"/>
      <c r="C173" s="219" t="s">
        <v>911</v>
      </c>
      <c r="D173" s="219"/>
      <c r="E173" s="219"/>
      <c r="F173" s="238" t="s">
        <v>890</v>
      </c>
      <c r="G173" s="219"/>
      <c r="H173" s="219" t="s">
        <v>950</v>
      </c>
      <c r="I173" s="219" t="s">
        <v>886</v>
      </c>
      <c r="J173" s="219">
        <v>50</v>
      </c>
      <c r="K173" s="260"/>
    </row>
    <row r="174" spans="2:11" ht="15" customHeight="1">
      <c r="B174" s="239"/>
      <c r="C174" s="219" t="s">
        <v>909</v>
      </c>
      <c r="D174" s="219"/>
      <c r="E174" s="219"/>
      <c r="F174" s="238" t="s">
        <v>890</v>
      </c>
      <c r="G174" s="219"/>
      <c r="H174" s="219" t="s">
        <v>950</v>
      </c>
      <c r="I174" s="219" t="s">
        <v>886</v>
      </c>
      <c r="J174" s="219">
        <v>50</v>
      </c>
      <c r="K174" s="260"/>
    </row>
    <row r="175" spans="2:11" ht="15" customHeight="1">
      <c r="B175" s="239"/>
      <c r="C175" s="219" t="s">
        <v>126</v>
      </c>
      <c r="D175" s="219"/>
      <c r="E175" s="219"/>
      <c r="F175" s="238" t="s">
        <v>884</v>
      </c>
      <c r="G175" s="219"/>
      <c r="H175" s="219" t="s">
        <v>951</v>
      </c>
      <c r="I175" s="219" t="s">
        <v>952</v>
      </c>
      <c r="J175" s="219"/>
      <c r="K175" s="260"/>
    </row>
    <row r="176" spans="2:11" ht="15" customHeight="1">
      <c r="B176" s="239"/>
      <c r="C176" s="219" t="s">
        <v>60</v>
      </c>
      <c r="D176" s="219"/>
      <c r="E176" s="219"/>
      <c r="F176" s="238" t="s">
        <v>884</v>
      </c>
      <c r="G176" s="219"/>
      <c r="H176" s="219" t="s">
        <v>953</v>
      </c>
      <c r="I176" s="219" t="s">
        <v>954</v>
      </c>
      <c r="J176" s="219">
        <v>1</v>
      </c>
      <c r="K176" s="260"/>
    </row>
    <row r="177" spans="2:11" ht="15" customHeight="1">
      <c r="B177" s="239"/>
      <c r="C177" s="219" t="s">
        <v>56</v>
      </c>
      <c r="D177" s="219"/>
      <c r="E177" s="219"/>
      <c r="F177" s="238" t="s">
        <v>884</v>
      </c>
      <c r="G177" s="219"/>
      <c r="H177" s="219" t="s">
        <v>955</v>
      </c>
      <c r="I177" s="219" t="s">
        <v>886</v>
      </c>
      <c r="J177" s="219">
        <v>20</v>
      </c>
      <c r="K177" s="260"/>
    </row>
    <row r="178" spans="2:11" ht="15" customHeight="1">
      <c r="B178" s="239"/>
      <c r="C178" s="219" t="s">
        <v>127</v>
      </c>
      <c r="D178" s="219"/>
      <c r="E178" s="219"/>
      <c r="F178" s="238" t="s">
        <v>884</v>
      </c>
      <c r="G178" s="219"/>
      <c r="H178" s="219" t="s">
        <v>956</v>
      </c>
      <c r="I178" s="219" t="s">
        <v>886</v>
      </c>
      <c r="J178" s="219">
        <v>255</v>
      </c>
      <c r="K178" s="260"/>
    </row>
    <row r="179" spans="2:11" ht="15" customHeight="1">
      <c r="B179" s="239"/>
      <c r="C179" s="219" t="s">
        <v>128</v>
      </c>
      <c r="D179" s="219"/>
      <c r="E179" s="219"/>
      <c r="F179" s="238" t="s">
        <v>884</v>
      </c>
      <c r="G179" s="219"/>
      <c r="H179" s="219" t="s">
        <v>849</v>
      </c>
      <c r="I179" s="219" t="s">
        <v>886</v>
      </c>
      <c r="J179" s="219">
        <v>10</v>
      </c>
      <c r="K179" s="260"/>
    </row>
    <row r="180" spans="2:11" ht="15" customHeight="1">
      <c r="B180" s="239"/>
      <c r="C180" s="219" t="s">
        <v>129</v>
      </c>
      <c r="D180" s="219"/>
      <c r="E180" s="219"/>
      <c r="F180" s="238" t="s">
        <v>884</v>
      </c>
      <c r="G180" s="219"/>
      <c r="H180" s="219" t="s">
        <v>957</v>
      </c>
      <c r="I180" s="219" t="s">
        <v>918</v>
      </c>
      <c r="J180" s="219"/>
      <c r="K180" s="260"/>
    </row>
    <row r="181" spans="2:11" ht="15" customHeight="1">
      <c r="B181" s="239"/>
      <c r="C181" s="219" t="s">
        <v>958</v>
      </c>
      <c r="D181" s="219"/>
      <c r="E181" s="219"/>
      <c r="F181" s="238" t="s">
        <v>884</v>
      </c>
      <c r="G181" s="219"/>
      <c r="H181" s="219" t="s">
        <v>959</v>
      </c>
      <c r="I181" s="219" t="s">
        <v>918</v>
      </c>
      <c r="J181" s="219"/>
      <c r="K181" s="260"/>
    </row>
    <row r="182" spans="2:11" ht="15" customHeight="1">
      <c r="B182" s="239"/>
      <c r="C182" s="219" t="s">
        <v>947</v>
      </c>
      <c r="D182" s="219"/>
      <c r="E182" s="219"/>
      <c r="F182" s="238" t="s">
        <v>884</v>
      </c>
      <c r="G182" s="219"/>
      <c r="H182" s="219" t="s">
        <v>960</v>
      </c>
      <c r="I182" s="219" t="s">
        <v>918</v>
      </c>
      <c r="J182" s="219"/>
      <c r="K182" s="260"/>
    </row>
    <row r="183" spans="2:11" ht="15" customHeight="1">
      <c r="B183" s="239"/>
      <c r="C183" s="219" t="s">
        <v>131</v>
      </c>
      <c r="D183" s="219"/>
      <c r="E183" s="219"/>
      <c r="F183" s="238" t="s">
        <v>890</v>
      </c>
      <c r="G183" s="219"/>
      <c r="H183" s="219" t="s">
        <v>961</v>
      </c>
      <c r="I183" s="219" t="s">
        <v>886</v>
      </c>
      <c r="J183" s="219">
        <v>50</v>
      </c>
      <c r="K183" s="260"/>
    </row>
    <row r="184" spans="2:11" ht="15" customHeight="1">
      <c r="B184" s="239"/>
      <c r="C184" s="219" t="s">
        <v>962</v>
      </c>
      <c r="D184" s="219"/>
      <c r="E184" s="219"/>
      <c r="F184" s="238" t="s">
        <v>890</v>
      </c>
      <c r="G184" s="219"/>
      <c r="H184" s="219" t="s">
        <v>963</v>
      </c>
      <c r="I184" s="219" t="s">
        <v>964</v>
      </c>
      <c r="J184" s="219"/>
      <c r="K184" s="260"/>
    </row>
    <row r="185" spans="2:11" ht="15" customHeight="1">
      <c r="B185" s="239"/>
      <c r="C185" s="219" t="s">
        <v>965</v>
      </c>
      <c r="D185" s="219"/>
      <c r="E185" s="219"/>
      <c r="F185" s="238" t="s">
        <v>890</v>
      </c>
      <c r="G185" s="219"/>
      <c r="H185" s="219" t="s">
        <v>966</v>
      </c>
      <c r="I185" s="219" t="s">
        <v>964</v>
      </c>
      <c r="J185" s="219"/>
      <c r="K185" s="260"/>
    </row>
    <row r="186" spans="2:11" ht="15" customHeight="1">
      <c r="B186" s="239"/>
      <c r="C186" s="219" t="s">
        <v>967</v>
      </c>
      <c r="D186" s="219"/>
      <c r="E186" s="219"/>
      <c r="F186" s="238" t="s">
        <v>890</v>
      </c>
      <c r="G186" s="219"/>
      <c r="H186" s="219" t="s">
        <v>968</v>
      </c>
      <c r="I186" s="219" t="s">
        <v>964</v>
      </c>
      <c r="J186" s="219"/>
      <c r="K186" s="260"/>
    </row>
    <row r="187" spans="2:11" ht="15" customHeight="1">
      <c r="B187" s="239"/>
      <c r="C187" s="272" t="s">
        <v>969</v>
      </c>
      <c r="D187" s="219"/>
      <c r="E187" s="219"/>
      <c r="F187" s="238" t="s">
        <v>890</v>
      </c>
      <c r="G187" s="219"/>
      <c r="H187" s="219" t="s">
        <v>970</v>
      </c>
      <c r="I187" s="219" t="s">
        <v>971</v>
      </c>
      <c r="J187" s="273" t="s">
        <v>972</v>
      </c>
      <c r="K187" s="260"/>
    </row>
    <row r="188" spans="2:11" ht="15" customHeight="1">
      <c r="B188" s="266"/>
      <c r="C188" s="274"/>
      <c r="D188" s="248"/>
      <c r="E188" s="248"/>
      <c r="F188" s="248"/>
      <c r="G188" s="248"/>
      <c r="H188" s="248"/>
      <c r="I188" s="248"/>
      <c r="J188" s="248"/>
      <c r="K188" s="267"/>
    </row>
    <row r="189" spans="2:11" ht="18.75" customHeight="1">
      <c r="B189" s="275"/>
      <c r="C189" s="276"/>
      <c r="D189" s="276"/>
      <c r="E189" s="276"/>
      <c r="F189" s="277"/>
      <c r="G189" s="219"/>
      <c r="H189" s="219"/>
      <c r="I189" s="219"/>
      <c r="J189" s="219"/>
      <c r="K189" s="215"/>
    </row>
    <row r="190" spans="2:11" ht="18.75" customHeight="1">
      <c r="B190" s="215"/>
      <c r="C190" s="219"/>
      <c r="D190" s="219"/>
      <c r="E190" s="219"/>
      <c r="F190" s="238"/>
      <c r="G190" s="219"/>
      <c r="H190" s="219"/>
      <c r="I190" s="219"/>
      <c r="J190" s="219"/>
      <c r="K190" s="215"/>
    </row>
    <row r="191" spans="2:11" ht="18.75" customHeight="1"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</row>
    <row r="192" spans="2:11" ht="13.5">
      <c r="B192" s="206"/>
      <c r="C192" s="207"/>
      <c r="D192" s="207"/>
      <c r="E192" s="207"/>
      <c r="F192" s="207"/>
      <c r="G192" s="207"/>
      <c r="H192" s="207"/>
      <c r="I192" s="207"/>
      <c r="J192" s="207"/>
      <c r="K192" s="208"/>
    </row>
    <row r="193" spans="2:11" ht="21">
      <c r="B193" s="209"/>
      <c r="C193" s="330" t="s">
        <v>973</v>
      </c>
      <c r="D193" s="330"/>
      <c r="E193" s="330"/>
      <c r="F193" s="330"/>
      <c r="G193" s="330"/>
      <c r="H193" s="330"/>
      <c r="I193" s="330"/>
      <c r="J193" s="330"/>
      <c r="K193" s="210"/>
    </row>
    <row r="194" spans="2:11" ht="25.5" customHeight="1">
      <c r="B194" s="209"/>
      <c r="C194" s="278" t="s">
        <v>974</v>
      </c>
      <c r="D194" s="278"/>
      <c r="E194" s="278"/>
      <c r="F194" s="278" t="s">
        <v>975</v>
      </c>
      <c r="G194" s="279"/>
      <c r="H194" s="331" t="s">
        <v>976</v>
      </c>
      <c r="I194" s="331"/>
      <c r="J194" s="331"/>
      <c r="K194" s="210"/>
    </row>
    <row r="195" spans="2:11" ht="5.25" customHeight="1">
      <c r="B195" s="239"/>
      <c r="C195" s="236"/>
      <c r="D195" s="236"/>
      <c r="E195" s="236"/>
      <c r="F195" s="236"/>
      <c r="G195" s="219"/>
      <c r="H195" s="236"/>
      <c r="I195" s="236"/>
      <c r="J195" s="236"/>
      <c r="K195" s="260"/>
    </row>
    <row r="196" spans="2:11" ht="15" customHeight="1">
      <c r="B196" s="239"/>
      <c r="C196" s="219" t="s">
        <v>977</v>
      </c>
      <c r="D196" s="219"/>
      <c r="E196" s="219"/>
      <c r="F196" s="238" t="s">
        <v>46</v>
      </c>
      <c r="G196" s="219"/>
      <c r="H196" s="329" t="s">
        <v>978</v>
      </c>
      <c r="I196" s="329"/>
      <c r="J196" s="329"/>
      <c r="K196" s="260"/>
    </row>
    <row r="197" spans="2:11" ht="15" customHeight="1">
      <c r="B197" s="239"/>
      <c r="C197" s="245"/>
      <c r="D197" s="219"/>
      <c r="E197" s="219"/>
      <c r="F197" s="238" t="s">
        <v>47</v>
      </c>
      <c r="G197" s="219"/>
      <c r="H197" s="329" t="s">
        <v>979</v>
      </c>
      <c r="I197" s="329"/>
      <c r="J197" s="329"/>
      <c r="K197" s="260"/>
    </row>
    <row r="198" spans="2:11" ht="15" customHeight="1">
      <c r="B198" s="239"/>
      <c r="C198" s="245"/>
      <c r="D198" s="219"/>
      <c r="E198" s="219"/>
      <c r="F198" s="238" t="s">
        <v>50</v>
      </c>
      <c r="G198" s="219"/>
      <c r="H198" s="329" t="s">
        <v>980</v>
      </c>
      <c r="I198" s="329"/>
      <c r="J198" s="329"/>
      <c r="K198" s="260"/>
    </row>
    <row r="199" spans="2:11" ht="15" customHeight="1">
      <c r="B199" s="239"/>
      <c r="C199" s="219"/>
      <c r="D199" s="219"/>
      <c r="E199" s="219"/>
      <c r="F199" s="238" t="s">
        <v>48</v>
      </c>
      <c r="G199" s="219"/>
      <c r="H199" s="329" t="s">
        <v>981</v>
      </c>
      <c r="I199" s="329"/>
      <c r="J199" s="329"/>
      <c r="K199" s="260"/>
    </row>
    <row r="200" spans="2:11" ht="15" customHeight="1">
      <c r="B200" s="239"/>
      <c r="C200" s="219"/>
      <c r="D200" s="219"/>
      <c r="E200" s="219"/>
      <c r="F200" s="238" t="s">
        <v>49</v>
      </c>
      <c r="G200" s="219"/>
      <c r="H200" s="329" t="s">
        <v>982</v>
      </c>
      <c r="I200" s="329"/>
      <c r="J200" s="329"/>
      <c r="K200" s="260"/>
    </row>
    <row r="201" spans="2:11" ht="15" customHeight="1">
      <c r="B201" s="239"/>
      <c r="C201" s="219"/>
      <c r="D201" s="219"/>
      <c r="E201" s="219"/>
      <c r="F201" s="238"/>
      <c r="G201" s="219"/>
      <c r="H201" s="219"/>
      <c r="I201" s="219"/>
      <c r="J201" s="219"/>
      <c r="K201" s="260"/>
    </row>
    <row r="202" spans="2:11" ht="15" customHeight="1">
      <c r="B202" s="239"/>
      <c r="C202" s="219" t="s">
        <v>930</v>
      </c>
      <c r="D202" s="219"/>
      <c r="E202" s="219"/>
      <c r="F202" s="238" t="s">
        <v>81</v>
      </c>
      <c r="G202" s="219"/>
      <c r="H202" s="329" t="s">
        <v>80</v>
      </c>
      <c r="I202" s="329"/>
      <c r="J202" s="329"/>
      <c r="K202" s="260"/>
    </row>
    <row r="203" spans="2:11" ht="15" customHeight="1">
      <c r="B203" s="239"/>
      <c r="C203" s="245"/>
      <c r="D203" s="219"/>
      <c r="E203" s="219"/>
      <c r="F203" s="238" t="s">
        <v>829</v>
      </c>
      <c r="G203" s="219"/>
      <c r="H203" s="329" t="s">
        <v>830</v>
      </c>
      <c r="I203" s="329"/>
      <c r="J203" s="329"/>
      <c r="K203" s="260"/>
    </row>
    <row r="204" spans="2:11" ht="15" customHeight="1">
      <c r="B204" s="239"/>
      <c r="C204" s="219"/>
      <c r="D204" s="219"/>
      <c r="E204" s="219"/>
      <c r="F204" s="238" t="s">
        <v>827</v>
      </c>
      <c r="G204" s="219"/>
      <c r="H204" s="329" t="s">
        <v>983</v>
      </c>
      <c r="I204" s="329"/>
      <c r="J204" s="329"/>
      <c r="K204" s="260"/>
    </row>
    <row r="205" spans="2:11" ht="15" customHeight="1">
      <c r="B205" s="280"/>
      <c r="C205" s="245"/>
      <c r="D205" s="245"/>
      <c r="E205" s="245"/>
      <c r="F205" s="238" t="s">
        <v>86</v>
      </c>
      <c r="G205" s="224"/>
      <c r="H205" s="328" t="s">
        <v>85</v>
      </c>
      <c r="I205" s="328"/>
      <c r="J205" s="328"/>
      <c r="K205" s="281"/>
    </row>
    <row r="206" spans="2:11" ht="15" customHeight="1">
      <c r="B206" s="280"/>
      <c r="C206" s="245"/>
      <c r="D206" s="245"/>
      <c r="E206" s="245"/>
      <c r="F206" s="238" t="s">
        <v>831</v>
      </c>
      <c r="G206" s="224"/>
      <c r="H206" s="328" t="s">
        <v>984</v>
      </c>
      <c r="I206" s="328"/>
      <c r="J206" s="328"/>
      <c r="K206" s="281"/>
    </row>
    <row r="207" spans="2:11" ht="15" customHeight="1">
      <c r="B207" s="280"/>
      <c r="C207" s="245"/>
      <c r="D207" s="245"/>
      <c r="E207" s="245"/>
      <c r="F207" s="282"/>
      <c r="G207" s="224"/>
      <c r="H207" s="283"/>
      <c r="I207" s="283"/>
      <c r="J207" s="283"/>
      <c r="K207" s="281"/>
    </row>
    <row r="208" spans="2:11" ht="15" customHeight="1">
      <c r="B208" s="280"/>
      <c r="C208" s="219" t="s">
        <v>954</v>
      </c>
      <c r="D208" s="245"/>
      <c r="E208" s="245"/>
      <c r="F208" s="238">
        <v>1</v>
      </c>
      <c r="G208" s="224"/>
      <c r="H208" s="328" t="s">
        <v>985</v>
      </c>
      <c r="I208" s="328"/>
      <c r="J208" s="328"/>
      <c r="K208" s="281"/>
    </row>
    <row r="209" spans="2:11" ht="15" customHeight="1">
      <c r="B209" s="280"/>
      <c r="C209" s="245"/>
      <c r="D209" s="245"/>
      <c r="E209" s="245"/>
      <c r="F209" s="238">
        <v>2</v>
      </c>
      <c r="G209" s="224"/>
      <c r="H209" s="328" t="s">
        <v>986</v>
      </c>
      <c r="I209" s="328"/>
      <c r="J209" s="328"/>
      <c r="K209" s="281"/>
    </row>
    <row r="210" spans="2:11" ht="15" customHeight="1">
      <c r="B210" s="280"/>
      <c r="C210" s="245"/>
      <c r="D210" s="245"/>
      <c r="E210" s="245"/>
      <c r="F210" s="238">
        <v>3</v>
      </c>
      <c r="G210" s="224"/>
      <c r="H210" s="328" t="s">
        <v>987</v>
      </c>
      <c r="I210" s="328"/>
      <c r="J210" s="328"/>
      <c r="K210" s="281"/>
    </row>
    <row r="211" spans="2:11" ht="15" customHeight="1">
      <c r="B211" s="280"/>
      <c r="C211" s="245"/>
      <c r="D211" s="245"/>
      <c r="E211" s="245"/>
      <c r="F211" s="238">
        <v>4</v>
      </c>
      <c r="G211" s="224"/>
      <c r="H211" s="328" t="s">
        <v>988</v>
      </c>
      <c r="I211" s="328"/>
      <c r="J211" s="328"/>
      <c r="K211" s="281"/>
    </row>
    <row r="212" spans="2:11" ht="12.75" customHeight="1">
      <c r="B212" s="284"/>
      <c r="C212" s="285"/>
      <c r="D212" s="285"/>
      <c r="E212" s="285"/>
      <c r="F212" s="285"/>
      <c r="G212" s="285"/>
      <c r="H212" s="285"/>
      <c r="I212" s="285"/>
      <c r="J212" s="285"/>
      <c r="K212" s="28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Martina-PC\Martina</dc:creator>
  <cp:keywords/>
  <dc:description/>
  <cp:lastModifiedBy>kudrna</cp:lastModifiedBy>
  <cp:lastPrinted>2016-08-19T14:46:43Z</cp:lastPrinted>
  <dcterms:created xsi:type="dcterms:W3CDTF">2016-08-19T14:19:34Z</dcterms:created>
  <dcterms:modified xsi:type="dcterms:W3CDTF">2017-03-09T07:46:36Z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