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20085 - Oprava krytu míst..." sheetId="2" r:id="rId2"/>
  </sheets>
  <definedNames>
    <definedName name="_xlnm._FilterDatabase" localSheetId="1" hidden="1">'20085 - Oprava krytu míst...'!$C$118:$K$211</definedName>
    <definedName name="_xlnm.Print_Area" localSheetId="1">'20085 - Oprava krytu míst...'!$C$4:$J$76,'20085 - Oprava krytu míst...'!$C$82:$J$102,'20085 - Oprava krytu míst...'!$C$108:$K$211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'20085 - Oprava krytu míst...'!$118:$118</definedName>
  </definedNames>
  <calcPr calcId="152511"/>
</workbook>
</file>

<file path=xl/sharedStrings.xml><?xml version="1.0" encoding="utf-8"?>
<sst xmlns="http://schemas.openxmlformats.org/spreadsheetml/2006/main" count="1173" uniqueCount="309">
  <si>
    <t>Export Komplet</t>
  </si>
  <si>
    <t/>
  </si>
  <si>
    <t>2.0</t>
  </si>
  <si>
    <t>ZAMOK</t>
  </si>
  <si>
    <t>False</t>
  </si>
  <si>
    <t>{037f6429-1f28-4164-a30d-adb873eaa716}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</si>
  <si>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</si>
  <si>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</si>
  <si>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</si>
  <si>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</si>
  <si>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</si>
  <si>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</si>
  <si>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</si>
  <si>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</si>
  <si>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20085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</si>
  <si>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</si>
  <si>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</si>
  <si>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krytu místní komunikace v Kunčině</t>
  </si>
  <si>
    <t>KSO:</t>
  </si>
  <si>
    <t>CC-CZ:</t>
  </si>
  <si>
    <t>Místo:</t>
  </si>
  <si>
    <t xml:space="preserve">Kunčina </t>
  </si>
  <si>
    <t>Datum:</t>
  </si>
  <si>
    <t>Zadavatel:</t>
  </si>
  <si>
    <t>IČ:</t>
  </si>
  <si>
    <t>00276880</t>
  </si>
  <si>
    <t>Obec Kunčina, Kunčina 204, 569 24</t>
  </si>
  <si>
    <t>DIČ:</t>
  </si>
  <si>
    <t>Uchazeč:</t>
  </si>
  <si>
    <t>Projektant:</t>
  </si>
  <si>
    <t>25292161</t>
  </si>
  <si>
    <t>PRODIN a.s., K Vápence 2745, 530 02 Pardubice</t>
  </si>
  <si>
    <t>CZ25292161</t>
  </si>
  <si>
    <t>True</t>
  </si>
  <si>
    <t>Zpracovatel:</t>
  </si>
  <si>
    <t>Bc. Andrea Jílková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</si>
  <si>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</si>
  <si>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</si>
  <si>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</si>
  <si>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</si>
  <si>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</si>
  <si>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</si>
  <si>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</si>
  <si>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</si>
  <si>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</si>
  <si>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</si>
  <si>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</si>
  <si>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</si>
  <si>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</si>
  <si>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</si>
  <si>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</si>
  <si>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</si>
  <si>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</si>
  <si>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</si>
  <si>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</si>
  <si>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</si>
  <si>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</si>
  <si>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</si>
  <si>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</si>
  <si>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</si>
  <si>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</si>
  <si>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</si>
  <si>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</si>
  <si>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</si>
  <si>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</si>
  <si>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</si>
  <si>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</si>
  <si>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</si>
  <si>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</si>
  <si>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</si>
  <si>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</si>
  <si>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</si>
  <si>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</si>
  <si>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</si>
  <si>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</si>
  <si>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</si>
  <si>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</si>
  <si>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</si>
  <si>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</si>
  <si>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</si>
  <si>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</si>
  <si>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</si>
  <si>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</si>
  <si>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</si>
  <si>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</si>
  <si>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</si>
  <si>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</si>
  <si>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</si>
  <si>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</si>
  <si>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</si>
  <si>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</si>
  <si>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</si>
  <si>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</si>
  <si>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</si>
  <si>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</si>
  <si>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</si>
  <si>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</si>
  <si>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</si>
  <si>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</si>
  <si>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</si>
  <si>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</si>
  <si>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</si>
  <si>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</si>
  <si>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</si>
  <si>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</si>
  <si>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</si>
  <si>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</si>
  <si>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</si>
  <si>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</si>
  <si>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</si>
  <si>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</si>
  <si>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</si>
  <si>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</si>
  <si>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</si>
  <si>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</si>
  <si>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</si>
  <si>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</si>
  <si>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</si>
  <si>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</si>
  <si>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2020 01</t>
  </si>
  <si>
    <t>4</t>
  </si>
  <si>
    <t>1059218324</t>
  </si>
  <si>
    <t>P</t>
  </si>
  <si>
    <t>Poznámka k položce:
odečteno z výkresu Situace stavby 2, Vzorové příčné řezy 3</t>
  </si>
  <si>
    <t>122251101</t>
  </si>
  <si>
    <t>Odkopávky a prokopávky nezapažené v hornině třídy těžitelnosti I, skupiny 3 objem do 20 m3 strojně</t>
  </si>
  <si>
    <t>m3</t>
  </si>
  <si>
    <t>1091975907</t>
  </si>
  <si>
    <t>VV</t>
  </si>
  <si>
    <t>"výměna zahliněného podkladu sjezdů k nemovitostem"8</t>
  </si>
  <si>
    <t>3</t>
  </si>
  <si>
    <t>132212111</t>
  </si>
  <si>
    <t>Hloubení rýh š do 800 mm v soudržných horninách třídy těžitelnosti I, skupiny 3 ručně</t>
  </si>
  <si>
    <t>-2127794946</t>
  </si>
  <si>
    <t>30*0,4*0,3</t>
  </si>
  <si>
    <t>162751117</t>
  </si>
  <si>
    <t>Vodorovné přemístění do 10000 m výkopku/sypaniny z horniny třídy těžitelnosti I, skupiny 1 až 3</t>
  </si>
  <si>
    <t>-716529963</t>
  </si>
  <si>
    <t>"odkopávky"8</t>
  </si>
  <si>
    <t>"rýhy"3,6</t>
  </si>
  <si>
    <t>"zásyp"-1,8</t>
  </si>
  <si>
    <t>Součet</t>
  </si>
  <si>
    <t>5</t>
  </si>
  <si>
    <t>162751119</t>
  </si>
  <si>
    <t>Příplatek k vodorovnému přemístění výkopku/sypaniny z horniny třídy těžitelnosti I, skupiny 1 až 3 ZKD 1000 m přes 10000 m</t>
  </si>
  <si>
    <t>-1065931755</t>
  </si>
  <si>
    <t>9,8*20</t>
  </si>
  <si>
    <t>6</t>
  </si>
  <si>
    <t>171201221</t>
  </si>
  <si>
    <t>Poplatek za uložení na skládce (skládkovné) zeminy a kamení kód odpadu 17 05 04</t>
  </si>
  <si>
    <t>t</t>
  </si>
  <si>
    <t>-111881322</t>
  </si>
  <si>
    <t>9,8*1,8</t>
  </si>
  <si>
    <t>7</t>
  </si>
  <si>
    <t>171251201</t>
  </si>
  <si>
    <t>Uložení sypaniny na skládky nebo meziskládky</t>
  </si>
  <si>
    <t>-1628143313</t>
  </si>
  <si>
    <t>8</t>
  </si>
  <si>
    <t>174151101</t>
  </si>
  <si>
    <t>Zásyp jam, šachet rýh nebo kolem objektů sypaninou se zhutněním</t>
  </si>
  <si>
    <t>-198334729</t>
  </si>
  <si>
    <t>30*0,2*0,3</t>
  </si>
  <si>
    <t>"výměna zahliněného podkladu"8</t>
  </si>
  <si>
    <t>9</t>
  </si>
  <si>
    <t>M</t>
  </si>
  <si>
    <t>58344197</t>
  </si>
  <si>
    <t>štěrkodrť frakce 0/63</t>
  </si>
  <si>
    <t>-1929857398</t>
  </si>
  <si>
    <t>8*2 'Přepočtené koeficientem množství</t>
  </si>
  <si>
    <t>10</t>
  </si>
  <si>
    <t>181351003</t>
  </si>
  <si>
    <t>Rozprostření ornice tl vrstvy do 200 mm pl do 100 m2 v rovině nebo ve svahu do 1:5 strojně</t>
  </si>
  <si>
    <t>-1889248936</t>
  </si>
  <si>
    <t>"tl. 100 mm"477*1</t>
  </si>
  <si>
    <t>11</t>
  </si>
  <si>
    <t>10364101</t>
  </si>
  <si>
    <t>zemina pro terénní úpravy -  ornice</t>
  </si>
  <si>
    <t>-658736751</t>
  </si>
  <si>
    <t>(477*0,1)*1,8</t>
  </si>
  <si>
    <t>12</t>
  </si>
  <si>
    <t>181411131</t>
  </si>
  <si>
    <t>Založení parkového trávníku výsevem plochy do 1000 m2 v rovině a ve svahu do 1:5</t>
  </si>
  <si>
    <t>1498730623</t>
  </si>
  <si>
    <t>13</t>
  </si>
  <si>
    <t>00572410</t>
  </si>
  <si>
    <t>osivo směs travní parková</t>
  </si>
  <si>
    <t>kg</t>
  </si>
  <si>
    <t>-1546607513</t>
  </si>
  <si>
    <t>477*0,035 'Přepočtené koeficientem množství</t>
  </si>
  <si>
    <t>14</t>
  </si>
  <si>
    <t>181951111</t>
  </si>
  <si>
    <t>Úprava pláně v hornině třídy těžitelnosti I, skupiny 1 až 3 bez zhutnění</t>
  </si>
  <si>
    <t>-1244065054</t>
  </si>
  <si>
    <t>Poznámka k položce:
odečteno z výkresu Situace stavby 2</t>
  </si>
  <si>
    <t>181951112</t>
  </si>
  <si>
    <t>Úprava pláně v hornině třídy těžitelnosti I, skupiny 1 až 3 se zhutněním</t>
  </si>
  <si>
    <t>132284677</t>
  </si>
  <si>
    <t>(16 + 73 + 43 + 13 + 8 + 38 + 35 + 20 + 19 + 66 + 8 + 55 + 83)*0,25</t>
  </si>
  <si>
    <t>Komunikace pozemní</t>
  </si>
  <si>
    <t>16</t>
  </si>
  <si>
    <t>564730011</t>
  </si>
  <si>
    <t>Podklad z kameniva hrubého drceného vel. 8-16 mm tl 100 mm</t>
  </si>
  <si>
    <t>-1146230971</t>
  </si>
  <si>
    <t>fr. 4/16</t>
  </si>
  <si>
    <t>8 + 8 + 5 + 11 + 4 + 20 + 4 + 30 + 3</t>
  </si>
  <si>
    <t>17</t>
  </si>
  <si>
    <t>564811111</t>
  </si>
  <si>
    <t>Podklad ze štěrkodrtě ŠD tl 50 mm</t>
  </si>
  <si>
    <t>1517698928</t>
  </si>
  <si>
    <t>"pod obrubníky"30*0,3</t>
  </si>
  <si>
    <t>18</t>
  </si>
  <si>
    <t>569931132</t>
  </si>
  <si>
    <t>Zpevnění krajnic asfaltovým recyklátem tl 100 mm</t>
  </si>
  <si>
    <t>-1962376653</t>
  </si>
  <si>
    <t>19</t>
  </si>
  <si>
    <t>573111111</t>
  </si>
  <si>
    <t>Postřik živičný infiltrační s posypem z asfaltu množství 0,60 kg/m2</t>
  </si>
  <si>
    <t>1549491398</t>
  </si>
  <si>
    <t>"0,5 kg/m2"2551</t>
  </si>
  <si>
    <t>20</t>
  </si>
  <si>
    <t>573211109</t>
  </si>
  <si>
    <t>Postřik živičný spojovací z asfaltu v množství 0,50 kg/m2</t>
  </si>
  <si>
    <t>385745432</t>
  </si>
  <si>
    <t>2518+2485</t>
  </si>
  <si>
    <t>577113111</t>
  </si>
  <si>
    <t>Asfaltový beton vrstva obrusná ACO 8 (ABJ) tl 25 mm š do 3 m z nemodifikovaného asfaltu</t>
  </si>
  <si>
    <t>405355926</t>
  </si>
  <si>
    <t>"tl. 20 mm"2551,000</t>
  </si>
  <si>
    <t>22</t>
  </si>
  <si>
    <t>577135112</t>
  </si>
  <si>
    <t>Asfaltový beton vrstva ložní ACL 16 (ABH) tl 40 mm š do 3 m z nemodifikovaného asfaltu</t>
  </si>
  <si>
    <t>-119100022</t>
  </si>
  <si>
    <t>23</t>
  </si>
  <si>
    <t>577144111</t>
  </si>
  <si>
    <t>Asfaltový beton vrstva obrusná ACO 11 (ABS) tř. I tl 50 mm š do 3 m z nemodifikovaného asfaltu</t>
  </si>
  <si>
    <t>1755068226</t>
  </si>
  <si>
    <t>Ostatní konstrukce a práce, bourání</t>
  </si>
  <si>
    <t>24</t>
  </si>
  <si>
    <t>916131213</t>
  </si>
  <si>
    <t>Osazení silničního obrubníku betonového stojatého s boční opěrou do lože z betonu prostého</t>
  </si>
  <si>
    <t>m</t>
  </si>
  <si>
    <t>-135722096</t>
  </si>
  <si>
    <t>25</t>
  </si>
  <si>
    <t>59217031</t>
  </si>
  <si>
    <t>obrubník betonový silniční 1000x150x250mm</t>
  </si>
  <si>
    <t>-48719963</t>
  </si>
  <si>
    <t>26</t>
  </si>
  <si>
    <t>916991121</t>
  </si>
  <si>
    <t>Lože pod obrubníky, krajníky nebo obruby z dlažebních kostek z betonu prostého</t>
  </si>
  <si>
    <t>1972254905</t>
  </si>
  <si>
    <t>30*0,3*0,06</t>
  </si>
  <si>
    <t>27</t>
  </si>
  <si>
    <t>919112233</t>
  </si>
  <si>
    <t>Řezání spár pro vytvoření komůrky š 20 mm hl 40 mm pro těsnící zálivku v živičném krytu</t>
  </si>
  <si>
    <t>-1814058473</t>
  </si>
  <si>
    <t>28</t>
  </si>
  <si>
    <t>919122132</t>
  </si>
  <si>
    <t>Těsnění spár zálivkou za tepla pro komůrky š 20 mm hl 40 mm s těsnicím profilem</t>
  </si>
  <si>
    <t>1176887725</t>
  </si>
  <si>
    <t>29</t>
  </si>
  <si>
    <t>919735111</t>
  </si>
  <si>
    <t>Řezání stávajícího živičného krytu hl do 50 mm</t>
  </si>
  <si>
    <t>1198794488</t>
  </si>
  <si>
    <t>27+5+9+96</t>
  </si>
  <si>
    <t>30</t>
  </si>
  <si>
    <t>938908411</t>
  </si>
  <si>
    <t>Čištění vozovek splachováním vodou</t>
  </si>
  <si>
    <t>456378963</t>
  </si>
  <si>
    <t>31</t>
  </si>
  <si>
    <t>938909311</t>
  </si>
  <si>
    <t>Čištění vozovek metením strojně podkladu nebo krytu betonového nebo živičného</t>
  </si>
  <si>
    <t>-1861491139</t>
  </si>
  <si>
    <t>997</t>
  </si>
  <si>
    <t>Přesun sutě</t>
  </si>
  <si>
    <t>32</t>
  </si>
  <si>
    <t>997221551</t>
  </si>
  <si>
    <t>Vodorovná doprava suti ze sypkých materiálů do 1 km</t>
  </si>
  <si>
    <t>169956573</t>
  </si>
  <si>
    <t>33</t>
  </si>
  <si>
    <t>997221559</t>
  </si>
  <si>
    <t>Příplatek ZKD 1 km u vodorovné dopravy suti ze sypkých materiálů</t>
  </si>
  <si>
    <t>-1313791272</t>
  </si>
  <si>
    <t>207,816*19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</si>
  <si>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</si>
  <si>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</si>
  <si>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</si>
  <si>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</si>
  <si>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</si>
  <si>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-987411605</t>
  </si>
  <si>
    <t>VRN</t>
  </si>
  <si>
    <t>Vedlejší rozpočtové náklady</t>
  </si>
  <si>
    <t>35</t>
  </si>
  <si>
    <t>012103006</t>
  </si>
  <si>
    <t>Geodetické práce před výstavbou - vytyčení sítí</t>
  </si>
  <si>
    <t>soubor</t>
  </si>
  <si>
    <t>1024</t>
  </si>
  <si>
    <t>-714175086</t>
  </si>
  <si>
    <t>36</t>
  </si>
  <si>
    <t>030001001</t>
  </si>
  <si>
    <t>Zařízení staveniště - DIO</t>
  </si>
  <si>
    <t xml:space="preserve">soubor </t>
  </si>
  <si>
    <t>-1140200432</t>
  </si>
  <si>
    <t>37</t>
  </si>
  <si>
    <t>030001002</t>
  </si>
  <si>
    <t>Zařízení staveniště</t>
  </si>
  <si>
    <t>1667251103</t>
  </si>
  <si>
    <t>Správa a údržba silnic Pardubického kraje, Doubravice 98, 533 53 Pardubice</t>
  </si>
  <si>
    <t>00085031</t>
  </si>
  <si>
    <t>CZ00085031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</si>
</sst>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I10" sqref="AI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2"/>
      <c r="AQ5" s="22"/>
      <c r="AR5" s="20"/>
      <c r="BE5" s="29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2"/>
      <c r="AQ6" s="22"/>
      <c r="AR6" s="20"/>
      <c r="BE6" s="29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262">
        <v>44440</v>
      </c>
      <c r="AO8" s="22"/>
      <c r="AP8" s="22"/>
      <c r="AQ8" s="22"/>
      <c r="AR8" s="20"/>
      <c r="BE8" s="29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3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25</v>
      </c>
      <c r="AO10" s="22"/>
      <c r="AP10" s="22"/>
      <c r="AQ10" s="22"/>
      <c r="AR10" s="20"/>
      <c r="BE10" s="293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3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307</v>
      </c>
      <c r="AO13" s="22"/>
      <c r="AP13" s="22"/>
      <c r="AQ13" s="22"/>
      <c r="AR13" s="20"/>
      <c r="BE13" s="293"/>
      <c r="BS13" s="17" t="s">
        <v>6</v>
      </c>
    </row>
    <row r="14" spans="2:71" ht="12.75">
      <c r="B14" s="21"/>
      <c r="C14" s="22"/>
      <c r="D14" s="22"/>
      <c r="E14" s="298" t="s">
        <v>306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" t="s">
        <v>27</v>
      </c>
      <c r="AL14" s="22"/>
      <c r="AM14" s="22"/>
      <c r="AN14" s="31" t="s">
        <v>308</v>
      </c>
      <c r="AO14" s="22"/>
      <c r="AP14" s="22"/>
      <c r="AQ14" s="22"/>
      <c r="AR14" s="20"/>
      <c r="BE14" s="29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3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30</v>
      </c>
      <c r="AO16" s="22"/>
      <c r="AP16" s="22"/>
      <c r="AQ16" s="22"/>
      <c r="AR16" s="20"/>
      <c r="BE16" s="293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32</v>
      </c>
      <c r="AO17" s="22"/>
      <c r="AP17" s="22"/>
      <c r="AQ17" s="22"/>
      <c r="AR17" s="20"/>
      <c r="BE17" s="293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3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93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3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3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3"/>
    </row>
    <row r="23" spans="2:57" s="1" customFormat="1" ht="16.5" customHeight="1">
      <c r="B23" s="21"/>
      <c r="C23" s="22"/>
      <c r="D23" s="22"/>
      <c r="E23" s="300" t="s">
        <v>1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22"/>
      <c r="AP23" s="22"/>
      <c r="AQ23" s="22"/>
      <c r="AR23" s="20"/>
      <c r="BE23" s="29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3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1">
        <f>ROUND(AG94,2)</f>
        <v>2152489.95</v>
      </c>
      <c r="AL26" s="302"/>
      <c r="AM26" s="302"/>
      <c r="AN26" s="302"/>
      <c r="AO26" s="302"/>
      <c r="AP26" s="36"/>
      <c r="AQ26" s="36"/>
      <c r="AR26" s="39"/>
      <c r="BE26" s="29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3" t="s">
        <v>38</v>
      </c>
      <c r="M28" s="303"/>
      <c r="N28" s="303"/>
      <c r="O28" s="303"/>
      <c r="P28" s="303"/>
      <c r="Q28" s="36"/>
      <c r="R28" s="36"/>
      <c r="S28" s="36"/>
      <c r="T28" s="36"/>
      <c r="U28" s="36"/>
      <c r="V28" s="36"/>
      <c r="W28" s="303" t="s">
        <v>39</v>
      </c>
      <c r="X28" s="303"/>
      <c r="Y28" s="303"/>
      <c r="Z28" s="303"/>
      <c r="AA28" s="303"/>
      <c r="AB28" s="303"/>
      <c r="AC28" s="303"/>
      <c r="AD28" s="303"/>
      <c r="AE28" s="303"/>
      <c r="AF28" s="36"/>
      <c r="AG28" s="36"/>
      <c r="AH28" s="36"/>
      <c r="AI28" s="36"/>
      <c r="AJ28" s="36"/>
      <c r="AK28" s="303" t="s">
        <v>40</v>
      </c>
      <c r="AL28" s="303"/>
      <c r="AM28" s="303"/>
      <c r="AN28" s="303"/>
      <c r="AO28" s="303"/>
      <c r="AP28" s="36"/>
      <c r="AQ28" s="36"/>
      <c r="AR28" s="39"/>
      <c r="BE28" s="293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82">
        <v>0.21</v>
      </c>
      <c r="M29" s="281"/>
      <c r="N29" s="281"/>
      <c r="O29" s="281"/>
      <c r="P29" s="281"/>
      <c r="Q29" s="41"/>
      <c r="R29" s="41"/>
      <c r="S29" s="41"/>
      <c r="T29" s="41"/>
      <c r="U29" s="41"/>
      <c r="V29" s="41"/>
      <c r="W29" s="280">
        <f>ROUND(AZ94,2)</f>
        <v>2152489.95</v>
      </c>
      <c r="X29" s="281"/>
      <c r="Y29" s="281"/>
      <c r="Z29" s="281"/>
      <c r="AA29" s="281"/>
      <c r="AB29" s="281"/>
      <c r="AC29" s="281"/>
      <c r="AD29" s="281"/>
      <c r="AE29" s="281"/>
      <c r="AF29" s="41"/>
      <c r="AG29" s="41"/>
      <c r="AH29" s="41"/>
      <c r="AI29" s="41"/>
      <c r="AJ29" s="41"/>
      <c r="AK29" s="280">
        <f>ROUND(AV94,2)</f>
        <v>452022.89</v>
      </c>
      <c r="AL29" s="281"/>
      <c r="AM29" s="281"/>
      <c r="AN29" s="281"/>
      <c r="AO29" s="281"/>
      <c r="AP29" s="41"/>
      <c r="AQ29" s="41"/>
      <c r="AR29" s="42"/>
      <c r="BE29" s="294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82">
        <v>0.15</v>
      </c>
      <c r="M30" s="281"/>
      <c r="N30" s="281"/>
      <c r="O30" s="281"/>
      <c r="P30" s="281"/>
      <c r="Q30" s="41"/>
      <c r="R30" s="41"/>
      <c r="S30" s="41"/>
      <c r="T30" s="41"/>
      <c r="U30" s="41"/>
      <c r="V30" s="41"/>
      <c r="W30" s="280">
        <f>ROUND(BA94,2)</f>
        <v>0</v>
      </c>
      <c r="X30" s="281"/>
      <c r="Y30" s="281"/>
      <c r="Z30" s="281"/>
      <c r="AA30" s="281"/>
      <c r="AB30" s="281"/>
      <c r="AC30" s="281"/>
      <c r="AD30" s="281"/>
      <c r="AE30" s="281"/>
      <c r="AF30" s="41"/>
      <c r="AG30" s="41"/>
      <c r="AH30" s="41"/>
      <c r="AI30" s="41"/>
      <c r="AJ30" s="41"/>
      <c r="AK30" s="280">
        <f>ROUND(AW94,2)</f>
        <v>0</v>
      </c>
      <c r="AL30" s="281"/>
      <c r="AM30" s="281"/>
      <c r="AN30" s="281"/>
      <c r="AO30" s="281"/>
      <c r="AP30" s="41"/>
      <c r="AQ30" s="41"/>
      <c r="AR30" s="42"/>
      <c r="BE30" s="294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82">
        <v>0.21</v>
      </c>
      <c r="M31" s="281"/>
      <c r="N31" s="281"/>
      <c r="O31" s="281"/>
      <c r="P31" s="281"/>
      <c r="Q31" s="41"/>
      <c r="R31" s="41"/>
      <c r="S31" s="41"/>
      <c r="T31" s="41"/>
      <c r="U31" s="41"/>
      <c r="V31" s="41"/>
      <c r="W31" s="280">
        <f>ROUND(BB94,2)</f>
        <v>0</v>
      </c>
      <c r="X31" s="281"/>
      <c r="Y31" s="281"/>
      <c r="Z31" s="281"/>
      <c r="AA31" s="281"/>
      <c r="AB31" s="281"/>
      <c r="AC31" s="281"/>
      <c r="AD31" s="281"/>
      <c r="AE31" s="281"/>
      <c r="AF31" s="41"/>
      <c r="AG31" s="41"/>
      <c r="AH31" s="41"/>
      <c r="AI31" s="41"/>
      <c r="AJ31" s="41"/>
      <c r="AK31" s="280">
        <v>0</v>
      </c>
      <c r="AL31" s="281"/>
      <c r="AM31" s="281"/>
      <c r="AN31" s="281"/>
      <c r="AO31" s="281"/>
      <c r="AP31" s="41"/>
      <c r="AQ31" s="41"/>
      <c r="AR31" s="42"/>
      <c r="BE31" s="294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82">
        <v>0.15</v>
      </c>
      <c r="M32" s="281"/>
      <c r="N32" s="281"/>
      <c r="O32" s="281"/>
      <c r="P32" s="281"/>
      <c r="Q32" s="41"/>
      <c r="R32" s="41"/>
      <c r="S32" s="41"/>
      <c r="T32" s="41"/>
      <c r="U32" s="41"/>
      <c r="V32" s="41"/>
      <c r="W32" s="280">
        <f>ROUND(BC94,2)</f>
        <v>0</v>
      </c>
      <c r="X32" s="281"/>
      <c r="Y32" s="281"/>
      <c r="Z32" s="281"/>
      <c r="AA32" s="281"/>
      <c r="AB32" s="281"/>
      <c r="AC32" s="281"/>
      <c r="AD32" s="281"/>
      <c r="AE32" s="281"/>
      <c r="AF32" s="41"/>
      <c r="AG32" s="41"/>
      <c r="AH32" s="41"/>
      <c r="AI32" s="41"/>
      <c r="AJ32" s="41"/>
      <c r="AK32" s="280">
        <v>0</v>
      </c>
      <c r="AL32" s="281"/>
      <c r="AM32" s="281"/>
      <c r="AN32" s="281"/>
      <c r="AO32" s="281"/>
      <c r="AP32" s="41"/>
      <c r="AQ32" s="41"/>
      <c r="AR32" s="42"/>
      <c r="BE32" s="294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82">
        <v>0</v>
      </c>
      <c r="M33" s="281"/>
      <c r="N33" s="281"/>
      <c r="O33" s="281"/>
      <c r="P33" s="281"/>
      <c r="Q33" s="41"/>
      <c r="R33" s="41"/>
      <c r="S33" s="41"/>
      <c r="T33" s="41"/>
      <c r="U33" s="41"/>
      <c r="V33" s="41"/>
      <c r="W33" s="280">
        <f>ROUND(BD94,2)</f>
        <v>0</v>
      </c>
      <c r="X33" s="281"/>
      <c r="Y33" s="281"/>
      <c r="Z33" s="281"/>
      <c r="AA33" s="281"/>
      <c r="AB33" s="281"/>
      <c r="AC33" s="281"/>
      <c r="AD33" s="281"/>
      <c r="AE33" s="281"/>
      <c r="AF33" s="41"/>
      <c r="AG33" s="41"/>
      <c r="AH33" s="41"/>
      <c r="AI33" s="41"/>
      <c r="AJ33" s="41"/>
      <c r="AK33" s="280">
        <v>0</v>
      </c>
      <c r="AL33" s="281"/>
      <c r="AM33" s="281"/>
      <c r="AN33" s="281"/>
      <c r="AO33" s="281"/>
      <c r="AP33" s="41"/>
      <c r="AQ33" s="41"/>
      <c r="AR33" s="42"/>
      <c r="BE33" s="29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3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83" t="s">
        <v>49</v>
      </c>
      <c r="Y35" s="284"/>
      <c r="Z35" s="284"/>
      <c r="AA35" s="284"/>
      <c r="AB35" s="284"/>
      <c r="AC35" s="45"/>
      <c r="AD35" s="45"/>
      <c r="AE35" s="45"/>
      <c r="AF35" s="45"/>
      <c r="AG35" s="45"/>
      <c r="AH35" s="45"/>
      <c r="AI35" s="45"/>
      <c r="AJ35" s="45"/>
      <c r="AK35" s="285">
        <f>SUM(AK26:AK33)</f>
        <v>2604512.8400000003</v>
      </c>
      <c r="AL35" s="284"/>
      <c r="AM35" s="284"/>
      <c r="AN35" s="284"/>
      <c r="AO35" s="28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20085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9" t="str">
        <f>K6</f>
        <v>Oprava krytu místní komunikace v Kunčině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Kunčina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1">
        <f>IF(AN8="","",AN8)</f>
        <v>44440</v>
      </c>
      <c r="AN87" s="271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Obec Kunčina, Kunčina 204, 569 24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2" t="str">
        <f>IF(E17="","",E17)</f>
        <v>PRODIN a.s., K Vápence 2745, 530 02 Pardubice</v>
      </c>
      <c r="AN89" s="273"/>
      <c r="AO89" s="273"/>
      <c r="AP89" s="273"/>
      <c r="AQ89" s="36"/>
      <c r="AR89" s="39"/>
      <c r="AS89" s="274" t="s">
        <v>57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>Správa a údržba silnic Pardubického kraje, Doubravice 98, 533 53 Pardubice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72" t="str">
        <f>IF(E20="","",E20)</f>
        <v>Bc. Andrea Jílková</v>
      </c>
      <c r="AN90" s="273"/>
      <c r="AO90" s="273"/>
      <c r="AP90" s="273"/>
      <c r="AQ90" s="36"/>
      <c r="AR90" s="39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58</v>
      </c>
      <c r="D92" s="265"/>
      <c r="E92" s="265"/>
      <c r="F92" s="265"/>
      <c r="G92" s="265"/>
      <c r="H92" s="73"/>
      <c r="I92" s="266" t="s">
        <v>59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7" t="s">
        <v>60</v>
      </c>
      <c r="AH92" s="265"/>
      <c r="AI92" s="265"/>
      <c r="AJ92" s="265"/>
      <c r="AK92" s="265"/>
      <c r="AL92" s="265"/>
      <c r="AM92" s="265"/>
      <c r="AN92" s="266" t="s">
        <v>61</v>
      </c>
      <c r="AO92" s="265"/>
      <c r="AP92" s="268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ROUND(AG95,2)</f>
        <v>2152489.95</v>
      </c>
      <c r="AH94" s="290"/>
      <c r="AI94" s="290"/>
      <c r="AJ94" s="290"/>
      <c r="AK94" s="290"/>
      <c r="AL94" s="290"/>
      <c r="AM94" s="290"/>
      <c r="AN94" s="291">
        <f>SUM(AG94,AT94)</f>
        <v>2604512.8400000003</v>
      </c>
      <c r="AO94" s="291"/>
      <c r="AP94" s="291"/>
      <c r="AQ94" s="85" t="s">
        <v>1</v>
      </c>
      <c r="AR94" s="86"/>
      <c r="AS94" s="87">
        <f>ROUND(AS95,2)</f>
        <v>0</v>
      </c>
      <c r="AT94" s="88">
        <f>ROUND(SUM(AV94:AW94),2)</f>
        <v>452022.89</v>
      </c>
      <c r="AU94" s="89">
        <f>ROUND(AU95,5)</f>
        <v>0</v>
      </c>
      <c r="AV94" s="88">
        <f>ROUND(AZ94*L29,2)</f>
        <v>452022.89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2152489.95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76</v>
      </c>
      <c r="BT94" s="91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0" s="7" customFormat="1" ht="24.75" customHeight="1">
      <c r="A95" s="92" t="s">
        <v>80</v>
      </c>
      <c r="B95" s="93"/>
      <c r="C95" s="94"/>
      <c r="D95" s="289" t="s">
        <v>14</v>
      </c>
      <c r="E95" s="289"/>
      <c r="F95" s="289"/>
      <c r="G95" s="289"/>
      <c r="H95" s="289"/>
      <c r="I95" s="95"/>
      <c r="J95" s="289" t="s">
        <v>17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7">
        <f>'20085 - Oprava krytu míst...'!J28</f>
        <v>2152489.95</v>
      </c>
      <c r="AH95" s="288"/>
      <c r="AI95" s="288"/>
      <c r="AJ95" s="288"/>
      <c r="AK95" s="288"/>
      <c r="AL95" s="288"/>
      <c r="AM95" s="288"/>
      <c r="AN95" s="287">
        <f>SUM(AG95,AT95)</f>
        <v>2604512.8400000003</v>
      </c>
      <c r="AO95" s="288"/>
      <c r="AP95" s="288"/>
      <c r="AQ95" s="96" t="s">
        <v>81</v>
      </c>
      <c r="AR95" s="97"/>
      <c r="AS95" s="98">
        <v>0</v>
      </c>
      <c r="AT95" s="99">
        <f>ROUND(SUM(AV95:AW95),2)</f>
        <v>452022.89</v>
      </c>
      <c r="AU95" s="100">
        <f>'20085 - Oprava krytu míst...'!P119</f>
        <v>0</v>
      </c>
      <c r="AV95" s="99">
        <f>'20085 - Oprava krytu míst...'!J31</f>
        <v>452022.89</v>
      </c>
      <c r="AW95" s="99">
        <f>'20085 - Oprava krytu míst...'!J32</f>
        <v>0</v>
      </c>
      <c r="AX95" s="99">
        <f>'20085 - Oprava krytu míst...'!J33</f>
        <v>0</v>
      </c>
      <c r="AY95" s="99">
        <f>'20085 - Oprava krytu míst...'!J34</f>
        <v>0</v>
      </c>
      <c r="AZ95" s="99">
        <f>'20085 - Oprava krytu míst...'!F31</f>
        <v>2152489.95</v>
      </c>
      <c r="BA95" s="99">
        <f>'20085 - Oprava krytu míst...'!F32</f>
        <v>0</v>
      </c>
      <c r="BB95" s="99">
        <f>'20085 - Oprava krytu míst...'!F33</f>
        <v>0</v>
      </c>
      <c r="BC95" s="99">
        <f>'20085 - Oprava krytu míst...'!F34</f>
        <v>0</v>
      </c>
      <c r="BD95" s="101">
        <f>'20085 - Oprava krytu míst...'!F35</f>
        <v>0</v>
      </c>
      <c r="BT95" s="102" t="s">
        <v>82</v>
      </c>
      <c r="BU95" s="102" t="s">
        <v>83</v>
      </c>
      <c r="BV95" s="102" t="s">
        <v>78</v>
      </c>
      <c r="BW95" s="102" t="s">
        <v>5</v>
      </c>
      <c r="BX95" s="102" t="s">
        <v>79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Tkg+tYAvjvNW1rxeVr5DmYSWYsOYEEsAl3J4wMfKYC8znQPCoXHhgIGExXVAfr3oOPIDNRAc7E9Rb/2pQG/a3A==" saltValue="0tE4+wNK8ZLAeTFN6GEvWmooOpB4VZDCUqFwbTnFKZfsmRTz8xTM3GvUDkp8yn/HZ7YVf/AEf1BAXt/nz0+b0g==" spinCount="100000" sheet="1" objects="1" scenarios="1" formatColumns="0" formatRows="0"/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085 - Oprava krytu mís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">
      <selection activeCell="K16" sqref="K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5</v>
      </c>
    </row>
    <row r="3" spans="2:46" s="1" customFormat="1" ht="6.95" customHeight="1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0"/>
      <c r="AT3" s="17" t="s">
        <v>84</v>
      </c>
    </row>
    <row r="4" spans="2:46" s="1" customFormat="1" ht="24.95" customHeight="1">
      <c r="B4" s="20"/>
      <c r="D4" s="107" t="s">
        <v>85</v>
      </c>
      <c r="I4" s="103"/>
      <c r="L4" s="20"/>
      <c r="M4" s="108" t="s">
        <v>10</v>
      </c>
      <c r="AT4" s="17" t="s">
        <v>4</v>
      </c>
    </row>
    <row r="5" spans="2:12" s="1" customFormat="1" ht="6.95" customHeight="1">
      <c r="B5" s="20"/>
      <c r="I5" s="103"/>
      <c r="L5" s="20"/>
    </row>
    <row r="6" spans="1:31" s="2" customFormat="1" ht="12" customHeight="1">
      <c r="A6" s="34"/>
      <c r="B6" s="39"/>
      <c r="C6" s="34"/>
      <c r="D6" s="109" t="s">
        <v>16</v>
      </c>
      <c r="E6" s="34"/>
      <c r="F6" s="34"/>
      <c r="G6" s="34"/>
      <c r="H6" s="34"/>
      <c r="I6" s="110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05" t="s">
        <v>17</v>
      </c>
      <c r="F7" s="306"/>
      <c r="G7" s="306"/>
      <c r="H7" s="306"/>
      <c r="I7" s="110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9"/>
      <c r="C8" s="34"/>
      <c r="D8" s="34"/>
      <c r="E8" s="34"/>
      <c r="F8" s="34"/>
      <c r="G8" s="34"/>
      <c r="H8" s="34"/>
      <c r="I8" s="110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9" t="s">
        <v>18</v>
      </c>
      <c r="E9" s="34"/>
      <c r="F9" s="111" t="s">
        <v>1</v>
      </c>
      <c r="G9" s="34"/>
      <c r="H9" s="34"/>
      <c r="I9" s="112" t="s">
        <v>19</v>
      </c>
      <c r="J9" s="11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9" t="s">
        <v>20</v>
      </c>
      <c r="E10" s="34"/>
      <c r="F10" s="111" t="s">
        <v>21</v>
      </c>
      <c r="G10" s="34"/>
      <c r="H10" s="34"/>
      <c r="I10" s="112" t="s">
        <v>22</v>
      </c>
      <c r="J10" s="113">
        <f>'Rekapitulace stavby'!AN8</f>
        <v>44440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10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9" t="s">
        <v>23</v>
      </c>
      <c r="E12" s="34"/>
      <c r="F12" s="34"/>
      <c r="G12" s="34"/>
      <c r="H12" s="34"/>
      <c r="I12" s="112" t="s">
        <v>24</v>
      </c>
      <c r="J12" s="111" t="s">
        <v>25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11" t="s">
        <v>26</v>
      </c>
      <c r="F13" s="34"/>
      <c r="G13" s="34"/>
      <c r="H13" s="34"/>
      <c r="I13" s="112" t="s">
        <v>27</v>
      </c>
      <c r="J13" s="11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10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9" t="s">
        <v>28</v>
      </c>
      <c r="E15" s="34"/>
      <c r="F15" s="34"/>
      <c r="G15" s="34"/>
      <c r="H15" s="34"/>
      <c r="I15" s="112" t="s">
        <v>24</v>
      </c>
      <c r="J15" s="30" t="str">
        <f>'Rekapitulace stavby'!AN13</f>
        <v>00085031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07" t="str">
        <f>'Rekapitulace stavby'!E14</f>
        <v>Správa a údržba silnic Pardubického kraje, Doubravice 98, 533 53 Pardubice</v>
      </c>
      <c r="F16" s="308"/>
      <c r="G16" s="308"/>
      <c r="H16" s="308"/>
      <c r="I16" s="112" t="s">
        <v>27</v>
      </c>
      <c r="J16" s="30" t="str">
        <f>'Rekapitulace stavby'!AN14</f>
        <v>CZ00085031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10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9" t="s">
        <v>29</v>
      </c>
      <c r="E18" s="34"/>
      <c r="F18" s="34"/>
      <c r="G18" s="34"/>
      <c r="H18" s="34"/>
      <c r="I18" s="112" t="s">
        <v>24</v>
      </c>
      <c r="J18" s="111" t="s">
        <v>30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11" t="s">
        <v>31</v>
      </c>
      <c r="F19" s="34"/>
      <c r="G19" s="34"/>
      <c r="H19" s="34"/>
      <c r="I19" s="112" t="s">
        <v>27</v>
      </c>
      <c r="J19" s="111" t="s">
        <v>32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10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9" t="s">
        <v>34</v>
      </c>
      <c r="E21" s="34"/>
      <c r="F21" s="34"/>
      <c r="G21" s="34"/>
      <c r="H21" s="34"/>
      <c r="I21" s="112" t="s">
        <v>24</v>
      </c>
      <c r="J21" s="111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11" t="s">
        <v>35</v>
      </c>
      <c r="F22" s="34"/>
      <c r="G22" s="34"/>
      <c r="H22" s="34"/>
      <c r="I22" s="112" t="s">
        <v>27</v>
      </c>
      <c r="J22" s="111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10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9" t="s">
        <v>36</v>
      </c>
      <c r="E24" s="34"/>
      <c r="F24" s="34"/>
      <c r="G24" s="34"/>
      <c r="H24" s="34"/>
      <c r="I24" s="110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4"/>
      <c r="B25" s="115"/>
      <c r="C25" s="114"/>
      <c r="D25" s="114"/>
      <c r="E25" s="309" t="s">
        <v>1</v>
      </c>
      <c r="F25" s="309"/>
      <c r="G25" s="309"/>
      <c r="H25" s="309"/>
      <c r="I25" s="116"/>
      <c r="J25" s="114"/>
      <c r="K25" s="114"/>
      <c r="L25" s="117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10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8"/>
      <c r="E27" s="118"/>
      <c r="F27" s="118"/>
      <c r="G27" s="118"/>
      <c r="H27" s="118"/>
      <c r="I27" s="119"/>
      <c r="J27" s="118"/>
      <c r="K27" s="118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20" t="s">
        <v>37</v>
      </c>
      <c r="E28" s="34"/>
      <c r="F28" s="34"/>
      <c r="G28" s="34"/>
      <c r="H28" s="34"/>
      <c r="I28" s="110"/>
      <c r="J28" s="121">
        <f>ROUND(J119,2)</f>
        <v>2152489.95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9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2" t="s">
        <v>39</v>
      </c>
      <c r="G30" s="34"/>
      <c r="H30" s="34"/>
      <c r="I30" s="123" t="s">
        <v>38</v>
      </c>
      <c r="J30" s="122" t="s">
        <v>40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4" t="s">
        <v>41</v>
      </c>
      <c r="E31" s="109" t="s">
        <v>42</v>
      </c>
      <c r="F31" s="125">
        <f>ROUND((SUM(BE119:BE211)),2)</f>
        <v>2152489.95</v>
      </c>
      <c r="G31" s="34"/>
      <c r="H31" s="34"/>
      <c r="I31" s="126">
        <v>0.21</v>
      </c>
      <c r="J31" s="125">
        <f>ROUND(((SUM(BE119:BE211))*I31),2)</f>
        <v>452022.89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9" t="s">
        <v>43</v>
      </c>
      <c r="F32" s="125">
        <f>ROUND((SUM(BF119:BF211)),2)</f>
        <v>0</v>
      </c>
      <c r="G32" s="34"/>
      <c r="H32" s="34"/>
      <c r="I32" s="126">
        <v>0.15</v>
      </c>
      <c r="J32" s="125">
        <f>ROUND(((SUM(BF119:BF211))*I32),2)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9" t="s">
        <v>44</v>
      </c>
      <c r="F33" s="125">
        <f>ROUND((SUM(BG119:BG211)),2)</f>
        <v>0</v>
      </c>
      <c r="G33" s="34"/>
      <c r="H33" s="34"/>
      <c r="I33" s="126">
        <v>0.21</v>
      </c>
      <c r="J33" s="125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9" t="s">
        <v>45</v>
      </c>
      <c r="F34" s="125">
        <f>ROUND((SUM(BH119:BH211)),2)</f>
        <v>0</v>
      </c>
      <c r="G34" s="34"/>
      <c r="H34" s="34"/>
      <c r="I34" s="126">
        <v>0.15</v>
      </c>
      <c r="J34" s="125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9" t="s">
        <v>46</v>
      </c>
      <c r="F35" s="125">
        <f>ROUND((SUM(BI119:BI211)),2)</f>
        <v>0</v>
      </c>
      <c r="G35" s="34"/>
      <c r="H35" s="34"/>
      <c r="I35" s="126">
        <v>0</v>
      </c>
      <c r="J35" s="125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10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7"/>
      <c r="D37" s="128" t="s">
        <v>47</v>
      </c>
      <c r="E37" s="129"/>
      <c r="F37" s="129"/>
      <c r="G37" s="130" t="s">
        <v>48</v>
      </c>
      <c r="H37" s="131" t="s">
        <v>49</v>
      </c>
      <c r="I37" s="132"/>
      <c r="J37" s="133">
        <f>SUM(J28:J35)</f>
        <v>2604512.8400000003</v>
      </c>
      <c r="K37" s="1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110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I39" s="103"/>
      <c r="L39" s="20"/>
    </row>
    <row r="40" spans="2:12" s="1" customFormat="1" ht="14.45" customHeight="1">
      <c r="B40" s="20"/>
      <c r="I40" s="103"/>
      <c r="L40" s="20"/>
    </row>
    <row r="41" spans="2:12" s="1" customFormat="1" ht="14.45" customHeight="1">
      <c r="B41" s="20"/>
      <c r="I41" s="103"/>
      <c r="L41" s="20"/>
    </row>
    <row r="42" spans="2:12" s="1" customFormat="1" ht="14.45" customHeight="1">
      <c r="B42" s="20"/>
      <c r="I42" s="103"/>
      <c r="L42" s="20"/>
    </row>
    <row r="43" spans="2:12" s="1" customFormat="1" ht="14.45" customHeight="1">
      <c r="B43" s="20"/>
      <c r="I43" s="103"/>
      <c r="L43" s="20"/>
    </row>
    <row r="44" spans="2:12" s="1" customFormat="1" ht="14.45" customHeight="1">
      <c r="B44" s="20"/>
      <c r="I44" s="103"/>
      <c r="L44" s="20"/>
    </row>
    <row r="45" spans="2:12" s="1" customFormat="1" ht="14.45" customHeight="1">
      <c r="B45" s="20"/>
      <c r="I45" s="103"/>
      <c r="L45" s="20"/>
    </row>
    <row r="46" spans="2:12" s="1" customFormat="1" ht="14.45" customHeight="1">
      <c r="B46" s="20"/>
      <c r="I46" s="103"/>
      <c r="L46" s="20"/>
    </row>
    <row r="47" spans="2:12" s="1" customFormat="1" ht="14.45" customHeight="1">
      <c r="B47" s="20"/>
      <c r="I47" s="103"/>
      <c r="L47" s="20"/>
    </row>
    <row r="48" spans="2:12" s="1" customFormat="1" ht="14.45" customHeight="1">
      <c r="B48" s="20"/>
      <c r="I48" s="103"/>
      <c r="L48" s="20"/>
    </row>
    <row r="49" spans="2:12" s="1" customFormat="1" ht="14.45" customHeight="1">
      <c r="B49" s="20"/>
      <c r="I49" s="103"/>
      <c r="L49" s="20"/>
    </row>
    <row r="50" spans="2:12" s="2" customFormat="1" ht="14.45" customHeight="1">
      <c r="B50" s="51"/>
      <c r="D50" s="135" t="s">
        <v>50</v>
      </c>
      <c r="E50" s="136"/>
      <c r="F50" s="136"/>
      <c r="G50" s="135" t="s">
        <v>51</v>
      </c>
      <c r="H50" s="136"/>
      <c r="I50" s="137"/>
      <c r="J50" s="136"/>
      <c r="K50" s="136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8" t="s">
        <v>52</v>
      </c>
      <c r="E61" s="139"/>
      <c r="F61" s="140" t="s">
        <v>53</v>
      </c>
      <c r="G61" s="138" t="s">
        <v>52</v>
      </c>
      <c r="H61" s="139"/>
      <c r="I61" s="141"/>
      <c r="J61" s="142" t="s">
        <v>53</v>
      </c>
      <c r="K61" s="139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5" t="s">
        <v>54</v>
      </c>
      <c r="E65" s="143"/>
      <c r="F65" s="143"/>
      <c r="G65" s="135" t="s">
        <v>55</v>
      </c>
      <c r="H65" s="143"/>
      <c r="I65" s="144"/>
      <c r="J65" s="143"/>
      <c r="K65" s="14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8" t="s">
        <v>52</v>
      </c>
      <c r="E76" s="139"/>
      <c r="F76" s="140" t="s">
        <v>53</v>
      </c>
      <c r="G76" s="138" t="s">
        <v>52</v>
      </c>
      <c r="H76" s="139"/>
      <c r="I76" s="141"/>
      <c r="J76" s="142" t="s">
        <v>53</v>
      </c>
      <c r="K76" s="139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110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0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0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9" t="str">
        <f>E7</f>
        <v>Oprava krytu místní komunikace v Kunčině</v>
      </c>
      <c r="F85" s="304"/>
      <c r="G85" s="304"/>
      <c r="H85" s="304"/>
      <c r="I85" s="110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110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20</v>
      </c>
      <c r="D87" s="36"/>
      <c r="E87" s="36"/>
      <c r="F87" s="27" t="str">
        <f>F10</f>
        <v xml:space="preserve">Kunčina </v>
      </c>
      <c r="G87" s="36"/>
      <c r="H87" s="36"/>
      <c r="I87" s="112" t="s">
        <v>22</v>
      </c>
      <c r="J87" s="66">
        <f>IF(J10="","",J10)</f>
        <v>44440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0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40.15" customHeight="1">
      <c r="A89" s="34"/>
      <c r="B89" s="35"/>
      <c r="C89" s="29" t="s">
        <v>23</v>
      </c>
      <c r="D89" s="36"/>
      <c r="E89" s="36"/>
      <c r="F89" s="27" t="str">
        <f>E13</f>
        <v>Obec Kunčina, Kunčina 204, 569 24</v>
      </c>
      <c r="G89" s="36"/>
      <c r="H89" s="36"/>
      <c r="I89" s="112" t="s">
        <v>29</v>
      </c>
      <c r="J89" s="32" t="str">
        <f>E19</f>
        <v>PRODIN a.s., K Vápence 2745, 530 02 Pardubice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2" customHeight="1">
      <c r="A90" s="34"/>
      <c r="B90" s="35"/>
      <c r="C90" s="29" t="s">
        <v>28</v>
      </c>
      <c r="D90" s="36"/>
      <c r="E90" s="36"/>
      <c r="F90" s="27" t="str">
        <f>IF(E16="","",E16)</f>
        <v>Správa a údržba silnic Pardubického kraje, Doubravice 98, 533 53 Pardubice</v>
      </c>
      <c r="G90" s="36"/>
      <c r="H90" s="36"/>
      <c r="I90" s="112" t="s">
        <v>34</v>
      </c>
      <c r="J90" s="32" t="str">
        <f>E22</f>
        <v>Bc. Andrea Jílková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110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51" t="s">
        <v>87</v>
      </c>
      <c r="D92" s="152"/>
      <c r="E92" s="152"/>
      <c r="F92" s="152"/>
      <c r="G92" s="152"/>
      <c r="H92" s="152"/>
      <c r="I92" s="153"/>
      <c r="J92" s="154" t="s">
        <v>88</v>
      </c>
      <c r="K92" s="152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0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55" t="s">
        <v>89</v>
      </c>
      <c r="D94" s="36"/>
      <c r="E94" s="36"/>
      <c r="F94" s="36"/>
      <c r="G94" s="36"/>
      <c r="H94" s="36"/>
      <c r="I94" s="110"/>
      <c r="J94" s="84">
        <f>J119</f>
        <v>2152489.9499999997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90</v>
      </c>
    </row>
    <row r="95" spans="2:12" s="9" customFormat="1" ht="24.95" customHeight="1">
      <c r="B95" s="156"/>
      <c r="C95" s="157"/>
      <c r="D95" s="158" t="s">
        <v>91</v>
      </c>
      <c r="E95" s="159"/>
      <c r="F95" s="159"/>
      <c r="G95" s="159"/>
      <c r="H95" s="159"/>
      <c r="I95" s="160"/>
      <c r="J95" s="161">
        <f>J120</f>
        <v>2119830.9499999997</v>
      </c>
      <c r="K95" s="157"/>
      <c r="L95" s="162"/>
    </row>
    <row r="96" spans="2:12" s="10" customFormat="1" ht="19.9" customHeight="1">
      <c r="B96" s="163"/>
      <c r="C96" s="164"/>
      <c r="D96" s="165" t="s">
        <v>92</v>
      </c>
      <c r="E96" s="166"/>
      <c r="F96" s="166"/>
      <c r="G96" s="166"/>
      <c r="H96" s="166"/>
      <c r="I96" s="167"/>
      <c r="J96" s="168">
        <f>J121</f>
        <v>224472.15000000002</v>
      </c>
      <c r="K96" s="164"/>
      <c r="L96" s="169"/>
    </row>
    <row r="97" spans="2:12" s="10" customFormat="1" ht="19.9" customHeight="1">
      <c r="B97" s="163"/>
      <c r="C97" s="164"/>
      <c r="D97" s="165" t="s">
        <v>93</v>
      </c>
      <c r="E97" s="166"/>
      <c r="F97" s="166"/>
      <c r="G97" s="166"/>
      <c r="H97" s="166"/>
      <c r="I97" s="167"/>
      <c r="J97" s="168">
        <f>J161</f>
        <v>1748742.5</v>
      </c>
      <c r="K97" s="164"/>
      <c r="L97" s="169"/>
    </row>
    <row r="98" spans="2:12" s="10" customFormat="1" ht="19.9" customHeight="1">
      <c r="B98" s="163"/>
      <c r="C98" s="164"/>
      <c r="D98" s="165" t="s">
        <v>94</v>
      </c>
      <c r="E98" s="166"/>
      <c r="F98" s="166"/>
      <c r="G98" s="166"/>
      <c r="H98" s="166"/>
      <c r="I98" s="167"/>
      <c r="J98" s="168">
        <f>J185</f>
        <v>80285.6</v>
      </c>
      <c r="K98" s="164"/>
      <c r="L98" s="169"/>
    </row>
    <row r="99" spans="2:12" s="10" customFormat="1" ht="19.9" customHeight="1">
      <c r="B99" s="163"/>
      <c r="C99" s="164"/>
      <c r="D99" s="165" t="s">
        <v>95</v>
      </c>
      <c r="E99" s="166"/>
      <c r="F99" s="166"/>
      <c r="G99" s="166"/>
      <c r="H99" s="166"/>
      <c r="I99" s="167"/>
      <c r="J99" s="168">
        <f>J202</f>
        <v>56941.590000000004</v>
      </c>
      <c r="K99" s="164"/>
      <c r="L99" s="169"/>
    </row>
    <row r="100" spans="2:12" s="10" customFormat="1" ht="19.9" customHeight="1">
      <c r="B100" s="163"/>
      <c r="C100" s="164"/>
      <c r="D100" s="165" t="s">
        <v>96</v>
      </c>
      <c r="E100" s="166"/>
      <c r="F100" s="166"/>
      <c r="G100" s="166"/>
      <c r="H100" s="166"/>
      <c r="I100" s="167"/>
      <c r="J100" s="168">
        <f>J206</f>
        <v>9389.11</v>
      </c>
      <c r="K100" s="164"/>
      <c r="L100" s="169"/>
    </row>
    <row r="101" spans="2:12" s="9" customFormat="1" ht="24.95" customHeight="1">
      <c r="B101" s="156"/>
      <c r="C101" s="157"/>
      <c r="D101" s="158" t="s">
        <v>97</v>
      </c>
      <c r="E101" s="159"/>
      <c r="F101" s="159"/>
      <c r="G101" s="159"/>
      <c r="H101" s="159"/>
      <c r="I101" s="160"/>
      <c r="J101" s="161">
        <f>J208</f>
        <v>32659</v>
      </c>
      <c r="K101" s="157"/>
      <c r="L101" s="162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10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47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50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98</v>
      </c>
      <c r="D108" s="36"/>
      <c r="E108" s="36"/>
      <c r="F108" s="36"/>
      <c r="G108" s="36"/>
      <c r="H108" s="36"/>
      <c r="I108" s="110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10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10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69" t="str">
        <f>E7</f>
        <v>Oprava krytu místní komunikace v Kunčině</v>
      </c>
      <c r="F111" s="304"/>
      <c r="G111" s="304"/>
      <c r="H111" s="304"/>
      <c r="I111" s="110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0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F10</f>
        <v xml:space="preserve">Kunčina </v>
      </c>
      <c r="G113" s="36"/>
      <c r="H113" s="36"/>
      <c r="I113" s="112" t="s">
        <v>22</v>
      </c>
      <c r="J113" s="66">
        <f>IF(J10="","",J10)</f>
        <v>44440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0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40.15" customHeight="1">
      <c r="A115" s="34"/>
      <c r="B115" s="35"/>
      <c r="C115" s="29" t="s">
        <v>23</v>
      </c>
      <c r="D115" s="36"/>
      <c r="E115" s="36"/>
      <c r="F115" s="27" t="str">
        <f>E13</f>
        <v>Obec Kunčina, Kunčina 204, 569 24</v>
      </c>
      <c r="G115" s="36"/>
      <c r="H115" s="36"/>
      <c r="I115" s="112" t="s">
        <v>29</v>
      </c>
      <c r="J115" s="32" t="str">
        <f>E19</f>
        <v>PRODIN a.s., K Vápence 2745, 530 02 Pardubice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28</v>
      </c>
      <c r="D116" s="36"/>
      <c r="E116" s="36"/>
      <c r="F116" s="27" t="str">
        <f>IF(E16="","",E16)</f>
        <v>Správa a údržba silnic Pardubického kraje, Doubravice 98, 533 53 Pardubice</v>
      </c>
      <c r="G116" s="36"/>
      <c r="H116" s="36"/>
      <c r="I116" s="112" t="s">
        <v>34</v>
      </c>
      <c r="J116" s="32" t="str">
        <f>E22</f>
        <v>Bc. Andrea Jílková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110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70"/>
      <c r="B118" s="171"/>
      <c r="C118" s="172" t="s">
        <v>99</v>
      </c>
      <c r="D118" s="173" t="s">
        <v>62</v>
      </c>
      <c r="E118" s="173" t="s">
        <v>58</v>
      </c>
      <c r="F118" s="173" t="s">
        <v>59</v>
      </c>
      <c r="G118" s="173" t="s">
        <v>100</v>
      </c>
      <c r="H118" s="173" t="s">
        <v>101</v>
      </c>
      <c r="I118" s="174" t="s">
        <v>102</v>
      </c>
      <c r="J118" s="173" t="s">
        <v>88</v>
      </c>
      <c r="K118" s="175" t="s">
        <v>103</v>
      </c>
      <c r="L118" s="176"/>
      <c r="M118" s="75" t="s">
        <v>1</v>
      </c>
      <c r="N118" s="76" t="s">
        <v>41</v>
      </c>
      <c r="O118" s="76" t="s">
        <v>104</v>
      </c>
      <c r="P118" s="76" t="s">
        <v>105</v>
      </c>
      <c r="Q118" s="76" t="s">
        <v>106</v>
      </c>
      <c r="R118" s="76" t="s">
        <v>107</v>
      </c>
      <c r="S118" s="76" t="s">
        <v>108</v>
      </c>
      <c r="T118" s="77" t="s">
        <v>109</v>
      </c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</row>
    <row r="119" spans="1:63" s="2" customFormat="1" ht="22.9" customHeight="1">
      <c r="A119" s="34"/>
      <c r="B119" s="35"/>
      <c r="C119" s="82" t="s">
        <v>110</v>
      </c>
      <c r="D119" s="36"/>
      <c r="E119" s="36"/>
      <c r="F119" s="36"/>
      <c r="G119" s="36"/>
      <c r="H119" s="36"/>
      <c r="I119" s="110"/>
      <c r="J119" s="177">
        <f>BK119</f>
        <v>2152489.9499999997</v>
      </c>
      <c r="K119" s="36"/>
      <c r="L119" s="39"/>
      <c r="M119" s="78"/>
      <c r="N119" s="178"/>
      <c r="O119" s="79"/>
      <c r="P119" s="179">
        <f>P120+P208</f>
        <v>0</v>
      </c>
      <c r="Q119" s="79"/>
      <c r="R119" s="179">
        <f>R120+R208</f>
        <v>136.0743986</v>
      </c>
      <c r="S119" s="79"/>
      <c r="T119" s="180">
        <f>T120+T208</f>
        <v>207.81600000000003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76</v>
      </c>
      <c r="AU119" s="17" t="s">
        <v>90</v>
      </c>
      <c r="BK119" s="181">
        <f>BK120+BK208</f>
        <v>2152489.9499999997</v>
      </c>
    </row>
    <row r="120" spans="2:63" s="12" customFormat="1" ht="25.9" customHeight="1">
      <c r="B120" s="182"/>
      <c r="C120" s="183"/>
      <c r="D120" s="184" t="s">
        <v>76</v>
      </c>
      <c r="E120" s="185" t="s">
        <v>111</v>
      </c>
      <c r="F120" s="185" t="s">
        <v>112</v>
      </c>
      <c r="G120" s="183"/>
      <c r="H120" s="183"/>
      <c r="I120" s="186"/>
      <c r="J120" s="187">
        <f>BK120</f>
        <v>2119830.9499999997</v>
      </c>
      <c r="K120" s="183"/>
      <c r="L120" s="188"/>
      <c r="M120" s="189"/>
      <c r="N120" s="190"/>
      <c r="O120" s="190"/>
      <c r="P120" s="191">
        <f>P121+P161+P185+P202+P206</f>
        <v>0</v>
      </c>
      <c r="Q120" s="190"/>
      <c r="R120" s="191">
        <f>R121+R161+R185+R202+R206</f>
        <v>136.0743986</v>
      </c>
      <c r="S120" s="190"/>
      <c r="T120" s="192">
        <f>T121+T161+T185+T202+T206</f>
        <v>207.81600000000003</v>
      </c>
      <c r="AR120" s="193" t="s">
        <v>82</v>
      </c>
      <c r="AT120" s="194" t="s">
        <v>76</v>
      </c>
      <c r="AU120" s="194" t="s">
        <v>77</v>
      </c>
      <c r="AY120" s="193" t="s">
        <v>113</v>
      </c>
      <c r="BK120" s="195">
        <f>BK121+BK161+BK185+BK202+BK206</f>
        <v>2119830.9499999997</v>
      </c>
    </row>
    <row r="121" spans="2:63" s="12" customFormat="1" ht="22.9" customHeight="1">
      <c r="B121" s="182"/>
      <c r="C121" s="183"/>
      <c r="D121" s="184" t="s">
        <v>76</v>
      </c>
      <c r="E121" s="196" t="s">
        <v>82</v>
      </c>
      <c r="F121" s="196" t="s">
        <v>114</v>
      </c>
      <c r="G121" s="183"/>
      <c r="H121" s="183"/>
      <c r="I121" s="186"/>
      <c r="J121" s="197">
        <f>BK121</f>
        <v>224472.15000000002</v>
      </c>
      <c r="K121" s="183"/>
      <c r="L121" s="188"/>
      <c r="M121" s="189"/>
      <c r="N121" s="190"/>
      <c r="O121" s="190"/>
      <c r="P121" s="191">
        <f>SUM(P122:P160)</f>
        <v>0</v>
      </c>
      <c r="Q121" s="190"/>
      <c r="R121" s="191">
        <f>SUM(R122:R160)</f>
        <v>101.988025</v>
      </c>
      <c r="S121" s="190"/>
      <c r="T121" s="192">
        <f>SUM(T122:T160)</f>
        <v>158.336</v>
      </c>
      <c r="AR121" s="193" t="s">
        <v>82</v>
      </c>
      <c r="AT121" s="194" t="s">
        <v>76</v>
      </c>
      <c r="AU121" s="194" t="s">
        <v>82</v>
      </c>
      <c r="AY121" s="193" t="s">
        <v>113</v>
      </c>
      <c r="BK121" s="195">
        <f>SUM(BK122:BK160)</f>
        <v>224472.15000000002</v>
      </c>
    </row>
    <row r="122" spans="1:65" s="2" customFormat="1" ht="21.75" customHeight="1">
      <c r="A122" s="34"/>
      <c r="B122" s="35"/>
      <c r="C122" s="198" t="s">
        <v>82</v>
      </c>
      <c r="D122" s="198" t="s">
        <v>115</v>
      </c>
      <c r="E122" s="199" t="s">
        <v>116</v>
      </c>
      <c r="F122" s="200" t="s">
        <v>117</v>
      </c>
      <c r="G122" s="201" t="s">
        <v>118</v>
      </c>
      <c r="H122" s="202">
        <v>1237</v>
      </c>
      <c r="I122" s="203">
        <v>64</v>
      </c>
      <c r="J122" s="204">
        <f>ROUND(I122*H122,2)</f>
        <v>79168</v>
      </c>
      <c r="K122" s="200" t="s">
        <v>119</v>
      </c>
      <c r="L122" s="39"/>
      <c r="M122" s="205" t="s">
        <v>1</v>
      </c>
      <c r="N122" s="206" t="s">
        <v>42</v>
      </c>
      <c r="O122" s="71"/>
      <c r="P122" s="207">
        <f>O122*H122</f>
        <v>0</v>
      </c>
      <c r="Q122" s="207">
        <v>9E-05</v>
      </c>
      <c r="R122" s="207">
        <f>Q122*H122</f>
        <v>0.11133000000000001</v>
      </c>
      <c r="S122" s="207">
        <v>0.128</v>
      </c>
      <c r="T122" s="208">
        <f>S122*H122</f>
        <v>158.336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9" t="s">
        <v>120</v>
      </c>
      <c r="AT122" s="209" t="s">
        <v>115</v>
      </c>
      <c r="AU122" s="209" t="s">
        <v>84</v>
      </c>
      <c r="AY122" s="17" t="s">
        <v>113</v>
      </c>
      <c r="BE122" s="210">
        <f>IF(N122="základní",J122,0)</f>
        <v>79168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7" t="s">
        <v>82</v>
      </c>
      <c r="BK122" s="210">
        <f>ROUND(I122*H122,2)</f>
        <v>79168</v>
      </c>
      <c r="BL122" s="17" t="s">
        <v>120</v>
      </c>
      <c r="BM122" s="209" t="s">
        <v>121</v>
      </c>
    </row>
    <row r="123" spans="1:47" s="2" customFormat="1" ht="19.5">
      <c r="A123" s="34"/>
      <c r="B123" s="35"/>
      <c r="C123" s="36"/>
      <c r="D123" s="211" t="s">
        <v>122</v>
      </c>
      <c r="E123" s="36"/>
      <c r="F123" s="212" t="s">
        <v>123</v>
      </c>
      <c r="G123" s="36"/>
      <c r="H123" s="36"/>
      <c r="I123" s="110"/>
      <c r="J123" s="36"/>
      <c r="K123" s="36"/>
      <c r="L123" s="39"/>
      <c r="M123" s="213"/>
      <c r="N123" s="214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122</v>
      </c>
      <c r="AU123" s="17" t="s">
        <v>84</v>
      </c>
    </row>
    <row r="124" spans="1:65" s="2" customFormat="1" ht="21.75" customHeight="1">
      <c r="A124" s="34"/>
      <c r="B124" s="35"/>
      <c r="C124" s="198" t="s">
        <v>84</v>
      </c>
      <c r="D124" s="198" t="s">
        <v>115</v>
      </c>
      <c r="E124" s="199" t="s">
        <v>124</v>
      </c>
      <c r="F124" s="200" t="s">
        <v>125</v>
      </c>
      <c r="G124" s="201" t="s">
        <v>126</v>
      </c>
      <c r="H124" s="202">
        <v>8</v>
      </c>
      <c r="I124" s="203">
        <v>276</v>
      </c>
      <c r="J124" s="204">
        <f>ROUND(I124*H124,2)</f>
        <v>2208</v>
      </c>
      <c r="K124" s="200" t="s">
        <v>119</v>
      </c>
      <c r="L124" s="39"/>
      <c r="M124" s="205" t="s">
        <v>1</v>
      </c>
      <c r="N124" s="206" t="s">
        <v>42</v>
      </c>
      <c r="O124" s="71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9" t="s">
        <v>120</v>
      </c>
      <c r="AT124" s="209" t="s">
        <v>115</v>
      </c>
      <c r="AU124" s="209" t="s">
        <v>84</v>
      </c>
      <c r="AY124" s="17" t="s">
        <v>113</v>
      </c>
      <c r="BE124" s="210">
        <f>IF(N124="základní",J124,0)</f>
        <v>2208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7" t="s">
        <v>82</v>
      </c>
      <c r="BK124" s="210">
        <f>ROUND(I124*H124,2)</f>
        <v>2208</v>
      </c>
      <c r="BL124" s="17" t="s">
        <v>120</v>
      </c>
      <c r="BM124" s="209" t="s">
        <v>127</v>
      </c>
    </row>
    <row r="125" spans="1:47" s="2" customFormat="1" ht="19.5">
      <c r="A125" s="34"/>
      <c r="B125" s="35"/>
      <c r="C125" s="36"/>
      <c r="D125" s="211" t="s">
        <v>122</v>
      </c>
      <c r="E125" s="36"/>
      <c r="F125" s="212" t="s">
        <v>123</v>
      </c>
      <c r="G125" s="36"/>
      <c r="H125" s="36"/>
      <c r="I125" s="110"/>
      <c r="J125" s="36"/>
      <c r="K125" s="36"/>
      <c r="L125" s="39"/>
      <c r="M125" s="213"/>
      <c r="N125" s="214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122</v>
      </c>
      <c r="AU125" s="17" t="s">
        <v>84</v>
      </c>
    </row>
    <row r="126" spans="2:51" s="13" customFormat="1" ht="12">
      <c r="B126" s="215"/>
      <c r="C126" s="216"/>
      <c r="D126" s="211" t="s">
        <v>128</v>
      </c>
      <c r="E126" s="217" t="s">
        <v>1</v>
      </c>
      <c r="F126" s="218" t="s">
        <v>129</v>
      </c>
      <c r="G126" s="216"/>
      <c r="H126" s="219">
        <v>8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128</v>
      </c>
      <c r="AU126" s="225" t="s">
        <v>84</v>
      </c>
      <c r="AV126" s="13" t="s">
        <v>84</v>
      </c>
      <c r="AW126" s="13" t="s">
        <v>33</v>
      </c>
      <c r="AX126" s="13" t="s">
        <v>82</v>
      </c>
      <c r="AY126" s="225" t="s">
        <v>113</v>
      </c>
    </row>
    <row r="127" spans="1:65" s="2" customFormat="1" ht="21.75" customHeight="1">
      <c r="A127" s="34"/>
      <c r="B127" s="35"/>
      <c r="C127" s="198" t="s">
        <v>130</v>
      </c>
      <c r="D127" s="198" t="s">
        <v>115</v>
      </c>
      <c r="E127" s="199" t="s">
        <v>131</v>
      </c>
      <c r="F127" s="200" t="s">
        <v>132</v>
      </c>
      <c r="G127" s="201" t="s">
        <v>126</v>
      </c>
      <c r="H127" s="202">
        <v>3.6</v>
      </c>
      <c r="I127" s="203">
        <v>795</v>
      </c>
      <c r="J127" s="204">
        <f>ROUND(I127*H127,2)</f>
        <v>2862</v>
      </c>
      <c r="K127" s="200" t="s">
        <v>119</v>
      </c>
      <c r="L127" s="39"/>
      <c r="M127" s="205" t="s">
        <v>1</v>
      </c>
      <c r="N127" s="206" t="s">
        <v>42</v>
      </c>
      <c r="O127" s="71"/>
      <c r="P127" s="207">
        <f>O127*H127</f>
        <v>0</v>
      </c>
      <c r="Q127" s="207">
        <v>0</v>
      </c>
      <c r="R127" s="207">
        <f>Q127*H127</f>
        <v>0</v>
      </c>
      <c r="S127" s="207">
        <v>0</v>
      </c>
      <c r="T127" s="20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9" t="s">
        <v>120</v>
      </c>
      <c r="AT127" s="209" t="s">
        <v>115</v>
      </c>
      <c r="AU127" s="209" t="s">
        <v>84</v>
      </c>
      <c r="AY127" s="17" t="s">
        <v>113</v>
      </c>
      <c r="BE127" s="210">
        <f>IF(N127="základní",J127,0)</f>
        <v>2862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17" t="s">
        <v>82</v>
      </c>
      <c r="BK127" s="210">
        <f>ROUND(I127*H127,2)</f>
        <v>2862</v>
      </c>
      <c r="BL127" s="17" t="s">
        <v>120</v>
      </c>
      <c r="BM127" s="209" t="s">
        <v>133</v>
      </c>
    </row>
    <row r="128" spans="1:47" s="2" customFormat="1" ht="19.5">
      <c r="A128" s="34"/>
      <c r="B128" s="35"/>
      <c r="C128" s="36"/>
      <c r="D128" s="211" t="s">
        <v>122</v>
      </c>
      <c r="E128" s="36"/>
      <c r="F128" s="212" t="s">
        <v>123</v>
      </c>
      <c r="G128" s="36"/>
      <c r="H128" s="36"/>
      <c r="I128" s="110"/>
      <c r="J128" s="36"/>
      <c r="K128" s="36"/>
      <c r="L128" s="39"/>
      <c r="M128" s="213"/>
      <c r="N128" s="214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122</v>
      </c>
      <c r="AU128" s="17" t="s">
        <v>84</v>
      </c>
    </row>
    <row r="129" spans="2:51" s="13" customFormat="1" ht="12">
      <c r="B129" s="215"/>
      <c r="C129" s="216"/>
      <c r="D129" s="211" t="s">
        <v>128</v>
      </c>
      <c r="E129" s="217" t="s">
        <v>1</v>
      </c>
      <c r="F129" s="218" t="s">
        <v>134</v>
      </c>
      <c r="G129" s="216"/>
      <c r="H129" s="219">
        <v>3.6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128</v>
      </c>
      <c r="AU129" s="225" t="s">
        <v>84</v>
      </c>
      <c r="AV129" s="13" t="s">
        <v>84</v>
      </c>
      <c r="AW129" s="13" t="s">
        <v>33</v>
      </c>
      <c r="AX129" s="13" t="s">
        <v>82</v>
      </c>
      <c r="AY129" s="225" t="s">
        <v>113</v>
      </c>
    </row>
    <row r="130" spans="1:65" s="2" customFormat="1" ht="21.75" customHeight="1">
      <c r="A130" s="34"/>
      <c r="B130" s="35"/>
      <c r="C130" s="198" t="s">
        <v>120</v>
      </c>
      <c r="D130" s="198" t="s">
        <v>115</v>
      </c>
      <c r="E130" s="199" t="s">
        <v>135</v>
      </c>
      <c r="F130" s="200" t="s">
        <v>136</v>
      </c>
      <c r="G130" s="201" t="s">
        <v>126</v>
      </c>
      <c r="H130" s="202">
        <v>9.8</v>
      </c>
      <c r="I130" s="203">
        <v>196</v>
      </c>
      <c r="J130" s="204">
        <f>ROUND(I130*H130,2)</f>
        <v>1920.8</v>
      </c>
      <c r="K130" s="200" t="s">
        <v>119</v>
      </c>
      <c r="L130" s="39"/>
      <c r="M130" s="205" t="s">
        <v>1</v>
      </c>
      <c r="N130" s="206" t="s">
        <v>42</v>
      </c>
      <c r="O130" s="71"/>
      <c r="P130" s="207">
        <f>O130*H130</f>
        <v>0</v>
      </c>
      <c r="Q130" s="207">
        <v>0</v>
      </c>
      <c r="R130" s="207">
        <f>Q130*H130</f>
        <v>0</v>
      </c>
      <c r="S130" s="207">
        <v>0</v>
      </c>
      <c r="T130" s="20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9" t="s">
        <v>120</v>
      </c>
      <c r="AT130" s="209" t="s">
        <v>115</v>
      </c>
      <c r="AU130" s="209" t="s">
        <v>84</v>
      </c>
      <c r="AY130" s="17" t="s">
        <v>113</v>
      </c>
      <c r="BE130" s="210">
        <f>IF(N130="základní",J130,0)</f>
        <v>1920.8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17" t="s">
        <v>82</v>
      </c>
      <c r="BK130" s="210">
        <f>ROUND(I130*H130,2)</f>
        <v>1920.8</v>
      </c>
      <c r="BL130" s="17" t="s">
        <v>120</v>
      </c>
      <c r="BM130" s="209" t="s">
        <v>137</v>
      </c>
    </row>
    <row r="131" spans="2:51" s="13" customFormat="1" ht="12">
      <c r="B131" s="215"/>
      <c r="C131" s="216"/>
      <c r="D131" s="211" t="s">
        <v>128</v>
      </c>
      <c r="E131" s="217" t="s">
        <v>1</v>
      </c>
      <c r="F131" s="218" t="s">
        <v>138</v>
      </c>
      <c r="G131" s="216"/>
      <c r="H131" s="219">
        <v>8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128</v>
      </c>
      <c r="AU131" s="225" t="s">
        <v>84</v>
      </c>
      <c r="AV131" s="13" t="s">
        <v>84</v>
      </c>
      <c r="AW131" s="13" t="s">
        <v>33</v>
      </c>
      <c r="AX131" s="13" t="s">
        <v>77</v>
      </c>
      <c r="AY131" s="225" t="s">
        <v>113</v>
      </c>
    </row>
    <row r="132" spans="2:51" s="13" customFormat="1" ht="12">
      <c r="B132" s="215"/>
      <c r="C132" s="216"/>
      <c r="D132" s="211" t="s">
        <v>128</v>
      </c>
      <c r="E132" s="217" t="s">
        <v>1</v>
      </c>
      <c r="F132" s="218" t="s">
        <v>139</v>
      </c>
      <c r="G132" s="216"/>
      <c r="H132" s="219">
        <v>3.6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128</v>
      </c>
      <c r="AU132" s="225" t="s">
        <v>84</v>
      </c>
      <c r="AV132" s="13" t="s">
        <v>84</v>
      </c>
      <c r="AW132" s="13" t="s">
        <v>33</v>
      </c>
      <c r="AX132" s="13" t="s">
        <v>77</v>
      </c>
      <c r="AY132" s="225" t="s">
        <v>113</v>
      </c>
    </row>
    <row r="133" spans="2:51" s="13" customFormat="1" ht="12">
      <c r="B133" s="215"/>
      <c r="C133" s="216"/>
      <c r="D133" s="211" t="s">
        <v>128</v>
      </c>
      <c r="E133" s="217" t="s">
        <v>1</v>
      </c>
      <c r="F133" s="218" t="s">
        <v>140</v>
      </c>
      <c r="G133" s="216"/>
      <c r="H133" s="219">
        <v>-1.8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128</v>
      </c>
      <c r="AU133" s="225" t="s">
        <v>84</v>
      </c>
      <c r="AV133" s="13" t="s">
        <v>84</v>
      </c>
      <c r="AW133" s="13" t="s">
        <v>33</v>
      </c>
      <c r="AX133" s="13" t="s">
        <v>77</v>
      </c>
      <c r="AY133" s="225" t="s">
        <v>113</v>
      </c>
    </row>
    <row r="134" spans="2:51" s="14" customFormat="1" ht="12">
      <c r="B134" s="226"/>
      <c r="C134" s="227"/>
      <c r="D134" s="211" t="s">
        <v>128</v>
      </c>
      <c r="E134" s="228" t="s">
        <v>1</v>
      </c>
      <c r="F134" s="229" t="s">
        <v>141</v>
      </c>
      <c r="G134" s="227"/>
      <c r="H134" s="230">
        <v>9.8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AT134" s="236" t="s">
        <v>128</v>
      </c>
      <c r="AU134" s="236" t="s">
        <v>84</v>
      </c>
      <c r="AV134" s="14" t="s">
        <v>120</v>
      </c>
      <c r="AW134" s="14" t="s">
        <v>33</v>
      </c>
      <c r="AX134" s="14" t="s">
        <v>82</v>
      </c>
      <c r="AY134" s="236" t="s">
        <v>113</v>
      </c>
    </row>
    <row r="135" spans="1:65" s="2" customFormat="1" ht="33" customHeight="1">
      <c r="A135" s="34"/>
      <c r="B135" s="35"/>
      <c r="C135" s="198" t="s">
        <v>142</v>
      </c>
      <c r="D135" s="198" t="s">
        <v>115</v>
      </c>
      <c r="E135" s="199" t="s">
        <v>143</v>
      </c>
      <c r="F135" s="200" t="s">
        <v>144</v>
      </c>
      <c r="G135" s="201" t="s">
        <v>126</v>
      </c>
      <c r="H135" s="202">
        <v>196</v>
      </c>
      <c r="I135" s="203">
        <v>32</v>
      </c>
      <c r="J135" s="204">
        <f>ROUND(I135*H135,2)</f>
        <v>6272</v>
      </c>
      <c r="K135" s="200" t="s">
        <v>119</v>
      </c>
      <c r="L135" s="39"/>
      <c r="M135" s="205" t="s">
        <v>1</v>
      </c>
      <c r="N135" s="206" t="s">
        <v>42</v>
      </c>
      <c r="O135" s="71"/>
      <c r="P135" s="207">
        <f>O135*H135</f>
        <v>0</v>
      </c>
      <c r="Q135" s="207">
        <v>0</v>
      </c>
      <c r="R135" s="207">
        <f>Q135*H135</f>
        <v>0</v>
      </c>
      <c r="S135" s="207">
        <v>0</v>
      </c>
      <c r="T135" s="20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9" t="s">
        <v>120</v>
      </c>
      <c r="AT135" s="209" t="s">
        <v>115</v>
      </c>
      <c r="AU135" s="209" t="s">
        <v>84</v>
      </c>
      <c r="AY135" s="17" t="s">
        <v>113</v>
      </c>
      <c r="BE135" s="210">
        <f>IF(N135="základní",J135,0)</f>
        <v>6272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7" t="s">
        <v>82</v>
      </c>
      <c r="BK135" s="210">
        <f>ROUND(I135*H135,2)</f>
        <v>6272</v>
      </c>
      <c r="BL135" s="17" t="s">
        <v>120</v>
      </c>
      <c r="BM135" s="209" t="s">
        <v>145</v>
      </c>
    </row>
    <row r="136" spans="2:51" s="13" customFormat="1" ht="12">
      <c r="B136" s="215"/>
      <c r="C136" s="216"/>
      <c r="D136" s="211" t="s">
        <v>128</v>
      </c>
      <c r="E136" s="217" t="s">
        <v>1</v>
      </c>
      <c r="F136" s="218" t="s">
        <v>146</v>
      </c>
      <c r="G136" s="216"/>
      <c r="H136" s="219">
        <v>196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128</v>
      </c>
      <c r="AU136" s="225" t="s">
        <v>84</v>
      </c>
      <c r="AV136" s="13" t="s">
        <v>84</v>
      </c>
      <c r="AW136" s="13" t="s">
        <v>33</v>
      </c>
      <c r="AX136" s="13" t="s">
        <v>82</v>
      </c>
      <c r="AY136" s="225" t="s">
        <v>113</v>
      </c>
    </row>
    <row r="137" spans="1:65" s="2" customFormat="1" ht="21.75" customHeight="1">
      <c r="A137" s="34"/>
      <c r="B137" s="35"/>
      <c r="C137" s="198" t="s">
        <v>147</v>
      </c>
      <c r="D137" s="198" t="s">
        <v>115</v>
      </c>
      <c r="E137" s="199" t="s">
        <v>148</v>
      </c>
      <c r="F137" s="200" t="s">
        <v>149</v>
      </c>
      <c r="G137" s="201" t="s">
        <v>150</v>
      </c>
      <c r="H137" s="202">
        <v>17.64</v>
      </c>
      <c r="I137" s="203">
        <v>165</v>
      </c>
      <c r="J137" s="204">
        <f>ROUND(I137*H137,2)</f>
        <v>2910.6</v>
      </c>
      <c r="K137" s="200" t="s">
        <v>119</v>
      </c>
      <c r="L137" s="39"/>
      <c r="M137" s="205" t="s">
        <v>1</v>
      </c>
      <c r="N137" s="206" t="s">
        <v>42</v>
      </c>
      <c r="O137" s="71"/>
      <c r="P137" s="207">
        <f>O137*H137</f>
        <v>0</v>
      </c>
      <c r="Q137" s="207">
        <v>0</v>
      </c>
      <c r="R137" s="207">
        <f>Q137*H137</f>
        <v>0</v>
      </c>
      <c r="S137" s="207">
        <v>0</v>
      </c>
      <c r="T137" s="20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9" t="s">
        <v>120</v>
      </c>
      <c r="AT137" s="209" t="s">
        <v>115</v>
      </c>
      <c r="AU137" s="209" t="s">
        <v>84</v>
      </c>
      <c r="AY137" s="17" t="s">
        <v>113</v>
      </c>
      <c r="BE137" s="210">
        <f>IF(N137="základní",J137,0)</f>
        <v>2910.6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7" t="s">
        <v>82</v>
      </c>
      <c r="BK137" s="210">
        <f>ROUND(I137*H137,2)</f>
        <v>2910.6</v>
      </c>
      <c r="BL137" s="17" t="s">
        <v>120</v>
      </c>
      <c r="BM137" s="209" t="s">
        <v>151</v>
      </c>
    </row>
    <row r="138" spans="2:51" s="13" customFormat="1" ht="12">
      <c r="B138" s="215"/>
      <c r="C138" s="216"/>
      <c r="D138" s="211" t="s">
        <v>128</v>
      </c>
      <c r="E138" s="217" t="s">
        <v>1</v>
      </c>
      <c r="F138" s="218" t="s">
        <v>152</v>
      </c>
      <c r="G138" s="216"/>
      <c r="H138" s="219">
        <v>17.64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128</v>
      </c>
      <c r="AU138" s="225" t="s">
        <v>84</v>
      </c>
      <c r="AV138" s="13" t="s">
        <v>84</v>
      </c>
      <c r="AW138" s="13" t="s">
        <v>33</v>
      </c>
      <c r="AX138" s="13" t="s">
        <v>82</v>
      </c>
      <c r="AY138" s="225" t="s">
        <v>113</v>
      </c>
    </row>
    <row r="139" spans="1:65" s="2" customFormat="1" ht="16.5" customHeight="1">
      <c r="A139" s="34"/>
      <c r="B139" s="35"/>
      <c r="C139" s="198" t="s">
        <v>153</v>
      </c>
      <c r="D139" s="198" t="s">
        <v>115</v>
      </c>
      <c r="E139" s="199" t="s">
        <v>154</v>
      </c>
      <c r="F139" s="200" t="s">
        <v>155</v>
      </c>
      <c r="G139" s="201" t="s">
        <v>126</v>
      </c>
      <c r="H139" s="202">
        <v>9.8</v>
      </c>
      <c r="I139" s="203">
        <v>165</v>
      </c>
      <c r="J139" s="204">
        <f>ROUND(I139*H139,2)</f>
        <v>1617</v>
      </c>
      <c r="K139" s="200" t="s">
        <v>119</v>
      </c>
      <c r="L139" s="39"/>
      <c r="M139" s="205" t="s">
        <v>1</v>
      </c>
      <c r="N139" s="206" t="s">
        <v>42</v>
      </c>
      <c r="O139" s="71"/>
      <c r="P139" s="207">
        <f>O139*H139</f>
        <v>0</v>
      </c>
      <c r="Q139" s="207">
        <v>0</v>
      </c>
      <c r="R139" s="207">
        <f>Q139*H139</f>
        <v>0</v>
      </c>
      <c r="S139" s="207">
        <v>0</v>
      </c>
      <c r="T139" s="20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9" t="s">
        <v>120</v>
      </c>
      <c r="AT139" s="209" t="s">
        <v>115</v>
      </c>
      <c r="AU139" s="209" t="s">
        <v>84</v>
      </c>
      <c r="AY139" s="17" t="s">
        <v>113</v>
      </c>
      <c r="BE139" s="210">
        <f>IF(N139="základní",J139,0)</f>
        <v>1617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7" t="s">
        <v>82</v>
      </c>
      <c r="BK139" s="210">
        <f>ROUND(I139*H139,2)</f>
        <v>1617</v>
      </c>
      <c r="BL139" s="17" t="s">
        <v>120</v>
      </c>
      <c r="BM139" s="209" t="s">
        <v>156</v>
      </c>
    </row>
    <row r="140" spans="1:65" s="2" customFormat="1" ht="21.75" customHeight="1">
      <c r="A140" s="34"/>
      <c r="B140" s="35"/>
      <c r="C140" s="198" t="s">
        <v>157</v>
      </c>
      <c r="D140" s="198" t="s">
        <v>115</v>
      </c>
      <c r="E140" s="199" t="s">
        <v>158</v>
      </c>
      <c r="F140" s="200" t="s">
        <v>159</v>
      </c>
      <c r="G140" s="201" t="s">
        <v>126</v>
      </c>
      <c r="H140" s="202">
        <v>9.8</v>
      </c>
      <c r="I140" s="203">
        <v>496</v>
      </c>
      <c r="J140" s="204">
        <f>ROUND(I140*H140,2)</f>
        <v>4860.8</v>
      </c>
      <c r="K140" s="200" t="s">
        <v>119</v>
      </c>
      <c r="L140" s="39"/>
      <c r="M140" s="205" t="s">
        <v>1</v>
      </c>
      <c r="N140" s="206" t="s">
        <v>42</v>
      </c>
      <c r="O140" s="71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9" t="s">
        <v>120</v>
      </c>
      <c r="AT140" s="209" t="s">
        <v>115</v>
      </c>
      <c r="AU140" s="209" t="s">
        <v>84</v>
      </c>
      <c r="AY140" s="17" t="s">
        <v>113</v>
      </c>
      <c r="BE140" s="210">
        <f>IF(N140="základní",J140,0)</f>
        <v>4860.8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7" t="s">
        <v>82</v>
      </c>
      <c r="BK140" s="210">
        <f>ROUND(I140*H140,2)</f>
        <v>4860.8</v>
      </c>
      <c r="BL140" s="17" t="s">
        <v>120</v>
      </c>
      <c r="BM140" s="209" t="s">
        <v>160</v>
      </c>
    </row>
    <row r="141" spans="1:47" s="2" customFormat="1" ht="19.5">
      <c r="A141" s="34"/>
      <c r="B141" s="35"/>
      <c r="C141" s="36"/>
      <c r="D141" s="211" t="s">
        <v>122</v>
      </c>
      <c r="E141" s="36"/>
      <c r="F141" s="212" t="s">
        <v>123</v>
      </c>
      <c r="G141" s="36"/>
      <c r="H141" s="36"/>
      <c r="I141" s="110"/>
      <c r="J141" s="36"/>
      <c r="K141" s="36"/>
      <c r="L141" s="39"/>
      <c r="M141" s="213"/>
      <c r="N141" s="21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122</v>
      </c>
      <c r="AU141" s="17" t="s">
        <v>84</v>
      </c>
    </row>
    <row r="142" spans="2:51" s="13" customFormat="1" ht="12">
      <c r="B142" s="215"/>
      <c r="C142" s="216"/>
      <c r="D142" s="211" t="s">
        <v>128</v>
      </c>
      <c r="E142" s="217" t="s">
        <v>1</v>
      </c>
      <c r="F142" s="218" t="s">
        <v>161</v>
      </c>
      <c r="G142" s="216"/>
      <c r="H142" s="219">
        <v>1.8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128</v>
      </c>
      <c r="AU142" s="225" t="s">
        <v>84</v>
      </c>
      <c r="AV142" s="13" t="s">
        <v>84</v>
      </c>
      <c r="AW142" s="13" t="s">
        <v>33</v>
      </c>
      <c r="AX142" s="13" t="s">
        <v>77</v>
      </c>
      <c r="AY142" s="225" t="s">
        <v>113</v>
      </c>
    </row>
    <row r="143" spans="2:51" s="13" customFormat="1" ht="12">
      <c r="B143" s="215"/>
      <c r="C143" s="216"/>
      <c r="D143" s="211" t="s">
        <v>128</v>
      </c>
      <c r="E143" s="217" t="s">
        <v>1</v>
      </c>
      <c r="F143" s="218" t="s">
        <v>162</v>
      </c>
      <c r="G143" s="216"/>
      <c r="H143" s="219">
        <v>8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128</v>
      </c>
      <c r="AU143" s="225" t="s">
        <v>84</v>
      </c>
      <c r="AV143" s="13" t="s">
        <v>84</v>
      </c>
      <c r="AW143" s="13" t="s">
        <v>33</v>
      </c>
      <c r="AX143" s="13" t="s">
        <v>77</v>
      </c>
      <c r="AY143" s="225" t="s">
        <v>113</v>
      </c>
    </row>
    <row r="144" spans="2:51" s="14" customFormat="1" ht="12">
      <c r="B144" s="226"/>
      <c r="C144" s="227"/>
      <c r="D144" s="211" t="s">
        <v>128</v>
      </c>
      <c r="E144" s="228" t="s">
        <v>1</v>
      </c>
      <c r="F144" s="229" t="s">
        <v>141</v>
      </c>
      <c r="G144" s="227"/>
      <c r="H144" s="230">
        <v>9.8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AT144" s="236" t="s">
        <v>128</v>
      </c>
      <c r="AU144" s="236" t="s">
        <v>84</v>
      </c>
      <c r="AV144" s="14" t="s">
        <v>120</v>
      </c>
      <c r="AW144" s="14" t="s">
        <v>33</v>
      </c>
      <c r="AX144" s="14" t="s">
        <v>82</v>
      </c>
      <c r="AY144" s="236" t="s">
        <v>113</v>
      </c>
    </row>
    <row r="145" spans="1:65" s="2" customFormat="1" ht="16.5" customHeight="1">
      <c r="A145" s="34"/>
      <c r="B145" s="35"/>
      <c r="C145" s="237" t="s">
        <v>163</v>
      </c>
      <c r="D145" s="237" t="s">
        <v>164</v>
      </c>
      <c r="E145" s="238" t="s">
        <v>165</v>
      </c>
      <c r="F145" s="239" t="s">
        <v>166</v>
      </c>
      <c r="G145" s="240" t="s">
        <v>150</v>
      </c>
      <c r="H145" s="241">
        <v>16</v>
      </c>
      <c r="I145" s="242">
        <v>234</v>
      </c>
      <c r="J145" s="243">
        <f>ROUND(I145*H145,2)</f>
        <v>3744</v>
      </c>
      <c r="K145" s="239" t="s">
        <v>119</v>
      </c>
      <c r="L145" s="244"/>
      <c r="M145" s="245" t="s">
        <v>1</v>
      </c>
      <c r="N145" s="246" t="s">
        <v>42</v>
      </c>
      <c r="O145" s="71"/>
      <c r="P145" s="207">
        <f>O145*H145</f>
        <v>0</v>
      </c>
      <c r="Q145" s="207">
        <v>1</v>
      </c>
      <c r="R145" s="207">
        <f>Q145*H145</f>
        <v>16</v>
      </c>
      <c r="S145" s="207">
        <v>0</v>
      </c>
      <c r="T145" s="20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9" t="s">
        <v>157</v>
      </c>
      <c r="AT145" s="209" t="s">
        <v>164</v>
      </c>
      <c r="AU145" s="209" t="s">
        <v>84</v>
      </c>
      <c r="AY145" s="17" t="s">
        <v>113</v>
      </c>
      <c r="BE145" s="210">
        <f>IF(N145="základní",J145,0)</f>
        <v>3744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7" t="s">
        <v>82</v>
      </c>
      <c r="BK145" s="210">
        <f>ROUND(I145*H145,2)</f>
        <v>3744</v>
      </c>
      <c r="BL145" s="17" t="s">
        <v>120</v>
      </c>
      <c r="BM145" s="209" t="s">
        <v>167</v>
      </c>
    </row>
    <row r="146" spans="2:51" s="13" customFormat="1" ht="12">
      <c r="B146" s="215"/>
      <c r="C146" s="216"/>
      <c r="D146" s="211" t="s">
        <v>128</v>
      </c>
      <c r="E146" s="216"/>
      <c r="F146" s="218" t="s">
        <v>168</v>
      </c>
      <c r="G146" s="216"/>
      <c r="H146" s="219">
        <v>16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128</v>
      </c>
      <c r="AU146" s="225" t="s">
        <v>84</v>
      </c>
      <c r="AV146" s="13" t="s">
        <v>84</v>
      </c>
      <c r="AW146" s="13" t="s">
        <v>4</v>
      </c>
      <c r="AX146" s="13" t="s">
        <v>82</v>
      </c>
      <c r="AY146" s="225" t="s">
        <v>113</v>
      </c>
    </row>
    <row r="147" spans="1:65" s="2" customFormat="1" ht="21.75" customHeight="1">
      <c r="A147" s="34"/>
      <c r="B147" s="35"/>
      <c r="C147" s="198" t="s">
        <v>169</v>
      </c>
      <c r="D147" s="198" t="s">
        <v>115</v>
      </c>
      <c r="E147" s="199" t="s">
        <v>170</v>
      </c>
      <c r="F147" s="200" t="s">
        <v>171</v>
      </c>
      <c r="G147" s="201" t="s">
        <v>118</v>
      </c>
      <c r="H147" s="202">
        <v>477</v>
      </c>
      <c r="I147" s="203">
        <v>81</v>
      </c>
      <c r="J147" s="204">
        <f>ROUND(I147*H147,2)</f>
        <v>38637</v>
      </c>
      <c r="K147" s="200" t="s">
        <v>119</v>
      </c>
      <c r="L147" s="39"/>
      <c r="M147" s="205" t="s">
        <v>1</v>
      </c>
      <c r="N147" s="206" t="s">
        <v>42</v>
      </c>
      <c r="O147" s="71"/>
      <c r="P147" s="207">
        <f>O147*H147</f>
        <v>0</v>
      </c>
      <c r="Q147" s="207">
        <v>0</v>
      </c>
      <c r="R147" s="207">
        <f>Q147*H147</f>
        <v>0</v>
      </c>
      <c r="S147" s="207">
        <v>0</v>
      </c>
      <c r="T147" s="20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9" t="s">
        <v>120</v>
      </c>
      <c r="AT147" s="209" t="s">
        <v>115</v>
      </c>
      <c r="AU147" s="209" t="s">
        <v>84</v>
      </c>
      <c r="AY147" s="17" t="s">
        <v>113</v>
      </c>
      <c r="BE147" s="210">
        <f>IF(N147="základní",J147,0)</f>
        <v>38637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7" t="s">
        <v>82</v>
      </c>
      <c r="BK147" s="210">
        <f>ROUND(I147*H147,2)</f>
        <v>38637</v>
      </c>
      <c r="BL147" s="17" t="s">
        <v>120</v>
      </c>
      <c r="BM147" s="209" t="s">
        <v>172</v>
      </c>
    </row>
    <row r="148" spans="1:47" s="2" customFormat="1" ht="19.5">
      <c r="A148" s="34"/>
      <c r="B148" s="35"/>
      <c r="C148" s="36"/>
      <c r="D148" s="211" t="s">
        <v>122</v>
      </c>
      <c r="E148" s="36"/>
      <c r="F148" s="212" t="s">
        <v>123</v>
      </c>
      <c r="G148" s="36"/>
      <c r="H148" s="36"/>
      <c r="I148" s="110"/>
      <c r="J148" s="36"/>
      <c r="K148" s="36"/>
      <c r="L148" s="39"/>
      <c r="M148" s="213"/>
      <c r="N148" s="21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122</v>
      </c>
      <c r="AU148" s="17" t="s">
        <v>84</v>
      </c>
    </row>
    <row r="149" spans="2:51" s="13" customFormat="1" ht="12">
      <c r="B149" s="215"/>
      <c r="C149" s="216"/>
      <c r="D149" s="211" t="s">
        <v>128</v>
      </c>
      <c r="E149" s="217" t="s">
        <v>1</v>
      </c>
      <c r="F149" s="218" t="s">
        <v>173</v>
      </c>
      <c r="G149" s="216"/>
      <c r="H149" s="219">
        <v>477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128</v>
      </c>
      <c r="AU149" s="225" t="s">
        <v>84</v>
      </c>
      <c r="AV149" s="13" t="s">
        <v>84</v>
      </c>
      <c r="AW149" s="13" t="s">
        <v>33</v>
      </c>
      <c r="AX149" s="13" t="s">
        <v>82</v>
      </c>
      <c r="AY149" s="225" t="s">
        <v>113</v>
      </c>
    </row>
    <row r="150" spans="1:65" s="2" customFormat="1" ht="16.5" customHeight="1">
      <c r="A150" s="34"/>
      <c r="B150" s="35"/>
      <c r="C150" s="237" t="s">
        <v>174</v>
      </c>
      <c r="D150" s="237" t="s">
        <v>164</v>
      </c>
      <c r="E150" s="238" t="s">
        <v>175</v>
      </c>
      <c r="F150" s="239" t="s">
        <v>176</v>
      </c>
      <c r="G150" s="240" t="s">
        <v>150</v>
      </c>
      <c r="H150" s="241">
        <v>85.86</v>
      </c>
      <c r="I150" s="242">
        <v>568</v>
      </c>
      <c r="J150" s="243">
        <f>ROUND(I150*H150,2)</f>
        <v>48768.48</v>
      </c>
      <c r="K150" s="239" t="s">
        <v>119</v>
      </c>
      <c r="L150" s="244"/>
      <c r="M150" s="245" t="s">
        <v>1</v>
      </c>
      <c r="N150" s="246" t="s">
        <v>42</v>
      </c>
      <c r="O150" s="71"/>
      <c r="P150" s="207">
        <f>O150*H150</f>
        <v>0</v>
      </c>
      <c r="Q150" s="207">
        <v>1</v>
      </c>
      <c r="R150" s="207">
        <f>Q150*H150</f>
        <v>85.86</v>
      </c>
      <c r="S150" s="207">
        <v>0</v>
      </c>
      <c r="T150" s="20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9" t="s">
        <v>157</v>
      </c>
      <c r="AT150" s="209" t="s">
        <v>164</v>
      </c>
      <c r="AU150" s="209" t="s">
        <v>84</v>
      </c>
      <c r="AY150" s="17" t="s">
        <v>113</v>
      </c>
      <c r="BE150" s="210">
        <f>IF(N150="základní",J150,0)</f>
        <v>48768.48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17" t="s">
        <v>82</v>
      </c>
      <c r="BK150" s="210">
        <f>ROUND(I150*H150,2)</f>
        <v>48768.48</v>
      </c>
      <c r="BL150" s="17" t="s">
        <v>120</v>
      </c>
      <c r="BM150" s="209" t="s">
        <v>177</v>
      </c>
    </row>
    <row r="151" spans="2:51" s="13" customFormat="1" ht="12">
      <c r="B151" s="215"/>
      <c r="C151" s="216"/>
      <c r="D151" s="211" t="s">
        <v>128</v>
      </c>
      <c r="E151" s="217" t="s">
        <v>1</v>
      </c>
      <c r="F151" s="218" t="s">
        <v>178</v>
      </c>
      <c r="G151" s="216"/>
      <c r="H151" s="219">
        <v>85.86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128</v>
      </c>
      <c r="AU151" s="225" t="s">
        <v>84</v>
      </c>
      <c r="AV151" s="13" t="s">
        <v>84</v>
      </c>
      <c r="AW151" s="13" t="s">
        <v>33</v>
      </c>
      <c r="AX151" s="13" t="s">
        <v>82</v>
      </c>
      <c r="AY151" s="225" t="s">
        <v>113</v>
      </c>
    </row>
    <row r="152" spans="1:65" s="2" customFormat="1" ht="21.75" customHeight="1">
      <c r="A152" s="34"/>
      <c r="B152" s="35"/>
      <c r="C152" s="198" t="s">
        <v>179</v>
      </c>
      <c r="D152" s="198" t="s">
        <v>115</v>
      </c>
      <c r="E152" s="199" t="s">
        <v>180</v>
      </c>
      <c r="F152" s="200" t="s">
        <v>181</v>
      </c>
      <c r="G152" s="201" t="s">
        <v>118</v>
      </c>
      <c r="H152" s="202">
        <v>477</v>
      </c>
      <c r="I152" s="203">
        <v>41</v>
      </c>
      <c r="J152" s="204">
        <f>ROUND(I152*H152,2)</f>
        <v>19557</v>
      </c>
      <c r="K152" s="200" t="s">
        <v>119</v>
      </c>
      <c r="L152" s="39"/>
      <c r="M152" s="205" t="s">
        <v>1</v>
      </c>
      <c r="N152" s="206" t="s">
        <v>42</v>
      </c>
      <c r="O152" s="71"/>
      <c r="P152" s="207">
        <f>O152*H152</f>
        <v>0</v>
      </c>
      <c r="Q152" s="207">
        <v>0</v>
      </c>
      <c r="R152" s="207">
        <f>Q152*H152</f>
        <v>0</v>
      </c>
      <c r="S152" s="207">
        <v>0</v>
      </c>
      <c r="T152" s="20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9" t="s">
        <v>120</v>
      </c>
      <c r="AT152" s="209" t="s">
        <v>115</v>
      </c>
      <c r="AU152" s="209" t="s">
        <v>84</v>
      </c>
      <c r="AY152" s="17" t="s">
        <v>113</v>
      </c>
      <c r="BE152" s="210">
        <f>IF(N152="základní",J152,0)</f>
        <v>19557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7" t="s">
        <v>82</v>
      </c>
      <c r="BK152" s="210">
        <f>ROUND(I152*H152,2)</f>
        <v>19557</v>
      </c>
      <c r="BL152" s="17" t="s">
        <v>120</v>
      </c>
      <c r="BM152" s="209" t="s">
        <v>182</v>
      </c>
    </row>
    <row r="153" spans="1:47" s="2" customFormat="1" ht="19.5">
      <c r="A153" s="34"/>
      <c r="B153" s="35"/>
      <c r="C153" s="36"/>
      <c r="D153" s="211" t="s">
        <v>122</v>
      </c>
      <c r="E153" s="36"/>
      <c r="F153" s="212" t="s">
        <v>123</v>
      </c>
      <c r="G153" s="36"/>
      <c r="H153" s="36"/>
      <c r="I153" s="110"/>
      <c r="J153" s="36"/>
      <c r="K153" s="36"/>
      <c r="L153" s="39"/>
      <c r="M153" s="213"/>
      <c r="N153" s="21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122</v>
      </c>
      <c r="AU153" s="17" t="s">
        <v>84</v>
      </c>
    </row>
    <row r="154" spans="1:65" s="2" customFormat="1" ht="16.5" customHeight="1">
      <c r="A154" s="34"/>
      <c r="B154" s="35"/>
      <c r="C154" s="237" t="s">
        <v>183</v>
      </c>
      <c r="D154" s="237" t="s">
        <v>164</v>
      </c>
      <c r="E154" s="238" t="s">
        <v>184</v>
      </c>
      <c r="F154" s="239" t="s">
        <v>185</v>
      </c>
      <c r="G154" s="240" t="s">
        <v>186</v>
      </c>
      <c r="H154" s="241">
        <v>16.695</v>
      </c>
      <c r="I154" s="242">
        <v>137</v>
      </c>
      <c r="J154" s="243">
        <f>ROUND(I154*H154,2)</f>
        <v>2287.22</v>
      </c>
      <c r="K154" s="239" t="s">
        <v>119</v>
      </c>
      <c r="L154" s="244"/>
      <c r="M154" s="245" t="s">
        <v>1</v>
      </c>
      <c r="N154" s="246" t="s">
        <v>42</v>
      </c>
      <c r="O154" s="71"/>
      <c r="P154" s="207">
        <f>O154*H154</f>
        <v>0</v>
      </c>
      <c r="Q154" s="207">
        <v>0.001</v>
      </c>
      <c r="R154" s="207">
        <f>Q154*H154</f>
        <v>0.016695</v>
      </c>
      <c r="S154" s="207">
        <v>0</v>
      </c>
      <c r="T154" s="20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9" t="s">
        <v>157</v>
      </c>
      <c r="AT154" s="209" t="s">
        <v>164</v>
      </c>
      <c r="AU154" s="209" t="s">
        <v>84</v>
      </c>
      <c r="AY154" s="17" t="s">
        <v>113</v>
      </c>
      <c r="BE154" s="210">
        <f>IF(N154="základní",J154,0)</f>
        <v>2287.22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7" t="s">
        <v>82</v>
      </c>
      <c r="BK154" s="210">
        <f>ROUND(I154*H154,2)</f>
        <v>2287.22</v>
      </c>
      <c r="BL154" s="17" t="s">
        <v>120</v>
      </c>
      <c r="BM154" s="209" t="s">
        <v>187</v>
      </c>
    </row>
    <row r="155" spans="2:51" s="13" customFormat="1" ht="12">
      <c r="B155" s="215"/>
      <c r="C155" s="216"/>
      <c r="D155" s="211" t="s">
        <v>128</v>
      </c>
      <c r="E155" s="216"/>
      <c r="F155" s="218" t="s">
        <v>188</v>
      </c>
      <c r="G155" s="216"/>
      <c r="H155" s="219">
        <v>16.695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128</v>
      </c>
      <c r="AU155" s="225" t="s">
        <v>84</v>
      </c>
      <c r="AV155" s="13" t="s">
        <v>84</v>
      </c>
      <c r="AW155" s="13" t="s">
        <v>4</v>
      </c>
      <c r="AX155" s="13" t="s">
        <v>82</v>
      </c>
      <c r="AY155" s="225" t="s">
        <v>113</v>
      </c>
    </row>
    <row r="156" spans="1:65" s="2" customFormat="1" ht="21.75" customHeight="1">
      <c r="A156" s="34"/>
      <c r="B156" s="35"/>
      <c r="C156" s="198" t="s">
        <v>189</v>
      </c>
      <c r="D156" s="198" t="s">
        <v>115</v>
      </c>
      <c r="E156" s="199" t="s">
        <v>190</v>
      </c>
      <c r="F156" s="200" t="s">
        <v>191</v>
      </c>
      <c r="G156" s="201" t="s">
        <v>118</v>
      </c>
      <c r="H156" s="202">
        <v>477</v>
      </c>
      <c r="I156" s="203">
        <v>15</v>
      </c>
      <c r="J156" s="204">
        <f>ROUND(I156*H156,2)</f>
        <v>7155</v>
      </c>
      <c r="K156" s="200" t="s">
        <v>119</v>
      </c>
      <c r="L156" s="39"/>
      <c r="M156" s="205" t="s">
        <v>1</v>
      </c>
      <c r="N156" s="206" t="s">
        <v>42</v>
      </c>
      <c r="O156" s="71"/>
      <c r="P156" s="207">
        <f>O156*H156</f>
        <v>0</v>
      </c>
      <c r="Q156" s="207">
        <v>0</v>
      </c>
      <c r="R156" s="207">
        <f>Q156*H156</f>
        <v>0</v>
      </c>
      <c r="S156" s="207">
        <v>0</v>
      </c>
      <c r="T156" s="20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9" t="s">
        <v>120</v>
      </c>
      <c r="AT156" s="209" t="s">
        <v>115</v>
      </c>
      <c r="AU156" s="209" t="s">
        <v>84</v>
      </c>
      <c r="AY156" s="17" t="s">
        <v>113</v>
      </c>
      <c r="BE156" s="210">
        <f>IF(N156="základní",J156,0)</f>
        <v>7155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7" t="s">
        <v>82</v>
      </c>
      <c r="BK156" s="210">
        <f>ROUND(I156*H156,2)</f>
        <v>7155</v>
      </c>
      <c r="BL156" s="17" t="s">
        <v>120</v>
      </c>
      <c r="BM156" s="209" t="s">
        <v>192</v>
      </c>
    </row>
    <row r="157" spans="1:47" s="2" customFormat="1" ht="19.5">
      <c r="A157" s="34"/>
      <c r="B157" s="35"/>
      <c r="C157" s="36"/>
      <c r="D157" s="211" t="s">
        <v>122</v>
      </c>
      <c r="E157" s="36"/>
      <c r="F157" s="212" t="s">
        <v>193</v>
      </c>
      <c r="G157" s="36"/>
      <c r="H157" s="36"/>
      <c r="I157" s="110"/>
      <c r="J157" s="36"/>
      <c r="K157" s="36"/>
      <c r="L157" s="39"/>
      <c r="M157" s="213"/>
      <c r="N157" s="21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122</v>
      </c>
      <c r="AU157" s="17" t="s">
        <v>84</v>
      </c>
    </row>
    <row r="158" spans="1:65" s="2" customFormat="1" ht="21.75" customHeight="1">
      <c r="A158" s="34"/>
      <c r="B158" s="35"/>
      <c r="C158" s="198" t="s">
        <v>8</v>
      </c>
      <c r="D158" s="198" t="s">
        <v>115</v>
      </c>
      <c r="E158" s="199" t="s">
        <v>194</v>
      </c>
      <c r="F158" s="200" t="s">
        <v>195</v>
      </c>
      <c r="G158" s="201" t="s">
        <v>118</v>
      </c>
      <c r="H158" s="202">
        <v>119.25</v>
      </c>
      <c r="I158" s="203">
        <v>21</v>
      </c>
      <c r="J158" s="204">
        <f>ROUND(I158*H158,2)</f>
        <v>2504.25</v>
      </c>
      <c r="K158" s="200" t="s">
        <v>119</v>
      </c>
      <c r="L158" s="39"/>
      <c r="M158" s="205" t="s">
        <v>1</v>
      </c>
      <c r="N158" s="206" t="s">
        <v>42</v>
      </c>
      <c r="O158" s="71"/>
      <c r="P158" s="207">
        <f>O158*H158</f>
        <v>0</v>
      </c>
      <c r="Q158" s="207">
        <v>0</v>
      </c>
      <c r="R158" s="207">
        <f>Q158*H158</f>
        <v>0</v>
      </c>
      <c r="S158" s="207">
        <v>0</v>
      </c>
      <c r="T158" s="20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9" t="s">
        <v>120</v>
      </c>
      <c r="AT158" s="209" t="s">
        <v>115</v>
      </c>
      <c r="AU158" s="209" t="s">
        <v>84</v>
      </c>
      <c r="AY158" s="17" t="s">
        <v>113</v>
      </c>
      <c r="BE158" s="210">
        <f>IF(N158="základní",J158,0)</f>
        <v>2504.25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17" t="s">
        <v>82</v>
      </c>
      <c r="BK158" s="210">
        <f>ROUND(I158*H158,2)</f>
        <v>2504.25</v>
      </c>
      <c r="BL158" s="17" t="s">
        <v>120</v>
      </c>
      <c r="BM158" s="209" t="s">
        <v>196</v>
      </c>
    </row>
    <row r="159" spans="1:47" s="2" customFormat="1" ht="19.5">
      <c r="A159" s="34"/>
      <c r="B159" s="35"/>
      <c r="C159" s="36"/>
      <c r="D159" s="211" t="s">
        <v>122</v>
      </c>
      <c r="E159" s="36"/>
      <c r="F159" s="212" t="s">
        <v>193</v>
      </c>
      <c r="G159" s="36"/>
      <c r="H159" s="36"/>
      <c r="I159" s="110"/>
      <c r="J159" s="36"/>
      <c r="K159" s="36"/>
      <c r="L159" s="39"/>
      <c r="M159" s="213"/>
      <c r="N159" s="214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122</v>
      </c>
      <c r="AU159" s="17" t="s">
        <v>84</v>
      </c>
    </row>
    <row r="160" spans="2:51" s="13" customFormat="1" ht="22.5">
      <c r="B160" s="215"/>
      <c r="C160" s="216"/>
      <c r="D160" s="211" t="s">
        <v>128</v>
      </c>
      <c r="E160" s="217" t="s">
        <v>1</v>
      </c>
      <c r="F160" s="218" t="s">
        <v>197</v>
      </c>
      <c r="G160" s="216"/>
      <c r="H160" s="219">
        <v>119.25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128</v>
      </c>
      <c r="AU160" s="225" t="s">
        <v>84</v>
      </c>
      <c r="AV160" s="13" t="s">
        <v>84</v>
      </c>
      <c r="AW160" s="13" t="s">
        <v>33</v>
      </c>
      <c r="AX160" s="13" t="s">
        <v>82</v>
      </c>
      <c r="AY160" s="225" t="s">
        <v>113</v>
      </c>
    </row>
    <row r="161" spans="2:63" s="12" customFormat="1" ht="22.9" customHeight="1">
      <c r="B161" s="182"/>
      <c r="C161" s="183"/>
      <c r="D161" s="184" t="s">
        <v>76</v>
      </c>
      <c r="E161" s="196" t="s">
        <v>142</v>
      </c>
      <c r="F161" s="196" t="s">
        <v>198</v>
      </c>
      <c r="G161" s="183"/>
      <c r="H161" s="183"/>
      <c r="I161" s="186"/>
      <c r="J161" s="197">
        <f>BK161</f>
        <v>1748742.5</v>
      </c>
      <c r="K161" s="183"/>
      <c r="L161" s="188"/>
      <c r="M161" s="189"/>
      <c r="N161" s="190"/>
      <c r="O161" s="190"/>
      <c r="P161" s="191">
        <f>SUM(P162:P184)</f>
        <v>0</v>
      </c>
      <c r="Q161" s="190"/>
      <c r="R161" s="191">
        <f>SUM(R162:R184)</f>
        <v>25.758</v>
      </c>
      <c r="S161" s="190"/>
      <c r="T161" s="192">
        <f>SUM(T162:T184)</f>
        <v>0</v>
      </c>
      <c r="AR161" s="193" t="s">
        <v>82</v>
      </c>
      <c r="AT161" s="194" t="s">
        <v>76</v>
      </c>
      <c r="AU161" s="194" t="s">
        <v>82</v>
      </c>
      <c r="AY161" s="193" t="s">
        <v>113</v>
      </c>
      <c r="BK161" s="195">
        <f>SUM(BK162:BK184)</f>
        <v>1748742.5</v>
      </c>
    </row>
    <row r="162" spans="1:65" s="2" customFormat="1" ht="21.75" customHeight="1">
      <c r="A162" s="34"/>
      <c r="B162" s="35"/>
      <c r="C162" s="198" t="s">
        <v>199</v>
      </c>
      <c r="D162" s="198" t="s">
        <v>115</v>
      </c>
      <c r="E162" s="199" t="s">
        <v>200</v>
      </c>
      <c r="F162" s="200" t="s">
        <v>201</v>
      </c>
      <c r="G162" s="201" t="s">
        <v>118</v>
      </c>
      <c r="H162" s="202">
        <v>93</v>
      </c>
      <c r="I162" s="203">
        <v>180</v>
      </c>
      <c r="J162" s="204">
        <f>ROUND(I162*H162,2)</f>
        <v>16740</v>
      </c>
      <c r="K162" s="200" t="s">
        <v>119</v>
      </c>
      <c r="L162" s="39"/>
      <c r="M162" s="205" t="s">
        <v>1</v>
      </c>
      <c r="N162" s="206" t="s">
        <v>42</v>
      </c>
      <c r="O162" s="71"/>
      <c r="P162" s="207">
        <f>O162*H162</f>
        <v>0</v>
      </c>
      <c r="Q162" s="207">
        <v>0</v>
      </c>
      <c r="R162" s="207">
        <f>Q162*H162</f>
        <v>0</v>
      </c>
      <c r="S162" s="207">
        <v>0</v>
      </c>
      <c r="T162" s="20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9" t="s">
        <v>120</v>
      </c>
      <c r="AT162" s="209" t="s">
        <v>115</v>
      </c>
      <c r="AU162" s="209" t="s">
        <v>84</v>
      </c>
      <c r="AY162" s="17" t="s">
        <v>113</v>
      </c>
      <c r="BE162" s="210">
        <f>IF(N162="základní",J162,0)</f>
        <v>16740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17" t="s">
        <v>82</v>
      </c>
      <c r="BK162" s="210">
        <f>ROUND(I162*H162,2)</f>
        <v>16740</v>
      </c>
      <c r="BL162" s="17" t="s">
        <v>120</v>
      </c>
      <c r="BM162" s="209" t="s">
        <v>202</v>
      </c>
    </row>
    <row r="163" spans="1:47" s="2" customFormat="1" ht="19.5">
      <c r="A163" s="34"/>
      <c r="B163" s="35"/>
      <c r="C163" s="36"/>
      <c r="D163" s="211" t="s">
        <v>122</v>
      </c>
      <c r="E163" s="36"/>
      <c r="F163" s="212" t="s">
        <v>123</v>
      </c>
      <c r="G163" s="36"/>
      <c r="H163" s="36"/>
      <c r="I163" s="110"/>
      <c r="J163" s="36"/>
      <c r="K163" s="36"/>
      <c r="L163" s="39"/>
      <c r="M163" s="213"/>
      <c r="N163" s="21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122</v>
      </c>
      <c r="AU163" s="17" t="s">
        <v>84</v>
      </c>
    </row>
    <row r="164" spans="2:51" s="15" customFormat="1" ht="12">
      <c r="B164" s="247"/>
      <c r="C164" s="248"/>
      <c r="D164" s="211" t="s">
        <v>128</v>
      </c>
      <c r="E164" s="249" t="s">
        <v>1</v>
      </c>
      <c r="F164" s="250" t="s">
        <v>203</v>
      </c>
      <c r="G164" s="248"/>
      <c r="H164" s="249" t="s">
        <v>1</v>
      </c>
      <c r="I164" s="251"/>
      <c r="J164" s="248"/>
      <c r="K164" s="248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128</v>
      </c>
      <c r="AU164" s="256" t="s">
        <v>84</v>
      </c>
      <c r="AV164" s="15" t="s">
        <v>82</v>
      </c>
      <c r="AW164" s="15" t="s">
        <v>33</v>
      </c>
      <c r="AX164" s="15" t="s">
        <v>77</v>
      </c>
      <c r="AY164" s="256" t="s">
        <v>113</v>
      </c>
    </row>
    <row r="165" spans="2:51" s="13" customFormat="1" ht="12">
      <c r="B165" s="215"/>
      <c r="C165" s="216"/>
      <c r="D165" s="211" t="s">
        <v>128</v>
      </c>
      <c r="E165" s="217" t="s">
        <v>1</v>
      </c>
      <c r="F165" s="218" t="s">
        <v>204</v>
      </c>
      <c r="G165" s="216"/>
      <c r="H165" s="219">
        <v>93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128</v>
      </c>
      <c r="AU165" s="225" t="s">
        <v>84</v>
      </c>
      <c r="AV165" s="13" t="s">
        <v>84</v>
      </c>
      <c r="AW165" s="13" t="s">
        <v>33</v>
      </c>
      <c r="AX165" s="13" t="s">
        <v>82</v>
      </c>
      <c r="AY165" s="225" t="s">
        <v>113</v>
      </c>
    </row>
    <row r="166" spans="1:65" s="2" customFormat="1" ht="16.5" customHeight="1">
      <c r="A166" s="34"/>
      <c r="B166" s="35"/>
      <c r="C166" s="198" t="s">
        <v>205</v>
      </c>
      <c r="D166" s="198" t="s">
        <v>115</v>
      </c>
      <c r="E166" s="199" t="s">
        <v>206</v>
      </c>
      <c r="F166" s="200" t="s">
        <v>207</v>
      </c>
      <c r="G166" s="201" t="s">
        <v>118</v>
      </c>
      <c r="H166" s="202">
        <v>9</v>
      </c>
      <c r="I166" s="203">
        <v>78</v>
      </c>
      <c r="J166" s="204">
        <f>ROUND(I166*H166,2)</f>
        <v>702</v>
      </c>
      <c r="K166" s="200" t="s">
        <v>119</v>
      </c>
      <c r="L166" s="39"/>
      <c r="M166" s="205" t="s">
        <v>1</v>
      </c>
      <c r="N166" s="206" t="s">
        <v>42</v>
      </c>
      <c r="O166" s="71"/>
      <c r="P166" s="207">
        <f>O166*H166</f>
        <v>0</v>
      </c>
      <c r="Q166" s="207">
        <v>0</v>
      </c>
      <c r="R166" s="207">
        <f>Q166*H166</f>
        <v>0</v>
      </c>
      <c r="S166" s="207">
        <v>0</v>
      </c>
      <c r="T166" s="20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9" t="s">
        <v>120</v>
      </c>
      <c r="AT166" s="209" t="s">
        <v>115</v>
      </c>
      <c r="AU166" s="209" t="s">
        <v>84</v>
      </c>
      <c r="AY166" s="17" t="s">
        <v>113</v>
      </c>
      <c r="BE166" s="210">
        <f>IF(N166="základní",J166,0)</f>
        <v>702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7" t="s">
        <v>82</v>
      </c>
      <c r="BK166" s="210">
        <f>ROUND(I166*H166,2)</f>
        <v>702</v>
      </c>
      <c r="BL166" s="17" t="s">
        <v>120</v>
      </c>
      <c r="BM166" s="209" t="s">
        <v>208</v>
      </c>
    </row>
    <row r="167" spans="1:47" s="2" customFormat="1" ht="19.5">
      <c r="A167" s="34"/>
      <c r="B167" s="35"/>
      <c r="C167" s="36"/>
      <c r="D167" s="211" t="s">
        <v>122</v>
      </c>
      <c r="E167" s="36"/>
      <c r="F167" s="212" t="s">
        <v>123</v>
      </c>
      <c r="G167" s="36"/>
      <c r="H167" s="36"/>
      <c r="I167" s="110"/>
      <c r="J167" s="36"/>
      <c r="K167" s="36"/>
      <c r="L167" s="39"/>
      <c r="M167" s="213"/>
      <c r="N167" s="214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122</v>
      </c>
      <c r="AU167" s="17" t="s">
        <v>84</v>
      </c>
    </row>
    <row r="168" spans="2:51" s="13" customFormat="1" ht="12">
      <c r="B168" s="215"/>
      <c r="C168" s="216"/>
      <c r="D168" s="211" t="s">
        <v>128</v>
      </c>
      <c r="E168" s="217" t="s">
        <v>1</v>
      </c>
      <c r="F168" s="218" t="s">
        <v>209</v>
      </c>
      <c r="G168" s="216"/>
      <c r="H168" s="219">
        <v>9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128</v>
      </c>
      <c r="AU168" s="225" t="s">
        <v>84</v>
      </c>
      <c r="AV168" s="13" t="s">
        <v>84</v>
      </c>
      <c r="AW168" s="13" t="s">
        <v>33</v>
      </c>
      <c r="AX168" s="13" t="s">
        <v>82</v>
      </c>
      <c r="AY168" s="225" t="s">
        <v>113</v>
      </c>
    </row>
    <row r="169" spans="1:65" s="2" customFormat="1" ht="16.5" customHeight="1">
      <c r="A169" s="34"/>
      <c r="B169" s="35"/>
      <c r="C169" s="198" t="s">
        <v>210</v>
      </c>
      <c r="D169" s="198" t="s">
        <v>115</v>
      </c>
      <c r="E169" s="199" t="s">
        <v>211</v>
      </c>
      <c r="F169" s="200" t="s">
        <v>212</v>
      </c>
      <c r="G169" s="201" t="s">
        <v>118</v>
      </c>
      <c r="H169" s="202">
        <v>119.25</v>
      </c>
      <c r="I169" s="203">
        <v>138</v>
      </c>
      <c r="J169" s="204">
        <f>ROUND(I169*H169,2)</f>
        <v>16456.5</v>
      </c>
      <c r="K169" s="200" t="s">
        <v>119</v>
      </c>
      <c r="L169" s="39"/>
      <c r="M169" s="205" t="s">
        <v>1</v>
      </c>
      <c r="N169" s="206" t="s">
        <v>42</v>
      </c>
      <c r="O169" s="71"/>
      <c r="P169" s="207">
        <f>O169*H169</f>
        <v>0</v>
      </c>
      <c r="Q169" s="207">
        <v>0.216</v>
      </c>
      <c r="R169" s="207">
        <f>Q169*H169</f>
        <v>25.758</v>
      </c>
      <c r="S169" s="207">
        <v>0</v>
      </c>
      <c r="T169" s="20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9" t="s">
        <v>120</v>
      </c>
      <c r="AT169" s="209" t="s">
        <v>115</v>
      </c>
      <c r="AU169" s="209" t="s">
        <v>84</v>
      </c>
      <c r="AY169" s="17" t="s">
        <v>113</v>
      </c>
      <c r="BE169" s="210">
        <f>IF(N169="základní",J169,0)</f>
        <v>16456.5</v>
      </c>
      <c r="BF169" s="210">
        <f>IF(N169="snížená",J169,0)</f>
        <v>0</v>
      </c>
      <c r="BG169" s="210">
        <f>IF(N169="zákl. přenesená",J169,0)</f>
        <v>0</v>
      </c>
      <c r="BH169" s="210">
        <f>IF(N169="sníž. přenesená",J169,0)</f>
        <v>0</v>
      </c>
      <c r="BI169" s="210">
        <f>IF(N169="nulová",J169,0)</f>
        <v>0</v>
      </c>
      <c r="BJ169" s="17" t="s">
        <v>82</v>
      </c>
      <c r="BK169" s="210">
        <f>ROUND(I169*H169,2)</f>
        <v>16456.5</v>
      </c>
      <c r="BL169" s="17" t="s">
        <v>120</v>
      </c>
      <c r="BM169" s="209" t="s">
        <v>213</v>
      </c>
    </row>
    <row r="170" spans="1:47" s="2" customFormat="1" ht="19.5">
      <c r="A170" s="34"/>
      <c r="B170" s="35"/>
      <c r="C170" s="36"/>
      <c r="D170" s="211" t="s">
        <v>122</v>
      </c>
      <c r="E170" s="36"/>
      <c r="F170" s="212" t="s">
        <v>123</v>
      </c>
      <c r="G170" s="36"/>
      <c r="H170" s="36"/>
      <c r="I170" s="110"/>
      <c r="J170" s="36"/>
      <c r="K170" s="36"/>
      <c r="L170" s="39"/>
      <c r="M170" s="213"/>
      <c r="N170" s="214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122</v>
      </c>
      <c r="AU170" s="17" t="s">
        <v>84</v>
      </c>
    </row>
    <row r="171" spans="2:51" s="13" customFormat="1" ht="22.5">
      <c r="B171" s="215"/>
      <c r="C171" s="216"/>
      <c r="D171" s="211" t="s">
        <v>128</v>
      </c>
      <c r="E171" s="217" t="s">
        <v>1</v>
      </c>
      <c r="F171" s="218" t="s">
        <v>197</v>
      </c>
      <c r="G171" s="216"/>
      <c r="H171" s="219">
        <v>119.25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128</v>
      </c>
      <c r="AU171" s="225" t="s">
        <v>84</v>
      </c>
      <c r="AV171" s="13" t="s">
        <v>84</v>
      </c>
      <c r="AW171" s="13" t="s">
        <v>33</v>
      </c>
      <c r="AX171" s="13" t="s">
        <v>82</v>
      </c>
      <c r="AY171" s="225" t="s">
        <v>113</v>
      </c>
    </row>
    <row r="172" spans="1:65" s="2" customFormat="1" ht="21.75" customHeight="1">
      <c r="A172" s="34"/>
      <c r="B172" s="35"/>
      <c r="C172" s="198" t="s">
        <v>214</v>
      </c>
      <c r="D172" s="198" t="s">
        <v>115</v>
      </c>
      <c r="E172" s="199" t="s">
        <v>215</v>
      </c>
      <c r="F172" s="200" t="s">
        <v>216</v>
      </c>
      <c r="G172" s="201" t="s">
        <v>118</v>
      </c>
      <c r="H172" s="202">
        <v>2551</v>
      </c>
      <c r="I172" s="203">
        <v>18</v>
      </c>
      <c r="J172" s="204">
        <f>ROUND(I172*H172,2)</f>
        <v>45918</v>
      </c>
      <c r="K172" s="200" t="s">
        <v>119</v>
      </c>
      <c r="L172" s="39"/>
      <c r="M172" s="205" t="s">
        <v>1</v>
      </c>
      <c r="N172" s="206" t="s">
        <v>42</v>
      </c>
      <c r="O172" s="71"/>
      <c r="P172" s="207">
        <f>O172*H172</f>
        <v>0</v>
      </c>
      <c r="Q172" s="207">
        <v>0</v>
      </c>
      <c r="R172" s="207">
        <f>Q172*H172</f>
        <v>0</v>
      </c>
      <c r="S172" s="207">
        <v>0</v>
      </c>
      <c r="T172" s="20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9" t="s">
        <v>120</v>
      </c>
      <c r="AT172" s="209" t="s">
        <v>115</v>
      </c>
      <c r="AU172" s="209" t="s">
        <v>84</v>
      </c>
      <c r="AY172" s="17" t="s">
        <v>113</v>
      </c>
      <c r="BE172" s="210">
        <f>IF(N172="základní",J172,0)</f>
        <v>45918</v>
      </c>
      <c r="BF172" s="210">
        <f>IF(N172="snížená",J172,0)</f>
        <v>0</v>
      </c>
      <c r="BG172" s="210">
        <f>IF(N172="zákl. přenesená",J172,0)</f>
        <v>0</v>
      </c>
      <c r="BH172" s="210">
        <f>IF(N172="sníž. přenesená",J172,0)</f>
        <v>0</v>
      </c>
      <c r="BI172" s="210">
        <f>IF(N172="nulová",J172,0)</f>
        <v>0</v>
      </c>
      <c r="BJ172" s="17" t="s">
        <v>82</v>
      </c>
      <c r="BK172" s="210">
        <f>ROUND(I172*H172,2)</f>
        <v>45918</v>
      </c>
      <c r="BL172" s="17" t="s">
        <v>120</v>
      </c>
      <c r="BM172" s="209" t="s">
        <v>217</v>
      </c>
    </row>
    <row r="173" spans="1:47" s="2" customFormat="1" ht="19.5">
      <c r="A173" s="34"/>
      <c r="B173" s="35"/>
      <c r="C173" s="36"/>
      <c r="D173" s="211" t="s">
        <v>122</v>
      </c>
      <c r="E173" s="36"/>
      <c r="F173" s="212" t="s">
        <v>123</v>
      </c>
      <c r="G173" s="36"/>
      <c r="H173" s="36"/>
      <c r="I173" s="110"/>
      <c r="J173" s="36"/>
      <c r="K173" s="36"/>
      <c r="L173" s="39"/>
      <c r="M173" s="213"/>
      <c r="N173" s="214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122</v>
      </c>
      <c r="AU173" s="17" t="s">
        <v>84</v>
      </c>
    </row>
    <row r="174" spans="2:51" s="13" customFormat="1" ht="12">
      <c r="B174" s="215"/>
      <c r="C174" s="216"/>
      <c r="D174" s="211" t="s">
        <v>128</v>
      </c>
      <c r="E174" s="217" t="s">
        <v>1</v>
      </c>
      <c r="F174" s="218" t="s">
        <v>218</v>
      </c>
      <c r="G174" s="216"/>
      <c r="H174" s="219">
        <v>2551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128</v>
      </c>
      <c r="AU174" s="225" t="s">
        <v>84</v>
      </c>
      <c r="AV174" s="13" t="s">
        <v>84</v>
      </c>
      <c r="AW174" s="13" t="s">
        <v>33</v>
      </c>
      <c r="AX174" s="13" t="s">
        <v>82</v>
      </c>
      <c r="AY174" s="225" t="s">
        <v>113</v>
      </c>
    </row>
    <row r="175" spans="1:65" s="2" customFormat="1" ht="16.5" customHeight="1">
      <c r="A175" s="34"/>
      <c r="B175" s="35"/>
      <c r="C175" s="198" t="s">
        <v>219</v>
      </c>
      <c r="D175" s="198" t="s">
        <v>115</v>
      </c>
      <c r="E175" s="199" t="s">
        <v>220</v>
      </c>
      <c r="F175" s="200" t="s">
        <v>221</v>
      </c>
      <c r="G175" s="201" t="s">
        <v>118</v>
      </c>
      <c r="H175" s="202">
        <v>5003</v>
      </c>
      <c r="I175" s="203">
        <v>15</v>
      </c>
      <c r="J175" s="204">
        <f>ROUND(I175*H175,2)</f>
        <v>75045</v>
      </c>
      <c r="K175" s="200" t="s">
        <v>119</v>
      </c>
      <c r="L175" s="39"/>
      <c r="M175" s="205" t="s">
        <v>1</v>
      </c>
      <c r="N175" s="206" t="s">
        <v>42</v>
      </c>
      <c r="O175" s="71"/>
      <c r="P175" s="207">
        <f>O175*H175</f>
        <v>0</v>
      </c>
      <c r="Q175" s="207">
        <v>0</v>
      </c>
      <c r="R175" s="207">
        <f>Q175*H175</f>
        <v>0</v>
      </c>
      <c r="S175" s="207">
        <v>0</v>
      </c>
      <c r="T175" s="20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9" t="s">
        <v>120</v>
      </c>
      <c r="AT175" s="209" t="s">
        <v>115</v>
      </c>
      <c r="AU175" s="209" t="s">
        <v>84</v>
      </c>
      <c r="AY175" s="17" t="s">
        <v>113</v>
      </c>
      <c r="BE175" s="210">
        <f>IF(N175="základní",J175,0)</f>
        <v>75045</v>
      </c>
      <c r="BF175" s="210">
        <f>IF(N175="snížená",J175,0)</f>
        <v>0</v>
      </c>
      <c r="BG175" s="210">
        <f>IF(N175="zákl. přenesená",J175,0)</f>
        <v>0</v>
      </c>
      <c r="BH175" s="210">
        <f>IF(N175="sníž. přenesená",J175,0)</f>
        <v>0</v>
      </c>
      <c r="BI175" s="210">
        <f>IF(N175="nulová",J175,0)</f>
        <v>0</v>
      </c>
      <c r="BJ175" s="17" t="s">
        <v>82</v>
      </c>
      <c r="BK175" s="210">
        <f>ROUND(I175*H175,2)</f>
        <v>75045</v>
      </c>
      <c r="BL175" s="17" t="s">
        <v>120</v>
      </c>
      <c r="BM175" s="209" t="s">
        <v>222</v>
      </c>
    </row>
    <row r="176" spans="1:47" s="2" customFormat="1" ht="19.5">
      <c r="A176" s="34"/>
      <c r="B176" s="35"/>
      <c r="C176" s="36"/>
      <c r="D176" s="211" t="s">
        <v>122</v>
      </c>
      <c r="E176" s="36"/>
      <c r="F176" s="212" t="s">
        <v>123</v>
      </c>
      <c r="G176" s="36"/>
      <c r="H176" s="36"/>
      <c r="I176" s="110"/>
      <c r="J176" s="36"/>
      <c r="K176" s="36"/>
      <c r="L176" s="39"/>
      <c r="M176" s="213"/>
      <c r="N176" s="214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122</v>
      </c>
      <c r="AU176" s="17" t="s">
        <v>84</v>
      </c>
    </row>
    <row r="177" spans="2:51" s="13" customFormat="1" ht="12">
      <c r="B177" s="215"/>
      <c r="C177" s="216"/>
      <c r="D177" s="211" t="s">
        <v>128</v>
      </c>
      <c r="E177" s="217" t="s">
        <v>1</v>
      </c>
      <c r="F177" s="218" t="s">
        <v>223</v>
      </c>
      <c r="G177" s="216"/>
      <c r="H177" s="219">
        <v>5003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128</v>
      </c>
      <c r="AU177" s="225" t="s">
        <v>84</v>
      </c>
      <c r="AV177" s="13" t="s">
        <v>84</v>
      </c>
      <c r="AW177" s="13" t="s">
        <v>33</v>
      </c>
      <c r="AX177" s="13" t="s">
        <v>82</v>
      </c>
      <c r="AY177" s="225" t="s">
        <v>113</v>
      </c>
    </row>
    <row r="178" spans="1:65" s="2" customFormat="1" ht="21.75" customHeight="1">
      <c r="A178" s="34"/>
      <c r="B178" s="35"/>
      <c r="C178" s="198" t="s">
        <v>7</v>
      </c>
      <c r="D178" s="198" t="s">
        <v>115</v>
      </c>
      <c r="E178" s="199" t="s">
        <v>224</v>
      </c>
      <c r="F178" s="200" t="s">
        <v>225</v>
      </c>
      <c r="G178" s="201" t="s">
        <v>118</v>
      </c>
      <c r="H178" s="202">
        <v>2551</v>
      </c>
      <c r="I178" s="203">
        <v>145</v>
      </c>
      <c r="J178" s="204">
        <f>ROUND(I178*H178,2)</f>
        <v>369895</v>
      </c>
      <c r="K178" s="200" t="s">
        <v>119</v>
      </c>
      <c r="L178" s="39"/>
      <c r="M178" s="205" t="s">
        <v>1</v>
      </c>
      <c r="N178" s="206" t="s">
        <v>42</v>
      </c>
      <c r="O178" s="71"/>
      <c r="P178" s="207">
        <f>O178*H178</f>
        <v>0</v>
      </c>
      <c r="Q178" s="207">
        <v>0</v>
      </c>
      <c r="R178" s="207">
        <f>Q178*H178</f>
        <v>0</v>
      </c>
      <c r="S178" s="207">
        <v>0</v>
      </c>
      <c r="T178" s="20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9" t="s">
        <v>120</v>
      </c>
      <c r="AT178" s="209" t="s">
        <v>115</v>
      </c>
      <c r="AU178" s="209" t="s">
        <v>84</v>
      </c>
      <c r="AY178" s="17" t="s">
        <v>113</v>
      </c>
      <c r="BE178" s="210">
        <f>IF(N178="základní",J178,0)</f>
        <v>369895</v>
      </c>
      <c r="BF178" s="210">
        <f>IF(N178="snížená",J178,0)</f>
        <v>0</v>
      </c>
      <c r="BG178" s="210">
        <f>IF(N178="zákl. přenesená",J178,0)</f>
        <v>0</v>
      </c>
      <c r="BH178" s="210">
        <f>IF(N178="sníž. přenesená",J178,0)</f>
        <v>0</v>
      </c>
      <c r="BI178" s="210">
        <f>IF(N178="nulová",J178,0)</f>
        <v>0</v>
      </c>
      <c r="BJ178" s="17" t="s">
        <v>82</v>
      </c>
      <c r="BK178" s="210">
        <f>ROUND(I178*H178,2)</f>
        <v>369895</v>
      </c>
      <c r="BL178" s="17" t="s">
        <v>120</v>
      </c>
      <c r="BM178" s="209" t="s">
        <v>226</v>
      </c>
    </row>
    <row r="179" spans="1:47" s="2" customFormat="1" ht="19.5">
      <c r="A179" s="34"/>
      <c r="B179" s="35"/>
      <c r="C179" s="36"/>
      <c r="D179" s="211" t="s">
        <v>122</v>
      </c>
      <c r="E179" s="36"/>
      <c r="F179" s="212" t="s">
        <v>123</v>
      </c>
      <c r="G179" s="36"/>
      <c r="H179" s="36"/>
      <c r="I179" s="110"/>
      <c r="J179" s="36"/>
      <c r="K179" s="36"/>
      <c r="L179" s="39"/>
      <c r="M179" s="213"/>
      <c r="N179" s="21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122</v>
      </c>
      <c r="AU179" s="17" t="s">
        <v>84</v>
      </c>
    </row>
    <row r="180" spans="2:51" s="13" customFormat="1" ht="12">
      <c r="B180" s="215"/>
      <c r="C180" s="216"/>
      <c r="D180" s="211" t="s">
        <v>128</v>
      </c>
      <c r="E180" s="217" t="s">
        <v>1</v>
      </c>
      <c r="F180" s="218" t="s">
        <v>227</v>
      </c>
      <c r="G180" s="216"/>
      <c r="H180" s="219">
        <v>2551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128</v>
      </c>
      <c r="AU180" s="225" t="s">
        <v>84</v>
      </c>
      <c r="AV180" s="13" t="s">
        <v>84</v>
      </c>
      <c r="AW180" s="13" t="s">
        <v>33</v>
      </c>
      <c r="AX180" s="13" t="s">
        <v>82</v>
      </c>
      <c r="AY180" s="225" t="s">
        <v>113</v>
      </c>
    </row>
    <row r="181" spans="1:65" s="2" customFormat="1" ht="21.75" customHeight="1">
      <c r="A181" s="34"/>
      <c r="B181" s="35"/>
      <c r="C181" s="198" t="s">
        <v>228</v>
      </c>
      <c r="D181" s="198" t="s">
        <v>115</v>
      </c>
      <c r="E181" s="199" t="s">
        <v>229</v>
      </c>
      <c r="F181" s="200" t="s">
        <v>230</v>
      </c>
      <c r="G181" s="201" t="s">
        <v>118</v>
      </c>
      <c r="H181" s="202">
        <v>2518</v>
      </c>
      <c r="I181" s="203">
        <v>192</v>
      </c>
      <c r="J181" s="204">
        <f>ROUND(I181*H181,2)</f>
        <v>483456</v>
      </c>
      <c r="K181" s="200" t="s">
        <v>119</v>
      </c>
      <c r="L181" s="39"/>
      <c r="M181" s="205" t="s">
        <v>1</v>
      </c>
      <c r="N181" s="206" t="s">
        <v>42</v>
      </c>
      <c r="O181" s="71"/>
      <c r="P181" s="207">
        <f>O181*H181</f>
        <v>0</v>
      </c>
      <c r="Q181" s="207">
        <v>0</v>
      </c>
      <c r="R181" s="207">
        <f>Q181*H181</f>
        <v>0</v>
      </c>
      <c r="S181" s="207">
        <v>0</v>
      </c>
      <c r="T181" s="20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9" t="s">
        <v>120</v>
      </c>
      <c r="AT181" s="209" t="s">
        <v>115</v>
      </c>
      <c r="AU181" s="209" t="s">
        <v>84</v>
      </c>
      <c r="AY181" s="17" t="s">
        <v>113</v>
      </c>
      <c r="BE181" s="210">
        <f>IF(N181="základní",J181,0)</f>
        <v>483456</v>
      </c>
      <c r="BF181" s="210">
        <f>IF(N181="snížená",J181,0)</f>
        <v>0</v>
      </c>
      <c r="BG181" s="210">
        <f>IF(N181="zákl. přenesená",J181,0)</f>
        <v>0</v>
      </c>
      <c r="BH181" s="210">
        <f>IF(N181="sníž. přenesená",J181,0)</f>
        <v>0</v>
      </c>
      <c r="BI181" s="210">
        <f>IF(N181="nulová",J181,0)</f>
        <v>0</v>
      </c>
      <c r="BJ181" s="17" t="s">
        <v>82</v>
      </c>
      <c r="BK181" s="210">
        <f>ROUND(I181*H181,2)</f>
        <v>483456</v>
      </c>
      <c r="BL181" s="17" t="s">
        <v>120</v>
      </c>
      <c r="BM181" s="209" t="s">
        <v>231</v>
      </c>
    </row>
    <row r="182" spans="1:47" s="2" customFormat="1" ht="19.5">
      <c r="A182" s="34"/>
      <c r="B182" s="35"/>
      <c r="C182" s="36"/>
      <c r="D182" s="211" t="s">
        <v>122</v>
      </c>
      <c r="E182" s="36"/>
      <c r="F182" s="212" t="s">
        <v>123</v>
      </c>
      <c r="G182" s="36"/>
      <c r="H182" s="36"/>
      <c r="I182" s="110"/>
      <c r="J182" s="36"/>
      <c r="K182" s="36"/>
      <c r="L182" s="39"/>
      <c r="M182" s="213"/>
      <c r="N182" s="214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122</v>
      </c>
      <c r="AU182" s="17" t="s">
        <v>84</v>
      </c>
    </row>
    <row r="183" spans="1:65" s="2" customFormat="1" ht="21.75" customHeight="1">
      <c r="A183" s="34"/>
      <c r="B183" s="35"/>
      <c r="C183" s="198" t="s">
        <v>232</v>
      </c>
      <c r="D183" s="198" t="s">
        <v>115</v>
      </c>
      <c r="E183" s="199" t="s">
        <v>233</v>
      </c>
      <c r="F183" s="200" t="s">
        <v>234</v>
      </c>
      <c r="G183" s="201" t="s">
        <v>118</v>
      </c>
      <c r="H183" s="202">
        <v>2485</v>
      </c>
      <c r="I183" s="203">
        <v>298</v>
      </c>
      <c r="J183" s="204">
        <f>ROUND(I183*H183,2)</f>
        <v>740530</v>
      </c>
      <c r="K183" s="200" t="s">
        <v>119</v>
      </c>
      <c r="L183" s="39"/>
      <c r="M183" s="205" t="s">
        <v>1</v>
      </c>
      <c r="N183" s="206" t="s">
        <v>42</v>
      </c>
      <c r="O183" s="71"/>
      <c r="P183" s="207">
        <f>O183*H183</f>
        <v>0</v>
      </c>
      <c r="Q183" s="207">
        <v>0</v>
      </c>
      <c r="R183" s="207">
        <f>Q183*H183</f>
        <v>0</v>
      </c>
      <c r="S183" s="207">
        <v>0</v>
      </c>
      <c r="T183" s="20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9" t="s">
        <v>120</v>
      </c>
      <c r="AT183" s="209" t="s">
        <v>115</v>
      </c>
      <c r="AU183" s="209" t="s">
        <v>84</v>
      </c>
      <c r="AY183" s="17" t="s">
        <v>113</v>
      </c>
      <c r="BE183" s="210">
        <f>IF(N183="základní",J183,0)</f>
        <v>740530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7" t="s">
        <v>82</v>
      </c>
      <c r="BK183" s="210">
        <f>ROUND(I183*H183,2)</f>
        <v>740530</v>
      </c>
      <c r="BL183" s="17" t="s">
        <v>120</v>
      </c>
      <c r="BM183" s="209" t="s">
        <v>235</v>
      </c>
    </row>
    <row r="184" spans="1:47" s="2" customFormat="1" ht="19.5">
      <c r="A184" s="34"/>
      <c r="B184" s="35"/>
      <c r="C184" s="36"/>
      <c r="D184" s="211" t="s">
        <v>122</v>
      </c>
      <c r="E184" s="36"/>
      <c r="F184" s="212" t="s">
        <v>123</v>
      </c>
      <c r="G184" s="36"/>
      <c r="H184" s="36"/>
      <c r="I184" s="110"/>
      <c r="J184" s="36"/>
      <c r="K184" s="36"/>
      <c r="L184" s="39"/>
      <c r="M184" s="213"/>
      <c r="N184" s="214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122</v>
      </c>
      <c r="AU184" s="17" t="s">
        <v>84</v>
      </c>
    </row>
    <row r="185" spans="2:63" s="12" customFormat="1" ht="22.9" customHeight="1">
      <c r="B185" s="182"/>
      <c r="C185" s="183"/>
      <c r="D185" s="184" t="s">
        <v>76</v>
      </c>
      <c r="E185" s="196" t="s">
        <v>163</v>
      </c>
      <c r="F185" s="196" t="s">
        <v>236</v>
      </c>
      <c r="G185" s="183"/>
      <c r="H185" s="183"/>
      <c r="I185" s="186"/>
      <c r="J185" s="197">
        <f>BK185</f>
        <v>80285.6</v>
      </c>
      <c r="K185" s="183"/>
      <c r="L185" s="188"/>
      <c r="M185" s="189"/>
      <c r="N185" s="190"/>
      <c r="O185" s="190"/>
      <c r="P185" s="191">
        <f>SUM(P186:P201)</f>
        <v>0</v>
      </c>
      <c r="Q185" s="190"/>
      <c r="R185" s="191">
        <f>SUM(R186:R201)</f>
        <v>8.328373599999999</v>
      </c>
      <c r="S185" s="190"/>
      <c r="T185" s="192">
        <f>SUM(T186:T201)</f>
        <v>49.480000000000004</v>
      </c>
      <c r="AR185" s="193" t="s">
        <v>82</v>
      </c>
      <c r="AT185" s="194" t="s">
        <v>76</v>
      </c>
      <c r="AU185" s="194" t="s">
        <v>82</v>
      </c>
      <c r="AY185" s="193" t="s">
        <v>113</v>
      </c>
      <c r="BK185" s="195">
        <f>SUM(BK186:BK201)</f>
        <v>80285.6</v>
      </c>
    </row>
    <row r="186" spans="1:65" s="2" customFormat="1" ht="21.75" customHeight="1">
      <c r="A186" s="34"/>
      <c r="B186" s="35"/>
      <c r="C186" s="198" t="s">
        <v>237</v>
      </c>
      <c r="D186" s="198" t="s">
        <v>115</v>
      </c>
      <c r="E186" s="199" t="s">
        <v>238</v>
      </c>
      <c r="F186" s="200" t="s">
        <v>239</v>
      </c>
      <c r="G186" s="201" t="s">
        <v>240</v>
      </c>
      <c r="H186" s="202">
        <v>30</v>
      </c>
      <c r="I186" s="203">
        <v>485</v>
      </c>
      <c r="J186" s="204">
        <f>ROUND(I186*H186,2)</f>
        <v>14550</v>
      </c>
      <c r="K186" s="200" t="s">
        <v>119</v>
      </c>
      <c r="L186" s="39"/>
      <c r="M186" s="205" t="s">
        <v>1</v>
      </c>
      <c r="N186" s="206" t="s">
        <v>42</v>
      </c>
      <c r="O186" s="71"/>
      <c r="P186" s="207">
        <f>O186*H186</f>
        <v>0</v>
      </c>
      <c r="Q186" s="207">
        <v>0.1554</v>
      </c>
      <c r="R186" s="207">
        <f>Q186*H186</f>
        <v>4.662</v>
      </c>
      <c r="S186" s="207">
        <v>0</v>
      </c>
      <c r="T186" s="20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9" t="s">
        <v>120</v>
      </c>
      <c r="AT186" s="209" t="s">
        <v>115</v>
      </c>
      <c r="AU186" s="209" t="s">
        <v>84</v>
      </c>
      <c r="AY186" s="17" t="s">
        <v>113</v>
      </c>
      <c r="BE186" s="210">
        <f>IF(N186="základní",J186,0)</f>
        <v>14550</v>
      </c>
      <c r="BF186" s="210">
        <f>IF(N186="snížená",J186,0)</f>
        <v>0</v>
      </c>
      <c r="BG186" s="210">
        <f>IF(N186="zákl. přenesená",J186,0)</f>
        <v>0</v>
      </c>
      <c r="BH186" s="210">
        <f>IF(N186="sníž. přenesená",J186,0)</f>
        <v>0</v>
      </c>
      <c r="BI186" s="210">
        <f>IF(N186="nulová",J186,0)</f>
        <v>0</v>
      </c>
      <c r="BJ186" s="17" t="s">
        <v>82</v>
      </c>
      <c r="BK186" s="210">
        <f>ROUND(I186*H186,2)</f>
        <v>14550</v>
      </c>
      <c r="BL186" s="17" t="s">
        <v>120</v>
      </c>
      <c r="BM186" s="209" t="s">
        <v>241</v>
      </c>
    </row>
    <row r="187" spans="1:47" s="2" customFormat="1" ht="19.5">
      <c r="A187" s="34"/>
      <c r="B187" s="35"/>
      <c r="C187" s="36"/>
      <c r="D187" s="211" t="s">
        <v>122</v>
      </c>
      <c r="E187" s="36"/>
      <c r="F187" s="212" t="s">
        <v>123</v>
      </c>
      <c r="G187" s="36"/>
      <c r="H187" s="36"/>
      <c r="I187" s="110"/>
      <c r="J187" s="36"/>
      <c r="K187" s="36"/>
      <c r="L187" s="39"/>
      <c r="M187" s="213"/>
      <c r="N187" s="214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122</v>
      </c>
      <c r="AU187" s="17" t="s">
        <v>84</v>
      </c>
    </row>
    <row r="188" spans="1:65" s="2" customFormat="1" ht="16.5" customHeight="1">
      <c r="A188" s="34"/>
      <c r="B188" s="35"/>
      <c r="C188" s="237" t="s">
        <v>242</v>
      </c>
      <c r="D188" s="237" t="s">
        <v>164</v>
      </c>
      <c r="E188" s="238" t="s">
        <v>243</v>
      </c>
      <c r="F188" s="239" t="s">
        <v>244</v>
      </c>
      <c r="G188" s="240" t="s">
        <v>240</v>
      </c>
      <c r="H188" s="241">
        <v>30</v>
      </c>
      <c r="I188" s="242">
        <v>159</v>
      </c>
      <c r="J188" s="243">
        <f>ROUND(I188*H188,2)</f>
        <v>4770</v>
      </c>
      <c r="K188" s="239" t="s">
        <v>119</v>
      </c>
      <c r="L188" s="244"/>
      <c r="M188" s="245" t="s">
        <v>1</v>
      </c>
      <c r="N188" s="246" t="s">
        <v>42</v>
      </c>
      <c r="O188" s="71"/>
      <c r="P188" s="207">
        <f>O188*H188</f>
        <v>0</v>
      </c>
      <c r="Q188" s="207">
        <v>0.08</v>
      </c>
      <c r="R188" s="207">
        <f>Q188*H188</f>
        <v>2.4</v>
      </c>
      <c r="S188" s="207">
        <v>0</v>
      </c>
      <c r="T188" s="20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9" t="s">
        <v>157</v>
      </c>
      <c r="AT188" s="209" t="s">
        <v>164</v>
      </c>
      <c r="AU188" s="209" t="s">
        <v>84</v>
      </c>
      <c r="AY188" s="17" t="s">
        <v>113</v>
      </c>
      <c r="BE188" s="210">
        <f>IF(N188="základní",J188,0)</f>
        <v>4770</v>
      </c>
      <c r="BF188" s="210">
        <f>IF(N188="snížená",J188,0)</f>
        <v>0</v>
      </c>
      <c r="BG188" s="210">
        <f>IF(N188="zákl. přenesená",J188,0)</f>
        <v>0</v>
      </c>
      <c r="BH188" s="210">
        <f>IF(N188="sníž. přenesená",J188,0)</f>
        <v>0</v>
      </c>
      <c r="BI188" s="210">
        <f>IF(N188="nulová",J188,0)</f>
        <v>0</v>
      </c>
      <c r="BJ188" s="17" t="s">
        <v>82</v>
      </c>
      <c r="BK188" s="210">
        <f>ROUND(I188*H188,2)</f>
        <v>4770</v>
      </c>
      <c r="BL188" s="17" t="s">
        <v>120</v>
      </c>
      <c r="BM188" s="209" t="s">
        <v>245</v>
      </c>
    </row>
    <row r="189" spans="1:65" s="2" customFormat="1" ht="21.75" customHeight="1">
      <c r="A189" s="34"/>
      <c r="B189" s="35"/>
      <c r="C189" s="198" t="s">
        <v>246</v>
      </c>
      <c r="D189" s="198" t="s">
        <v>115</v>
      </c>
      <c r="E189" s="199" t="s">
        <v>247</v>
      </c>
      <c r="F189" s="200" t="s">
        <v>248</v>
      </c>
      <c r="G189" s="201" t="s">
        <v>126</v>
      </c>
      <c r="H189" s="202">
        <v>0.54</v>
      </c>
      <c r="I189" s="203">
        <v>2240</v>
      </c>
      <c r="J189" s="204">
        <f>ROUND(I189*H189,2)</f>
        <v>1209.6</v>
      </c>
      <c r="K189" s="200" t="s">
        <v>119</v>
      </c>
      <c r="L189" s="39"/>
      <c r="M189" s="205" t="s">
        <v>1</v>
      </c>
      <c r="N189" s="206" t="s">
        <v>42</v>
      </c>
      <c r="O189" s="71"/>
      <c r="P189" s="207">
        <f>O189*H189</f>
        <v>0</v>
      </c>
      <c r="Q189" s="207">
        <v>2.25634</v>
      </c>
      <c r="R189" s="207">
        <f>Q189*H189</f>
        <v>1.2184236</v>
      </c>
      <c r="S189" s="207">
        <v>0</v>
      </c>
      <c r="T189" s="20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9" t="s">
        <v>120</v>
      </c>
      <c r="AT189" s="209" t="s">
        <v>115</v>
      </c>
      <c r="AU189" s="209" t="s">
        <v>84</v>
      </c>
      <c r="AY189" s="17" t="s">
        <v>113</v>
      </c>
      <c r="BE189" s="210">
        <f>IF(N189="základní",J189,0)</f>
        <v>1209.6</v>
      </c>
      <c r="BF189" s="210">
        <f>IF(N189="snížená",J189,0)</f>
        <v>0</v>
      </c>
      <c r="BG189" s="210">
        <f>IF(N189="zákl. přenesená",J189,0)</f>
        <v>0</v>
      </c>
      <c r="BH189" s="210">
        <f>IF(N189="sníž. přenesená",J189,0)</f>
        <v>0</v>
      </c>
      <c r="BI189" s="210">
        <f>IF(N189="nulová",J189,0)</f>
        <v>0</v>
      </c>
      <c r="BJ189" s="17" t="s">
        <v>82</v>
      </c>
      <c r="BK189" s="210">
        <f>ROUND(I189*H189,2)</f>
        <v>1209.6</v>
      </c>
      <c r="BL189" s="17" t="s">
        <v>120</v>
      </c>
      <c r="BM189" s="209" t="s">
        <v>249</v>
      </c>
    </row>
    <row r="190" spans="1:47" s="2" customFormat="1" ht="19.5">
      <c r="A190" s="34"/>
      <c r="B190" s="35"/>
      <c r="C190" s="36"/>
      <c r="D190" s="211" t="s">
        <v>122</v>
      </c>
      <c r="E190" s="36"/>
      <c r="F190" s="212" t="s">
        <v>123</v>
      </c>
      <c r="G190" s="36"/>
      <c r="H190" s="36"/>
      <c r="I190" s="110"/>
      <c r="J190" s="36"/>
      <c r="K190" s="36"/>
      <c r="L190" s="39"/>
      <c r="M190" s="213"/>
      <c r="N190" s="214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122</v>
      </c>
      <c r="AU190" s="17" t="s">
        <v>84</v>
      </c>
    </row>
    <row r="191" spans="2:51" s="13" customFormat="1" ht="12">
      <c r="B191" s="215"/>
      <c r="C191" s="216"/>
      <c r="D191" s="211" t="s">
        <v>128</v>
      </c>
      <c r="E191" s="217" t="s">
        <v>1</v>
      </c>
      <c r="F191" s="218" t="s">
        <v>250</v>
      </c>
      <c r="G191" s="216"/>
      <c r="H191" s="219">
        <v>0.54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128</v>
      </c>
      <c r="AU191" s="225" t="s">
        <v>84</v>
      </c>
      <c r="AV191" s="13" t="s">
        <v>84</v>
      </c>
      <c r="AW191" s="13" t="s">
        <v>33</v>
      </c>
      <c r="AX191" s="13" t="s">
        <v>82</v>
      </c>
      <c r="AY191" s="225" t="s">
        <v>113</v>
      </c>
    </row>
    <row r="192" spans="1:65" s="2" customFormat="1" ht="21.75" customHeight="1">
      <c r="A192" s="34"/>
      <c r="B192" s="35"/>
      <c r="C192" s="198" t="s">
        <v>251</v>
      </c>
      <c r="D192" s="198" t="s">
        <v>115</v>
      </c>
      <c r="E192" s="199" t="s">
        <v>252</v>
      </c>
      <c r="F192" s="200" t="s">
        <v>253</v>
      </c>
      <c r="G192" s="201" t="s">
        <v>240</v>
      </c>
      <c r="H192" s="202">
        <v>137</v>
      </c>
      <c r="I192" s="203">
        <v>112</v>
      </c>
      <c r="J192" s="204">
        <f>ROUND(I192*H192,2)</f>
        <v>15344</v>
      </c>
      <c r="K192" s="200" t="s">
        <v>119</v>
      </c>
      <c r="L192" s="39"/>
      <c r="M192" s="205" t="s">
        <v>1</v>
      </c>
      <c r="N192" s="206" t="s">
        <v>42</v>
      </c>
      <c r="O192" s="71"/>
      <c r="P192" s="207">
        <f>O192*H192</f>
        <v>0</v>
      </c>
      <c r="Q192" s="207">
        <v>1E-05</v>
      </c>
      <c r="R192" s="207">
        <f>Q192*H192</f>
        <v>0.0013700000000000001</v>
      </c>
      <c r="S192" s="207">
        <v>0</v>
      </c>
      <c r="T192" s="20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9" t="s">
        <v>120</v>
      </c>
      <c r="AT192" s="209" t="s">
        <v>115</v>
      </c>
      <c r="AU192" s="209" t="s">
        <v>84</v>
      </c>
      <c r="AY192" s="17" t="s">
        <v>113</v>
      </c>
      <c r="BE192" s="210">
        <f>IF(N192="základní",J192,0)</f>
        <v>15344</v>
      </c>
      <c r="BF192" s="210">
        <f>IF(N192="snížená",J192,0)</f>
        <v>0</v>
      </c>
      <c r="BG192" s="210">
        <f>IF(N192="zákl. přenesená",J192,0)</f>
        <v>0</v>
      </c>
      <c r="BH192" s="210">
        <f>IF(N192="sníž. přenesená",J192,0)</f>
        <v>0</v>
      </c>
      <c r="BI192" s="210">
        <f>IF(N192="nulová",J192,0)</f>
        <v>0</v>
      </c>
      <c r="BJ192" s="17" t="s">
        <v>82</v>
      </c>
      <c r="BK192" s="210">
        <f>ROUND(I192*H192,2)</f>
        <v>15344</v>
      </c>
      <c r="BL192" s="17" t="s">
        <v>120</v>
      </c>
      <c r="BM192" s="209" t="s">
        <v>254</v>
      </c>
    </row>
    <row r="193" spans="1:47" s="2" customFormat="1" ht="19.5">
      <c r="A193" s="34"/>
      <c r="B193" s="35"/>
      <c r="C193" s="36"/>
      <c r="D193" s="211" t="s">
        <v>122</v>
      </c>
      <c r="E193" s="36"/>
      <c r="F193" s="212" t="s">
        <v>193</v>
      </c>
      <c r="G193" s="36"/>
      <c r="H193" s="36"/>
      <c r="I193" s="110"/>
      <c r="J193" s="36"/>
      <c r="K193" s="36"/>
      <c r="L193" s="39"/>
      <c r="M193" s="213"/>
      <c r="N193" s="214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122</v>
      </c>
      <c r="AU193" s="17" t="s">
        <v>84</v>
      </c>
    </row>
    <row r="194" spans="1:65" s="2" customFormat="1" ht="21.75" customHeight="1">
      <c r="A194" s="34"/>
      <c r="B194" s="35"/>
      <c r="C194" s="198" t="s">
        <v>255</v>
      </c>
      <c r="D194" s="198" t="s">
        <v>115</v>
      </c>
      <c r="E194" s="199" t="s">
        <v>256</v>
      </c>
      <c r="F194" s="200" t="s">
        <v>257</v>
      </c>
      <c r="G194" s="201" t="s">
        <v>240</v>
      </c>
      <c r="H194" s="202">
        <v>137</v>
      </c>
      <c r="I194" s="203">
        <v>145</v>
      </c>
      <c r="J194" s="204">
        <f>ROUND(I194*H194,2)</f>
        <v>19865</v>
      </c>
      <c r="K194" s="200" t="s">
        <v>119</v>
      </c>
      <c r="L194" s="39"/>
      <c r="M194" s="205" t="s">
        <v>1</v>
      </c>
      <c r="N194" s="206" t="s">
        <v>42</v>
      </c>
      <c r="O194" s="71"/>
      <c r="P194" s="207">
        <f>O194*H194</f>
        <v>0</v>
      </c>
      <c r="Q194" s="207">
        <v>0.00034</v>
      </c>
      <c r="R194" s="207">
        <f>Q194*H194</f>
        <v>0.04658</v>
      </c>
      <c r="S194" s="207">
        <v>0</v>
      </c>
      <c r="T194" s="20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9" t="s">
        <v>120</v>
      </c>
      <c r="AT194" s="209" t="s">
        <v>115</v>
      </c>
      <c r="AU194" s="209" t="s">
        <v>84</v>
      </c>
      <c r="AY194" s="17" t="s">
        <v>113</v>
      </c>
      <c r="BE194" s="210">
        <f>IF(N194="základní",J194,0)</f>
        <v>19865</v>
      </c>
      <c r="BF194" s="210">
        <f>IF(N194="snížená",J194,0)</f>
        <v>0</v>
      </c>
      <c r="BG194" s="210">
        <f>IF(N194="zákl. přenesená",J194,0)</f>
        <v>0</v>
      </c>
      <c r="BH194" s="210">
        <f>IF(N194="sníž. přenesená",J194,0)</f>
        <v>0</v>
      </c>
      <c r="BI194" s="210">
        <f>IF(N194="nulová",J194,0)</f>
        <v>0</v>
      </c>
      <c r="BJ194" s="17" t="s">
        <v>82</v>
      </c>
      <c r="BK194" s="210">
        <f>ROUND(I194*H194,2)</f>
        <v>19865</v>
      </c>
      <c r="BL194" s="17" t="s">
        <v>120</v>
      </c>
      <c r="BM194" s="209" t="s">
        <v>258</v>
      </c>
    </row>
    <row r="195" spans="1:65" s="2" customFormat="1" ht="16.5" customHeight="1">
      <c r="A195" s="34"/>
      <c r="B195" s="35"/>
      <c r="C195" s="198" t="s">
        <v>259</v>
      </c>
      <c r="D195" s="198" t="s">
        <v>115</v>
      </c>
      <c r="E195" s="199" t="s">
        <v>260</v>
      </c>
      <c r="F195" s="200" t="s">
        <v>261</v>
      </c>
      <c r="G195" s="201" t="s">
        <v>240</v>
      </c>
      <c r="H195" s="202">
        <v>137</v>
      </c>
      <c r="I195" s="203">
        <v>125</v>
      </c>
      <c r="J195" s="204">
        <f>ROUND(I195*H195,2)</f>
        <v>17125</v>
      </c>
      <c r="K195" s="200" t="s">
        <v>119</v>
      </c>
      <c r="L195" s="39"/>
      <c r="M195" s="205" t="s">
        <v>1</v>
      </c>
      <c r="N195" s="206" t="s">
        <v>42</v>
      </c>
      <c r="O195" s="71"/>
      <c r="P195" s="207">
        <f>O195*H195</f>
        <v>0</v>
      </c>
      <c r="Q195" s="207">
        <v>0</v>
      </c>
      <c r="R195" s="207">
        <f>Q195*H195</f>
        <v>0</v>
      </c>
      <c r="S195" s="207">
        <v>0</v>
      </c>
      <c r="T195" s="20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9" t="s">
        <v>120</v>
      </c>
      <c r="AT195" s="209" t="s">
        <v>115</v>
      </c>
      <c r="AU195" s="209" t="s">
        <v>84</v>
      </c>
      <c r="AY195" s="17" t="s">
        <v>113</v>
      </c>
      <c r="BE195" s="210">
        <f>IF(N195="základní",J195,0)</f>
        <v>17125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7" t="s">
        <v>82</v>
      </c>
      <c r="BK195" s="210">
        <f>ROUND(I195*H195,2)</f>
        <v>17125</v>
      </c>
      <c r="BL195" s="17" t="s">
        <v>120</v>
      </c>
      <c r="BM195" s="209" t="s">
        <v>262</v>
      </c>
    </row>
    <row r="196" spans="1:47" s="2" customFormat="1" ht="19.5">
      <c r="A196" s="34"/>
      <c r="B196" s="35"/>
      <c r="C196" s="36"/>
      <c r="D196" s="211" t="s">
        <v>122</v>
      </c>
      <c r="E196" s="36"/>
      <c r="F196" s="212" t="s">
        <v>193</v>
      </c>
      <c r="G196" s="36"/>
      <c r="H196" s="36"/>
      <c r="I196" s="110"/>
      <c r="J196" s="36"/>
      <c r="K196" s="36"/>
      <c r="L196" s="39"/>
      <c r="M196" s="213"/>
      <c r="N196" s="214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122</v>
      </c>
      <c r="AU196" s="17" t="s">
        <v>84</v>
      </c>
    </row>
    <row r="197" spans="2:51" s="13" customFormat="1" ht="12">
      <c r="B197" s="215"/>
      <c r="C197" s="216"/>
      <c r="D197" s="211" t="s">
        <v>128</v>
      </c>
      <c r="E197" s="217" t="s">
        <v>1</v>
      </c>
      <c r="F197" s="218" t="s">
        <v>263</v>
      </c>
      <c r="G197" s="216"/>
      <c r="H197" s="219">
        <v>137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128</v>
      </c>
      <c r="AU197" s="225" t="s">
        <v>84</v>
      </c>
      <c r="AV197" s="13" t="s">
        <v>84</v>
      </c>
      <c r="AW197" s="13" t="s">
        <v>33</v>
      </c>
      <c r="AX197" s="13" t="s">
        <v>82</v>
      </c>
      <c r="AY197" s="225" t="s">
        <v>113</v>
      </c>
    </row>
    <row r="198" spans="1:65" s="2" customFormat="1" ht="16.5" customHeight="1">
      <c r="A198" s="34"/>
      <c r="B198" s="35"/>
      <c r="C198" s="198" t="s">
        <v>264</v>
      </c>
      <c r="D198" s="198" t="s">
        <v>115</v>
      </c>
      <c r="E198" s="199" t="s">
        <v>265</v>
      </c>
      <c r="F198" s="200" t="s">
        <v>266</v>
      </c>
      <c r="G198" s="201" t="s">
        <v>118</v>
      </c>
      <c r="H198" s="202">
        <v>1237</v>
      </c>
      <c r="I198" s="203">
        <v>1</v>
      </c>
      <c r="J198" s="204">
        <f>ROUND(I198*H198,2)</f>
        <v>1237</v>
      </c>
      <c r="K198" s="200" t="s">
        <v>119</v>
      </c>
      <c r="L198" s="39"/>
      <c r="M198" s="205" t="s">
        <v>1</v>
      </c>
      <c r="N198" s="206" t="s">
        <v>42</v>
      </c>
      <c r="O198" s="71"/>
      <c r="P198" s="207">
        <f>O198*H198</f>
        <v>0</v>
      </c>
      <c r="Q198" s="207">
        <v>0</v>
      </c>
      <c r="R198" s="207">
        <f>Q198*H198</f>
        <v>0</v>
      </c>
      <c r="S198" s="207">
        <v>0.02</v>
      </c>
      <c r="T198" s="208">
        <f>S198*H198</f>
        <v>24.740000000000002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9" t="s">
        <v>120</v>
      </c>
      <c r="AT198" s="209" t="s">
        <v>115</v>
      </c>
      <c r="AU198" s="209" t="s">
        <v>84</v>
      </c>
      <c r="AY198" s="17" t="s">
        <v>113</v>
      </c>
      <c r="BE198" s="210">
        <f>IF(N198="základní",J198,0)</f>
        <v>1237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7" t="s">
        <v>82</v>
      </c>
      <c r="BK198" s="210">
        <f>ROUND(I198*H198,2)</f>
        <v>1237</v>
      </c>
      <c r="BL198" s="17" t="s">
        <v>120</v>
      </c>
      <c r="BM198" s="209" t="s">
        <v>267</v>
      </c>
    </row>
    <row r="199" spans="1:47" s="2" customFormat="1" ht="19.5">
      <c r="A199" s="34"/>
      <c r="B199" s="35"/>
      <c r="C199" s="36"/>
      <c r="D199" s="211" t="s">
        <v>122</v>
      </c>
      <c r="E199" s="36"/>
      <c r="F199" s="212" t="s">
        <v>193</v>
      </c>
      <c r="G199" s="36"/>
      <c r="H199" s="36"/>
      <c r="I199" s="110"/>
      <c r="J199" s="36"/>
      <c r="K199" s="36"/>
      <c r="L199" s="39"/>
      <c r="M199" s="213"/>
      <c r="N199" s="214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122</v>
      </c>
      <c r="AU199" s="17" t="s">
        <v>84</v>
      </c>
    </row>
    <row r="200" spans="1:65" s="2" customFormat="1" ht="21.75" customHeight="1">
      <c r="A200" s="34"/>
      <c r="B200" s="35"/>
      <c r="C200" s="198" t="s">
        <v>268</v>
      </c>
      <c r="D200" s="198" t="s">
        <v>115</v>
      </c>
      <c r="E200" s="199" t="s">
        <v>269</v>
      </c>
      <c r="F200" s="200" t="s">
        <v>270</v>
      </c>
      <c r="G200" s="201" t="s">
        <v>118</v>
      </c>
      <c r="H200" s="202">
        <v>1237</v>
      </c>
      <c r="I200" s="203">
        <v>5</v>
      </c>
      <c r="J200" s="204">
        <f>ROUND(I200*H200,2)</f>
        <v>6185</v>
      </c>
      <c r="K200" s="200" t="s">
        <v>119</v>
      </c>
      <c r="L200" s="39"/>
      <c r="M200" s="205" t="s">
        <v>1</v>
      </c>
      <c r="N200" s="206" t="s">
        <v>42</v>
      </c>
      <c r="O200" s="71"/>
      <c r="P200" s="207">
        <f>O200*H200</f>
        <v>0</v>
      </c>
      <c r="Q200" s="207">
        <v>0</v>
      </c>
      <c r="R200" s="207">
        <f>Q200*H200</f>
        <v>0</v>
      </c>
      <c r="S200" s="207">
        <v>0.02</v>
      </c>
      <c r="T200" s="208">
        <f>S200*H200</f>
        <v>24.740000000000002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9" t="s">
        <v>120</v>
      </c>
      <c r="AT200" s="209" t="s">
        <v>115</v>
      </c>
      <c r="AU200" s="209" t="s">
        <v>84</v>
      </c>
      <c r="AY200" s="17" t="s">
        <v>113</v>
      </c>
      <c r="BE200" s="210">
        <f>IF(N200="základní",J200,0)</f>
        <v>6185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7" t="s">
        <v>82</v>
      </c>
      <c r="BK200" s="210">
        <f>ROUND(I200*H200,2)</f>
        <v>6185</v>
      </c>
      <c r="BL200" s="17" t="s">
        <v>120</v>
      </c>
      <c r="BM200" s="209" t="s">
        <v>271</v>
      </c>
    </row>
    <row r="201" spans="1:47" s="2" customFormat="1" ht="19.5">
      <c r="A201" s="34"/>
      <c r="B201" s="35"/>
      <c r="C201" s="36"/>
      <c r="D201" s="211" t="s">
        <v>122</v>
      </c>
      <c r="E201" s="36"/>
      <c r="F201" s="212" t="s">
        <v>193</v>
      </c>
      <c r="G201" s="36"/>
      <c r="H201" s="36"/>
      <c r="I201" s="110"/>
      <c r="J201" s="36"/>
      <c r="K201" s="36"/>
      <c r="L201" s="39"/>
      <c r="M201" s="213"/>
      <c r="N201" s="214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122</v>
      </c>
      <c r="AU201" s="17" t="s">
        <v>84</v>
      </c>
    </row>
    <row r="202" spans="2:63" s="12" customFormat="1" ht="22.9" customHeight="1">
      <c r="B202" s="182"/>
      <c r="C202" s="183"/>
      <c r="D202" s="184" t="s">
        <v>76</v>
      </c>
      <c r="E202" s="196" t="s">
        <v>272</v>
      </c>
      <c r="F202" s="196" t="s">
        <v>273</v>
      </c>
      <c r="G202" s="183"/>
      <c r="H202" s="183"/>
      <c r="I202" s="186"/>
      <c r="J202" s="197">
        <f>BK202</f>
        <v>56941.590000000004</v>
      </c>
      <c r="K202" s="183"/>
      <c r="L202" s="188"/>
      <c r="M202" s="189"/>
      <c r="N202" s="190"/>
      <c r="O202" s="190"/>
      <c r="P202" s="191">
        <f>SUM(P203:P205)</f>
        <v>0</v>
      </c>
      <c r="Q202" s="190"/>
      <c r="R202" s="191">
        <f>SUM(R203:R205)</f>
        <v>0</v>
      </c>
      <c r="S202" s="190"/>
      <c r="T202" s="192">
        <f>SUM(T203:T205)</f>
        <v>0</v>
      </c>
      <c r="AR202" s="193" t="s">
        <v>82</v>
      </c>
      <c r="AT202" s="194" t="s">
        <v>76</v>
      </c>
      <c r="AU202" s="194" t="s">
        <v>82</v>
      </c>
      <c r="AY202" s="193" t="s">
        <v>113</v>
      </c>
      <c r="BK202" s="195">
        <f>SUM(BK203:BK205)</f>
        <v>56941.590000000004</v>
      </c>
    </row>
    <row r="203" spans="1:65" s="2" customFormat="1" ht="16.5" customHeight="1">
      <c r="A203" s="34"/>
      <c r="B203" s="35"/>
      <c r="C203" s="198" t="s">
        <v>274</v>
      </c>
      <c r="D203" s="198" t="s">
        <v>115</v>
      </c>
      <c r="E203" s="199" t="s">
        <v>275</v>
      </c>
      <c r="F203" s="200" t="s">
        <v>276</v>
      </c>
      <c r="G203" s="201" t="s">
        <v>150</v>
      </c>
      <c r="H203" s="202">
        <v>207.816</v>
      </c>
      <c r="I203" s="203">
        <v>46</v>
      </c>
      <c r="J203" s="204">
        <f>ROUND(I203*H203,2)</f>
        <v>9559.54</v>
      </c>
      <c r="K203" s="200" t="s">
        <v>119</v>
      </c>
      <c r="L203" s="39"/>
      <c r="M203" s="205" t="s">
        <v>1</v>
      </c>
      <c r="N203" s="206" t="s">
        <v>42</v>
      </c>
      <c r="O203" s="71"/>
      <c r="P203" s="207">
        <f>O203*H203</f>
        <v>0</v>
      </c>
      <c r="Q203" s="207">
        <v>0</v>
      </c>
      <c r="R203" s="207">
        <f>Q203*H203</f>
        <v>0</v>
      </c>
      <c r="S203" s="207">
        <v>0</v>
      </c>
      <c r="T203" s="20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9" t="s">
        <v>120</v>
      </c>
      <c r="AT203" s="209" t="s">
        <v>115</v>
      </c>
      <c r="AU203" s="209" t="s">
        <v>84</v>
      </c>
      <c r="AY203" s="17" t="s">
        <v>113</v>
      </c>
      <c r="BE203" s="210">
        <f>IF(N203="základní",J203,0)</f>
        <v>9559.54</v>
      </c>
      <c r="BF203" s="210">
        <f>IF(N203="snížená",J203,0)</f>
        <v>0</v>
      </c>
      <c r="BG203" s="210">
        <f>IF(N203="zákl. přenesená",J203,0)</f>
        <v>0</v>
      </c>
      <c r="BH203" s="210">
        <f>IF(N203="sníž. přenesená",J203,0)</f>
        <v>0</v>
      </c>
      <c r="BI203" s="210">
        <f>IF(N203="nulová",J203,0)</f>
        <v>0</v>
      </c>
      <c r="BJ203" s="17" t="s">
        <v>82</v>
      </c>
      <c r="BK203" s="210">
        <f>ROUND(I203*H203,2)</f>
        <v>9559.54</v>
      </c>
      <c r="BL203" s="17" t="s">
        <v>120</v>
      </c>
      <c r="BM203" s="209" t="s">
        <v>277</v>
      </c>
    </row>
    <row r="204" spans="1:65" s="2" customFormat="1" ht="21.75" customHeight="1">
      <c r="A204" s="34"/>
      <c r="B204" s="35"/>
      <c r="C204" s="198" t="s">
        <v>278</v>
      </c>
      <c r="D204" s="198" t="s">
        <v>115</v>
      </c>
      <c r="E204" s="199" t="s">
        <v>279</v>
      </c>
      <c r="F204" s="200" t="s">
        <v>280</v>
      </c>
      <c r="G204" s="201" t="s">
        <v>150</v>
      </c>
      <c r="H204" s="202">
        <v>3948.504</v>
      </c>
      <c r="I204" s="203">
        <v>12</v>
      </c>
      <c r="J204" s="204">
        <f>ROUND(I204*H204,2)</f>
        <v>47382.05</v>
      </c>
      <c r="K204" s="200" t="s">
        <v>119</v>
      </c>
      <c r="L204" s="39"/>
      <c r="M204" s="205" t="s">
        <v>1</v>
      </c>
      <c r="N204" s="206" t="s">
        <v>42</v>
      </c>
      <c r="O204" s="71"/>
      <c r="P204" s="207">
        <f>O204*H204</f>
        <v>0</v>
      </c>
      <c r="Q204" s="207">
        <v>0</v>
      </c>
      <c r="R204" s="207">
        <f>Q204*H204</f>
        <v>0</v>
      </c>
      <c r="S204" s="207">
        <v>0</v>
      </c>
      <c r="T204" s="20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9" t="s">
        <v>120</v>
      </c>
      <c r="AT204" s="209" t="s">
        <v>115</v>
      </c>
      <c r="AU204" s="209" t="s">
        <v>84</v>
      </c>
      <c r="AY204" s="17" t="s">
        <v>113</v>
      </c>
      <c r="BE204" s="210">
        <f>IF(N204="základní",J204,0)</f>
        <v>47382.05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7" t="s">
        <v>82</v>
      </c>
      <c r="BK204" s="210">
        <f>ROUND(I204*H204,2)</f>
        <v>47382.05</v>
      </c>
      <c r="BL204" s="17" t="s">
        <v>120</v>
      </c>
      <c r="BM204" s="209" t="s">
        <v>281</v>
      </c>
    </row>
    <row r="205" spans="2:51" s="13" customFormat="1" ht="12">
      <c r="B205" s="215"/>
      <c r="C205" s="216"/>
      <c r="D205" s="211" t="s">
        <v>128</v>
      </c>
      <c r="E205" s="217" t="s">
        <v>1</v>
      </c>
      <c r="F205" s="218" t="s">
        <v>282</v>
      </c>
      <c r="G205" s="216"/>
      <c r="H205" s="219">
        <v>3948.504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128</v>
      </c>
      <c r="AU205" s="225" t="s">
        <v>84</v>
      </c>
      <c r="AV205" s="13" t="s">
        <v>84</v>
      </c>
      <c r="AW205" s="13" t="s">
        <v>33</v>
      </c>
      <c r="AX205" s="13" t="s">
        <v>82</v>
      </c>
      <c r="AY205" s="225" t="s">
        <v>113</v>
      </c>
    </row>
    <row r="206" spans="2:63" s="12" customFormat="1" ht="22.9" customHeight="1">
      <c r="B206" s="182"/>
      <c r="C206" s="183"/>
      <c r="D206" s="184" t="s">
        <v>76</v>
      </c>
      <c r="E206" s="196" t="s">
        <v>283</v>
      </c>
      <c r="F206" s="196" t="s">
        <v>284</v>
      </c>
      <c r="G206" s="183"/>
      <c r="H206" s="183"/>
      <c r="I206" s="186"/>
      <c r="J206" s="197">
        <f>BK206</f>
        <v>9389.11</v>
      </c>
      <c r="K206" s="183"/>
      <c r="L206" s="188"/>
      <c r="M206" s="189"/>
      <c r="N206" s="190"/>
      <c r="O206" s="190"/>
      <c r="P206" s="191">
        <f>P207</f>
        <v>0</v>
      </c>
      <c r="Q206" s="190"/>
      <c r="R206" s="191">
        <f>R207</f>
        <v>0</v>
      </c>
      <c r="S206" s="190"/>
      <c r="T206" s="192">
        <f>T207</f>
        <v>0</v>
      </c>
      <c r="AR206" s="193" t="s">
        <v>82</v>
      </c>
      <c r="AT206" s="194" t="s">
        <v>76</v>
      </c>
      <c r="AU206" s="194" t="s">
        <v>82</v>
      </c>
      <c r="AY206" s="193" t="s">
        <v>113</v>
      </c>
      <c r="BK206" s="195">
        <f>BK207</f>
        <v>9389.11</v>
      </c>
    </row>
    <row r="207" spans="1:65" s="2" customFormat="1" ht="21.75" customHeight="1">
      <c r="A207" s="34"/>
      <c r="B207" s="35"/>
      <c r="C207" s="198" t="s">
        <v>285</v>
      </c>
      <c r="D207" s="198" t="s">
        <v>115</v>
      </c>
      <c r="E207" s="199" t="s">
        <v>286</v>
      </c>
      <c r="F207" s="200" t="s">
        <v>287</v>
      </c>
      <c r="G207" s="201" t="s">
        <v>150</v>
      </c>
      <c r="H207" s="202">
        <v>136.074</v>
      </c>
      <c r="I207" s="203">
        <v>69</v>
      </c>
      <c r="J207" s="204">
        <f>ROUND(I207*H207,2)</f>
        <v>9389.11</v>
      </c>
      <c r="K207" s="200" t="s">
        <v>119</v>
      </c>
      <c r="L207" s="39"/>
      <c r="M207" s="205" t="s">
        <v>1</v>
      </c>
      <c r="N207" s="206" t="s">
        <v>42</v>
      </c>
      <c r="O207" s="71"/>
      <c r="P207" s="207">
        <f>O207*H207</f>
        <v>0</v>
      </c>
      <c r="Q207" s="207">
        <v>0</v>
      </c>
      <c r="R207" s="207">
        <f>Q207*H207</f>
        <v>0</v>
      </c>
      <c r="S207" s="207">
        <v>0</v>
      </c>
      <c r="T207" s="20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9" t="s">
        <v>120</v>
      </c>
      <c r="AT207" s="209" t="s">
        <v>115</v>
      </c>
      <c r="AU207" s="209" t="s">
        <v>84</v>
      </c>
      <c r="AY207" s="17" t="s">
        <v>113</v>
      </c>
      <c r="BE207" s="210">
        <f>IF(N207="základní",J207,0)</f>
        <v>9389.11</v>
      </c>
      <c r="BF207" s="210">
        <f>IF(N207="snížená",J207,0)</f>
        <v>0</v>
      </c>
      <c r="BG207" s="210">
        <f>IF(N207="zákl. přenesená",J207,0)</f>
        <v>0</v>
      </c>
      <c r="BH207" s="210">
        <f>IF(N207="sníž. přenesená",J207,0)</f>
        <v>0</v>
      </c>
      <c r="BI207" s="210">
        <f>IF(N207="nulová",J207,0)</f>
        <v>0</v>
      </c>
      <c r="BJ207" s="17" t="s">
        <v>82</v>
      </c>
      <c r="BK207" s="210">
        <f>ROUND(I207*H207,2)</f>
        <v>9389.11</v>
      </c>
      <c r="BL207" s="17" t="s">
        <v>120</v>
      </c>
      <c r="BM207" s="209" t="s">
        <v>288</v>
      </c>
    </row>
    <row r="208" spans="2:63" s="12" customFormat="1" ht="25.9" customHeight="1">
      <c r="B208" s="182"/>
      <c r="C208" s="183"/>
      <c r="D208" s="184" t="s">
        <v>76</v>
      </c>
      <c r="E208" s="185" t="s">
        <v>289</v>
      </c>
      <c r="F208" s="185" t="s">
        <v>290</v>
      </c>
      <c r="G208" s="183"/>
      <c r="H208" s="183"/>
      <c r="I208" s="186"/>
      <c r="J208" s="187">
        <f>BK208</f>
        <v>32659</v>
      </c>
      <c r="K208" s="183"/>
      <c r="L208" s="188"/>
      <c r="M208" s="189"/>
      <c r="N208" s="190"/>
      <c r="O208" s="190"/>
      <c r="P208" s="191">
        <f>SUM(P209:P211)</f>
        <v>0</v>
      </c>
      <c r="Q208" s="190"/>
      <c r="R208" s="191">
        <f>SUM(R209:R211)</f>
        <v>0</v>
      </c>
      <c r="S208" s="190"/>
      <c r="T208" s="192">
        <f>SUM(T209:T211)</f>
        <v>0</v>
      </c>
      <c r="AR208" s="193" t="s">
        <v>142</v>
      </c>
      <c r="AT208" s="194" t="s">
        <v>76</v>
      </c>
      <c r="AU208" s="194" t="s">
        <v>77</v>
      </c>
      <c r="AY208" s="193" t="s">
        <v>113</v>
      </c>
      <c r="BK208" s="195">
        <f>SUM(BK209:BK211)</f>
        <v>32659</v>
      </c>
    </row>
    <row r="209" spans="1:65" s="2" customFormat="1" ht="16.5" customHeight="1">
      <c r="A209" s="34"/>
      <c r="B209" s="35"/>
      <c r="C209" s="198" t="s">
        <v>291</v>
      </c>
      <c r="D209" s="198" t="s">
        <v>115</v>
      </c>
      <c r="E209" s="199" t="s">
        <v>292</v>
      </c>
      <c r="F209" s="200" t="s">
        <v>293</v>
      </c>
      <c r="G209" s="201" t="s">
        <v>294</v>
      </c>
      <c r="H209" s="202">
        <v>1</v>
      </c>
      <c r="I209" s="203">
        <v>16530</v>
      </c>
      <c r="J209" s="204">
        <f>ROUND(I209*H209,2)</f>
        <v>16530</v>
      </c>
      <c r="K209" s="200" t="s">
        <v>1</v>
      </c>
      <c r="L209" s="39"/>
      <c r="M209" s="205" t="s">
        <v>1</v>
      </c>
      <c r="N209" s="206" t="s">
        <v>42</v>
      </c>
      <c r="O209" s="71"/>
      <c r="P209" s="207">
        <f>O209*H209</f>
        <v>0</v>
      </c>
      <c r="Q209" s="207">
        <v>0</v>
      </c>
      <c r="R209" s="207">
        <f>Q209*H209</f>
        <v>0</v>
      </c>
      <c r="S209" s="207">
        <v>0</v>
      </c>
      <c r="T209" s="20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9" t="s">
        <v>295</v>
      </c>
      <c r="AT209" s="209" t="s">
        <v>115</v>
      </c>
      <c r="AU209" s="209" t="s">
        <v>82</v>
      </c>
      <c r="AY209" s="17" t="s">
        <v>113</v>
      </c>
      <c r="BE209" s="210">
        <f>IF(N209="základní",J209,0)</f>
        <v>16530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17" t="s">
        <v>82</v>
      </c>
      <c r="BK209" s="210">
        <f>ROUND(I209*H209,2)</f>
        <v>16530</v>
      </c>
      <c r="BL209" s="17" t="s">
        <v>295</v>
      </c>
      <c r="BM209" s="209" t="s">
        <v>296</v>
      </c>
    </row>
    <row r="210" spans="1:65" s="2" customFormat="1" ht="16.5" customHeight="1">
      <c r="A210" s="34"/>
      <c r="B210" s="35"/>
      <c r="C210" s="198" t="s">
        <v>297</v>
      </c>
      <c r="D210" s="198" t="s">
        <v>115</v>
      </c>
      <c r="E210" s="199" t="s">
        <v>298</v>
      </c>
      <c r="F210" s="200" t="s">
        <v>299</v>
      </c>
      <c r="G210" s="201" t="s">
        <v>300</v>
      </c>
      <c r="H210" s="202">
        <v>1</v>
      </c>
      <c r="I210" s="203">
        <v>5860</v>
      </c>
      <c r="J210" s="204">
        <f>ROUND(I210*H210,2)</f>
        <v>5860</v>
      </c>
      <c r="K210" s="200" t="s">
        <v>1</v>
      </c>
      <c r="L210" s="39"/>
      <c r="M210" s="205" t="s">
        <v>1</v>
      </c>
      <c r="N210" s="206" t="s">
        <v>42</v>
      </c>
      <c r="O210" s="71"/>
      <c r="P210" s="207">
        <f>O210*H210</f>
        <v>0</v>
      </c>
      <c r="Q210" s="207">
        <v>0</v>
      </c>
      <c r="R210" s="207">
        <f>Q210*H210</f>
        <v>0</v>
      </c>
      <c r="S210" s="207">
        <v>0</v>
      </c>
      <c r="T210" s="20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9" t="s">
        <v>295</v>
      </c>
      <c r="AT210" s="209" t="s">
        <v>115</v>
      </c>
      <c r="AU210" s="209" t="s">
        <v>82</v>
      </c>
      <c r="AY210" s="17" t="s">
        <v>113</v>
      </c>
      <c r="BE210" s="210">
        <f>IF(N210="základní",J210,0)</f>
        <v>5860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7" t="s">
        <v>82</v>
      </c>
      <c r="BK210" s="210">
        <f>ROUND(I210*H210,2)</f>
        <v>5860</v>
      </c>
      <c r="BL210" s="17" t="s">
        <v>295</v>
      </c>
      <c r="BM210" s="209" t="s">
        <v>301</v>
      </c>
    </row>
    <row r="211" spans="1:65" s="2" customFormat="1" ht="16.5" customHeight="1">
      <c r="A211" s="34"/>
      <c r="B211" s="35"/>
      <c r="C211" s="198" t="s">
        <v>302</v>
      </c>
      <c r="D211" s="198" t="s">
        <v>115</v>
      </c>
      <c r="E211" s="199" t="s">
        <v>303</v>
      </c>
      <c r="F211" s="200" t="s">
        <v>304</v>
      </c>
      <c r="G211" s="201" t="s">
        <v>294</v>
      </c>
      <c r="H211" s="202">
        <v>1</v>
      </c>
      <c r="I211" s="203">
        <v>10269</v>
      </c>
      <c r="J211" s="204">
        <f>ROUND(I211*H211,2)</f>
        <v>10269</v>
      </c>
      <c r="K211" s="200" t="s">
        <v>1</v>
      </c>
      <c r="L211" s="39"/>
      <c r="M211" s="257" t="s">
        <v>1</v>
      </c>
      <c r="N211" s="258" t="s">
        <v>42</v>
      </c>
      <c r="O211" s="259"/>
      <c r="P211" s="260">
        <f>O211*H211</f>
        <v>0</v>
      </c>
      <c r="Q211" s="260">
        <v>0</v>
      </c>
      <c r="R211" s="260">
        <f>Q211*H211</f>
        <v>0</v>
      </c>
      <c r="S211" s="260">
        <v>0</v>
      </c>
      <c r="T211" s="26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9" t="s">
        <v>295</v>
      </c>
      <c r="AT211" s="209" t="s">
        <v>115</v>
      </c>
      <c r="AU211" s="209" t="s">
        <v>82</v>
      </c>
      <c r="AY211" s="17" t="s">
        <v>113</v>
      </c>
      <c r="BE211" s="210">
        <f>IF(N211="základní",J211,0)</f>
        <v>10269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7" t="s">
        <v>82</v>
      </c>
      <c r="BK211" s="210">
        <f>ROUND(I211*H211,2)</f>
        <v>10269</v>
      </c>
      <c r="BL211" s="17" t="s">
        <v>295</v>
      </c>
      <c r="BM211" s="209" t="s">
        <v>305</v>
      </c>
    </row>
    <row r="212" spans="1:31" s="2" customFormat="1" ht="6.95" customHeight="1">
      <c r="A212" s="34"/>
      <c r="B212" s="54"/>
      <c r="C212" s="55"/>
      <c r="D212" s="55"/>
      <c r="E212" s="55"/>
      <c r="F212" s="55"/>
      <c r="G212" s="55"/>
      <c r="H212" s="55"/>
      <c r="I212" s="147"/>
      <c r="J212" s="55"/>
      <c r="K212" s="55"/>
      <c r="L212" s="39"/>
      <c r="M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</row>
  </sheetData>
  <sheetProtection algorithmName="SHA-512" hashValue="G/nqbr09hWIL0gKlaEIKABFNRupwG73iaG4NKebBgU3z3l+D99ShRbAfxbC/LCQFd0Tcbm8IOJhlCmOJmhqtNQ==" saltValue="VfulGNdQZnlTElFnT5QDfwJJFu2XL1b7lbld95cYf7xowxGKYunThC1/h2wzNbAVkmq3Ot0UmpkjJJc6LYlfgA==" spinCount="100000" sheet="1" objects="1" scenarios="1" formatColumns="0" formatRows="0" autoFilter="0"/>
  <autoFilter ref="C118:K211"/>
  <mergeCells count="6">
    <mergeCell ref="E111:H111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Zajíčková</dc:creator>
  <cp:keywords/>
  <dc:description/>
  <cp:lastModifiedBy>Stol</cp:lastModifiedBy>
  <dcterms:created xsi:type="dcterms:W3CDTF">2020-12-04T12:14:56Z</dcterms:created>
  <dcterms:modified xsi:type="dcterms:W3CDTF">2021-08-31T10:16:38Z</dcterms:modified>
  <cp:category/>
  <cp:version/>
  <cp:contentType/>
  <cp:contentStatus/>
</cp:coreProperties>
</file>