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/>
  <bookViews>
    <workbookView xWindow="30855" yWindow="1320" windowWidth="21600" windowHeight="12900" firstSheet="1" activeTab="1"/>
  </bookViews>
  <sheets>
    <sheet name="Rekapitulace stavby" sheetId="1" state="veryHidden" r:id="rId1"/>
    <sheet name="08-2021-2 - Remodelling t..." sheetId="2" r:id="rId2"/>
  </sheets>
  <definedNames>
    <definedName name="_xlnm._FilterDatabase" localSheetId="1" hidden="1">'08-2021-2 - Remodelling t...'!$C$89:$K$152</definedName>
    <definedName name="_xlnm.Print_Area" localSheetId="1">'08-2021-2 - Remodelling t...'!$C$45:$J$71,'08-2021-2 - Remodelling t...'!$C$77:$K$152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'08-2021-2 - Remodelling t...'!$89:$89</definedName>
  </definedNames>
  <calcPr calcId="191029"/>
  <extLst/>
</workbook>
</file>

<file path=xl/sharedStrings.xml><?xml version="1.0" encoding="utf-8"?>
<sst xmlns="http://schemas.openxmlformats.org/spreadsheetml/2006/main" count="1073" uniqueCount="342">
  <si>
    <t>Export Komplet</t>
  </si>
  <si>
    <t>VZ</t>
  </si>
  <si>
    <t>2.0</t>
  </si>
  <si>
    <t/>
  </si>
  <si>
    <t>False</t>
  </si>
  <si>
    <t>{b72b57e9-8a22-4a8a-97ef-578a119d4c29}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</si>
  <si>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</si>
  <si>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</si>
  <si>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</si>
  <si>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</si>
  <si>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</si>
  <si>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</si>
  <si>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</si>
  <si>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</si>
  <si>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</si>
  <si>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MAKRO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</si>
  <si>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</si>
  <si>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</si>
  <si>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KSO:</t>
  </si>
  <si>
    <t>CC-CZ:</t>
  </si>
  <si>
    <t>Místo:</t>
  </si>
  <si>
    <t xml:space="preserve"> </t>
  </si>
  <si>
    <t>Datum:</t>
  </si>
  <si>
    <t>26. 8. 2021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</si>
  <si>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</si>
  <si>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</si>
  <si>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</si>
  <si>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</si>
  <si>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</si>
  <si>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</si>
  <si>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</si>
  <si>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</si>
  <si>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</si>
  <si>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</si>
  <si>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</si>
  <si>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</si>
  <si>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</si>
  <si>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</si>
  <si>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</si>
  <si>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</si>
  <si>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</si>
  <si>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</si>
  <si>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</si>
  <si>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</si>
  <si>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</si>
  <si>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</si>
  <si>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</si>
  <si>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</si>
  <si>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</si>
  <si>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</si>
  <si>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</si>
  <si>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</si>
  <si>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</si>
  <si>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</si>
  <si>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</si>
  <si>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</si>
  <si>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</si>
  <si>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</si>
  <si>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</si>
  <si>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</si>
  <si>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</si>
  <si>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</si>
  <si>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</si>
  <si>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</si>
  <si>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</si>
  <si>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</si>
  <si>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</si>
  <si>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</si>
  <si>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</si>
  <si>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</si>
  <si>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</si>
  <si>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</si>
  <si>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</si>
  <si>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08-2021-2</t>
  </si>
  <si>
    <t>Remodelling technologie chlazení MAKRO České Budějovice – stavební práce</t>
  </si>
  <si>
    <t>STA</t>
  </si>
  <si>
    <t>1</t>
  </si>
  <si>
    <t>{52e91cb5-2bd8-4d8a-96d0-c8cff34628e9}</t>
  </si>
  <si>
    <t>2</t>
  </si>
  <si>
    <t>KRYCÍ LIST SOUPISU PRACÍ</t>
  </si>
  <si>
    <t>Objekt:</t>
  </si>
  <si>
    <t>08-2021-2 - Remodelling technologie chlazení MAKRO České Budějovice – stavební práce</t>
  </si>
  <si>
    <t>České Budějovice - MAKRO Cash &amp; Carry ČR s.r.o</t>
  </si>
  <si>
    <t>FRIGOCOM spol. s r.o.</t>
  </si>
  <si>
    <t>REKAPITULACE ČLENĚNÍ SOUPISU PRACÍ</t>
  </si>
  <si>
    <t>Kód dílu - Popis</t>
  </si>
  <si>
    <t>Cena celkem [CZK]</t>
  </si>
  <si>
    <t>-1</t>
  </si>
  <si>
    <t>HSV - HSV</t>
  </si>
  <si>
    <t xml:space="preserve">    123VD - Prostupy</t>
  </si>
  <si>
    <t xml:space="preserve">    220VD - Atypické elektromontáže</t>
  </si>
  <si>
    <t>PSV - Práce a dodávky PSV</t>
  </si>
  <si>
    <t xml:space="preserve">    133VD - Montáže - potrubí - podlahy</t>
  </si>
  <si>
    <t xml:space="preserve">    741 - Montáže technologických zařízení</t>
  </si>
  <si>
    <t xml:space="preserve">    767 - Ocelové konstrukce</t>
  </si>
  <si>
    <t>Ostatní - Ostatní</t>
  </si>
  <si>
    <t xml:space="preserve">    001VD - Zařízení staveniště</t>
  </si>
  <si>
    <t>VRN - VRN</t>
  </si>
  <si>
    <t xml:space="preserve">    124VD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</si>
  <si>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</si>
  <si>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</si>
  <si>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</si>
  <si>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</si>
  <si>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</si>
  <si>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</si>
  <si>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</si>
  <si>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</si>
  <si>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</si>
  <si>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</si>
  <si>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</si>
  <si>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</si>
  <si>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</si>
  <si>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</si>
  <si>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</si>
  <si>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123VD</t>
  </si>
  <si>
    <t>Prostupy</t>
  </si>
  <si>
    <t>K</t>
  </si>
  <si>
    <t>123202004VD</t>
  </si>
  <si>
    <t>Vytvoření motážních prostupů v PUR panelech pro instalace v podhledech</t>
  </si>
  <si>
    <t>m2</t>
  </si>
  <si>
    <t>1190071979</t>
  </si>
  <si>
    <t>123202006VD</t>
  </si>
  <si>
    <t>Požární prostupy stěnou pro kabelové svazky</t>
  </si>
  <si>
    <t>1079095070</t>
  </si>
  <si>
    <t>3</t>
  </si>
  <si>
    <t>123202007VD</t>
  </si>
  <si>
    <t>Vytvoření prostupů skrze stěny a střechu s požární odolností včetně olemování a zaizolování</t>
  </si>
  <si>
    <t>-1946658746</t>
  </si>
  <si>
    <t>4</t>
  </si>
  <si>
    <t>123202333VD</t>
  </si>
  <si>
    <t>Dodání pochozí protiskluzové folie</t>
  </si>
  <si>
    <t>-966327388</t>
  </si>
  <si>
    <t>220VD</t>
  </si>
  <si>
    <t>Atypické elektromontáže</t>
  </si>
  <si>
    <t>5</t>
  </si>
  <si>
    <t>125202003VD</t>
  </si>
  <si>
    <t>Dozbrojení rozvaděče pro mrazící vany</t>
  </si>
  <si>
    <t>kpl</t>
  </si>
  <si>
    <t>1827976422</t>
  </si>
  <si>
    <t>6</t>
  </si>
  <si>
    <t>125202008VD</t>
  </si>
  <si>
    <t>Vytvoření nového rozvaděče v NN v hlavní rozvodně</t>
  </si>
  <si>
    <t>2043597079</t>
  </si>
  <si>
    <t>7</t>
  </si>
  <si>
    <t>125202009VD</t>
  </si>
  <si>
    <t>Protažení silového kabelů (uvnitř budovy) z rozvodny NN do strojovny chlazení</t>
  </si>
  <si>
    <t>bm</t>
  </si>
  <si>
    <t>907119413</t>
  </si>
  <si>
    <t>8</t>
  </si>
  <si>
    <t>125202011VD</t>
  </si>
  <si>
    <t>Prozatimní propojovací skříň</t>
  </si>
  <si>
    <t>-880746749</t>
  </si>
  <si>
    <t>9</t>
  </si>
  <si>
    <t>125202013VD</t>
  </si>
  <si>
    <t>Dodání rozvaděču pro zápůjčkový nábytek včetně přívodu do 100m</t>
  </si>
  <si>
    <t>1049086404</t>
  </si>
  <si>
    <t>10</t>
  </si>
  <si>
    <t>125202014VD</t>
  </si>
  <si>
    <t>El.měření přívodů nových chlad.zařízení a napojení na MEMS</t>
  </si>
  <si>
    <t>-2009905182</t>
  </si>
  <si>
    <t>11</t>
  </si>
  <si>
    <t>125202016VD</t>
  </si>
  <si>
    <t>1145148531</t>
  </si>
  <si>
    <t>12</t>
  </si>
  <si>
    <t>125202017VD</t>
  </si>
  <si>
    <t>Dotažení bezhalogenových kabelů k rozvaděčům chl. ostrovů</t>
  </si>
  <si>
    <t>515965790</t>
  </si>
  <si>
    <t>13</t>
  </si>
  <si>
    <t>125202021VD</t>
  </si>
  <si>
    <t>atypické klempířské prvky pro zakrytí kabelových tras na prodejně</t>
  </si>
  <si>
    <t>471215918</t>
  </si>
  <si>
    <t>14</t>
  </si>
  <si>
    <t>125302001VD</t>
  </si>
  <si>
    <t>Revize</t>
  </si>
  <si>
    <t>781585174</t>
  </si>
  <si>
    <t>125302002VD</t>
  </si>
  <si>
    <t>Dokumentace skutečného provedení</t>
  </si>
  <si>
    <t>-1689491909</t>
  </si>
  <si>
    <t>16</t>
  </si>
  <si>
    <t>125302003VD</t>
  </si>
  <si>
    <t>Spolupráce při zapojování a zkouškách</t>
  </si>
  <si>
    <t>hod</t>
  </si>
  <si>
    <t>652193377</t>
  </si>
  <si>
    <t>17</t>
  </si>
  <si>
    <t>125810005VD</t>
  </si>
  <si>
    <t>Montáž měděných bezhalogenových kabelů CYKY, CYKYD, CYKYDY, NYM, NYY, YSLY uložených volně</t>
  </si>
  <si>
    <t>m</t>
  </si>
  <si>
    <t>-117852878</t>
  </si>
  <si>
    <t>PSV</t>
  </si>
  <si>
    <t>Práce a dodávky PSV</t>
  </si>
  <si>
    <t>133VD</t>
  </si>
  <si>
    <t>Montáže - potrubí - podlahy</t>
  </si>
  <si>
    <t>18</t>
  </si>
  <si>
    <t>133120043VD</t>
  </si>
  <si>
    <t>Čištění potrubí protažením, profukováním nebo proplachováním DN 50 včetně prověření kamerou</t>
  </si>
  <si>
    <t>1343770348</t>
  </si>
  <si>
    <t>19</t>
  </si>
  <si>
    <t>133202001VD</t>
  </si>
  <si>
    <t>Bourání betonové podlahy</t>
  </si>
  <si>
    <t>m3</t>
  </si>
  <si>
    <t>-1519278045</t>
  </si>
  <si>
    <t>20</t>
  </si>
  <si>
    <t>133202002VD</t>
  </si>
  <si>
    <t>Odstranění a likvidace starých odpadů</t>
  </si>
  <si>
    <t>1978224546</t>
  </si>
  <si>
    <t>133202003VD</t>
  </si>
  <si>
    <t>Broušení drátkobetonových podlah</t>
  </si>
  <si>
    <t>-744033535</t>
  </si>
  <si>
    <t>22</t>
  </si>
  <si>
    <t>133202004VD</t>
  </si>
  <si>
    <t>Zapravení betonové podlahy včetně nášlapné vrstvy</t>
  </si>
  <si>
    <t>-2091165488</t>
  </si>
  <si>
    <t>23</t>
  </si>
  <si>
    <t>133202005VD</t>
  </si>
  <si>
    <t>Metakrylátová polymerzálivka pro velmi rychlé vytvrzování za nízkých tepot tl. do 5 mm</t>
  </si>
  <si>
    <t>-1636841913</t>
  </si>
  <si>
    <t>24</t>
  </si>
  <si>
    <t>133202007VD</t>
  </si>
  <si>
    <t>Vyplnění a zalití nepotřebných šachet po rozvodech chlazeni včetně finální podlahy</t>
  </si>
  <si>
    <t>835299560</t>
  </si>
  <si>
    <t>25</t>
  </si>
  <si>
    <t>133202013VD</t>
  </si>
  <si>
    <t>Dodání a uložení nových odpadů</t>
  </si>
  <si>
    <t>-1894973501</t>
  </si>
  <si>
    <t>26</t>
  </si>
  <si>
    <t>133202021VD</t>
  </si>
  <si>
    <t>Diamantové řezání drátkobetonu hl. řezu 200mm</t>
  </si>
  <si>
    <t>695669867</t>
  </si>
  <si>
    <t>27</t>
  </si>
  <si>
    <t>133202024VD</t>
  </si>
  <si>
    <t>Diamantové jádrové vrtání do průměru 200 mm</t>
  </si>
  <si>
    <t>-338364624</t>
  </si>
  <si>
    <t>741</t>
  </si>
  <si>
    <t>Montáže technologických zařízení</t>
  </si>
  <si>
    <t>28</t>
  </si>
  <si>
    <t>220260702VD</t>
  </si>
  <si>
    <t>Montáž kabelového žlabu ocelového a úprava stávajících žlabů pro rozvody technologie</t>
  </si>
  <si>
    <t>-1454909329</t>
  </si>
  <si>
    <t>29</t>
  </si>
  <si>
    <t>220260704VD</t>
  </si>
  <si>
    <t>Tvarový profilovaný prvek (v RALU ) na horní hranu chlad.a mraz.nábytku pro přichycení navigačních magnetek výška 250mm</t>
  </si>
  <si>
    <t>399838004</t>
  </si>
  <si>
    <t>30</t>
  </si>
  <si>
    <t>220260705VD</t>
  </si>
  <si>
    <t>Přesunutí venkovních jednotek na dočasnou ocelovou konstrukci</t>
  </si>
  <si>
    <t>1711107031</t>
  </si>
  <si>
    <t>767</t>
  </si>
  <si>
    <t>Ocelové konstrukce</t>
  </si>
  <si>
    <t>31</t>
  </si>
  <si>
    <t>153200801VD</t>
  </si>
  <si>
    <t>Demontáž atypických ocelových konstr. do 50 kg</t>
  </si>
  <si>
    <t>-888325232</t>
  </si>
  <si>
    <t>32</t>
  </si>
  <si>
    <t>153202001VD</t>
  </si>
  <si>
    <t>Jeřábnické práce</t>
  </si>
  <si>
    <t>den</t>
  </si>
  <si>
    <t>-991680175</t>
  </si>
  <si>
    <t>33</t>
  </si>
  <si>
    <t>153202002VD</t>
  </si>
  <si>
    <t>Ocelové chráničky do betonové podlahy pro vedení instalací k chlad. ostrůvkům</t>
  </si>
  <si>
    <t>1124726114</t>
  </si>
  <si>
    <t>34</t>
  </si>
  <si>
    <t>153202003VD</t>
  </si>
  <si>
    <t>Zavěšené ocelové kabelové lávky- přemostění pod stropem objektu</t>
  </si>
  <si>
    <t>1340982812</t>
  </si>
  <si>
    <t>35</t>
  </si>
  <si>
    <t>153202004VD</t>
  </si>
  <si>
    <t>Servisní lávky pro montáž a údržbu včetně roštu</t>
  </si>
  <si>
    <t>kg</t>
  </si>
  <si>
    <t>-1075347596</t>
  </si>
  <si>
    <t>36</t>
  </si>
  <si>
    <t>153202007VD</t>
  </si>
  <si>
    <t>Pochozí žárově zinkované pororošty včetně fixačních prvků</t>
  </si>
  <si>
    <t>-1409967453</t>
  </si>
  <si>
    <t>37</t>
  </si>
  <si>
    <t>153202017VD</t>
  </si>
  <si>
    <t>Dočasná pomocná konstrukce pro přemístění chl.jednotek včetně stat.posudku</t>
  </si>
  <si>
    <t>1942965371</t>
  </si>
  <si>
    <t>38</t>
  </si>
  <si>
    <t>153202018VD</t>
  </si>
  <si>
    <t>Výztuhy stávajících konstrukcí včetně statického posudku žárově zinkováno</t>
  </si>
  <si>
    <t>-2043186490</t>
  </si>
  <si>
    <t>39</t>
  </si>
  <si>
    <t>153891112VD</t>
  </si>
  <si>
    <t>Osazení ocelových pozinkovaných roznášecích konstrukcí hmotnosti přes 200 kg. Statické posouzení a návrh. Včetně výroby a dopravy.</t>
  </si>
  <si>
    <t>-2086560907</t>
  </si>
  <si>
    <t>40</t>
  </si>
  <si>
    <t>153910006VD</t>
  </si>
  <si>
    <t>Nerezové nájezdové ochrany kotvené do závitových pouzder</t>
  </si>
  <si>
    <t>1295944117</t>
  </si>
  <si>
    <t>41</t>
  </si>
  <si>
    <t>153910008VD</t>
  </si>
  <si>
    <t>Nerezové nájezdové ochrany členité kotvené do zavitových pouzder</t>
  </si>
  <si>
    <t>-708044619</t>
  </si>
  <si>
    <t>Ostatní</t>
  </si>
  <si>
    <t>001VD</t>
  </si>
  <si>
    <t>Zařízení staveniště</t>
  </si>
  <si>
    <t>43</t>
  </si>
  <si>
    <t>001000001VD</t>
  </si>
  <si>
    <t>Pronájem lodního kontejneru na materiál, nářadí a zboží z prodejny. 3 kusy</t>
  </si>
  <si>
    <t>měsíc</t>
  </si>
  <si>
    <t>-2118903479</t>
  </si>
  <si>
    <t>44</t>
  </si>
  <si>
    <t>001000002VD</t>
  </si>
  <si>
    <t>Pronájem vysokozdvihu po dobu výstavby 2x</t>
  </si>
  <si>
    <t>138223893</t>
  </si>
  <si>
    <t>45</t>
  </si>
  <si>
    <t>001000003VD</t>
  </si>
  <si>
    <t>Pronájem oplocení staveniště neprůhlednýmy oplocenkami s plachtou. Včetně přesunů.</t>
  </si>
  <si>
    <t>417166731</t>
  </si>
  <si>
    <t>46</t>
  </si>
  <si>
    <t>001000004VD</t>
  </si>
  <si>
    <t>Pronájem mobilních zábran při manipulaci ve výškách a pod zavěšeným břemenem</t>
  </si>
  <si>
    <t>-662614695</t>
  </si>
  <si>
    <t>47</t>
  </si>
  <si>
    <t>001000007VD</t>
  </si>
  <si>
    <t>Pronájem kontejnérů na odpad 3 ks po dobu stavby včetně likvidace</t>
  </si>
  <si>
    <t>-1328598590</t>
  </si>
  <si>
    <t>48</t>
  </si>
  <si>
    <t>001000008VD</t>
  </si>
  <si>
    <t>Pronájem elektrické samohybné plošiny do 12m včetně dopravy dva kusy</t>
  </si>
  <si>
    <t>334010884</t>
  </si>
  <si>
    <t>49</t>
  </si>
  <si>
    <t>001000009VD</t>
  </si>
  <si>
    <t>Pronájem venkovní samohybné plošiny do 18m včetně dopravy</t>
  </si>
  <si>
    <t>1427621974</t>
  </si>
  <si>
    <t>50</t>
  </si>
  <si>
    <t>001000010VD</t>
  </si>
  <si>
    <t>Lešení trubkové mobilní výška 5 m</t>
  </si>
  <si>
    <t>110048552</t>
  </si>
  <si>
    <t>VRN</t>
  </si>
  <si>
    <t>124VD</t>
  </si>
  <si>
    <t>Vedlejší rozpočtové náklady</t>
  </si>
  <si>
    <t>51</t>
  </si>
  <si>
    <t>124202005VD</t>
  </si>
  <si>
    <t>Průběžný úklid staveniště</t>
  </si>
  <si>
    <t>671220425</t>
  </si>
  <si>
    <t>42</t>
  </si>
  <si>
    <t>124202006VD</t>
  </si>
  <si>
    <t>Úklid mezipodhledů s obtížným přístupem výška do 1m</t>
  </si>
  <si>
    <t>34330575</t>
  </si>
  <si>
    <t>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</si>
</sst>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8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50" t="s">
        <v>6</v>
      </c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S2" s="14" t="s">
        <v>7</v>
      </c>
      <c r="BT2" s="14" t="s">
        <v>8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9</v>
      </c>
    </row>
    <row r="4" spans="2:71" s="1" customFormat="1" ht="24.95" customHeight="1">
      <c r="B4" s="17"/>
      <c r="D4" s="18" t="s">
        <v>10</v>
      </c>
      <c r="AR4" s="17"/>
      <c r="AS4" s="19" t="s">
        <v>11</v>
      </c>
      <c r="BE4" s="20" t="s">
        <v>12</v>
      </c>
      <c r="BS4" s="14" t="s">
        <v>13</v>
      </c>
    </row>
    <row r="5" spans="2:71" s="1" customFormat="1" ht="12" customHeight="1">
      <c r="B5" s="17"/>
      <c r="D5" s="21" t="s">
        <v>14</v>
      </c>
      <c r="K5" s="180" t="s">
        <v>15</v>
      </c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R5" s="17"/>
      <c r="BE5" s="177" t="s">
        <v>16</v>
      </c>
      <c r="BS5" s="14" t="s">
        <v>7</v>
      </c>
    </row>
    <row r="6" spans="2:71" s="1" customFormat="1" ht="36.95" customHeight="1">
      <c r="B6" s="17"/>
      <c r="D6" s="23" t="s">
        <v>17</v>
      </c>
      <c r="K6" s="181" t="s">
        <v>15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R6" s="17"/>
      <c r="BE6" s="178"/>
      <c r="BS6" s="14" t="s">
        <v>7</v>
      </c>
    </row>
    <row r="7" spans="2:71" s="1" customFormat="1" ht="12" customHeight="1">
      <c r="B7" s="17"/>
      <c r="D7" s="24" t="s">
        <v>18</v>
      </c>
      <c r="K7" s="22" t="s">
        <v>3</v>
      </c>
      <c r="AK7" s="24" t="s">
        <v>19</v>
      </c>
      <c r="AN7" s="22" t="s">
        <v>3</v>
      </c>
      <c r="AR7" s="17"/>
      <c r="BE7" s="178"/>
      <c r="BS7" s="14" t="s">
        <v>7</v>
      </c>
    </row>
    <row r="8" spans="2:71" s="1" customFormat="1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178"/>
      <c r="BS8" s="14" t="s">
        <v>7</v>
      </c>
    </row>
    <row r="9" spans="2:71" s="1" customFormat="1" ht="14.45" customHeight="1">
      <c r="B9" s="17"/>
      <c r="AR9" s="17"/>
      <c r="BE9" s="178"/>
      <c r="BS9" s="14" t="s">
        <v>7</v>
      </c>
    </row>
    <row r="10" spans="2:71" s="1" customFormat="1" ht="12" customHeight="1">
      <c r="B10" s="17"/>
      <c r="D10" s="24" t="s">
        <v>24</v>
      </c>
      <c r="AK10" s="24" t="s">
        <v>25</v>
      </c>
      <c r="AN10" s="22" t="s">
        <v>3</v>
      </c>
      <c r="AR10" s="17"/>
      <c r="BE10" s="178"/>
      <c r="BS10" s="14" t="s">
        <v>7</v>
      </c>
    </row>
    <row r="11" spans="2:71" s="1" customFormat="1" ht="18.4" customHeight="1">
      <c r="B11" s="17"/>
      <c r="E11" s="22" t="s">
        <v>21</v>
      </c>
      <c r="AK11" s="24" t="s">
        <v>26</v>
      </c>
      <c r="AN11" s="22" t="s">
        <v>3</v>
      </c>
      <c r="AR11" s="17"/>
      <c r="BE11" s="178"/>
      <c r="BS11" s="14" t="s">
        <v>7</v>
      </c>
    </row>
    <row r="12" spans="2:71" s="1" customFormat="1" ht="6.95" customHeight="1">
      <c r="B12" s="17"/>
      <c r="AR12" s="17"/>
      <c r="BE12" s="178"/>
      <c r="BS12" s="14" t="s">
        <v>7</v>
      </c>
    </row>
    <row r="13" spans="2:71" s="1" customFormat="1" ht="12" customHeight="1">
      <c r="B13" s="17"/>
      <c r="D13" s="24" t="s">
        <v>27</v>
      </c>
      <c r="AK13" s="24" t="s">
        <v>25</v>
      </c>
      <c r="AN13" s="26" t="s">
        <v>28</v>
      </c>
      <c r="AR13" s="17"/>
      <c r="BE13" s="178"/>
      <c r="BS13" s="14" t="s">
        <v>7</v>
      </c>
    </row>
    <row r="14" spans="2:71" ht="12.75">
      <c r="B14" s="17"/>
      <c r="E14" s="182" t="s">
        <v>28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24" t="s">
        <v>26</v>
      </c>
      <c r="AN14" s="26" t="s">
        <v>28</v>
      </c>
      <c r="AR14" s="17"/>
      <c r="BE14" s="178"/>
      <c r="BS14" s="14" t="s">
        <v>7</v>
      </c>
    </row>
    <row r="15" spans="2:71" s="1" customFormat="1" ht="6.95" customHeight="1">
      <c r="B15" s="17"/>
      <c r="AR15" s="17"/>
      <c r="BE15" s="178"/>
      <c r="BS15" s="14" t="s">
        <v>4</v>
      </c>
    </row>
    <row r="16" spans="2:71" s="1" customFormat="1" ht="12" customHeight="1">
      <c r="B16" s="17"/>
      <c r="D16" s="24" t="s">
        <v>29</v>
      </c>
      <c r="AK16" s="24" t="s">
        <v>25</v>
      </c>
      <c r="AN16" s="22" t="s">
        <v>3</v>
      </c>
      <c r="AR16" s="17"/>
      <c r="BE16" s="178"/>
      <c r="BS16" s="14" t="s">
        <v>4</v>
      </c>
    </row>
    <row r="17" spans="2:71" s="1" customFormat="1" ht="18.4" customHeight="1">
      <c r="B17" s="17"/>
      <c r="E17" s="22" t="s">
        <v>21</v>
      </c>
      <c r="AK17" s="24" t="s">
        <v>26</v>
      </c>
      <c r="AN17" s="22" t="s">
        <v>3</v>
      </c>
      <c r="AR17" s="17"/>
      <c r="BE17" s="178"/>
      <c r="BS17" s="14" t="s">
        <v>30</v>
      </c>
    </row>
    <row r="18" spans="2:71" s="1" customFormat="1" ht="6.95" customHeight="1">
      <c r="B18" s="17"/>
      <c r="AR18" s="17"/>
      <c r="BE18" s="178"/>
      <c r="BS18" s="14" t="s">
        <v>7</v>
      </c>
    </row>
    <row r="19" spans="2:71" s="1" customFormat="1" ht="12" customHeight="1">
      <c r="B19" s="17"/>
      <c r="D19" s="24" t="s">
        <v>31</v>
      </c>
      <c r="AK19" s="24" t="s">
        <v>25</v>
      </c>
      <c r="AN19" s="22" t="s">
        <v>3</v>
      </c>
      <c r="AR19" s="17"/>
      <c r="BE19" s="178"/>
      <c r="BS19" s="14" t="s">
        <v>7</v>
      </c>
    </row>
    <row r="20" spans="2:71" s="1" customFormat="1" ht="18.4" customHeight="1">
      <c r="B20" s="17"/>
      <c r="E20" s="22" t="s">
        <v>21</v>
      </c>
      <c r="AK20" s="24" t="s">
        <v>26</v>
      </c>
      <c r="AN20" s="22" t="s">
        <v>3</v>
      </c>
      <c r="AR20" s="17"/>
      <c r="BE20" s="178"/>
      <c r="BS20" s="14" t="s">
        <v>4</v>
      </c>
    </row>
    <row r="21" spans="2:57" s="1" customFormat="1" ht="6.95" customHeight="1">
      <c r="B21" s="17"/>
      <c r="AR21" s="17"/>
      <c r="BE21" s="178"/>
    </row>
    <row r="22" spans="2:57" s="1" customFormat="1" ht="12" customHeight="1">
      <c r="B22" s="17"/>
      <c r="D22" s="24" t="s">
        <v>32</v>
      </c>
      <c r="AR22" s="17"/>
      <c r="BE22" s="178"/>
    </row>
    <row r="23" spans="2:57" s="1" customFormat="1" ht="47.25" customHeight="1">
      <c r="B23" s="17"/>
      <c r="E23" s="184" t="s">
        <v>33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R23" s="17"/>
      <c r="BE23" s="178"/>
    </row>
    <row r="24" spans="2:57" s="1" customFormat="1" ht="6.95" customHeight="1">
      <c r="B24" s="17"/>
      <c r="AR24" s="17"/>
      <c r="BE24" s="178"/>
    </row>
    <row r="25" spans="2:57" s="1" customFormat="1" ht="6.95" customHeight="1">
      <c r="B25" s="17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7"/>
      <c r="BE25" s="178"/>
    </row>
    <row r="26" spans="1:57" s="2" customFormat="1" ht="25.9" customHeight="1">
      <c r="A26" s="30"/>
      <c r="B26" s="31"/>
      <c r="C26" s="30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85">
        <f>ROUND(AG54,2)</f>
        <v>0</v>
      </c>
      <c r="AL26" s="186"/>
      <c r="AM26" s="186"/>
      <c r="AN26" s="186"/>
      <c r="AO26" s="186"/>
      <c r="AP26" s="30"/>
      <c r="AQ26" s="30"/>
      <c r="AR26" s="31"/>
      <c r="BE26" s="178"/>
    </row>
    <row r="27" spans="1:57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178"/>
    </row>
    <row r="28" spans="1:57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187" t="s">
        <v>35</v>
      </c>
      <c r="M28" s="187"/>
      <c r="N28" s="187"/>
      <c r="O28" s="187"/>
      <c r="P28" s="187"/>
      <c r="Q28" s="30"/>
      <c r="R28" s="30"/>
      <c r="S28" s="30"/>
      <c r="T28" s="30"/>
      <c r="U28" s="30"/>
      <c r="V28" s="30"/>
      <c r="W28" s="187" t="s">
        <v>36</v>
      </c>
      <c r="X28" s="187"/>
      <c r="Y28" s="187"/>
      <c r="Z28" s="187"/>
      <c r="AA28" s="187"/>
      <c r="AB28" s="187"/>
      <c r="AC28" s="187"/>
      <c r="AD28" s="187"/>
      <c r="AE28" s="187"/>
      <c r="AF28" s="30"/>
      <c r="AG28" s="30"/>
      <c r="AH28" s="30"/>
      <c r="AI28" s="30"/>
      <c r="AJ28" s="30"/>
      <c r="AK28" s="187" t="s">
        <v>37</v>
      </c>
      <c r="AL28" s="187"/>
      <c r="AM28" s="187"/>
      <c r="AN28" s="187"/>
      <c r="AO28" s="187"/>
      <c r="AP28" s="30"/>
      <c r="AQ28" s="30"/>
      <c r="AR28" s="31"/>
      <c r="BE28" s="178"/>
    </row>
    <row r="29" spans="2:57" s="3" customFormat="1" ht="14.45" customHeight="1">
      <c r="B29" s="35"/>
      <c r="D29" s="24" t="s">
        <v>38</v>
      </c>
      <c r="F29" s="24" t="s">
        <v>39</v>
      </c>
      <c r="L29" s="172">
        <v>0.21</v>
      </c>
      <c r="M29" s="171"/>
      <c r="N29" s="171"/>
      <c r="O29" s="171"/>
      <c r="P29" s="171"/>
      <c r="W29" s="170">
        <f>ROUND(AZ54,2)</f>
        <v>0</v>
      </c>
      <c r="X29" s="171"/>
      <c r="Y29" s="171"/>
      <c r="Z29" s="171"/>
      <c r="AA29" s="171"/>
      <c r="AB29" s="171"/>
      <c r="AC29" s="171"/>
      <c r="AD29" s="171"/>
      <c r="AE29" s="171"/>
      <c r="AK29" s="170">
        <f>ROUND(AV54,2)</f>
        <v>0</v>
      </c>
      <c r="AL29" s="171"/>
      <c r="AM29" s="171"/>
      <c r="AN29" s="171"/>
      <c r="AO29" s="171"/>
      <c r="AR29" s="35"/>
      <c r="BE29" s="179"/>
    </row>
    <row r="30" spans="2:57" s="3" customFormat="1" ht="14.45" customHeight="1">
      <c r="B30" s="35"/>
      <c r="F30" s="24" t="s">
        <v>40</v>
      </c>
      <c r="L30" s="172">
        <v>0.15</v>
      </c>
      <c r="M30" s="171"/>
      <c r="N30" s="171"/>
      <c r="O30" s="171"/>
      <c r="P30" s="171"/>
      <c r="W30" s="170">
        <f>ROUND(BA54,2)</f>
        <v>0</v>
      </c>
      <c r="X30" s="171"/>
      <c r="Y30" s="171"/>
      <c r="Z30" s="171"/>
      <c r="AA30" s="171"/>
      <c r="AB30" s="171"/>
      <c r="AC30" s="171"/>
      <c r="AD30" s="171"/>
      <c r="AE30" s="171"/>
      <c r="AK30" s="170">
        <f>ROUND(AW54,2)</f>
        <v>0</v>
      </c>
      <c r="AL30" s="171"/>
      <c r="AM30" s="171"/>
      <c r="AN30" s="171"/>
      <c r="AO30" s="171"/>
      <c r="AR30" s="35"/>
      <c r="BE30" s="179"/>
    </row>
    <row r="31" spans="2:57" s="3" customFormat="1" ht="14.45" customHeight="1" hidden="1">
      <c r="B31" s="35"/>
      <c r="F31" s="24" t="s">
        <v>41</v>
      </c>
      <c r="L31" s="172">
        <v>0.21</v>
      </c>
      <c r="M31" s="171"/>
      <c r="N31" s="171"/>
      <c r="O31" s="171"/>
      <c r="P31" s="171"/>
      <c r="W31" s="170">
        <f>ROUND(BB54,2)</f>
        <v>0</v>
      </c>
      <c r="X31" s="171"/>
      <c r="Y31" s="171"/>
      <c r="Z31" s="171"/>
      <c r="AA31" s="171"/>
      <c r="AB31" s="171"/>
      <c r="AC31" s="171"/>
      <c r="AD31" s="171"/>
      <c r="AE31" s="171"/>
      <c r="AK31" s="170">
        <v>0</v>
      </c>
      <c r="AL31" s="171"/>
      <c r="AM31" s="171"/>
      <c r="AN31" s="171"/>
      <c r="AO31" s="171"/>
      <c r="AR31" s="35"/>
      <c r="BE31" s="179"/>
    </row>
    <row r="32" spans="2:57" s="3" customFormat="1" ht="14.45" customHeight="1" hidden="1">
      <c r="B32" s="35"/>
      <c r="F32" s="24" t="s">
        <v>42</v>
      </c>
      <c r="L32" s="172">
        <v>0.15</v>
      </c>
      <c r="M32" s="171"/>
      <c r="N32" s="171"/>
      <c r="O32" s="171"/>
      <c r="P32" s="171"/>
      <c r="W32" s="170">
        <f>ROUND(BC54,2)</f>
        <v>0</v>
      </c>
      <c r="X32" s="171"/>
      <c r="Y32" s="171"/>
      <c r="Z32" s="171"/>
      <c r="AA32" s="171"/>
      <c r="AB32" s="171"/>
      <c r="AC32" s="171"/>
      <c r="AD32" s="171"/>
      <c r="AE32" s="171"/>
      <c r="AK32" s="170">
        <v>0</v>
      </c>
      <c r="AL32" s="171"/>
      <c r="AM32" s="171"/>
      <c r="AN32" s="171"/>
      <c r="AO32" s="171"/>
      <c r="AR32" s="35"/>
      <c r="BE32" s="179"/>
    </row>
    <row r="33" spans="2:44" s="3" customFormat="1" ht="14.45" customHeight="1" hidden="1">
      <c r="B33" s="35"/>
      <c r="F33" s="24" t="s">
        <v>43</v>
      </c>
      <c r="L33" s="172">
        <v>0</v>
      </c>
      <c r="M33" s="171"/>
      <c r="N33" s="171"/>
      <c r="O33" s="171"/>
      <c r="P33" s="171"/>
      <c r="W33" s="170">
        <f>ROUND(BD54,2)</f>
        <v>0</v>
      </c>
      <c r="X33" s="171"/>
      <c r="Y33" s="171"/>
      <c r="Z33" s="171"/>
      <c r="AA33" s="171"/>
      <c r="AB33" s="171"/>
      <c r="AC33" s="171"/>
      <c r="AD33" s="171"/>
      <c r="AE33" s="171"/>
      <c r="AK33" s="170">
        <v>0</v>
      </c>
      <c r="AL33" s="171"/>
      <c r="AM33" s="171"/>
      <c r="AN33" s="171"/>
      <c r="AO33" s="171"/>
      <c r="AR33" s="35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" customHeight="1">
      <c r="A35" s="30"/>
      <c r="B35" s="31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173" t="s">
        <v>46</v>
      </c>
      <c r="Y35" s="174"/>
      <c r="Z35" s="174"/>
      <c r="AA35" s="174"/>
      <c r="AB35" s="174"/>
      <c r="AC35" s="38"/>
      <c r="AD35" s="38"/>
      <c r="AE35" s="38"/>
      <c r="AF35" s="38"/>
      <c r="AG35" s="38"/>
      <c r="AH35" s="38"/>
      <c r="AI35" s="38"/>
      <c r="AJ35" s="38"/>
      <c r="AK35" s="175">
        <f>SUM(AK26:AK33)</f>
        <v>0</v>
      </c>
      <c r="AL35" s="174"/>
      <c r="AM35" s="174"/>
      <c r="AN35" s="174"/>
      <c r="AO35" s="176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6.95" customHeight="1">
      <c r="A37" s="30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  <c r="BE37" s="30"/>
    </row>
    <row r="41" spans="1:57" s="2" customFormat="1" ht="6.95" customHeight="1">
      <c r="A41" s="30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  <c r="BE41" s="30"/>
    </row>
    <row r="42" spans="1:57" s="2" customFormat="1" ht="24.95" customHeight="1">
      <c r="A42" s="30"/>
      <c r="B42" s="31"/>
      <c r="C42" s="18" t="s">
        <v>47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1"/>
      <c r="BE42" s="30"/>
    </row>
    <row r="43" spans="1:57" s="2" customFormat="1" ht="6.95" customHeight="1">
      <c r="A43" s="30"/>
      <c r="B43" s="3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1"/>
      <c r="BE43" s="30"/>
    </row>
    <row r="44" spans="2:44" s="4" customFormat="1" ht="12" customHeight="1">
      <c r="B44" s="44"/>
      <c r="C44" s="24" t="s">
        <v>14</v>
      </c>
      <c r="L44" s="4" t="str">
        <f>K5</f>
        <v>MAKRO</v>
      </c>
      <c r="AR44" s="44"/>
    </row>
    <row r="45" spans="2:44" s="5" customFormat="1" ht="36.95" customHeight="1">
      <c r="B45" s="45"/>
      <c r="C45" s="46" t="s">
        <v>17</v>
      </c>
      <c r="L45" s="161" t="str">
        <f>K6</f>
        <v>MAKRO</v>
      </c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R45" s="45"/>
    </row>
    <row r="46" spans="1:57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1"/>
      <c r="BE46" s="30"/>
    </row>
    <row r="47" spans="1:57" s="2" customFormat="1" ht="12" customHeight="1">
      <c r="A47" s="30"/>
      <c r="B47" s="31"/>
      <c r="C47" s="24" t="s">
        <v>20</v>
      </c>
      <c r="D47" s="30"/>
      <c r="E47" s="30"/>
      <c r="F47" s="30"/>
      <c r="G47" s="30"/>
      <c r="H47" s="30"/>
      <c r="I47" s="30"/>
      <c r="J47" s="30"/>
      <c r="K47" s="30"/>
      <c r="L47" s="47" t="str">
        <f>IF(K8="","",K8)</f>
        <v xml:space="preserve"> 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4" t="s">
        <v>22</v>
      </c>
      <c r="AJ47" s="30"/>
      <c r="AK47" s="30"/>
      <c r="AL47" s="30"/>
      <c r="AM47" s="163" t="str">
        <f>IF(AN8="","",AN8)</f>
        <v>26. 8. 2021</v>
      </c>
      <c r="AN47" s="163"/>
      <c r="AO47" s="30"/>
      <c r="AP47" s="30"/>
      <c r="AQ47" s="30"/>
      <c r="AR47" s="31"/>
      <c r="BE47" s="30"/>
    </row>
    <row r="48" spans="1:57" s="2" customFormat="1" ht="6.95" customHeight="1">
      <c r="A48" s="30"/>
      <c r="B48" s="3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1"/>
      <c r="BE48" s="30"/>
    </row>
    <row r="49" spans="1:57" s="2" customFormat="1" ht="15.2" customHeight="1">
      <c r="A49" s="30"/>
      <c r="B49" s="31"/>
      <c r="C49" s="24" t="s">
        <v>24</v>
      </c>
      <c r="D49" s="30"/>
      <c r="E49" s="30"/>
      <c r="F49" s="30"/>
      <c r="G49" s="30"/>
      <c r="H49" s="30"/>
      <c r="I49" s="30"/>
      <c r="J49" s="30"/>
      <c r="K49" s="30"/>
      <c r="L49" s="4" t="str">
        <f>IF(E11="","",E11)</f>
        <v xml:space="preserve"> 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4" t="s">
        <v>29</v>
      </c>
      <c r="AJ49" s="30"/>
      <c r="AK49" s="30"/>
      <c r="AL49" s="30"/>
      <c r="AM49" s="164" t="str">
        <f>IF(E17="","",E17)</f>
        <v xml:space="preserve"> </v>
      </c>
      <c r="AN49" s="165"/>
      <c r="AO49" s="165"/>
      <c r="AP49" s="165"/>
      <c r="AQ49" s="30"/>
      <c r="AR49" s="31"/>
      <c r="AS49" s="166" t="s">
        <v>48</v>
      </c>
      <c r="AT49" s="167"/>
      <c r="AU49" s="49"/>
      <c r="AV49" s="49"/>
      <c r="AW49" s="49"/>
      <c r="AX49" s="49"/>
      <c r="AY49" s="49"/>
      <c r="AZ49" s="49"/>
      <c r="BA49" s="49"/>
      <c r="BB49" s="49"/>
      <c r="BC49" s="49"/>
      <c r="BD49" s="50"/>
      <c r="BE49" s="30"/>
    </row>
    <row r="50" spans="1:57" s="2" customFormat="1" ht="15.2" customHeight="1">
      <c r="A50" s="30"/>
      <c r="B50" s="31"/>
      <c r="C50" s="24" t="s">
        <v>27</v>
      </c>
      <c r="D50" s="30"/>
      <c r="E50" s="30"/>
      <c r="F50" s="30"/>
      <c r="G50" s="30"/>
      <c r="H50" s="30"/>
      <c r="I50" s="30"/>
      <c r="J50" s="30"/>
      <c r="K50" s="30"/>
      <c r="L50" s="4" t="str">
        <f>IF(E14="Vyplň údaj","",E14)</f>
        <v/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4" t="s">
        <v>31</v>
      </c>
      <c r="AJ50" s="30"/>
      <c r="AK50" s="30"/>
      <c r="AL50" s="30"/>
      <c r="AM50" s="164" t="str">
        <f>IF(E20="","",E20)</f>
        <v xml:space="preserve"> </v>
      </c>
      <c r="AN50" s="165"/>
      <c r="AO50" s="165"/>
      <c r="AP50" s="165"/>
      <c r="AQ50" s="30"/>
      <c r="AR50" s="31"/>
      <c r="AS50" s="168"/>
      <c r="AT50" s="169"/>
      <c r="AU50" s="51"/>
      <c r="AV50" s="51"/>
      <c r="AW50" s="51"/>
      <c r="AX50" s="51"/>
      <c r="AY50" s="51"/>
      <c r="AZ50" s="51"/>
      <c r="BA50" s="51"/>
      <c r="BB50" s="51"/>
      <c r="BC50" s="51"/>
      <c r="BD50" s="52"/>
      <c r="BE50" s="30"/>
    </row>
    <row r="51" spans="1:57" s="2" customFormat="1" ht="10.9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1"/>
      <c r="AS51" s="168"/>
      <c r="AT51" s="169"/>
      <c r="AU51" s="51"/>
      <c r="AV51" s="51"/>
      <c r="AW51" s="51"/>
      <c r="AX51" s="51"/>
      <c r="AY51" s="51"/>
      <c r="AZ51" s="51"/>
      <c r="BA51" s="51"/>
      <c r="BB51" s="51"/>
      <c r="BC51" s="51"/>
      <c r="BD51" s="52"/>
      <c r="BE51" s="30"/>
    </row>
    <row r="52" spans="1:57" s="2" customFormat="1" ht="29.25" customHeight="1">
      <c r="A52" s="30"/>
      <c r="B52" s="31"/>
      <c r="C52" s="152" t="s">
        <v>49</v>
      </c>
      <c r="D52" s="153"/>
      <c r="E52" s="153"/>
      <c r="F52" s="153"/>
      <c r="G52" s="153"/>
      <c r="H52" s="53"/>
      <c r="I52" s="154" t="s">
        <v>50</v>
      </c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5" t="s">
        <v>51</v>
      </c>
      <c r="AH52" s="153"/>
      <c r="AI52" s="153"/>
      <c r="AJ52" s="153"/>
      <c r="AK52" s="153"/>
      <c r="AL52" s="153"/>
      <c r="AM52" s="153"/>
      <c r="AN52" s="154" t="s">
        <v>52</v>
      </c>
      <c r="AO52" s="153"/>
      <c r="AP52" s="153"/>
      <c r="AQ52" s="54" t="s">
        <v>53</v>
      </c>
      <c r="AR52" s="31"/>
      <c r="AS52" s="55" t="s">
        <v>54</v>
      </c>
      <c r="AT52" s="56" t="s">
        <v>55</v>
      </c>
      <c r="AU52" s="56" t="s">
        <v>56</v>
      </c>
      <c r="AV52" s="56" t="s">
        <v>57</v>
      </c>
      <c r="AW52" s="56" t="s">
        <v>58</v>
      </c>
      <c r="AX52" s="56" t="s">
        <v>59</v>
      </c>
      <c r="AY52" s="56" t="s">
        <v>60</v>
      </c>
      <c r="AZ52" s="56" t="s">
        <v>61</v>
      </c>
      <c r="BA52" s="56" t="s">
        <v>62</v>
      </c>
      <c r="BB52" s="56" t="s">
        <v>63</v>
      </c>
      <c r="BC52" s="56" t="s">
        <v>64</v>
      </c>
      <c r="BD52" s="57" t="s">
        <v>65</v>
      </c>
      <c r="BE52" s="30"/>
    </row>
    <row r="53" spans="1:57" s="2" customFormat="1" ht="10.9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1"/>
      <c r="AS53" s="58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60"/>
      <c r="BE53" s="30"/>
    </row>
    <row r="54" spans="2:90" s="6" customFormat="1" ht="32.45" customHeight="1">
      <c r="B54" s="61"/>
      <c r="C54" s="62" t="s">
        <v>66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159">
        <f>ROUND(AG55,2)</f>
        <v>0</v>
      </c>
      <c r="AH54" s="159"/>
      <c r="AI54" s="159"/>
      <c r="AJ54" s="159"/>
      <c r="AK54" s="159"/>
      <c r="AL54" s="159"/>
      <c r="AM54" s="159"/>
      <c r="AN54" s="160">
        <f>SUM(AG54,AT54)</f>
        <v>0</v>
      </c>
      <c r="AO54" s="160"/>
      <c r="AP54" s="160"/>
      <c r="AQ54" s="65" t="s">
        <v>3</v>
      </c>
      <c r="AR54" s="61"/>
      <c r="AS54" s="66">
        <f>ROUND(AS55,2)</f>
        <v>0</v>
      </c>
      <c r="AT54" s="67">
        <f>ROUND(SUM(AV54:AW54),2)</f>
        <v>0</v>
      </c>
      <c r="AU54" s="68">
        <f>ROUND(AU55,5)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ROUND(AZ55,2)</f>
        <v>0</v>
      </c>
      <c r="BA54" s="67">
        <f>ROUND(BA55,2)</f>
        <v>0</v>
      </c>
      <c r="BB54" s="67">
        <f>ROUND(BB55,2)</f>
        <v>0</v>
      </c>
      <c r="BC54" s="67">
        <f>ROUND(BC55,2)</f>
        <v>0</v>
      </c>
      <c r="BD54" s="69">
        <f>ROUND(BD55,2)</f>
        <v>0</v>
      </c>
      <c r="BS54" s="70" t="s">
        <v>67</v>
      </c>
      <c r="BT54" s="70" t="s">
        <v>68</v>
      </c>
      <c r="BU54" s="71" t="s">
        <v>69</v>
      </c>
      <c r="BV54" s="70" t="s">
        <v>70</v>
      </c>
      <c r="BW54" s="70" t="s">
        <v>5</v>
      </c>
      <c r="BX54" s="70" t="s">
        <v>71</v>
      </c>
      <c r="CL54" s="70" t="s">
        <v>3</v>
      </c>
    </row>
    <row r="55" spans="1:91" s="7" customFormat="1" ht="24.75" customHeight="1">
      <c r="A55" s="72" t="s">
        <v>72</v>
      </c>
      <c r="B55" s="73"/>
      <c r="C55" s="74"/>
      <c r="D55" s="158" t="s">
        <v>73</v>
      </c>
      <c r="E55" s="158"/>
      <c r="F55" s="158"/>
      <c r="G55" s="158"/>
      <c r="H55" s="158"/>
      <c r="I55" s="75"/>
      <c r="J55" s="158" t="s">
        <v>74</v>
      </c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6">
        <f>'08-2021-2 - Remodelling t...'!J30</f>
        <v>0</v>
      </c>
      <c r="AH55" s="157"/>
      <c r="AI55" s="157"/>
      <c r="AJ55" s="157"/>
      <c r="AK55" s="157"/>
      <c r="AL55" s="157"/>
      <c r="AM55" s="157"/>
      <c r="AN55" s="156">
        <f>SUM(AG55,AT55)</f>
        <v>0</v>
      </c>
      <c r="AO55" s="157"/>
      <c r="AP55" s="157"/>
      <c r="AQ55" s="76" t="s">
        <v>75</v>
      </c>
      <c r="AR55" s="73"/>
      <c r="AS55" s="77">
        <v>0</v>
      </c>
      <c r="AT55" s="78">
        <f>ROUND(SUM(AV55:AW55),2)</f>
        <v>0</v>
      </c>
      <c r="AU55" s="79">
        <f>'08-2021-2 - Remodelling t...'!P90</f>
        <v>0</v>
      </c>
      <c r="AV55" s="78">
        <f>'08-2021-2 - Remodelling t...'!J33</f>
        <v>0</v>
      </c>
      <c r="AW55" s="78">
        <f>'08-2021-2 - Remodelling t...'!J34</f>
        <v>0</v>
      </c>
      <c r="AX55" s="78">
        <f>'08-2021-2 - Remodelling t...'!J35</f>
        <v>0</v>
      </c>
      <c r="AY55" s="78">
        <f>'08-2021-2 - Remodelling t...'!J36</f>
        <v>0</v>
      </c>
      <c r="AZ55" s="78">
        <f>'08-2021-2 - Remodelling t...'!F33</f>
        <v>0</v>
      </c>
      <c r="BA55" s="78">
        <f>'08-2021-2 - Remodelling t...'!F34</f>
        <v>0</v>
      </c>
      <c r="BB55" s="78">
        <f>'08-2021-2 - Remodelling t...'!F35</f>
        <v>0</v>
      </c>
      <c r="BC55" s="78">
        <f>'08-2021-2 - Remodelling t...'!F36</f>
        <v>0</v>
      </c>
      <c r="BD55" s="80">
        <f>'08-2021-2 - Remodelling t...'!F37</f>
        <v>0</v>
      </c>
      <c r="BT55" s="81" t="s">
        <v>76</v>
      </c>
      <c r="BV55" s="81" t="s">
        <v>70</v>
      </c>
      <c r="BW55" s="81" t="s">
        <v>77</v>
      </c>
      <c r="BX55" s="81" t="s">
        <v>5</v>
      </c>
      <c r="CL55" s="81" t="s">
        <v>3</v>
      </c>
      <c r="CM55" s="81" t="s">
        <v>78</v>
      </c>
    </row>
    <row r="56" spans="1:57" s="2" customFormat="1" ht="30" customHeight="1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1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</row>
    <row r="57" spans="1:57" s="2" customFormat="1" ht="6.95" customHeight="1">
      <c r="A57" s="30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31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08-2021-2 - Remodelling 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3"/>
  <sheetViews>
    <sheetView showGridLines="0" tabSelected="1" workbookViewId="0" topLeftCell="A92">
      <selection activeCell="H102" sqref="H10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0" t="s">
        <v>6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4" t="s">
        <v>77</v>
      </c>
    </row>
    <row r="3" spans="2:46" s="1" customFormat="1" ht="6.95" customHeight="1" hidden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78</v>
      </c>
    </row>
    <row r="4" spans="2:46" s="1" customFormat="1" ht="24.95" customHeight="1" hidden="1">
      <c r="B4" s="17"/>
      <c r="D4" s="18" t="s">
        <v>79</v>
      </c>
      <c r="L4" s="17"/>
      <c r="M4" s="82" t="s">
        <v>11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24" t="s">
        <v>17</v>
      </c>
      <c r="L6" s="17"/>
    </row>
    <row r="7" spans="2:12" s="1" customFormat="1" ht="16.5" customHeight="1" hidden="1">
      <c r="B7" s="17"/>
      <c r="E7" s="189" t="str">
        <f>'Rekapitulace stavby'!K6</f>
        <v>MAKRO</v>
      </c>
      <c r="F7" s="190"/>
      <c r="G7" s="190"/>
      <c r="H7" s="190"/>
      <c r="L7" s="17"/>
    </row>
    <row r="8" spans="1:31" s="2" customFormat="1" ht="12" customHeight="1" hidden="1">
      <c r="A8" s="30"/>
      <c r="B8" s="31"/>
      <c r="C8" s="30"/>
      <c r="D8" s="24" t="s">
        <v>80</v>
      </c>
      <c r="E8" s="30"/>
      <c r="F8" s="30"/>
      <c r="G8" s="30"/>
      <c r="H8" s="30"/>
      <c r="I8" s="30"/>
      <c r="J8" s="30"/>
      <c r="K8" s="30"/>
      <c r="L8" s="8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30" customHeight="1" hidden="1">
      <c r="A9" s="30"/>
      <c r="B9" s="31"/>
      <c r="C9" s="30"/>
      <c r="D9" s="30"/>
      <c r="E9" s="161" t="s">
        <v>81</v>
      </c>
      <c r="F9" s="188"/>
      <c r="G9" s="188"/>
      <c r="H9" s="188"/>
      <c r="I9" s="30"/>
      <c r="J9" s="30"/>
      <c r="K9" s="30"/>
      <c r="L9" s="8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8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 hidden="1">
      <c r="A11" s="30"/>
      <c r="B11" s="31"/>
      <c r="C11" s="30"/>
      <c r="D11" s="24" t="s">
        <v>18</v>
      </c>
      <c r="E11" s="30"/>
      <c r="F11" s="22" t="s">
        <v>3</v>
      </c>
      <c r="G11" s="30"/>
      <c r="H11" s="30"/>
      <c r="I11" s="24" t="s">
        <v>19</v>
      </c>
      <c r="J11" s="22" t="s">
        <v>3</v>
      </c>
      <c r="K11" s="30"/>
      <c r="L11" s="8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 hidden="1">
      <c r="A12" s="30"/>
      <c r="B12" s="31"/>
      <c r="C12" s="30"/>
      <c r="D12" s="24" t="s">
        <v>20</v>
      </c>
      <c r="E12" s="30"/>
      <c r="F12" s="22" t="s">
        <v>82</v>
      </c>
      <c r="G12" s="30"/>
      <c r="H12" s="30"/>
      <c r="I12" s="24" t="s">
        <v>22</v>
      </c>
      <c r="J12" s="48" t="str">
        <f>'Rekapitulace stavby'!AN8</f>
        <v>26. 8. 2021</v>
      </c>
      <c r="K12" s="30"/>
      <c r="L12" s="8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 hidden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8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 hidden="1">
      <c r="A14" s="30"/>
      <c r="B14" s="31"/>
      <c r="C14" s="30"/>
      <c r="D14" s="24" t="s">
        <v>24</v>
      </c>
      <c r="E14" s="30"/>
      <c r="F14" s="30"/>
      <c r="G14" s="30"/>
      <c r="H14" s="30"/>
      <c r="I14" s="24" t="s">
        <v>25</v>
      </c>
      <c r="J14" s="22" t="str">
        <f>IF('Rekapitulace stavby'!AN10="","",'Rekapitulace stavby'!AN10)</f>
        <v/>
      </c>
      <c r="K14" s="30"/>
      <c r="L14" s="8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 hidden="1">
      <c r="A15" s="30"/>
      <c r="B15" s="31"/>
      <c r="C15" s="30"/>
      <c r="D15" s="30"/>
      <c r="E15" s="22" t="str">
        <f>IF('Rekapitulace stavby'!E11="","",'Rekapitulace stavby'!E11)</f>
        <v xml:space="preserve"> </v>
      </c>
      <c r="F15" s="30"/>
      <c r="G15" s="30"/>
      <c r="H15" s="30"/>
      <c r="I15" s="24" t="s">
        <v>26</v>
      </c>
      <c r="J15" s="22" t="str">
        <f>IF('Rekapitulace stavby'!AN11="","",'Rekapitulace stavby'!AN11)</f>
        <v/>
      </c>
      <c r="K15" s="30"/>
      <c r="L15" s="8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 hidden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8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 hidden="1">
      <c r="A17" s="30"/>
      <c r="B17" s="31"/>
      <c r="C17" s="30"/>
      <c r="D17" s="24" t="s">
        <v>27</v>
      </c>
      <c r="E17" s="30"/>
      <c r="F17" s="30"/>
      <c r="G17" s="30"/>
      <c r="H17" s="30"/>
      <c r="I17" s="24" t="s">
        <v>25</v>
      </c>
      <c r="J17" s="25" t="str">
        <f>'Rekapitulace stavby'!AN13</f>
        <v>Vyplň údaj</v>
      </c>
      <c r="K17" s="30"/>
      <c r="L17" s="8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 hidden="1">
      <c r="A18" s="30"/>
      <c r="B18" s="31"/>
      <c r="C18" s="30"/>
      <c r="D18" s="30"/>
      <c r="E18" s="191" t="str">
        <f>'Rekapitulace stavby'!E14</f>
        <v>Vyplň údaj</v>
      </c>
      <c r="F18" s="180"/>
      <c r="G18" s="180"/>
      <c r="H18" s="180"/>
      <c r="I18" s="24" t="s">
        <v>26</v>
      </c>
      <c r="J18" s="25" t="str">
        <f>'Rekapitulace stavby'!AN14</f>
        <v>Vyplň údaj</v>
      </c>
      <c r="K18" s="30"/>
      <c r="L18" s="8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 hidden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8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 hidden="1">
      <c r="A20" s="30"/>
      <c r="B20" s="31"/>
      <c r="C20" s="30"/>
      <c r="D20" s="24" t="s">
        <v>29</v>
      </c>
      <c r="E20" s="30"/>
      <c r="F20" s="30"/>
      <c r="G20" s="30"/>
      <c r="H20" s="30"/>
      <c r="I20" s="24" t="s">
        <v>25</v>
      </c>
      <c r="J20" s="22" t="s">
        <v>3</v>
      </c>
      <c r="K20" s="30"/>
      <c r="L20" s="8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 hidden="1">
      <c r="A21" s="30"/>
      <c r="B21" s="31"/>
      <c r="C21" s="30"/>
      <c r="D21" s="30"/>
      <c r="E21" s="22" t="s">
        <v>83</v>
      </c>
      <c r="F21" s="30"/>
      <c r="G21" s="30"/>
      <c r="H21" s="30"/>
      <c r="I21" s="24" t="s">
        <v>26</v>
      </c>
      <c r="J21" s="22" t="s">
        <v>3</v>
      </c>
      <c r="K21" s="30"/>
      <c r="L21" s="8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 hidden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8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 hidden="1">
      <c r="A23" s="30"/>
      <c r="B23" s="31"/>
      <c r="C23" s="30"/>
      <c r="D23" s="24" t="s">
        <v>31</v>
      </c>
      <c r="E23" s="30"/>
      <c r="F23" s="30"/>
      <c r="G23" s="30"/>
      <c r="H23" s="30"/>
      <c r="I23" s="24" t="s">
        <v>25</v>
      </c>
      <c r="J23" s="22" t="str">
        <f>IF('Rekapitulace stavby'!AN19="","",'Rekapitulace stavby'!AN19)</f>
        <v/>
      </c>
      <c r="K23" s="30"/>
      <c r="L23" s="8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 hidden="1">
      <c r="A24" s="30"/>
      <c r="B24" s="31"/>
      <c r="C24" s="30"/>
      <c r="D24" s="30"/>
      <c r="E24" s="22" t="str">
        <f>IF('Rekapitulace stavby'!E20="","",'Rekapitulace stavby'!E20)</f>
        <v xml:space="preserve"> </v>
      </c>
      <c r="F24" s="30"/>
      <c r="G24" s="30"/>
      <c r="H24" s="30"/>
      <c r="I24" s="24" t="s">
        <v>26</v>
      </c>
      <c r="J24" s="22" t="str">
        <f>IF('Rekapitulace stavby'!AN20="","",'Rekapitulace stavby'!AN20)</f>
        <v/>
      </c>
      <c r="K24" s="30"/>
      <c r="L24" s="8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 hidden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8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 hidden="1">
      <c r="A26" s="30"/>
      <c r="B26" s="31"/>
      <c r="C26" s="30"/>
      <c r="D26" s="24" t="s">
        <v>32</v>
      </c>
      <c r="E26" s="30"/>
      <c r="F26" s="30"/>
      <c r="G26" s="30"/>
      <c r="H26" s="30"/>
      <c r="I26" s="30"/>
      <c r="J26" s="30"/>
      <c r="K26" s="30"/>
      <c r="L26" s="8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 hidden="1">
      <c r="A27" s="84"/>
      <c r="B27" s="85"/>
      <c r="C27" s="84"/>
      <c r="D27" s="84"/>
      <c r="E27" s="184" t="s">
        <v>3</v>
      </c>
      <c r="F27" s="184"/>
      <c r="G27" s="184"/>
      <c r="H27" s="184"/>
      <c r="I27" s="84"/>
      <c r="J27" s="84"/>
      <c r="K27" s="84"/>
      <c r="L27" s="86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</row>
    <row r="28" spans="1:31" s="2" customFormat="1" ht="6.95" customHeight="1" hidden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8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 hidden="1">
      <c r="A29" s="30"/>
      <c r="B29" s="31"/>
      <c r="C29" s="30"/>
      <c r="D29" s="59"/>
      <c r="E29" s="59"/>
      <c r="F29" s="59"/>
      <c r="G29" s="59"/>
      <c r="H29" s="59"/>
      <c r="I29" s="59"/>
      <c r="J29" s="59"/>
      <c r="K29" s="59"/>
      <c r="L29" s="8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 hidden="1">
      <c r="A30" s="30"/>
      <c r="B30" s="31"/>
      <c r="C30" s="30"/>
      <c r="D30" s="87" t="s">
        <v>34</v>
      </c>
      <c r="E30" s="30"/>
      <c r="F30" s="30"/>
      <c r="G30" s="30"/>
      <c r="H30" s="30"/>
      <c r="I30" s="30"/>
      <c r="J30" s="64">
        <f>ROUND(J90,2)</f>
        <v>0</v>
      </c>
      <c r="K30" s="30"/>
      <c r="L30" s="8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 hidden="1">
      <c r="A31" s="30"/>
      <c r="B31" s="31"/>
      <c r="C31" s="30"/>
      <c r="D31" s="59"/>
      <c r="E31" s="59"/>
      <c r="F31" s="59"/>
      <c r="G31" s="59"/>
      <c r="H31" s="59"/>
      <c r="I31" s="59"/>
      <c r="J31" s="59"/>
      <c r="K31" s="59"/>
      <c r="L31" s="8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 hidden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8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 hidden="1">
      <c r="A33" s="30"/>
      <c r="B33" s="31"/>
      <c r="C33" s="30"/>
      <c r="D33" s="88" t="s">
        <v>38</v>
      </c>
      <c r="E33" s="24" t="s">
        <v>39</v>
      </c>
      <c r="F33" s="89">
        <f>ROUND((SUM(BE90:BE152)),2)</f>
        <v>0</v>
      </c>
      <c r="G33" s="30"/>
      <c r="H33" s="30"/>
      <c r="I33" s="90">
        <v>0.21</v>
      </c>
      <c r="J33" s="89">
        <f>ROUND(((SUM(BE90:BE152))*I33),2)</f>
        <v>0</v>
      </c>
      <c r="K33" s="30"/>
      <c r="L33" s="8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 hidden="1">
      <c r="A34" s="30"/>
      <c r="B34" s="31"/>
      <c r="C34" s="30"/>
      <c r="D34" s="30"/>
      <c r="E34" s="24" t="s">
        <v>40</v>
      </c>
      <c r="F34" s="89">
        <f>ROUND((SUM(BF90:BF152)),2)</f>
        <v>0</v>
      </c>
      <c r="G34" s="30"/>
      <c r="H34" s="30"/>
      <c r="I34" s="90">
        <v>0.15</v>
      </c>
      <c r="J34" s="89">
        <f>ROUND(((SUM(BF90:BF152))*I34),2)</f>
        <v>0</v>
      </c>
      <c r="K34" s="30"/>
      <c r="L34" s="8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4" t="s">
        <v>41</v>
      </c>
      <c r="F35" s="89">
        <f>ROUND((SUM(BG90:BG152)),2)</f>
        <v>0</v>
      </c>
      <c r="G35" s="30"/>
      <c r="H35" s="30"/>
      <c r="I35" s="90">
        <v>0.21</v>
      </c>
      <c r="J35" s="89">
        <f>0</f>
        <v>0</v>
      </c>
      <c r="K35" s="30"/>
      <c r="L35" s="8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4" t="s">
        <v>42</v>
      </c>
      <c r="F36" s="89">
        <f>ROUND((SUM(BH90:BH152)),2)</f>
        <v>0</v>
      </c>
      <c r="G36" s="30"/>
      <c r="H36" s="30"/>
      <c r="I36" s="90">
        <v>0.15</v>
      </c>
      <c r="J36" s="89">
        <f>0</f>
        <v>0</v>
      </c>
      <c r="K36" s="30"/>
      <c r="L36" s="8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4" t="s">
        <v>43</v>
      </c>
      <c r="F37" s="89">
        <f>ROUND((SUM(BI90:BI152)),2)</f>
        <v>0</v>
      </c>
      <c r="G37" s="30"/>
      <c r="H37" s="30"/>
      <c r="I37" s="90">
        <v>0</v>
      </c>
      <c r="J37" s="89">
        <f>0</f>
        <v>0</v>
      </c>
      <c r="K37" s="30"/>
      <c r="L37" s="8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 hidden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8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 hidden="1">
      <c r="A39" s="30"/>
      <c r="B39" s="31"/>
      <c r="C39" s="91"/>
      <c r="D39" s="92" t="s">
        <v>44</v>
      </c>
      <c r="E39" s="53"/>
      <c r="F39" s="53"/>
      <c r="G39" s="93" t="s">
        <v>45</v>
      </c>
      <c r="H39" s="94" t="s">
        <v>46</v>
      </c>
      <c r="I39" s="53"/>
      <c r="J39" s="95">
        <f>SUM(J30:J37)</f>
        <v>0</v>
      </c>
      <c r="K39" s="96"/>
      <c r="L39" s="8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8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ht="12" hidden="1"/>
    <row r="42" ht="12" hidden="1"/>
    <row r="43" ht="12" hidden="1"/>
    <row r="44" spans="1:31" s="2" customFormat="1" ht="6.95" customHeight="1">
      <c r="A44" s="30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83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4.95" customHeight="1">
      <c r="A45" s="30"/>
      <c r="B45" s="31"/>
      <c r="C45" s="18" t="s">
        <v>84</v>
      </c>
      <c r="D45" s="30"/>
      <c r="E45" s="30"/>
      <c r="F45" s="30"/>
      <c r="G45" s="30"/>
      <c r="H45" s="30"/>
      <c r="I45" s="30"/>
      <c r="J45" s="30"/>
      <c r="K45" s="30"/>
      <c r="L45" s="83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83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2" customFormat="1" ht="12" customHeight="1">
      <c r="A47" s="30"/>
      <c r="B47" s="31"/>
      <c r="C47" s="24" t="s">
        <v>17</v>
      </c>
      <c r="D47" s="30"/>
      <c r="E47" s="30"/>
      <c r="F47" s="30"/>
      <c r="G47" s="30"/>
      <c r="H47" s="30"/>
      <c r="I47" s="30"/>
      <c r="J47" s="30"/>
      <c r="K47" s="30"/>
      <c r="L47" s="83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2" customFormat="1" ht="16.5" customHeight="1">
      <c r="A48" s="30"/>
      <c r="B48" s="31"/>
      <c r="C48" s="30"/>
      <c r="D48" s="30"/>
      <c r="E48" s="189" t="str">
        <f>E7</f>
        <v>MAKRO</v>
      </c>
      <c r="F48" s="190"/>
      <c r="G48" s="190"/>
      <c r="H48" s="190"/>
      <c r="I48" s="30"/>
      <c r="J48" s="30"/>
      <c r="K48" s="30"/>
      <c r="L48" s="83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2" customFormat="1" ht="12" customHeight="1">
      <c r="A49" s="30"/>
      <c r="B49" s="31"/>
      <c r="C49" s="24" t="s">
        <v>80</v>
      </c>
      <c r="D49" s="30"/>
      <c r="E49" s="30"/>
      <c r="F49" s="30"/>
      <c r="G49" s="30"/>
      <c r="H49" s="30"/>
      <c r="I49" s="30"/>
      <c r="J49" s="30"/>
      <c r="K49" s="30"/>
      <c r="L49" s="83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2" customFormat="1" ht="30" customHeight="1">
      <c r="A50" s="30"/>
      <c r="B50" s="31"/>
      <c r="C50" s="30"/>
      <c r="D50" s="30"/>
      <c r="E50" s="161" t="str">
        <f>E9</f>
        <v>08-2021-2 - Remodelling technologie chlazení MAKRO České Budějovice – stavební práce</v>
      </c>
      <c r="F50" s="188"/>
      <c r="G50" s="188"/>
      <c r="H50" s="188"/>
      <c r="I50" s="30"/>
      <c r="J50" s="30"/>
      <c r="K50" s="30"/>
      <c r="L50" s="83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2" customFormat="1" ht="6.95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83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2" customFormat="1" ht="12" customHeight="1">
      <c r="A52" s="30"/>
      <c r="B52" s="31"/>
      <c r="C52" s="24" t="s">
        <v>20</v>
      </c>
      <c r="D52" s="30"/>
      <c r="E52" s="30"/>
      <c r="F52" s="22" t="str">
        <f>F12</f>
        <v>České Budějovice - MAKRO Cash &amp; Carry ČR s.r.o</v>
      </c>
      <c r="G52" s="30"/>
      <c r="H52" s="30"/>
      <c r="I52" s="24" t="s">
        <v>22</v>
      </c>
      <c r="J52" s="27" t="s">
        <v>341</v>
      </c>
      <c r="K52" s="30"/>
      <c r="L52" s="83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2" customFormat="1" ht="6.95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83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2" customFormat="1" ht="25.7" customHeight="1">
      <c r="A54" s="30"/>
      <c r="B54" s="31"/>
      <c r="C54" s="24" t="s">
        <v>24</v>
      </c>
      <c r="D54" s="30"/>
      <c r="E54" s="30"/>
      <c r="F54" s="22" t="str">
        <f>E15</f>
        <v xml:space="preserve"> </v>
      </c>
      <c r="G54" s="30"/>
      <c r="H54" s="30"/>
      <c r="I54" s="24" t="s">
        <v>29</v>
      </c>
      <c r="J54" s="28" t="str">
        <f>E21</f>
        <v>FRIGOCOM spol. s r.o.</v>
      </c>
      <c r="K54" s="30"/>
      <c r="L54" s="83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2" customFormat="1" ht="15.2" customHeight="1">
      <c r="A55" s="30"/>
      <c r="B55" s="31"/>
      <c r="C55" s="24" t="s">
        <v>27</v>
      </c>
      <c r="D55" s="30"/>
      <c r="E55" s="30"/>
      <c r="F55" s="22" t="str">
        <f>IF(E18="","",E18)</f>
        <v>Vyplň údaj</v>
      </c>
      <c r="G55" s="30"/>
      <c r="H55" s="30"/>
      <c r="I55" s="24" t="s">
        <v>31</v>
      </c>
      <c r="J55" s="28" t="str">
        <f>E24</f>
        <v xml:space="preserve"> </v>
      </c>
      <c r="K55" s="30"/>
      <c r="L55" s="83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2" customFormat="1" ht="10.35" customHeight="1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83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2" customFormat="1" ht="29.25" customHeight="1">
      <c r="A57" s="30"/>
      <c r="B57" s="31"/>
      <c r="C57" s="97" t="s">
        <v>85</v>
      </c>
      <c r="D57" s="91"/>
      <c r="E57" s="91"/>
      <c r="F57" s="91"/>
      <c r="G57" s="91"/>
      <c r="H57" s="91"/>
      <c r="I57" s="91"/>
      <c r="J57" s="98" t="s">
        <v>86</v>
      </c>
      <c r="K57" s="91"/>
      <c r="L57" s="83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2" customFormat="1" ht="10.35" customHeight="1">
      <c r="A58" s="3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83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47" s="2" customFormat="1" ht="22.9" customHeight="1">
      <c r="A59" s="30"/>
      <c r="B59" s="31"/>
      <c r="C59" s="99" t="s">
        <v>66</v>
      </c>
      <c r="D59" s="30"/>
      <c r="E59" s="30"/>
      <c r="F59" s="30"/>
      <c r="G59" s="30"/>
      <c r="H59" s="30"/>
      <c r="I59" s="30"/>
      <c r="J59" s="64">
        <f>J90</f>
        <v>0</v>
      </c>
      <c r="K59" s="30"/>
      <c r="L59" s="83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U59" s="14" t="s">
        <v>87</v>
      </c>
    </row>
    <row r="60" spans="2:12" s="9" customFormat="1" ht="24.95" customHeight="1">
      <c r="B60" s="100"/>
      <c r="D60" s="101" t="s">
        <v>88</v>
      </c>
      <c r="E60" s="102"/>
      <c r="F60" s="102"/>
      <c r="G60" s="102"/>
      <c r="H60" s="102"/>
      <c r="I60" s="102"/>
      <c r="J60" s="103">
        <f>J91</f>
        <v>0</v>
      </c>
      <c r="L60" s="100"/>
    </row>
    <row r="61" spans="2:12" s="10" customFormat="1" ht="19.9" customHeight="1">
      <c r="B61" s="104"/>
      <c r="D61" s="105" t="s">
        <v>89</v>
      </c>
      <c r="E61" s="106"/>
      <c r="F61" s="106"/>
      <c r="G61" s="106"/>
      <c r="H61" s="106"/>
      <c r="I61" s="106"/>
      <c r="J61" s="107">
        <f>J92</f>
        <v>0</v>
      </c>
      <c r="L61" s="104"/>
    </row>
    <row r="62" spans="2:12" s="10" customFormat="1" ht="19.9" customHeight="1">
      <c r="B62" s="104"/>
      <c r="D62" s="105" t="s">
        <v>90</v>
      </c>
      <c r="E62" s="106"/>
      <c r="F62" s="106"/>
      <c r="G62" s="106"/>
      <c r="H62" s="106"/>
      <c r="I62" s="106"/>
      <c r="J62" s="107">
        <f>J97</f>
        <v>0</v>
      </c>
      <c r="L62" s="104"/>
    </row>
    <row r="63" spans="2:12" s="9" customFormat="1" ht="24.95" customHeight="1">
      <c r="B63" s="100"/>
      <c r="D63" s="101" t="s">
        <v>91</v>
      </c>
      <c r="E63" s="102"/>
      <c r="F63" s="102"/>
      <c r="G63" s="102"/>
      <c r="H63" s="102"/>
      <c r="I63" s="102"/>
      <c r="J63" s="103">
        <f>J111</f>
        <v>0</v>
      </c>
      <c r="L63" s="100"/>
    </row>
    <row r="64" spans="2:12" s="10" customFormat="1" ht="19.9" customHeight="1">
      <c r="B64" s="104"/>
      <c r="D64" s="105" t="s">
        <v>92</v>
      </c>
      <c r="E64" s="106"/>
      <c r="F64" s="106"/>
      <c r="G64" s="106"/>
      <c r="H64" s="106"/>
      <c r="I64" s="106"/>
      <c r="J64" s="107">
        <f>J112</f>
        <v>0</v>
      </c>
      <c r="L64" s="104"/>
    </row>
    <row r="65" spans="2:12" s="10" customFormat="1" ht="19.9" customHeight="1">
      <c r="B65" s="104"/>
      <c r="D65" s="105" t="s">
        <v>93</v>
      </c>
      <c r="E65" s="106"/>
      <c r="F65" s="106"/>
      <c r="G65" s="106"/>
      <c r="H65" s="106"/>
      <c r="I65" s="106"/>
      <c r="J65" s="107">
        <f>J123</f>
        <v>0</v>
      </c>
      <c r="L65" s="104"/>
    </row>
    <row r="66" spans="2:12" s="10" customFormat="1" ht="19.9" customHeight="1">
      <c r="B66" s="104"/>
      <c r="D66" s="105" t="s">
        <v>94</v>
      </c>
      <c r="E66" s="106"/>
      <c r="F66" s="106"/>
      <c r="G66" s="106"/>
      <c r="H66" s="106"/>
      <c r="I66" s="106"/>
      <c r="J66" s="107">
        <f>J127</f>
        <v>0</v>
      </c>
      <c r="L66" s="104"/>
    </row>
    <row r="67" spans="2:12" s="9" customFormat="1" ht="24.95" customHeight="1">
      <c r="B67" s="100"/>
      <c r="D67" s="101" t="s">
        <v>95</v>
      </c>
      <c r="E67" s="102"/>
      <c r="F67" s="102"/>
      <c r="G67" s="102"/>
      <c r="H67" s="102"/>
      <c r="I67" s="102"/>
      <c r="J67" s="103">
        <f>J139</f>
        <v>0</v>
      </c>
      <c r="L67" s="100"/>
    </row>
    <row r="68" spans="2:12" s="10" customFormat="1" ht="19.9" customHeight="1">
      <c r="B68" s="104"/>
      <c r="D68" s="105" t="s">
        <v>96</v>
      </c>
      <c r="E68" s="106"/>
      <c r="F68" s="106"/>
      <c r="G68" s="106"/>
      <c r="H68" s="106"/>
      <c r="I68" s="106"/>
      <c r="J68" s="107">
        <f>J140</f>
        <v>0</v>
      </c>
      <c r="L68" s="104"/>
    </row>
    <row r="69" spans="2:12" s="9" customFormat="1" ht="24.95" customHeight="1">
      <c r="B69" s="100"/>
      <c r="D69" s="101" t="s">
        <v>97</v>
      </c>
      <c r="E69" s="102"/>
      <c r="F69" s="102"/>
      <c r="G69" s="102"/>
      <c r="H69" s="102"/>
      <c r="I69" s="102"/>
      <c r="J69" s="103">
        <f>J149</f>
        <v>0</v>
      </c>
      <c r="L69" s="100"/>
    </row>
    <row r="70" spans="2:12" s="10" customFormat="1" ht="19.9" customHeight="1">
      <c r="B70" s="104"/>
      <c r="D70" s="105" t="s">
        <v>98</v>
      </c>
      <c r="E70" s="106"/>
      <c r="F70" s="106"/>
      <c r="G70" s="106"/>
      <c r="H70" s="106"/>
      <c r="I70" s="106"/>
      <c r="J70" s="107">
        <f>J150</f>
        <v>0</v>
      </c>
      <c r="L70" s="104"/>
    </row>
    <row r="71" spans="1:31" s="2" customFormat="1" ht="21.75" customHeight="1">
      <c r="A71" s="30"/>
      <c r="B71" s="31"/>
      <c r="C71" s="30"/>
      <c r="D71" s="30"/>
      <c r="E71" s="30"/>
      <c r="F71" s="30"/>
      <c r="G71" s="30"/>
      <c r="H71" s="30"/>
      <c r="I71" s="30"/>
      <c r="J71" s="30"/>
      <c r="K71" s="30"/>
      <c r="L71" s="83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s="2" customFormat="1" ht="6.95" customHeight="1">
      <c r="A72" s="30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83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6" spans="1:31" s="2" customFormat="1" ht="6.95" customHeight="1">
      <c r="A76" s="30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8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24.95" customHeight="1">
      <c r="A77" s="30"/>
      <c r="B77" s="31"/>
      <c r="C77" s="18" t="s">
        <v>99</v>
      </c>
      <c r="D77" s="30"/>
      <c r="E77" s="30"/>
      <c r="F77" s="30"/>
      <c r="G77" s="30"/>
      <c r="H77" s="30"/>
      <c r="I77" s="30"/>
      <c r="J77" s="30"/>
      <c r="K77" s="30"/>
      <c r="L77" s="8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2" customFormat="1" ht="6.95" customHeight="1">
      <c r="A78" s="30"/>
      <c r="B78" s="31"/>
      <c r="C78" s="30"/>
      <c r="D78" s="30"/>
      <c r="E78" s="30"/>
      <c r="F78" s="30"/>
      <c r="G78" s="30"/>
      <c r="H78" s="30"/>
      <c r="I78" s="30"/>
      <c r="J78" s="30"/>
      <c r="K78" s="30"/>
      <c r="L78" s="83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2" customFormat="1" ht="12" customHeight="1">
      <c r="A79" s="30"/>
      <c r="B79" s="31"/>
      <c r="C79" s="24" t="s">
        <v>17</v>
      </c>
      <c r="D79" s="30"/>
      <c r="E79" s="30"/>
      <c r="F79" s="30"/>
      <c r="G79" s="30"/>
      <c r="H79" s="30"/>
      <c r="I79" s="30"/>
      <c r="J79" s="30"/>
      <c r="K79" s="30"/>
      <c r="L79" s="83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2" customFormat="1" ht="16.5" customHeight="1">
      <c r="A80" s="30"/>
      <c r="B80" s="31"/>
      <c r="C80" s="30"/>
      <c r="D80" s="30"/>
      <c r="E80" s="189" t="str">
        <f>E7</f>
        <v>MAKRO</v>
      </c>
      <c r="F80" s="190"/>
      <c r="G80" s="190"/>
      <c r="H80" s="190"/>
      <c r="I80" s="30"/>
      <c r="J80" s="30"/>
      <c r="K80" s="30"/>
      <c r="L80" s="83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2" customFormat="1" ht="12" customHeight="1">
      <c r="A81" s="30"/>
      <c r="B81" s="31"/>
      <c r="C81" s="24" t="s">
        <v>80</v>
      </c>
      <c r="D81" s="30"/>
      <c r="E81" s="30"/>
      <c r="F81" s="30"/>
      <c r="G81" s="30"/>
      <c r="H81" s="30"/>
      <c r="I81" s="30"/>
      <c r="J81" s="30"/>
      <c r="K81" s="30"/>
      <c r="L81" s="8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30" customHeight="1">
      <c r="A82" s="30"/>
      <c r="B82" s="31"/>
      <c r="C82" s="30"/>
      <c r="D82" s="30"/>
      <c r="E82" s="161" t="str">
        <f>E9</f>
        <v>08-2021-2 - Remodelling technologie chlazení MAKRO České Budějovice – stavební práce</v>
      </c>
      <c r="F82" s="188"/>
      <c r="G82" s="188"/>
      <c r="H82" s="188"/>
      <c r="I82" s="30"/>
      <c r="J82" s="30"/>
      <c r="K82" s="30"/>
      <c r="L82" s="8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8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4" t="s">
        <v>20</v>
      </c>
      <c r="D84" s="30"/>
      <c r="E84" s="30"/>
      <c r="F84" s="22" t="str">
        <f>F12</f>
        <v>České Budějovice - MAKRO Cash &amp; Carry ČR s.r.o</v>
      </c>
      <c r="G84" s="30"/>
      <c r="H84" s="30"/>
      <c r="I84" s="24" t="s">
        <v>22</v>
      </c>
      <c r="J84" s="27" t="s">
        <v>341</v>
      </c>
      <c r="K84" s="30"/>
      <c r="L84" s="8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6.95" customHeight="1">
      <c r="A85" s="30"/>
      <c r="B85" s="31"/>
      <c r="C85" s="30"/>
      <c r="D85" s="30"/>
      <c r="E85" s="30"/>
      <c r="F85" s="30"/>
      <c r="G85" s="30"/>
      <c r="H85" s="30"/>
      <c r="I85" s="30"/>
      <c r="J85" s="30"/>
      <c r="K85" s="30"/>
      <c r="L85" s="8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25.7" customHeight="1">
      <c r="A86" s="30"/>
      <c r="B86" s="31"/>
      <c r="C86" s="24" t="s">
        <v>24</v>
      </c>
      <c r="D86" s="30"/>
      <c r="E86" s="30"/>
      <c r="F86" s="22" t="str">
        <f>E15</f>
        <v xml:space="preserve"> </v>
      </c>
      <c r="G86" s="30"/>
      <c r="H86" s="30"/>
      <c r="I86" s="24" t="s">
        <v>29</v>
      </c>
      <c r="J86" s="28" t="str">
        <f>E21</f>
        <v>FRIGOCOM spol. s r.o.</v>
      </c>
      <c r="K86" s="30"/>
      <c r="L86" s="8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5.2" customHeight="1">
      <c r="A87" s="30"/>
      <c r="B87" s="31"/>
      <c r="C87" s="24" t="s">
        <v>27</v>
      </c>
      <c r="D87" s="30"/>
      <c r="E87" s="30"/>
      <c r="F87" s="22" t="str">
        <f>IF(E18="","",E18)</f>
        <v>Vyplň údaj</v>
      </c>
      <c r="G87" s="30"/>
      <c r="H87" s="30"/>
      <c r="I87" s="24" t="s">
        <v>31</v>
      </c>
      <c r="J87" s="28" t="str">
        <f>E24</f>
        <v xml:space="preserve"> </v>
      </c>
      <c r="K87" s="30"/>
      <c r="L87" s="8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0.3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8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1" customFormat="1" ht="29.25" customHeight="1">
      <c r="A89" s="108"/>
      <c r="B89" s="109"/>
      <c r="C89" s="110" t="s">
        <v>100</v>
      </c>
      <c r="D89" s="111" t="s">
        <v>53</v>
      </c>
      <c r="E89" s="111" t="s">
        <v>49</v>
      </c>
      <c r="F89" s="111" t="s">
        <v>50</v>
      </c>
      <c r="G89" s="111" t="s">
        <v>101</v>
      </c>
      <c r="H89" s="111" t="s">
        <v>102</v>
      </c>
      <c r="I89" s="111" t="s">
        <v>103</v>
      </c>
      <c r="J89" s="111" t="s">
        <v>86</v>
      </c>
      <c r="K89" s="112" t="s">
        <v>104</v>
      </c>
      <c r="L89" s="113"/>
      <c r="M89" s="55" t="s">
        <v>3</v>
      </c>
      <c r="N89" s="56" t="s">
        <v>38</v>
      </c>
      <c r="O89" s="56" t="s">
        <v>105</v>
      </c>
      <c r="P89" s="56" t="s">
        <v>106</v>
      </c>
      <c r="Q89" s="56" t="s">
        <v>107</v>
      </c>
      <c r="R89" s="56" t="s">
        <v>108</v>
      </c>
      <c r="S89" s="56" t="s">
        <v>109</v>
      </c>
      <c r="T89" s="57" t="s">
        <v>110</v>
      </c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</row>
    <row r="90" spans="1:63" s="2" customFormat="1" ht="22.9" customHeight="1">
      <c r="A90" s="30"/>
      <c r="B90" s="31"/>
      <c r="C90" s="62" t="s">
        <v>111</v>
      </c>
      <c r="D90" s="30"/>
      <c r="E90" s="30"/>
      <c r="F90" s="30"/>
      <c r="G90" s="30"/>
      <c r="H90" s="30"/>
      <c r="I90" s="30"/>
      <c r="J90" s="114">
        <f>BK90</f>
        <v>0</v>
      </c>
      <c r="K90" s="30"/>
      <c r="L90" s="31"/>
      <c r="M90" s="58"/>
      <c r="N90" s="49"/>
      <c r="O90" s="59"/>
      <c r="P90" s="115">
        <f>P91+P111+P139+P149</f>
        <v>0</v>
      </c>
      <c r="Q90" s="59"/>
      <c r="R90" s="115">
        <f>R91+R111+R139+R149</f>
        <v>0</v>
      </c>
      <c r="S90" s="59"/>
      <c r="T90" s="116">
        <f>T91+T111+T139+T149</f>
        <v>14.816199999999998</v>
      </c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T90" s="14" t="s">
        <v>67</v>
      </c>
      <c r="AU90" s="14" t="s">
        <v>87</v>
      </c>
      <c r="BK90" s="117">
        <f>BK91+BK111+BK139+BK149</f>
        <v>0</v>
      </c>
    </row>
    <row r="91" spans="2:63" s="12" customFormat="1" ht="25.9" customHeight="1">
      <c r="B91" s="118"/>
      <c r="D91" s="119" t="s">
        <v>67</v>
      </c>
      <c r="E91" s="120" t="s">
        <v>112</v>
      </c>
      <c r="F91" s="120" t="s">
        <v>112</v>
      </c>
      <c r="I91" s="121"/>
      <c r="J91" s="122">
        <f>BK91</f>
        <v>0</v>
      </c>
      <c r="L91" s="118"/>
      <c r="M91" s="123"/>
      <c r="N91" s="124"/>
      <c r="O91" s="124"/>
      <c r="P91" s="125">
        <f>P92+P97</f>
        <v>0</v>
      </c>
      <c r="Q91" s="124"/>
      <c r="R91" s="125">
        <f>R92+R97</f>
        <v>0</v>
      </c>
      <c r="S91" s="124"/>
      <c r="T91" s="126">
        <f>T92+T97</f>
        <v>0</v>
      </c>
      <c r="AR91" s="119" t="s">
        <v>76</v>
      </c>
      <c r="AT91" s="127" t="s">
        <v>67</v>
      </c>
      <c r="AU91" s="127" t="s">
        <v>68</v>
      </c>
      <c r="AY91" s="119" t="s">
        <v>113</v>
      </c>
      <c r="BK91" s="128">
        <f>BK92+BK97</f>
        <v>0</v>
      </c>
    </row>
    <row r="92" spans="2:63" s="12" customFormat="1" ht="22.9" customHeight="1">
      <c r="B92" s="118"/>
      <c r="D92" s="119" t="s">
        <v>67</v>
      </c>
      <c r="E92" s="129" t="s">
        <v>114</v>
      </c>
      <c r="F92" s="129" t="s">
        <v>115</v>
      </c>
      <c r="I92" s="121"/>
      <c r="J92" s="130">
        <f>BK92</f>
        <v>0</v>
      </c>
      <c r="L92" s="118"/>
      <c r="M92" s="123"/>
      <c r="N92" s="124"/>
      <c r="O92" s="124"/>
      <c r="P92" s="125">
        <f>SUM(P93:P96)</f>
        <v>0</v>
      </c>
      <c r="Q92" s="124"/>
      <c r="R92" s="125">
        <f>SUM(R93:R96)</f>
        <v>0</v>
      </c>
      <c r="S92" s="124"/>
      <c r="T92" s="126">
        <f>SUM(T93:T96)</f>
        <v>0</v>
      </c>
      <c r="AR92" s="119" t="s">
        <v>76</v>
      </c>
      <c r="AT92" s="127" t="s">
        <v>67</v>
      </c>
      <c r="AU92" s="127" t="s">
        <v>76</v>
      </c>
      <c r="AY92" s="119" t="s">
        <v>113</v>
      </c>
      <c r="BK92" s="128">
        <f>SUM(BK93:BK96)</f>
        <v>0</v>
      </c>
    </row>
    <row r="93" spans="1:65" s="2" customFormat="1" ht="24.2" customHeight="1">
      <c r="A93" s="30"/>
      <c r="B93" s="131"/>
      <c r="C93" s="132" t="s">
        <v>76</v>
      </c>
      <c r="D93" s="132" t="s">
        <v>116</v>
      </c>
      <c r="E93" s="133" t="s">
        <v>117</v>
      </c>
      <c r="F93" s="134" t="s">
        <v>118</v>
      </c>
      <c r="G93" s="135" t="s">
        <v>119</v>
      </c>
      <c r="H93" s="136">
        <v>24</v>
      </c>
      <c r="I93" s="137"/>
      <c r="J93" s="138">
        <f>ROUND(I93*H93,2)</f>
        <v>0</v>
      </c>
      <c r="K93" s="134" t="s">
        <v>3</v>
      </c>
      <c r="L93" s="31"/>
      <c r="M93" s="139" t="s">
        <v>3</v>
      </c>
      <c r="N93" s="140" t="s">
        <v>39</v>
      </c>
      <c r="O93" s="51"/>
      <c r="P93" s="141">
        <f>O93*H93</f>
        <v>0</v>
      </c>
      <c r="Q93" s="141">
        <v>0</v>
      </c>
      <c r="R93" s="141">
        <f>Q93*H93</f>
        <v>0</v>
      </c>
      <c r="S93" s="141">
        <v>0</v>
      </c>
      <c r="T93" s="142">
        <f>S93*H93</f>
        <v>0</v>
      </c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R93" s="143" t="s">
        <v>76</v>
      </c>
      <c r="AT93" s="143" t="s">
        <v>116</v>
      </c>
      <c r="AU93" s="143" t="s">
        <v>78</v>
      </c>
      <c r="AY93" s="14" t="s">
        <v>113</v>
      </c>
      <c r="BE93" s="144">
        <f>IF(N93="základní",J93,0)</f>
        <v>0</v>
      </c>
      <c r="BF93" s="144">
        <f>IF(N93="snížená",J93,0)</f>
        <v>0</v>
      </c>
      <c r="BG93" s="144">
        <f>IF(N93="zákl. přenesená",J93,0)</f>
        <v>0</v>
      </c>
      <c r="BH93" s="144">
        <f>IF(N93="sníž. přenesená",J93,0)</f>
        <v>0</v>
      </c>
      <c r="BI93" s="144">
        <f>IF(N93="nulová",J93,0)</f>
        <v>0</v>
      </c>
      <c r="BJ93" s="14" t="s">
        <v>76</v>
      </c>
      <c r="BK93" s="144">
        <f>ROUND(I93*H93,2)</f>
        <v>0</v>
      </c>
      <c r="BL93" s="14" t="s">
        <v>76</v>
      </c>
      <c r="BM93" s="143" t="s">
        <v>120</v>
      </c>
    </row>
    <row r="94" spans="1:65" s="2" customFormat="1" ht="16.5" customHeight="1">
      <c r="A94" s="30"/>
      <c r="B94" s="131"/>
      <c r="C94" s="132" t="s">
        <v>78</v>
      </c>
      <c r="D94" s="132" t="s">
        <v>116</v>
      </c>
      <c r="E94" s="133" t="s">
        <v>121</v>
      </c>
      <c r="F94" s="134" t="s">
        <v>122</v>
      </c>
      <c r="G94" s="135" t="s">
        <v>119</v>
      </c>
      <c r="H94" s="136">
        <v>9</v>
      </c>
      <c r="I94" s="137"/>
      <c r="J94" s="138">
        <f>ROUND(I94*H94,2)</f>
        <v>0</v>
      </c>
      <c r="K94" s="134" t="s">
        <v>3</v>
      </c>
      <c r="L94" s="31"/>
      <c r="M94" s="139" t="s">
        <v>3</v>
      </c>
      <c r="N94" s="140" t="s">
        <v>39</v>
      </c>
      <c r="O94" s="51"/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R94" s="143" t="s">
        <v>76</v>
      </c>
      <c r="AT94" s="143" t="s">
        <v>116</v>
      </c>
      <c r="AU94" s="143" t="s">
        <v>78</v>
      </c>
      <c r="AY94" s="14" t="s">
        <v>113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4" t="s">
        <v>76</v>
      </c>
      <c r="BK94" s="144">
        <f>ROUND(I94*H94,2)</f>
        <v>0</v>
      </c>
      <c r="BL94" s="14" t="s">
        <v>76</v>
      </c>
      <c r="BM94" s="143" t="s">
        <v>123</v>
      </c>
    </row>
    <row r="95" spans="1:65" s="2" customFormat="1" ht="24.2" customHeight="1">
      <c r="A95" s="30"/>
      <c r="B95" s="131"/>
      <c r="C95" s="132" t="s">
        <v>124</v>
      </c>
      <c r="D95" s="132" t="s">
        <v>116</v>
      </c>
      <c r="E95" s="133" t="s">
        <v>125</v>
      </c>
      <c r="F95" s="134" t="s">
        <v>126</v>
      </c>
      <c r="G95" s="135" t="s">
        <v>119</v>
      </c>
      <c r="H95" s="136">
        <v>26</v>
      </c>
      <c r="I95" s="137"/>
      <c r="J95" s="138">
        <f>ROUND(I95*H95,2)</f>
        <v>0</v>
      </c>
      <c r="K95" s="134" t="s">
        <v>3</v>
      </c>
      <c r="L95" s="31"/>
      <c r="M95" s="139" t="s">
        <v>3</v>
      </c>
      <c r="N95" s="140" t="s">
        <v>39</v>
      </c>
      <c r="O95" s="51"/>
      <c r="P95" s="141">
        <f>O95*H95</f>
        <v>0</v>
      </c>
      <c r="Q95" s="141">
        <v>0</v>
      </c>
      <c r="R95" s="141">
        <f>Q95*H95</f>
        <v>0</v>
      </c>
      <c r="S95" s="141">
        <v>0</v>
      </c>
      <c r="T95" s="142">
        <f>S95*H95</f>
        <v>0</v>
      </c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R95" s="143" t="s">
        <v>76</v>
      </c>
      <c r="AT95" s="143" t="s">
        <v>116</v>
      </c>
      <c r="AU95" s="143" t="s">
        <v>78</v>
      </c>
      <c r="AY95" s="14" t="s">
        <v>113</v>
      </c>
      <c r="BE95" s="144">
        <f>IF(N95="základní",J95,0)</f>
        <v>0</v>
      </c>
      <c r="BF95" s="144">
        <f>IF(N95="snížená",J95,0)</f>
        <v>0</v>
      </c>
      <c r="BG95" s="144">
        <f>IF(N95="zákl. přenesená",J95,0)</f>
        <v>0</v>
      </c>
      <c r="BH95" s="144">
        <f>IF(N95="sníž. přenesená",J95,0)</f>
        <v>0</v>
      </c>
      <c r="BI95" s="144">
        <f>IF(N95="nulová",J95,0)</f>
        <v>0</v>
      </c>
      <c r="BJ95" s="14" t="s">
        <v>76</v>
      </c>
      <c r="BK95" s="144">
        <f>ROUND(I95*H95,2)</f>
        <v>0</v>
      </c>
      <c r="BL95" s="14" t="s">
        <v>76</v>
      </c>
      <c r="BM95" s="143" t="s">
        <v>127</v>
      </c>
    </row>
    <row r="96" spans="1:65" s="2" customFormat="1" ht="16.5" customHeight="1">
      <c r="A96" s="30"/>
      <c r="B96" s="131"/>
      <c r="C96" s="132" t="s">
        <v>128</v>
      </c>
      <c r="D96" s="132" t="s">
        <v>116</v>
      </c>
      <c r="E96" s="133" t="s">
        <v>129</v>
      </c>
      <c r="F96" s="134" t="s">
        <v>130</v>
      </c>
      <c r="G96" s="135" t="s">
        <v>119</v>
      </c>
      <c r="H96" s="136">
        <v>45</v>
      </c>
      <c r="I96" s="137"/>
      <c r="J96" s="138">
        <f>ROUND(I96*H96,2)</f>
        <v>0</v>
      </c>
      <c r="K96" s="134" t="s">
        <v>3</v>
      </c>
      <c r="L96" s="31"/>
      <c r="M96" s="139" t="s">
        <v>3</v>
      </c>
      <c r="N96" s="140" t="s">
        <v>39</v>
      </c>
      <c r="O96" s="51"/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R96" s="143" t="s">
        <v>76</v>
      </c>
      <c r="AT96" s="143" t="s">
        <v>116</v>
      </c>
      <c r="AU96" s="143" t="s">
        <v>78</v>
      </c>
      <c r="AY96" s="14" t="s">
        <v>113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4" t="s">
        <v>76</v>
      </c>
      <c r="BK96" s="144">
        <f>ROUND(I96*H96,2)</f>
        <v>0</v>
      </c>
      <c r="BL96" s="14" t="s">
        <v>76</v>
      </c>
      <c r="BM96" s="143" t="s">
        <v>131</v>
      </c>
    </row>
    <row r="97" spans="2:63" s="12" customFormat="1" ht="22.9" customHeight="1">
      <c r="B97" s="118"/>
      <c r="D97" s="119" t="s">
        <v>67</v>
      </c>
      <c r="E97" s="129" t="s">
        <v>132</v>
      </c>
      <c r="F97" s="129" t="s">
        <v>133</v>
      </c>
      <c r="I97" s="121"/>
      <c r="J97" s="130">
        <f>BK97</f>
        <v>0</v>
      </c>
      <c r="L97" s="118"/>
      <c r="M97" s="123"/>
      <c r="N97" s="124"/>
      <c r="O97" s="124"/>
      <c r="P97" s="125">
        <f>SUM(P98:P110)</f>
        <v>0</v>
      </c>
      <c r="Q97" s="124"/>
      <c r="R97" s="125">
        <f>SUM(R98:R110)</f>
        <v>0</v>
      </c>
      <c r="S97" s="124"/>
      <c r="T97" s="126">
        <f>SUM(T98:T110)</f>
        <v>0</v>
      </c>
      <c r="AR97" s="119" t="s">
        <v>76</v>
      </c>
      <c r="AT97" s="127" t="s">
        <v>67</v>
      </c>
      <c r="AU97" s="127" t="s">
        <v>76</v>
      </c>
      <c r="AY97" s="119" t="s">
        <v>113</v>
      </c>
      <c r="BK97" s="128">
        <f>SUM(BK98:BK110)</f>
        <v>0</v>
      </c>
    </row>
    <row r="98" spans="1:65" s="2" customFormat="1" ht="16.5" customHeight="1">
      <c r="A98" s="30"/>
      <c r="B98" s="131"/>
      <c r="C98" s="132" t="s">
        <v>134</v>
      </c>
      <c r="D98" s="132" t="s">
        <v>116</v>
      </c>
      <c r="E98" s="133" t="s">
        <v>135</v>
      </c>
      <c r="F98" s="134" t="s">
        <v>136</v>
      </c>
      <c r="G98" s="135" t="s">
        <v>137</v>
      </c>
      <c r="H98" s="136">
        <v>6</v>
      </c>
      <c r="I98" s="137"/>
      <c r="J98" s="138">
        <f aca="true" t="shared" si="0" ref="J98:J110">ROUND(I98*H98,2)</f>
        <v>0</v>
      </c>
      <c r="K98" s="134" t="s">
        <v>3</v>
      </c>
      <c r="L98" s="31"/>
      <c r="M98" s="139" t="s">
        <v>3</v>
      </c>
      <c r="N98" s="140" t="s">
        <v>39</v>
      </c>
      <c r="O98" s="51"/>
      <c r="P98" s="141">
        <f aca="true" t="shared" si="1" ref="P98:P110">O98*H98</f>
        <v>0</v>
      </c>
      <c r="Q98" s="141">
        <v>0</v>
      </c>
      <c r="R98" s="141">
        <f aca="true" t="shared" si="2" ref="R98:R110">Q98*H98</f>
        <v>0</v>
      </c>
      <c r="S98" s="141">
        <v>0</v>
      </c>
      <c r="T98" s="142">
        <f aca="true" t="shared" si="3" ref="T98:T110">S98*H98</f>
        <v>0</v>
      </c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R98" s="143" t="s">
        <v>76</v>
      </c>
      <c r="AT98" s="143" t="s">
        <v>116</v>
      </c>
      <c r="AU98" s="143" t="s">
        <v>78</v>
      </c>
      <c r="AY98" s="14" t="s">
        <v>113</v>
      </c>
      <c r="BE98" s="144">
        <f aca="true" t="shared" si="4" ref="BE98:BE110">IF(N98="základní",J98,0)</f>
        <v>0</v>
      </c>
      <c r="BF98" s="144">
        <f aca="true" t="shared" si="5" ref="BF98:BF110">IF(N98="snížená",J98,0)</f>
        <v>0</v>
      </c>
      <c r="BG98" s="144">
        <f aca="true" t="shared" si="6" ref="BG98:BG110">IF(N98="zákl. přenesená",J98,0)</f>
        <v>0</v>
      </c>
      <c r="BH98" s="144">
        <f aca="true" t="shared" si="7" ref="BH98:BH110">IF(N98="sníž. přenesená",J98,0)</f>
        <v>0</v>
      </c>
      <c r="BI98" s="144">
        <f aca="true" t="shared" si="8" ref="BI98:BI110">IF(N98="nulová",J98,0)</f>
        <v>0</v>
      </c>
      <c r="BJ98" s="14" t="s">
        <v>76</v>
      </c>
      <c r="BK98" s="144">
        <f aca="true" t="shared" si="9" ref="BK98:BK110">ROUND(I98*H98,2)</f>
        <v>0</v>
      </c>
      <c r="BL98" s="14" t="s">
        <v>76</v>
      </c>
      <c r="BM98" s="143" t="s">
        <v>138</v>
      </c>
    </row>
    <row r="99" spans="1:65" s="2" customFormat="1" ht="21.75" customHeight="1">
      <c r="A99" s="30"/>
      <c r="B99" s="131"/>
      <c r="C99" s="132" t="s">
        <v>139</v>
      </c>
      <c r="D99" s="132" t="s">
        <v>116</v>
      </c>
      <c r="E99" s="133" t="s">
        <v>140</v>
      </c>
      <c r="F99" s="134" t="s">
        <v>141</v>
      </c>
      <c r="G99" s="135" t="s">
        <v>137</v>
      </c>
      <c r="H99" s="136">
        <v>1</v>
      </c>
      <c r="I99" s="137"/>
      <c r="J99" s="138">
        <f t="shared" si="0"/>
        <v>0</v>
      </c>
      <c r="K99" s="134" t="s">
        <v>3</v>
      </c>
      <c r="L99" s="31"/>
      <c r="M99" s="139" t="s">
        <v>3</v>
      </c>
      <c r="N99" s="140" t="s">
        <v>39</v>
      </c>
      <c r="O99" s="51"/>
      <c r="P99" s="141">
        <f t="shared" si="1"/>
        <v>0</v>
      </c>
      <c r="Q99" s="141">
        <v>0</v>
      </c>
      <c r="R99" s="141">
        <f t="shared" si="2"/>
        <v>0</v>
      </c>
      <c r="S99" s="141">
        <v>0</v>
      </c>
      <c r="T99" s="142">
        <f t="shared" si="3"/>
        <v>0</v>
      </c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R99" s="143" t="s">
        <v>76</v>
      </c>
      <c r="AT99" s="143" t="s">
        <v>116</v>
      </c>
      <c r="AU99" s="143" t="s">
        <v>78</v>
      </c>
      <c r="AY99" s="14" t="s">
        <v>113</v>
      </c>
      <c r="BE99" s="144">
        <f t="shared" si="4"/>
        <v>0</v>
      </c>
      <c r="BF99" s="144">
        <f t="shared" si="5"/>
        <v>0</v>
      </c>
      <c r="BG99" s="144">
        <f t="shared" si="6"/>
        <v>0</v>
      </c>
      <c r="BH99" s="144">
        <f t="shared" si="7"/>
        <v>0</v>
      </c>
      <c r="BI99" s="144">
        <f t="shared" si="8"/>
        <v>0</v>
      </c>
      <c r="BJ99" s="14" t="s">
        <v>76</v>
      </c>
      <c r="BK99" s="144">
        <f t="shared" si="9"/>
        <v>0</v>
      </c>
      <c r="BL99" s="14" t="s">
        <v>76</v>
      </c>
      <c r="BM99" s="143" t="s">
        <v>142</v>
      </c>
    </row>
    <row r="100" spans="1:65" s="2" customFormat="1" ht="24.2" customHeight="1">
      <c r="A100" s="30"/>
      <c r="B100" s="131"/>
      <c r="C100" s="132" t="s">
        <v>143</v>
      </c>
      <c r="D100" s="132" t="s">
        <v>116</v>
      </c>
      <c r="E100" s="133" t="s">
        <v>144</v>
      </c>
      <c r="F100" s="134" t="s">
        <v>145</v>
      </c>
      <c r="G100" s="135" t="s">
        <v>146</v>
      </c>
      <c r="H100" s="136">
        <v>512</v>
      </c>
      <c r="I100" s="137"/>
      <c r="J100" s="138">
        <f t="shared" si="0"/>
        <v>0</v>
      </c>
      <c r="K100" s="134" t="s">
        <v>3</v>
      </c>
      <c r="L100" s="31"/>
      <c r="M100" s="139" t="s">
        <v>3</v>
      </c>
      <c r="N100" s="140" t="s">
        <v>39</v>
      </c>
      <c r="O100" s="51"/>
      <c r="P100" s="141">
        <f t="shared" si="1"/>
        <v>0</v>
      </c>
      <c r="Q100" s="141">
        <v>0</v>
      </c>
      <c r="R100" s="141">
        <f t="shared" si="2"/>
        <v>0</v>
      </c>
      <c r="S100" s="141">
        <v>0</v>
      </c>
      <c r="T100" s="142">
        <f t="shared" si="3"/>
        <v>0</v>
      </c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R100" s="143" t="s">
        <v>76</v>
      </c>
      <c r="AT100" s="143" t="s">
        <v>116</v>
      </c>
      <c r="AU100" s="143" t="s">
        <v>78</v>
      </c>
      <c r="AY100" s="14" t="s">
        <v>113</v>
      </c>
      <c r="BE100" s="144">
        <f t="shared" si="4"/>
        <v>0</v>
      </c>
      <c r="BF100" s="144">
        <f t="shared" si="5"/>
        <v>0</v>
      </c>
      <c r="BG100" s="144">
        <f t="shared" si="6"/>
        <v>0</v>
      </c>
      <c r="BH100" s="144">
        <f t="shared" si="7"/>
        <v>0</v>
      </c>
      <c r="BI100" s="144">
        <f t="shared" si="8"/>
        <v>0</v>
      </c>
      <c r="BJ100" s="14" t="s">
        <v>76</v>
      </c>
      <c r="BK100" s="144">
        <f t="shared" si="9"/>
        <v>0</v>
      </c>
      <c r="BL100" s="14" t="s">
        <v>76</v>
      </c>
      <c r="BM100" s="143" t="s">
        <v>147</v>
      </c>
    </row>
    <row r="101" spans="1:65" s="2" customFormat="1" ht="16.5" customHeight="1">
      <c r="A101" s="30"/>
      <c r="B101" s="131"/>
      <c r="C101" s="132" t="s">
        <v>148</v>
      </c>
      <c r="D101" s="132" t="s">
        <v>116</v>
      </c>
      <c r="E101" s="133" t="s">
        <v>149</v>
      </c>
      <c r="F101" s="134" t="s">
        <v>150</v>
      </c>
      <c r="G101" s="135" t="s">
        <v>137</v>
      </c>
      <c r="H101" s="136">
        <v>2</v>
      </c>
      <c r="I101" s="137"/>
      <c r="J101" s="138">
        <f t="shared" si="0"/>
        <v>0</v>
      </c>
      <c r="K101" s="134" t="s">
        <v>3</v>
      </c>
      <c r="L101" s="31"/>
      <c r="M101" s="139" t="s">
        <v>3</v>
      </c>
      <c r="N101" s="140" t="s">
        <v>39</v>
      </c>
      <c r="O101" s="51"/>
      <c r="P101" s="141">
        <f t="shared" si="1"/>
        <v>0</v>
      </c>
      <c r="Q101" s="141">
        <v>0</v>
      </c>
      <c r="R101" s="141">
        <f t="shared" si="2"/>
        <v>0</v>
      </c>
      <c r="S101" s="141">
        <v>0</v>
      </c>
      <c r="T101" s="142">
        <f t="shared" si="3"/>
        <v>0</v>
      </c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R101" s="143" t="s">
        <v>76</v>
      </c>
      <c r="AT101" s="143" t="s">
        <v>116</v>
      </c>
      <c r="AU101" s="143" t="s">
        <v>78</v>
      </c>
      <c r="AY101" s="14" t="s">
        <v>113</v>
      </c>
      <c r="BE101" s="144">
        <f t="shared" si="4"/>
        <v>0</v>
      </c>
      <c r="BF101" s="144">
        <f t="shared" si="5"/>
        <v>0</v>
      </c>
      <c r="BG101" s="144">
        <f t="shared" si="6"/>
        <v>0</v>
      </c>
      <c r="BH101" s="144">
        <f t="shared" si="7"/>
        <v>0</v>
      </c>
      <c r="BI101" s="144">
        <f t="shared" si="8"/>
        <v>0</v>
      </c>
      <c r="BJ101" s="14" t="s">
        <v>76</v>
      </c>
      <c r="BK101" s="144">
        <f t="shared" si="9"/>
        <v>0</v>
      </c>
      <c r="BL101" s="14" t="s">
        <v>76</v>
      </c>
      <c r="BM101" s="143" t="s">
        <v>151</v>
      </c>
    </row>
    <row r="102" spans="1:65" s="2" customFormat="1" ht="24.2" customHeight="1">
      <c r="A102" s="30"/>
      <c r="B102" s="131"/>
      <c r="C102" s="132" t="s">
        <v>152</v>
      </c>
      <c r="D102" s="132" t="s">
        <v>116</v>
      </c>
      <c r="E102" s="133" t="s">
        <v>153</v>
      </c>
      <c r="F102" s="134" t="s">
        <v>154</v>
      </c>
      <c r="G102" s="135" t="s">
        <v>137</v>
      </c>
      <c r="H102" s="136">
        <v>6</v>
      </c>
      <c r="I102" s="137"/>
      <c r="J102" s="138">
        <f t="shared" si="0"/>
        <v>0</v>
      </c>
      <c r="K102" s="134" t="s">
        <v>3</v>
      </c>
      <c r="L102" s="31"/>
      <c r="M102" s="139" t="s">
        <v>3</v>
      </c>
      <c r="N102" s="140" t="s">
        <v>39</v>
      </c>
      <c r="O102" s="51"/>
      <c r="P102" s="141">
        <f t="shared" si="1"/>
        <v>0</v>
      </c>
      <c r="Q102" s="141">
        <v>0</v>
      </c>
      <c r="R102" s="141">
        <f t="shared" si="2"/>
        <v>0</v>
      </c>
      <c r="S102" s="141">
        <v>0</v>
      </c>
      <c r="T102" s="142">
        <f t="shared" si="3"/>
        <v>0</v>
      </c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R102" s="143" t="s">
        <v>76</v>
      </c>
      <c r="AT102" s="143" t="s">
        <v>116</v>
      </c>
      <c r="AU102" s="143" t="s">
        <v>78</v>
      </c>
      <c r="AY102" s="14" t="s">
        <v>113</v>
      </c>
      <c r="BE102" s="144">
        <f t="shared" si="4"/>
        <v>0</v>
      </c>
      <c r="BF102" s="144">
        <f t="shared" si="5"/>
        <v>0</v>
      </c>
      <c r="BG102" s="144">
        <f t="shared" si="6"/>
        <v>0</v>
      </c>
      <c r="BH102" s="144">
        <f t="shared" si="7"/>
        <v>0</v>
      </c>
      <c r="BI102" s="144">
        <f t="shared" si="8"/>
        <v>0</v>
      </c>
      <c r="BJ102" s="14" t="s">
        <v>76</v>
      </c>
      <c r="BK102" s="144">
        <f t="shared" si="9"/>
        <v>0</v>
      </c>
      <c r="BL102" s="14" t="s">
        <v>76</v>
      </c>
      <c r="BM102" s="143" t="s">
        <v>155</v>
      </c>
    </row>
    <row r="103" spans="1:65" s="2" customFormat="1" ht="24.2" customHeight="1">
      <c r="A103" s="30"/>
      <c r="B103" s="131"/>
      <c r="C103" s="132" t="s">
        <v>156</v>
      </c>
      <c r="D103" s="132" t="s">
        <v>116</v>
      </c>
      <c r="E103" s="133" t="s">
        <v>157</v>
      </c>
      <c r="F103" s="134" t="s">
        <v>158</v>
      </c>
      <c r="G103" s="135" t="s">
        <v>137</v>
      </c>
      <c r="H103" s="136">
        <v>1</v>
      </c>
      <c r="I103" s="137"/>
      <c r="J103" s="138">
        <f t="shared" si="0"/>
        <v>0</v>
      </c>
      <c r="K103" s="134" t="s">
        <v>3</v>
      </c>
      <c r="L103" s="31"/>
      <c r="M103" s="139" t="s">
        <v>3</v>
      </c>
      <c r="N103" s="140" t="s">
        <v>39</v>
      </c>
      <c r="O103" s="51"/>
      <c r="P103" s="141">
        <f t="shared" si="1"/>
        <v>0</v>
      </c>
      <c r="Q103" s="141">
        <v>0</v>
      </c>
      <c r="R103" s="141">
        <f t="shared" si="2"/>
        <v>0</v>
      </c>
      <c r="S103" s="141">
        <v>0</v>
      </c>
      <c r="T103" s="142">
        <f t="shared" si="3"/>
        <v>0</v>
      </c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R103" s="143" t="s">
        <v>76</v>
      </c>
      <c r="AT103" s="143" t="s">
        <v>116</v>
      </c>
      <c r="AU103" s="143" t="s">
        <v>78</v>
      </c>
      <c r="AY103" s="14" t="s">
        <v>113</v>
      </c>
      <c r="BE103" s="144">
        <f t="shared" si="4"/>
        <v>0</v>
      </c>
      <c r="BF103" s="144">
        <f t="shared" si="5"/>
        <v>0</v>
      </c>
      <c r="BG103" s="144">
        <f t="shared" si="6"/>
        <v>0</v>
      </c>
      <c r="BH103" s="144">
        <f t="shared" si="7"/>
        <v>0</v>
      </c>
      <c r="BI103" s="144">
        <f t="shared" si="8"/>
        <v>0</v>
      </c>
      <c r="BJ103" s="14" t="s">
        <v>76</v>
      </c>
      <c r="BK103" s="144">
        <f t="shared" si="9"/>
        <v>0</v>
      </c>
      <c r="BL103" s="14" t="s">
        <v>76</v>
      </c>
      <c r="BM103" s="143" t="s">
        <v>159</v>
      </c>
    </row>
    <row r="104" spans="1:65" s="2" customFormat="1" ht="24.2" customHeight="1">
      <c r="A104" s="30"/>
      <c r="B104" s="131"/>
      <c r="C104" s="132" t="s">
        <v>160</v>
      </c>
      <c r="D104" s="132" t="s">
        <v>116</v>
      </c>
      <c r="E104" s="133" t="s">
        <v>161</v>
      </c>
      <c r="F104" s="134" t="s">
        <v>145</v>
      </c>
      <c r="G104" s="135" t="s">
        <v>146</v>
      </c>
      <c r="H104" s="136">
        <v>362</v>
      </c>
      <c r="I104" s="137"/>
      <c r="J104" s="138">
        <f t="shared" si="0"/>
        <v>0</v>
      </c>
      <c r="K104" s="134" t="s">
        <v>3</v>
      </c>
      <c r="L104" s="31"/>
      <c r="M104" s="139" t="s">
        <v>3</v>
      </c>
      <c r="N104" s="140" t="s">
        <v>39</v>
      </c>
      <c r="O104" s="51"/>
      <c r="P104" s="141">
        <f t="shared" si="1"/>
        <v>0</v>
      </c>
      <c r="Q104" s="141">
        <v>0</v>
      </c>
      <c r="R104" s="141">
        <f t="shared" si="2"/>
        <v>0</v>
      </c>
      <c r="S104" s="141">
        <v>0</v>
      </c>
      <c r="T104" s="142">
        <f t="shared" si="3"/>
        <v>0</v>
      </c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R104" s="143" t="s">
        <v>76</v>
      </c>
      <c r="AT104" s="143" t="s">
        <v>116</v>
      </c>
      <c r="AU104" s="143" t="s">
        <v>78</v>
      </c>
      <c r="AY104" s="14" t="s">
        <v>113</v>
      </c>
      <c r="BE104" s="144">
        <f t="shared" si="4"/>
        <v>0</v>
      </c>
      <c r="BF104" s="144">
        <f t="shared" si="5"/>
        <v>0</v>
      </c>
      <c r="BG104" s="144">
        <f t="shared" si="6"/>
        <v>0</v>
      </c>
      <c r="BH104" s="144">
        <f t="shared" si="7"/>
        <v>0</v>
      </c>
      <c r="BI104" s="144">
        <f t="shared" si="8"/>
        <v>0</v>
      </c>
      <c r="BJ104" s="14" t="s">
        <v>76</v>
      </c>
      <c r="BK104" s="144">
        <f t="shared" si="9"/>
        <v>0</v>
      </c>
      <c r="BL104" s="14" t="s">
        <v>76</v>
      </c>
      <c r="BM104" s="143" t="s">
        <v>162</v>
      </c>
    </row>
    <row r="105" spans="1:65" s="2" customFormat="1" ht="24.2" customHeight="1">
      <c r="A105" s="30"/>
      <c r="B105" s="131"/>
      <c r="C105" s="132" t="s">
        <v>163</v>
      </c>
      <c r="D105" s="132" t="s">
        <v>116</v>
      </c>
      <c r="E105" s="133" t="s">
        <v>164</v>
      </c>
      <c r="F105" s="134" t="s">
        <v>165</v>
      </c>
      <c r="G105" s="135" t="s">
        <v>146</v>
      </c>
      <c r="H105" s="136">
        <v>412</v>
      </c>
      <c r="I105" s="137"/>
      <c r="J105" s="138">
        <f t="shared" si="0"/>
        <v>0</v>
      </c>
      <c r="K105" s="134" t="s">
        <v>3</v>
      </c>
      <c r="L105" s="31"/>
      <c r="M105" s="139" t="s">
        <v>3</v>
      </c>
      <c r="N105" s="140" t="s">
        <v>39</v>
      </c>
      <c r="O105" s="51"/>
      <c r="P105" s="141">
        <f t="shared" si="1"/>
        <v>0</v>
      </c>
      <c r="Q105" s="141">
        <v>0</v>
      </c>
      <c r="R105" s="141">
        <f t="shared" si="2"/>
        <v>0</v>
      </c>
      <c r="S105" s="141">
        <v>0</v>
      </c>
      <c r="T105" s="142">
        <f t="shared" si="3"/>
        <v>0</v>
      </c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R105" s="143" t="s">
        <v>76</v>
      </c>
      <c r="AT105" s="143" t="s">
        <v>116</v>
      </c>
      <c r="AU105" s="143" t="s">
        <v>78</v>
      </c>
      <c r="AY105" s="14" t="s">
        <v>113</v>
      </c>
      <c r="BE105" s="144">
        <f t="shared" si="4"/>
        <v>0</v>
      </c>
      <c r="BF105" s="144">
        <f t="shared" si="5"/>
        <v>0</v>
      </c>
      <c r="BG105" s="144">
        <f t="shared" si="6"/>
        <v>0</v>
      </c>
      <c r="BH105" s="144">
        <f t="shared" si="7"/>
        <v>0</v>
      </c>
      <c r="BI105" s="144">
        <f t="shared" si="8"/>
        <v>0</v>
      </c>
      <c r="BJ105" s="14" t="s">
        <v>76</v>
      </c>
      <c r="BK105" s="144">
        <f t="shared" si="9"/>
        <v>0</v>
      </c>
      <c r="BL105" s="14" t="s">
        <v>76</v>
      </c>
      <c r="BM105" s="143" t="s">
        <v>166</v>
      </c>
    </row>
    <row r="106" spans="1:65" s="2" customFormat="1" ht="24.2" customHeight="1">
      <c r="A106" s="30"/>
      <c r="B106" s="131"/>
      <c r="C106" s="132" t="s">
        <v>167</v>
      </c>
      <c r="D106" s="132" t="s">
        <v>116</v>
      </c>
      <c r="E106" s="133" t="s">
        <v>168</v>
      </c>
      <c r="F106" s="134" t="s">
        <v>169</v>
      </c>
      <c r="G106" s="135" t="s">
        <v>137</v>
      </c>
      <c r="H106" s="136">
        <v>2</v>
      </c>
      <c r="I106" s="137"/>
      <c r="J106" s="138">
        <f t="shared" si="0"/>
        <v>0</v>
      </c>
      <c r="K106" s="134" t="s">
        <v>3</v>
      </c>
      <c r="L106" s="31"/>
      <c r="M106" s="139" t="s">
        <v>3</v>
      </c>
      <c r="N106" s="140" t="s">
        <v>39</v>
      </c>
      <c r="O106" s="51"/>
      <c r="P106" s="141">
        <f t="shared" si="1"/>
        <v>0</v>
      </c>
      <c r="Q106" s="141">
        <v>0</v>
      </c>
      <c r="R106" s="141">
        <f t="shared" si="2"/>
        <v>0</v>
      </c>
      <c r="S106" s="141">
        <v>0</v>
      </c>
      <c r="T106" s="142">
        <f t="shared" si="3"/>
        <v>0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R106" s="143" t="s">
        <v>76</v>
      </c>
      <c r="AT106" s="143" t="s">
        <v>116</v>
      </c>
      <c r="AU106" s="143" t="s">
        <v>78</v>
      </c>
      <c r="AY106" s="14" t="s">
        <v>113</v>
      </c>
      <c r="BE106" s="144">
        <f t="shared" si="4"/>
        <v>0</v>
      </c>
      <c r="BF106" s="144">
        <f t="shared" si="5"/>
        <v>0</v>
      </c>
      <c r="BG106" s="144">
        <f t="shared" si="6"/>
        <v>0</v>
      </c>
      <c r="BH106" s="144">
        <f t="shared" si="7"/>
        <v>0</v>
      </c>
      <c r="BI106" s="144">
        <f t="shared" si="8"/>
        <v>0</v>
      </c>
      <c r="BJ106" s="14" t="s">
        <v>76</v>
      </c>
      <c r="BK106" s="144">
        <f t="shared" si="9"/>
        <v>0</v>
      </c>
      <c r="BL106" s="14" t="s">
        <v>76</v>
      </c>
      <c r="BM106" s="143" t="s">
        <v>170</v>
      </c>
    </row>
    <row r="107" spans="1:65" s="2" customFormat="1" ht="16.5" customHeight="1">
      <c r="A107" s="30"/>
      <c r="B107" s="131"/>
      <c r="C107" s="132" t="s">
        <v>171</v>
      </c>
      <c r="D107" s="132" t="s">
        <v>116</v>
      </c>
      <c r="E107" s="133" t="s">
        <v>172</v>
      </c>
      <c r="F107" s="134" t="s">
        <v>173</v>
      </c>
      <c r="G107" s="135" t="s">
        <v>137</v>
      </c>
      <c r="H107" s="136">
        <v>1</v>
      </c>
      <c r="I107" s="137"/>
      <c r="J107" s="138">
        <f t="shared" si="0"/>
        <v>0</v>
      </c>
      <c r="K107" s="134" t="s">
        <v>3</v>
      </c>
      <c r="L107" s="31"/>
      <c r="M107" s="139" t="s">
        <v>3</v>
      </c>
      <c r="N107" s="140" t="s">
        <v>39</v>
      </c>
      <c r="O107" s="51"/>
      <c r="P107" s="141">
        <f t="shared" si="1"/>
        <v>0</v>
      </c>
      <c r="Q107" s="141">
        <v>0</v>
      </c>
      <c r="R107" s="141">
        <f t="shared" si="2"/>
        <v>0</v>
      </c>
      <c r="S107" s="141">
        <v>0</v>
      </c>
      <c r="T107" s="142">
        <f t="shared" si="3"/>
        <v>0</v>
      </c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R107" s="143" t="s">
        <v>76</v>
      </c>
      <c r="AT107" s="143" t="s">
        <v>116</v>
      </c>
      <c r="AU107" s="143" t="s">
        <v>78</v>
      </c>
      <c r="AY107" s="14" t="s">
        <v>113</v>
      </c>
      <c r="BE107" s="144">
        <f t="shared" si="4"/>
        <v>0</v>
      </c>
      <c r="BF107" s="144">
        <f t="shared" si="5"/>
        <v>0</v>
      </c>
      <c r="BG107" s="144">
        <f t="shared" si="6"/>
        <v>0</v>
      </c>
      <c r="BH107" s="144">
        <f t="shared" si="7"/>
        <v>0</v>
      </c>
      <c r="BI107" s="144">
        <f t="shared" si="8"/>
        <v>0</v>
      </c>
      <c r="BJ107" s="14" t="s">
        <v>76</v>
      </c>
      <c r="BK107" s="144">
        <f t="shared" si="9"/>
        <v>0</v>
      </c>
      <c r="BL107" s="14" t="s">
        <v>76</v>
      </c>
      <c r="BM107" s="143" t="s">
        <v>174</v>
      </c>
    </row>
    <row r="108" spans="1:65" s="2" customFormat="1" ht="16.5" customHeight="1">
      <c r="A108" s="30"/>
      <c r="B108" s="131"/>
      <c r="C108" s="132" t="s">
        <v>9</v>
      </c>
      <c r="D108" s="132" t="s">
        <v>116</v>
      </c>
      <c r="E108" s="133" t="s">
        <v>175</v>
      </c>
      <c r="F108" s="134" t="s">
        <v>176</v>
      </c>
      <c r="G108" s="135" t="s">
        <v>137</v>
      </c>
      <c r="H108" s="136">
        <v>1</v>
      </c>
      <c r="I108" s="137"/>
      <c r="J108" s="138">
        <f t="shared" si="0"/>
        <v>0</v>
      </c>
      <c r="K108" s="134" t="s">
        <v>3</v>
      </c>
      <c r="L108" s="31"/>
      <c r="M108" s="139" t="s">
        <v>3</v>
      </c>
      <c r="N108" s="140" t="s">
        <v>39</v>
      </c>
      <c r="O108" s="51"/>
      <c r="P108" s="141">
        <f t="shared" si="1"/>
        <v>0</v>
      </c>
      <c r="Q108" s="141">
        <v>0</v>
      </c>
      <c r="R108" s="141">
        <f t="shared" si="2"/>
        <v>0</v>
      </c>
      <c r="S108" s="141">
        <v>0</v>
      </c>
      <c r="T108" s="142">
        <f t="shared" si="3"/>
        <v>0</v>
      </c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R108" s="143" t="s">
        <v>76</v>
      </c>
      <c r="AT108" s="143" t="s">
        <v>116</v>
      </c>
      <c r="AU108" s="143" t="s">
        <v>78</v>
      </c>
      <c r="AY108" s="14" t="s">
        <v>113</v>
      </c>
      <c r="BE108" s="144">
        <f t="shared" si="4"/>
        <v>0</v>
      </c>
      <c r="BF108" s="144">
        <f t="shared" si="5"/>
        <v>0</v>
      </c>
      <c r="BG108" s="144">
        <f t="shared" si="6"/>
        <v>0</v>
      </c>
      <c r="BH108" s="144">
        <f t="shared" si="7"/>
        <v>0</v>
      </c>
      <c r="BI108" s="144">
        <f t="shared" si="8"/>
        <v>0</v>
      </c>
      <c r="BJ108" s="14" t="s">
        <v>76</v>
      </c>
      <c r="BK108" s="144">
        <f t="shared" si="9"/>
        <v>0</v>
      </c>
      <c r="BL108" s="14" t="s">
        <v>76</v>
      </c>
      <c r="BM108" s="143" t="s">
        <v>177</v>
      </c>
    </row>
    <row r="109" spans="1:65" s="2" customFormat="1" ht="16.5" customHeight="1">
      <c r="A109" s="30"/>
      <c r="B109" s="131"/>
      <c r="C109" s="132" t="s">
        <v>178</v>
      </c>
      <c r="D109" s="132" t="s">
        <v>116</v>
      </c>
      <c r="E109" s="133" t="s">
        <v>179</v>
      </c>
      <c r="F109" s="134" t="s">
        <v>180</v>
      </c>
      <c r="G109" s="135" t="s">
        <v>181</v>
      </c>
      <c r="H109" s="136">
        <v>8.5</v>
      </c>
      <c r="I109" s="137"/>
      <c r="J109" s="138">
        <f t="shared" si="0"/>
        <v>0</v>
      </c>
      <c r="K109" s="134" t="s">
        <v>3</v>
      </c>
      <c r="L109" s="31"/>
      <c r="M109" s="139" t="s">
        <v>3</v>
      </c>
      <c r="N109" s="140" t="s">
        <v>39</v>
      </c>
      <c r="O109" s="51"/>
      <c r="P109" s="141">
        <f t="shared" si="1"/>
        <v>0</v>
      </c>
      <c r="Q109" s="141">
        <v>0</v>
      </c>
      <c r="R109" s="141">
        <f t="shared" si="2"/>
        <v>0</v>
      </c>
      <c r="S109" s="141">
        <v>0</v>
      </c>
      <c r="T109" s="142">
        <f t="shared" si="3"/>
        <v>0</v>
      </c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R109" s="143" t="s">
        <v>76</v>
      </c>
      <c r="AT109" s="143" t="s">
        <v>116</v>
      </c>
      <c r="AU109" s="143" t="s">
        <v>78</v>
      </c>
      <c r="AY109" s="14" t="s">
        <v>113</v>
      </c>
      <c r="BE109" s="144">
        <f t="shared" si="4"/>
        <v>0</v>
      </c>
      <c r="BF109" s="144">
        <f t="shared" si="5"/>
        <v>0</v>
      </c>
      <c r="BG109" s="144">
        <f t="shared" si="6"/>
        <v>0</v>
      </c>
      <c r="BH109" s="144">
        <f t="shared" si="7"/>
        <v>0</v>
      </c>
      <c r="BI109" s="144">
        <f t="shared" si="8"/>
        <v>0</v>
      </c>
      <c r="BJ109" s="14" t="s">
        <v>76</v>
      </c>
      <c r="BK109" s="144">
        <f t="shared" si="9"/>
        <v>0</v>
      </c>
      <c r="BL109" s="14" t="s">
        <v>76</v>
      </c>
      <c r="BM109" s="143" t="s">
        <v>182</v>
      </c>
    </row>
    <row r="110" spans="1:65" s="2" customFormat="1" ht="33" customHeight="1">
      <c r="A110" s="30"/>
      <c r="B110" s="131"/>
      <c r="C110" s="132" t="s">
        <v>183</v>
      </c>
      <c r="D110" s="132" t="s">
        <v>116</v>
      </c>
      <c r="E110" s="133" t="s">
        <v>184</v>
      </c>
      <c r="F110" s="134" t="s">
        <v>185</v>
      </c>
      <c r="G110" s="135" t="s">
        <v>186</v>
      </c>
      <c r="H110" s="136">
        <v>1650</v>
      </c>
      <c r="I110" s="137"/>
      <c r="J110" s="138">
        <f t="shared" si="0"/>
        <v>0</v>
      </c>
      <c r="K110" s="134" t="s">
        <v>3</v>
      </c>
      <c r="L110" s="31"/>
      <c r="M110" s="139" t="s">
        <v>3</v>
      </c>
      <c r="N110" s="140" t="s">
        <v>39</v>
      </c>
      <c r="O110" s="51"/>
      <c r="P110" s="141">
        <f t="shared" si="1"/>
        <v>0</v>
      </c>
      <c r="Q110" s="141">
        <v>0</v>
      </c>
      <c r="R110" s="141">
        <f t="shared" si="2"/>
        <v>0</v>
      </c>
      <c r="S110" s="141">
        <v>0</v>
      </c>
      <c r="T110" s="142">
        <f t="shared" si="3"/>
        <v>0</v>
      </c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R110" s="143" t="s">
        <v>76</v>
      </c>
      <c r="AT110" s="143" t="s">
        <v>116</v>
      </c>
      <c r="AU110" s="143" t="s">
        <v>78</v>
      </c>
      <c r="AY110" s="14" t="s">
        <v>113</v>
      </c>
      <c r="BE110" s="144">
        <f t="shared" si="4"/>
        <v>0</v>
      </c>
      <c r="BF110" s="144">
        <f t="shared" si="5"/>
        <v>0</v>
      </c>
      <c r="BG110" s="144">
        <f t="shared" si="6"/>
        <v>0</v>
      </c>
      <c r="BH110" s="144">
        <f t="shared" si="7"/>
        <v>0</v>
      </c>
      <c r="BI110" s="144">
        <f t="shared" si="8"/>
        <v>0</v>
      </c>
      <c r="BJ110" s="14" t="s">
        <v>76</v>
      </c>
      <c r="BK110" s="144">
        <f t="shared" si="9"/>
        <v>0</v>
      </c>
      <c r="BL110" s="14" t="s">
        <v>76</v>
      </c>
      <c r="BM110" s="143" t="s">
        <v>187</v>
      </c>
    </row>
    <row r="111" spans="2:63" s="12" customFormat="1" ht="25.9" customHeight="1">
      <c r="B111" s="118"/>
      <c r="D111" s="119" t="s">
        <v>67</v>
      </c>
      <c r="E111" s="120" t="s">
        <v>188</v>
      </c>
      <c r="F111" s="120" t="s">
        <v>189</v>
      </c>
      <c r="I111" s="121"/>
      <c r="J111" s="122">
        <f>BK111</f>
        <v>0</v>
      </c>
      <c r="L111" s="118"/>
      <c r="M111" s="123"/>
      <c r="N111" s="124"/>
      <c r="O111" s="124"/>
      <c r="P111" s="125">
        <f>P112+P123+P127</f>
        <v>0</v>
      </c>
      <c r="Q111" s="124"/>
      <c r="R111" s="125">
        <f>R112+R123+R127</f>
        <v>0</v>
      </c>
      <c r="S111" s="124"/>
      <c r="T111" s="126">
        <f>T112+T123+T127</f>
        <v>14.816199999999998</v>
      </c>
      <c r="AR111" s="119" t="s">
        <v>78</v>
      </c>
      <c r="AT111" s="127" t="s">
        <v>67</v>
      </c>
      <c r="AU111" s="127" t="s">
        <v>68</v>
      </c>
      <c r="AY111" s="119" t="s">
        <v>113</v>
      </c>
      <c r="BK111" s="128">
        <f>BK112+BK123+BK127</f>
        <v>0</v>
      </c>
    </row>
    <row r="112" spans="2:63" s="12" customFormat="1" ht="22.9" customHeight="1">
      <c r="B112" s="118"/>
      <c r="D112" s="119" t="s">
        <v>67</v>
      </c>
      <c r="E112" s="129" t="s">
        <v>190</v>
      </c>
      <c r="F112" s="129" t="s">
        <v>191</v>
      </c>
      <c r="I112" s="121"/>
      <c r="J112" s="130">
        <f>BK112</f>
        <v>0</v>
      </c>
      <c r="L112" s="118"/>
      <c r="M112" s="123"/>
      <c r="N112" s="124"/>
      <c r="O112" s="124"/>
      <c r="P112" s="125">
        <f>SUM(P113:P122)</f>
        <v>0</v>
      </c>
      <c r="Q112" s="124"/>
      <c r="R112" s="125">
        <f>SUM(R113:R122)</f>
        <v>0</v>
      </c>
      <c r="S112" s="124"/>
      <c r="T112" s="126">
        <f>SUM(T113:T122)</f>
        <v>0</v>
      </c>
      <c r="AR112" s="119" t="s">
        <v>78</v>
      </c>
      <c r="AT112" s="127" t="s">
        <v>67</v>
      </c>
      <c r="AU112" s="127" t="s">
        <v>76</v>
      </c>
      <c r="AY112" s="119" t="s">
        <v>113</v>
      </c>
      <c r="BK112" s="128">
        <f>SUM(BK113:BK122)</f>
        <v>0</v>
      </c>
    </row>
    <row r="113" spans="1:65" s="2" customFormat="1" ht="33" customHeight="1">
      <c r="A113" s="30"/>
      <c r="B113" s="131"/>
      <c r="C113" s="132" t="s">
        <v>192</v>
      </c>
      <c r="D113" s="132" t="s">
        <v>116</v>
      </c>
      <c r="E113" s="133" t="s">
        <v>193</v>
      </c>
      <c r="F113" s="134" t="s">
        <v>194</v>
      </c>
      <c r="G113" s="135" t="s">
        <v>186</v>
      </c>
      <c r="H113" s="136">
        <v>413</v>
      </c>
      <c r="I113" s="137"/>
      <c r="J113" s="138">
        <f aca="true" t="shared" si="10" ref="J113:J122">ROUND(I113*H113,2)</f>
        <v>0</v>
      </c>
      <c r="K113" s="134" t="s">
        <v>3</v>
      </c>
      <c r="L113" s="31"/>
      <c r="M113" s="139" t="s">
        <v>3</v>
      </c>
      <c r="N113" s="140" t="s">
        <v>39</v>
      </c>
      <c r="O113" s="51"/>
      <c r="P113" s="141">
        <f aca="true" t="shared" si="11" ref="P113:P122">O113*H113</f>
        <v>0</v>
      </c>
      <c r="Q113" s="141">
        <v>0</v>
      </c>
      <c r="R113" s="141">
        <f aca="true" t="shared" si="12" ref="R113:R122">Q113*H113</f>
        <v>0</v>
      </c>
      <c r="S113" s="141">
        <v>0</v>
      </c>
      <c r="T113" s="142">
        <f aca="true" t="shared" si="13" ref="T113:T122">S113*H113</f>
        <v>0</v>
      </c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R113" s="143" t="s">
        <v>76</v>
      </c>
      <c r="AT113" s="143" t="s">
        <v>116</v>
      </c>
      <c r="AU113" s="143" t="s">
        <v>78</v>
      </c>
      <c r="AY113" s="14" t="s">
        <v>113</v>
      </c>
      <c r="BE113" s="144">
        <f aca="true" t="shared" si="14" ref="BE113:BE122">IF(N113="základní",J113,0)</f>
        <v>0</v>
      </c>
      <c r="BF113" s="144">
        <f aca="true" t="shared" si="15" ref="BF113:BF122">IF(N113="snížená",J113,0)</f>
        <v>0</v>
      </c>
      <c r="BG113" s="144">
        <f aca="true" t="shared" si="16" ref="BG113:BG122">IF(N113="zákl. přenesená",J113,0)</f>
        <v>0</v>
      </c>
      <c r="BH113" s="144">
        <f aca="true" t="shared" si="17" ref="BH113:BH122">IF(N113="sníž. přenesená",J113,0)</f>
        <v>0</v>
      </c>
      <c r="BI113" s="144">
        <f aca="true" t="shared" si="18" ref="BI113:BI122">IF(N113="nulová",J113,0)</f>
        <v>0</v>
      </c>
      <c r="BJ113" s="14" t="s">
        <v>76</v>
      </c>
      <c r="BK113" s="144">
        <f aca="true" t="shared" si="19" ref="BK113:BK122">ROUND(I113*H113,2)</f>
        <v>0</v>
      </c>
      <c r="BL113" s="14" t="s">
        <v>76</v>
      </c>
      <c r="BM113" s="143" t="s">
        <v>195</v>
      </c>
    </row>
    <row r="114" spans="1:65" s="2" customFormat="1" ht="16.5" customHeight="1">
      <c r="A114" s="30"/>
      <c r="B114" s="131"/>
      <c r="C114" s="132" t="s">
        <v>196</v>
      </c>
      <c r="D114" s="132" t="s">
        <v>116</v>
      </c>
      <c r="E114" s="133" t="s">
        <v>197</v>
      </c>
      <c r="F114" s="134" t="s">
        <v>198</v>
      </c>
      <c r="G114" s="135" t="s">
        <v>199</v>
      </c>
      <c r="H114" s="136">
        <v>7.5</v>
      </c>
      <c r="I114" s="137"/>
      <c r="J114" s="138">
        <f t="shared" si="10"/>
        <v>0</v>
      </c>
      <c r="K114" s="134" t="s">
        <v>3</v>
      </c>
      <c r="L114" s="31"/>
      <c r="M114" s="139" t="s">
        <v>3</v>
      </c>
      <c r="N114" s="140" t="s">
        <v>39</v>
      </c>
      <c r="O114" s="51"/>
      <c r="P114" s="141">
        <f t="shared" si="11"/>
        <v>0</v>
      </c>
      <c r="Q114" s="141">
        <v>0</v>
      </c>
      <c r="R114" s="141">
        <f t="shared" si="12"/>
        <v>0</v>
      </c>
      <c r="S114" s="141">
        <v>0</v>
      </c>
      <c r="T114" s="142">
        <f t="shared" si="13"/>
        <v>0</v>
      </c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R114" s="143" t="s">
        <v>76</v>
      </c>
      <c r="AT114" s="143" t="s">
        <v>116</v>
      </c>
      <c r="AU114" s="143" t="s">
        <v>78</v>
      </c>
      <c r="AY114" s="14" t="s">
        <v>113</v>
      </c>
      <c r="BE114" s="144">
        <f t="shared" si="14"/>
        <v>0</v>
      </c>
      <c r="BF114" s="144">
        <f t="shared" si="15"/>
        <v>0</v>
      </c>
      <c r="BG114" s="144">
        <f t="shared" si="16"/>
        <v>0</v>
      </c>
      <c r="BH114" s="144">
        <f t="shared" si="17"/>
        <v>0</v>
      </c>
      <c r="BI114" s="144">
        <f t="shared" si="18"/>
        <v>0</v>
      </c>
      <c r="BJ114" s="14" t="s">
        <v>76</v>
      </c>
      <c r="BK114" s="144">
        <f t="shared" si="19"/>
        <v>0</v>
      </c>
      <c r="BL114" s="14" t="s">
        <v>76</v>
      </c>
      <c r="BM114" s="143" t="s">
        <v>200</v>
      </c>
    </row>
    <row r="115" spans="1:65" s="2" customFormat="1" ht="16.5" customHeight="1">
      <c r="A115" s="30"/>
      <c r="B115" s="131"/>
      <c r="C115" s="132" t="s">
        <v>201</v>
      </c>
      <c r="D115" s="132" t="s">
        <v>116</v>
      </c>
      <c r="E115" s="133" t="s">
        <v>202</v>
      </c>
      <c r="F115" s="134" t="s">
        <v>203</v>
      </c>
      <c r="G115" s="135" t="s">
        <v>146</v>
      </c>
      <c r="H115" s="136">
        <v>82</v>
      </c>
      <c r="I115" s="137"/>
      <c r="J115" s="138">
        <f t="shared" si="10"/>
        <v>0</v>
      </c>
      <c r="K115" s="134" t="s">
        <v>3</v>
      </c>
      <c r="L115" s="31"/>
      <c r="M115" s="139" t="s">
        <v>3</v>
      </c>
      <c r="N115" s="140" t="s">
        <v>39</v>
      </c>
      <c r="O115" s="51"/>
      <c r="P115" s="141">
        <f t="shared" si="11"/>
        <v>0</v>
      </c>
      <c r="Q115" s="141">
        <v>0</v>
      </c>
      <c r="R115" s="141">
        <f t="shared" si="12"/>
        <v>0</v>
      </c>
      <c r="S115" s="141">
        <v>0</v>
      </c>
      <c r="T115" s="142">
        <f t="shared" si="13"/>
        <v>0</v>
      </c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R115" s="143" t="s">
        <v>76</v>
      </c>
      <c r="AT115" s="143" t="s">
        <v>116</v>
      </c>
      <c r="AU115" s="143" t="s">
        <v>78</v>
      </c>
      <c r="AY115" s="14" t="s">
        <v>113</v>
      </c>
      <c r="BE115" s="144">
        <f t="shared" si="14"/>
        <v>0</v>
      </c>
      <c r="BF115" s="144">
        <f t="shared" si="15"/>
        <v>0</v>
      </c>
      <c r="BG115" s="144">
        <f t="shared" si="16"/>
        <v>0</v>
      </c>
      <c r="BH115" s="144">
        <f t="shared" si="17"/>
        <v>0</v>
      </c>
      <c r="BI115" s="144">
        <f t="shared" si="18"/>
        <v>0</v>
      </c>
      <c r="BJ115" s="14" t="s">
        <v>76</v>
      </c>
      <c r="BK115" s="144">
        <f t="shared" si="19"/>
        <v>0</v>
      </c>
      <c r="BL115" s="14" t="s">
        <v>76</v>
      </c>
      <c r="BM115" s="143" t="s">
        <v>204</v>
      </c>
    </row>
    <row r="116" spans="1:65" s="2" customFormat="1" ht="16.5" customHeight="1">
      <c r="A116" s="30"/>
      <c r="B116" s="131"/>
      <c r="C116" s="132" t="s">
        <v>8</v>
      </c>
      <c r="D116" s="132" t="s">
        <v>116</v>
      </c>
      <c r="E116" s="133" t="s">
        <v>205</v>
      </c>
      <c r="F116" s="134" t="s">
        <v>206</v>
      </c>
      <c r="G116" s="135" t="s">
        <v>119</v>
      </c>
      <c r="H116" s="136">
        <v>132</v>
      </c>
      <c r="I116" s="137"/>
      <c r="J116" s="138">
        <f t="shared" si="10"/>
        <v>0</v>
      </c>
      <c r="K116" s="134" t="s">
        <v>3</v>
      </c>
      <c r="L116" s="31"/>
      <c r="M116" s="139" t="s">
        <v>3</v>
      </c>
      <c r="N116" s="140" t="s">
        <v>39</v>
      </c>
      <c r="O116" s="51"/>
      <c r="P116" s="141">
        <f t="shared" si="11"/>
        <v>0</v>
      </c>
      <c r="Q116" s="141">
        <v>0</v>
      </c>
      <c r="R116" s="141">
        <f t="shared" si="12"/>
        <v>0</v>
      </c>
      <c r="S116" s="141">
        <v>0</v>
      </c>
      <c r="T116" s="142">
        <f t="shared" si="13"/>
        <v>0</v>
      </c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R116" s="143" t="s">
        <v>76</v>
      </c>
      <c r="AT116" s="143" t="s">
        <v>116</v>
      </c>
      <c r="AU116" s="143" t="s">
        <v>78</v>
      </c>
      <c r="AY116" s="14" t="s">
        <v>113</v>
      </c>
      <c r="BE116" s="144">
        <f t="shared" si="14"/>
        <v>0</v>
      </c>
      <c r="BF116" s="144">
        <f t="shared" si="15"/>
        <v>0</v>
      </c>
      <c r="BG116" s="144">
        <f t="shared" si="16"/>
        <v>0</v>
      </c>
      <c r="BH116" s="144">
        <f t="shared" si="17"/>
        <v>0</v>
      </c>
      <c r="BI116" s="144">
        <f t="shared" si="18"/>
        <v>0</v>
      </c>
      <c r="BJ116" s="14" t="s">
        <v>76</v>
      </c>
      <c r="BK116" s="144">
        <f t="shared" si="19"/>
        <v>0</v>
      </c>
      <c r="BL116" s="14" t="s">
        <v>76</v>
      </c>
      <c r="BM116" s="143" t="s">
        <v>207</v>
      </c>
    </row>
    <row r="117" spans="1:65" s="2" customFormat="1" ht="21.75" customHeight="1">
      <c r="A117" s="30"/>
      <c r="B117" s="131"/>
      <c r="C117" s="132" t="s">
        <v>208</v>
      </c>
      <c r="D117" s="132" t="s">
        <v>116</v>
      </c>
      <c r="E117" s="133" t="s">
        <v>209</v>
      </c>
      <c r="F117" s="134" t="s">
        <v>210</v>
      </c>
      <c r="G117" s="135" t="s">
        <v>119</v>
      </c>
      <c r="H117" s="136">
        <v>204</v>
      </c>
      <c r="I117" s="137"/>
      <c r="J117" s="138">
        <f t="shared" si="10"/>
        <v>0</v>
      </c>
      <c r="K117" s="134" t="s">
        <v>3</v>
      </c>
      <c r="L117" s="31"/>
      <c r="M117" s="139" t="s">
        <v>3</v>
      </c>
      <c r="N117" s="140" t="s">
        <v>39</v>
      </c>
      <c r="O117" s="51"/>
      <c r="P117" s="141">
        <f t="shared" si="11"/>
        <v>0</v>
      </c>
      <c r="Q117" s="141">
        <v>0</v>
      </c>
      <c r="R117" s="141">
        <f t="shared" si="12"/>
        <v>0</v>
      </c>
      <c r="S117" s="141">
        <v>0</v>
      </c>
      <c r="T117" s="142">
        <f t="shared" si="13"/>
        <v>0</v>
      </c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R117" s="143" t="s">
        <v>76</v>
      </c>
      <c r="AT117" s="143" t="s">
        <v>116</v>
      </c>
      <c r="AU117" s="143" t="s">
        <v>78</v>
      </c>
      <c r="AY117" s="14" t="s">
        <v>113</v>
      </c>
      <c r="BE117" s="144">
        <f t="shared" si="14"/>
        <v>0</v>
      </c>
      <c r="BF117" s="144">
        <f t="shared" si="15"/>
        <v>0</v>
      </c>
      <c r="BG117" s="144">
        <f t="shared" si="16"/>
        <v>0</v>
      </c>
      <c r="BH117" s="144">
        <f t="shared" si="17"/>
        <v>0</v>
      </c>
      <c r="BI117" s="144">
        <f t="shared" si="18"/>
        <v>0</v>
      </c>
      <c r="BJ117" s="14" t="s">
        <v>76</v>
      </c>
      <c r="BK117" s="144">
        <f t="shared" si="19"/>
        <v>0</v>
      </c>
      <c r="BL117" s="14" t="s">
        <v>76</v>
      </c>
      <c r="BM117" s="143" t="s">
        <v>211</v>
      </c>
    </row>
    <row r="118" spans="1:65" s="2" customFormat="1" ht="24.2" customHeight="1">
      <c r="A118" s="30"/>
      <c r="B118" s="131"/>
      <c r="C118" s="132" t="s">
        <v>212</v>
      </c>
      <c r="D118" s="132" t="s">
        <v>116</v>
      </c>
      <c r="E118" s="133" t="s">
        <v>213</v>
      </c>
      <c r="F118" s="134" t="s">
        <v>214</v>
      </c>
      <c r="G118" s="135" t="s">
        <v>119</v>
      </c>
      <c r="H118" s="136">
        <v>104.5</v>
      </c>
      <c r="I118" s="137"/>
      <c r="J118" s="138">
        <f t="shared" si="10"/>
        <v>0</v>
      </c>
      <c r="K118" s="134" t="s">
        <v>3</v>
      </c>
      <c r="L118" s="31"/>
      <c r="M118" s="139" t="s">
        <v>3</v>
      </c>
      <c r="N118" s="140" t="s">
        <v>39</v>
      </c>
      <c r="O118" s="51"/>
      <c r="P118" s="141">
        <f t="shared" si="11"/>
        <v>0</v>
      </c>
      <c r="Q118" s="141">
        <v>0</v>
      </c>
      <c r="R118" s="141">
        <f t="shared" si="12"/>
        <v>0</v>
      </c>
      <c r="S118" s="141">
        <v>0</v>
      </c>
      <c r="T118" s="142">
        <f t="shared" si="13"/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R118" s="143" t="s">
        <v>76</v>
      </c>
      <c r="AT118" s="143" t="s">
        <v>116</v>
      </c>
      <c r="AU118" s="143" t="s">
        <v>78</v>
      </c>
      <c r="AY118" s="14" t="s">
        <v>113</v>
      </c>
      <c r="BE118" s="144">
        <f t="shared" si="14"/>
        <v>0</v>
      </c>
      <c r="BF118" s="144">
        <f t="shared" si="15"/>
        <v>0</v>
      </c>
      <c r="BG118" s="144">
        <f t="shared" si="16"/>
        <v>0</v>
      </c>
      <c r="BH118" s="144">
        <f t="shared" si="17"/>
        <v>0</v>
      </c>
      <c r="BI118" s="144">
        <f t="shared" si="18"/>
        <v>0</v>
      </c>
      <c r="BJ118" s="14" t="s">
        <v>76</v>
      </c>
      <c r="BK118" s="144">
        <f t="shared" si="19"/>
        <v>0</v>
      </c>
      <c r="BL118" s="14" t="s">
        <v>76</v>
      </c>
      <c r="BM118" s="143" t="s">
        <v>215</v>
      </c>
    </row>
    <row r="119" spans="1:65" s="2" customFormat="1" ht="24.2" customHeight="1">
      <c r="A119" s="30"/>
      <c r="B119" s="131"/>
      <c r="C119" s="132" t="s">
        <v>216</v>
      </c>
      <c r="D119" s="132" t="s">
        <v>116</v>
      </c>
      <c r="E119" s="133" t="s">
        <v>217</v>
      </c>
      <c r="F119" s="134" t="s">
        <v>218</v>
      </c>
      <c r="G119" s="135" t="s">
        <v>137</v>
      </c>
      <c r="H119" s="136">
        <v>4</v>
      </c>
      <c r="I119" s="137"/>
      <c r="J119" s="138">
        <f t="shared" si="10"/>
        <v>0</v>
      </c>
      <c r="K119" s="134" t="s">
        <v>3</v>
      </c>
      <c r="L119" s="31"/>
      <c r="M119" s="139" t="s">
        <v>3</v>
      </c>
      <c r="N119" s="140" t="s">
        <v>39</v>
      </c>
      <c r="O119" s="51"/>
      <c r="P119" s="141">
        <f t="shared" si="11"/>
        <v>0</v>
      </c>
      <c r="Q119" s="141">
        <v>0</v>
      </c>
      <c r="R119" s="141">
        <f t="shared" si="12"/>
        <v>0</v>
      </c>
      <c r="S119" s="141">
        <v>0</v>
      </c>
      <c r="T119" s="142">
        <f t="shared" si="13"/>
        <v>0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R119" s="143" t="s">
        <v>76</v>
      </c>
      <c r="AT119" s="143" t="s">
        <v>116</v>
      </c>
      <c r="AU119" s="143" t="s">
        <v>78</v>
      </c>
      <c r="AY119" s="14" t="s">
        <v>113</v>
      </c>
      <c r="BE119" s="144">
        <f t="shared" si="14"/>
        <v>0</v>
      </c>
      <c r="BF119" s="144">
        <f t="shared" si="15"/>
        <v>0</v>
      </c>
      <c r="BG119" s="144">
        <f t="shared" si="16"/>
        <v>0</v>
      </c>
      <c r="BH119" s="144">
        <f t="shared" si="17"/>
        <v>0</v>
      </c>
      <c r="BI119" s="144">
        <f t="shared" si="18"/>
        <v>0</v>
      </c>
      <c r="BJ119" s="14" t="s">
        <v>76</v>
      </c>
      <c r="BK119" s="144">
        <f t="shared" si="19"/>
        <v>0</v>
      </c>
      <c r="BL119" s="14" t="s">
        <v>76</v>
      </c>
      <c r="BM119" s="143" t="s">
        <v>219</v>
      </c>
    </row>
    <row r="120" spans="1:65" s="2" customFormat="1" ht="16.5" customHeight="1">
      <c r="A120" s="30"/>
      <c r="B120" s="131"/>
      <c r="C120" s="132" t="s">
        <v>220</v>
      </c>
      <c r="D120" s="132" t="s">
        <v>116</v>
      </c>
      <c r="E120" s="133" t="s">
        <v>221</v>
      </c>
      <c r="F120" s="134" t="s">
        <v>222</v>
      </c>
      <c r="G120" s="135" t="s">
        <v>146</v>
      </c>
      <c r="H120" s="136">
        <v>74</v>
      </c>
      <c r="I120" s="137"/>
      <c r="J120" s="138">
        <f t="shared" si="10"/>
        <v>0</v>
      </c>
      <c r="K120" s="134" t="s">
        <v>3</v>
      </c>
      <c r="L120" s="31"/>
      <c r="M120" s="139" t="s">
        <v>3</v>
      </c>
      <c r="N120" s="140" t="s">
        <v>39</v>
      </c>
      <c r="O120" s="51"/>
      <c r="P120" s="141">
        <f t="shared" si="11"/>
        <v>0</v>
      </c>
      <c r="Q120" s="141">
        <v>0</v>
      </c>
      <c r="R120" s="141">
        <f t="shared" si="12"/>
        <v>0</v>
      </c>
      <c r="S120" s="141">
        <v>0</v>
      </c>
      <c r="T120" s="142">
        <f t="shared" si="13"/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R120" s="143" t="s">
        <v>76</v>
      </c>
      <c r="AT120" s="143" t="s">
        <v>116</v>
      </c>
      <c r="AU120" s="143" t="s">
        <v>78</v>
      </c>
      <c r="AY120" s="14" t="s">
        <v>113</v>
      </c>
      <c r="BE120" s="144">
        <f t="shared" si="14"/>
        <v>0</v>
      </c>
      <c r="BF120" s="144">
        <f t="shared" si="15"/>
        <v>0</v>
      </c>
      <c r="BG120" s="144">
        <f t="shared" si="16"/>
        <v>0</v>
      </c>
      <c r="BH120" s="144">
        <f t="shared" si="17"/>
        <v>0</v>
      </c>
      <c r="BI120" s="144">
        <f t="shared" si="18"/>
        <v>0</v>
      </c>
      <c r="BJ120" s="14" t="s">
        <v>76</v>
      </c>
      <c r="BK120" s="144">
        <f t="shared" si="19"/>
        <v>0</v>
      </c>
      <c r="BL120" s="14" t="s">
        <v>76</v>
      </c>
      <c r="BM120" s="143" t="s">
        <v>223</v>
      </c>
    </row>
    <row r="121" spans="1:65" s="2" customFormat="1" ht="16.5" customHeight="1">
      <c r="A121" s="30"/>
      <c r="B121" s="131"/>
      <c r="C121" s="132" t="s">
        <v>224</v>
      </c>
      <c r="D121" s="132" t="s">
        <v>116</v>
      </c>
      <c r="E121" s="133" t="s">
        <v>225</v>
      </c>
      <c r="F121" s="134" t="s">
        <v>226</v>
      </c>
      <c r="G121" s="135" t="s">
        <v>146</v>
      </c>
      <c r="H121" s="136">
        <v>68</v>
      </c>
      <c r="I121" s="137"/>
      <c r="J121" s="138">
        <f t="shared" si="10"/>
        <v>0</v>
      </c>
      <c r="K121" s="134" t="s">
        <v>3</v>
      </c>
      <c r="L121" s="31"/>
      <c r="M121" s="139" t="s">
        <v>3</v>
      </c>
      <c r="N121" s="140" t="s">
        <v>39</v>
      </c>
      <c r="O121" s="51"/>
      <c r="P121" s="141">
        <f t="shared" si="11"/>
        <v>0</v>
      </c>
      <c r="Q121" s="141">
        <v>0</v>
      </c>
      <c r="R121" s="141">
        <f t="shared" si="12"/>
        <v>0</v>
      </c>
      <c r="S121" s="141">
        <v>0</v>
      </c>
      <c r="T121" s="142">
        <f t="shared" si="13"/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43" t="s">
        <v>76</v>
      </c>
      <c r="AT121" s="143" t="s">
        <v>116</v>
      </c>
      <c r="AU121" s="143" t="s">
        <v>78</v>
      </c>
      <c r="AY121" s="14" t="s">
        <v>113</v>
      </c>
      <c r="BE121" s="144">
        <f t="shared" si="14"/>
        <v>0</v>
      </c>
      <c r="BF121" s="144">
        <f t="shared" si="15"/>
        <v>0</v>
      </c>
      <c r="BG121" s="144">
        <f t="shared" si="16"/>
        <v>0</v>
      </c>
      <c r="BH121" s="144">
        <f t="shared" si="17"/>
        <v>0</v>
      </c>
      <c r="BI121" s="144">
        <f t="shared" si="18"/>
        <v>0</v>
      </c>
      <c r="BJ121" s="14" t="s">
        <v>76</v>
      </c>
      <c r="BK121" s="144">
        <f t="shared" si="19"/>
        <v>0</v>
      </c>
      <c r="BL121" s="14" t="s">
        <v>76</v>
      </c>
      <c r="BM121" s="143" t="s">
        <v>227</v>
      </c>
    </row>
    <row r="122" spans="1:65" s="2" customFormat="1" ht="16.5" customHeight="1">
      <c r="A122" s="30"/>
      <c r="B122" s="131"/>
      <c r="C122" s="132" t="s">
        <v>228</v>
      </c>
      <c r="D122" s="132" t="s">
        <v>116</v>
      </c>
      <c r="E122" s="133" t="s">
        <v>229</v>
      </c>
      <c r="F122" s="134" t="s">
        <v>230</v>
      </c>
      <c r="G122" s="135" t="s">
        <v>146</v>
      </c>
      <c r="H122" s="136">
        <v>1</v>
      </c>
      <c r="I122" s="137"/>
      <c r="J122" s="138">
        <f t="shared" si="10"/>
        <v>0</v>
      </c>
      <c r="K122" s="134" t="s">
        <v>3</v>
      </c>
      <c r="L122" s="31"/>
      <c r="M122" s="139" t="s">
        <v>3</v>
      </c>
      <c r="N122" s="140" t="s">
        <v>39</v>
      </c>
      <c r="O122" s="51"/>
      <c r="P122" s="141">
        <f t="shared" si="11"/>
        <v>0</v>
      </c>
      <c r="Q122" s="141">
        <v>0</v>
      </c>
      <c r="R122" s="141">
        <f t="shared" si="12"/>
        <v>0</v>
      </c>
      <c r="S122" s="141">
        <v>0</v>
      </c>
      <c r="T122" s="142">
        <f t="shared" si="13"/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43" t="s">
        <v>76</v>
      </c>
      <c r="AT122" s="143" t="s">
        <v>116</v>
      </c>
      <c r="AU122" s="143" t="s">
        <v>78</v>
      </c>
      <c r="AY122" s="14" t="s">
        <v>113</v>
      </c>
      <c r="BE122" s="144">
        <f t="shared" si="14"/>
        <v>0</v>
      </c>
      <c r="BF122" s="144">
        <f t="shared" si="15"/>
        <v>0</v>
      </c>
      <c r="BG122" s="144">
        <f t="shared" si="16"/>
        <v>0</v>
      </c>
      <c r="BH122" s="144">
        <f t="shared" si="17"/>
        <v>0</v>
      </c>
      <c r="BI122" s="144">
        <f t="shared" si="18"/>
        <v>0</v>
      </c>
      <c r="BJ122" s="14" t="s">
        <v>76</v>
      </c>
      <c r="BK122" s="144">
        <f t="shared" si="19"/>
        <v>0</v>
      </c>
      <c r="BL122" s="14" t="s">
        <v>76</v>
      </c>
      <c r="BM122" s="143" t="s">
        <v>231</v>
      </c>
    </row>
    <row r="123" spans="2:63" s="12" customFormat="1" ht="22.9" customHeight="1">
      <c r="B123" s="118"/>
      <c r="D123" s="119" t="s">
        <v>67</v>
      </c>
      <c r="E123" s="129" t="s">
        <v>232</v>
      </c>
      <c r="F123" s="129" t="s">
        <v>233</v>
      </c>
      <c r="I123" s="121"/>
      <c r="J123" s="130">
        <f>BK123</f>
        <v>0</v>
      </c>
      <c r="L123" s="118"/>
      <c r="M123" s="123"/>
      <c r="N123" s="124"/>
      <c r="O123" s="124"/>
      <c r="P123" s="125">
        <f>SUM(P124:P126)</f>
        <v>0</v>
      </c>
      <c r="Q123" s="124"/>
      <c r="R123" s="125">
        <f>SUM(R124:R126)</f>
        <v>0</v>
      </c>
      <c r="S123" s="124"/>
      <c r="T123" s="126">
        <f>SUM(T124:T126)</f>
        <v>0</v>
      </c>
      <c r="AR123" s="119" t="s">
        <v>78</v>
      </c>
      <c r="AT123" s="127" t="s">
        <v>67</v>
      </c>
      <c r="AU123" s="127" t="s">
        <v>76</v>
      </c>
      <c r="AY123" s="119" t="s">
        <v>113</v>
      </c>
      <c r="BK123" s="128">
        <f>SUM(BK124:BK126)</f>
        <v>0</v>
      </c>
    </row>
    <row r="124" spans="1:65" s="2" customFormat="1" ht="24.2" customHeight="1">
      <c r="A124" s="30"/>
      <c r="B124" s="131"/>
      <c r="C124" s="132" t="s">
        <v>234</v>
      </c>
      <c r="D124" s="132" t="s">
        <v>116</v>
      </c>
      <c r="E124" s="133" t="s">
        <v>235</v>
      </c>
      <c r="F124" s="134" t="s">
        <v>236</v>
      </c>
      <c r="G124" s="135" t="s">
        <v>186</v>
      </c>
      <c r="H124" s="136">
        <v>162</v>
      </c>
      <c r="I124" s="137"/>
      <c r="J124" s="138">
        <f>ROUND(I124*H124,2)</f>
        <v>0</v>
      </c>
      <c r="K124" s="134" t="s">
        <v>3</v>
      </c>
      <c r="L124" s="31"/>
      <c r="M124" s="139" t="s">
        <v>3</v>
      </c>
      <c r="N124" s="140" t="s">
        <v>39</v>
      </c>
      <c r="O124" s="51"/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43" t="s">
        <v>76</v>
      </c>
      <c r="AT124" s="143" t="s">
        <v>116</v>
      </c>
      <c r="AU124" s="143" t="s">
        <v>78</v>
      </c>
      <c r="AY124" s="14" t="s">
        <v>113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4" t="s">
        <v>76</v>
      </c>
      <c r="BK124" s="144">
        <f>ROUND(I124*H124,2)</f>
        <v>0</v>
      </c>
      <c r="BL124" s="14" t="s">
        <v>76</v>
      </c>
      <c r="BM124" s="143" t="s">
        <v>237</v>
      </c>
    </row>
    <row r="125" spans="1:65" s="2" customFormat="1" ht="37.9" customHeight="1">
      <c r="A125" s="30"/>
      <c r="B125" s="131"/>
      <c r="C125" s="132" t="s">
        <v>238</v>
      </c>
      <c r="D125" s="132" t="s">
        <v>116</v>
      </c>
      <c r="E125" s="133" t="s">
        <v>239</v>
      </c>
      <c r="F125" s="134" t="s">
        <v>240</v>
      </c>
      <c r="G125" s="135" t="s">
        <v>146</v>
      </c>
      <c r="H125" s="136">
        <v>341</v>
      </c>
      <c r="I125" s="137"/>
      <c r="J125" s="138">
        <f>ROUND(I125*H125,2)</f>
        <v>0</v>
      </c>
      <c r="K125" s="134" t="s">
        <v>3</v>
      </c>
      <c r="L125" s="31"/>
      <c r="M125" s="139" t="s">
        <v>3</v>
      </c>
      <c r="N125" s="140" t="s">
        <v>39</v>
      </c>
      <c r="O125" s="51"/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43" t="s">
        <v>76</v>
      </c>
      <c r="AT125" s="143" t="s">
        <v>116</v>
      </c>
      <c r="AU125" s="143" t="s">
        <v>78</v>
      </c>
      <c r="AY125" s="14" t="s">
        <v>113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4" t="s">
        <v>76</v>
      </c>
      <c r="BK125" s="144">
        <f>ROUND(I125*H125,2)</f>
        <v>0</v>
      </c>
      <c r="BL125" s="14" t="s">
        <v>76</v>
      </c>
      <c r="BM125" s="143" t="s">
        <v>241</v>
      </c>
    </row>
    <row r="126" spans="1:65" s="2" customFormat="1" ht="24.2" customHeight="1">
      <c r="A126" s="30"/>
      <c r="B126" s="131"/>
      <c r="C126" s="132" t="s">
        <v>242</v>
      </c>
      <c r="D126" s="132" t="s">
        <v>116</v>
      </c>
      <c r="E126" s="133" t="s">
        <v>243</v>
      </c>
      <c r="F126" s="134" t="s">
        <v>244</v>
      </c>
      <c r="G126" s="135" t="s">
        <v>137</v>
      </c>
      <c r="H126" s="136">
        <v>3</v>
      </c>
      <c r="I126" s="137"/>
      <c r="J126" s="138">
        <f>ROUND(I126*H126,2)</f>
        <v>0</v>
      </c>
      <c r="K126" s="134" t="s">
        <v>3</v>
      </c>
      <c r="L126" s="31"/>
      <c r="M126" s="139" t="s">
        <v>3</v>
      </c>
      <c r="N126" s="140" t="s">
        <v>39</v>
      </c>
      <c r="O126" s="51"/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43" t="s">
        <v>76</v>
      </c>
      <c r="AT126" s="143" t="s">
        <v>116</v>
      </c>
      <c r="AU126" s="143" t="s">
        <v>78</v>
      </c>
      <c r="AY126" s="14" t="s">
        <v>113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4" t="s">
        <v>76</v>
      </c>
      <c r="BK126" s="144">
        <f>ROUND(I126*H126,2)</f>
        <v>0</v>
      </c>
      <c r="BL126" s="14" t="s">
        <v>76</v>
      </c>
      <c r="BM126" s="143" t="s">
        <v>245</v>
      </c>
    </row>
    <row r="127" spans="2:63" s="12" customFormat="1" ht="22.9" customHeight="1">
      <c r="B127" s="118"/>
      <c r="D127" s="119" t="s">
        <v>67</v>
      </c>
      <c r="E127" s="129" t="s">
        <v>246</v>
      </c>
      <c r="F127" s="129" t="s">
        <v>247</v>
      </c>
      <c r="I127" s="121"/>
      <c r="J127" s="130">
        <f>BK127</f>
        <v>0</v>
      </c>
      <c r="L127" s="118"/>
      <c r="M127" s="123"/>
      <c r="N127" s="124"/>
      <c r="O127" s="124"/>
      <c r="P127" s="125">
        <f>SUM(P128:P138)</f>
        <v>0</v>
      </c>
      <c r="Q127" s="124"/>
      <c r="R127" s="125">
        <f>SUM(R128:R138)</f>
        <v>0</v>
      </c>
      <c r="S127" s="124"/>
      <c r="T127" s="126">
        <f>SUM(T128:T138)</f>
        <v>14.816199999999998</v>
      </c>
      <c r="AR127" s="119" t="s">
        <v>78</v>
      </c>
      <c r="AT127" s="127" t="s">
        <v>67</v>
      </c>
      <c r="AU127" s="127" t="s">
        <v>76</v>
      </c>
      <c r="AY127" s="119" t="s">
        <v>113</v>
      </c>
      <c r="BK127" s="128">
        <f>SUM(BK128:BK138)</f>
        <v>0</v>
      </c>
    </row>
    <row r="128" spans="1:65" s="2" customFormat="1" ht="16.5" customHeight="1">
      <c r="A128" s="30"/>
      <c r="B128" s="131"/>
      <c r="C128" s="132" t="s">
        <v>248</v>
      </c>
      <c r="D128" s="132" t="s">
        <v>116</v>
      </c>
      <c r="E128" s="133" t="s">
        <v>249</v>
      </c>
      <c r="F128" s="134" t="s">
        <v>250</v>
      </c>
      <c r="G128" s="135" t="s">
        <v>146</v>
      </c>
      <c r="H128" s="136">
        <v>320</v>
      </c>
      <c r="I128" s="137"/>
      <c r="J128" s="138">
        <f aca="true" t="shared" si="20" ref="J128:J138">ROUND(I128*H128,2)</f>
        <v>0</v>
      </c>
      <c r="K128" s="134" t="s">
        <v>3</v>
      </c>
      <c r="L128" s="31"/>
      <c r="M128" s="139" t="s">
        <v>3</v>
      </c>
      <c r="N128" s="140" t="s">
        <v>39</v>
      </c>
      <c r="O128" s="51"/>
      <c r="P128" s="141">
        <f aca="true" t="shared" si="21" ref="P128:P138">O128*H128</f>
        <v>0</v>
      </c>
      <c r="Q128" s="141">
        <v>0</v>
      </c>
      <c r="R128" s="141">
        <f aca="true" t="shared" si="22" ref="R128:R138">Q128*H128</f>
        <v>0</v>
      </c>
      <c r="S128" s="141">
        <v>0.001</v>
      </c>
      <c r="T128" s="142">
        <f aca="true" t="shared" si="23" ref="T128:T138">S128*H128</f>
        <v>0.32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43" t="s">
        <v>76</v>
      </c>
      <c r="AT128" s="143" t="s">
        <v>116</v>
      </c>
      <c r="AU128" s="143" t="s">
        <v>78</v>
      </c>
      <c r="AY128" s="14" t="s">
        <v>113</v>
      </c>
      <c r="BE128" s="144">
        <f aca="true" t="shared" si="24" ref="BE128:BE138">IF(N128="základní",J128,0)</f>
        <v>0</v>
      </c>
      <c r="BF128" s="144">
        <f aca="true" t="shared" si="25" ref="BF128:BF138">IF(N128="snížená",J128,0)</f>
        <v>0</v>
      </c>
      <c r="BG128" s="144">
        <f aca="true" t="shared" si="26" ref="BG128:BG138">IF(N128="zákl. přenesená",J128,0)</f>
        <v>0</v>
      </c>
      <c r="BH128" s="144">
        <f aca="true" t="shared" si="27" ref="BH128:BH138">IF(N128="sníž. přenesená",J128,0)</f>
        <v>0</v>
      </c>
      <c r="BI128" s="144">
        <f aca="true" t="shared" si="28" ref="BI128:BI138">IF(N128="nulová",J128,0)</f>
        <v>0</v>
      </c>
      <c r="BJ128" s="14" t="s">
        <v>76</v>
      </c>
      <c r="BK128" s="144">
        <f aca="true" t="shared" si="29" ref="BK128:BK138">ROUND(I128*H128,2)</f>
        <v>0</v>
      </c>
      <c r="BL128" s="14" t="s">
        <v>76</v>
      </c>
      <c r="BM128" s="143" t="s">
        <v>251</v>
      </c>
    </row>
    <row r="129" spans="1:65" s="2" customFormat="1" ht="16.5" customHeight="1">
      <c r="A129" s="30"/>
      <c r="B129" s="131"/>
      <c r="C129" s="132" t="s">
        <v>252</v>
      </c>
      <c r="D129" s="132" t="s">
        <v>116</v>
      </c>
      <c r="E129" s="133" t="s">
        <v>253</v>
      </c>
      <c r="F129" s="134" t="s">
        <v>254</v>
      </c>
      <c r="G129" s="135" t="s">
        <v>255</v>
      </c>
      <c r="H129" s="136">
        <v>9</v>
      </c>
      <c r="I129" s="137"/>
      <c r="J129" s="138">
        <f t="shared" si="20"/>
        <v>0</v>
      </c>
      <c r="K129" s="134" t="s">
        <v>3</v>
      </c>
      <c r="L129" s="31"/>
      <c r="M129" s="139" t="s">
        <v>3</v>
      </c>
      <c r="N129" s="140" t="s">
        <v>39</v>
      </c>
      <c r="O129" s="51"/>
      <c r="P129" s="141">
        <f t="shared" si="21"/>
        <v>0</v>
      </c>
      <c r="Q129" s="141">
        <v>0</v>
      </c>
      <c r="R129" s="141">
        <f t="shared" si="22"/>
        <v>0</v>
      </c>
      <c r="S129" s="141">
        <v>0.001</v>
      </c>
      <c r="T129" s="142">
        <f t="shared" si="23"/>
        <v>0.009000000000000001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43" t="s">
        <v>76</v>
      </c>
      <c r="AT129" s="143" t="s">
        <v>116</v>
      </c>
      <c r="AU129" s="143" t="s">
        <v>78</v>
      </c>
      <c r="AY129" s="14" t="s">
        <v>113</v>
      </c>
      <c r="BE129" s="144">
        <f t="shared" si="24"/>
        <v>0</v>
      </c>
      <c r="BF129" s="144">
        <f t="shared" si="25"/>
        <v>0</v>
      </c>
      <c r="BG129" s="144">
        <f t="shared" si="26"/>
        <v>0</v>
      </c>
      <c r="BH129" s="144">
        <f t="shared" si="27"/>
        <v>0</v>
      </c>
      <c r="BI129" s="144">
        <f t="shared" si="28"/>
        <v>0</v>
      </c>
      <c r="BJ129" s="14" t="s">
        <v>76</v>
      </c>
      <c r="BK129" s="144">
        <f t="shared" si="29"/>
        <v>0</v>
      </c>
      <c r="BL129" s="14" t="s">
        <v>76</v>
      </c>
      <c r="BM129" s="143" t="s">
        <v>256</v>
      </c>
    </row>
    <row r="130" spans="1:65" s="2" customFormat="1" ht="24.2" customHeight="1">
      <c r="A130" s="30"/>
      <c r="B130" s="131"/>
      <c r="C130" s="132" t="s">
        <v>257</v>
      </c>
      <c r="D130" s="132" t="s">
        <v>116</v>
      </c>
      <c r="E130" s="133" t="s">
        <v>258</v>
      </c>
      <c r="F130" s="134" t="s">
        <v>259</v>
      </c>
      <c r="G130" s="135" t="s">
        <v>146</v>
      </c>
      <c r="H130" s="136">
        <v>41</v>
      </c>
      <c r="I130" s="137"/>
      <c r="J130" s="138">
        <f t="shared" si="20"/>
        <v>0</v>
      </c>
      <c r="K130" s="134" t="s">
        <v>3</v>
      </c>
      <c r="L130" s="31"/>
      <c r="M130" s="139" t="s">
        <v>3</v>
      </c>
      <c r="N130" s="140" t="s">
        <v>39</v>
      </c>
      <c r="O130" s="51"/>
      <c r="P130" s="141">
        <f t="shared" si="21"/>
        <v>0</v>
      </c>
      <c r="Q130" s="141">
        <v>0</v>
      </c>
      <c r="R130" s="141">
        <f t="shared" si="22"/>
        <v>0</v>
      </c>
      <c r="S130" s="141">
        <v>0.001</v>
      </c>
      <c r="T130" s="142">
        <f t="shared" si="23"/>
        <v>0.041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43" t="s">
        <v>76</v>
      </c>
      <c r="AT130" s="143" t="s">
        <v>116</v>
      </c>
      <c r="AU130" s="143" t="s">
        <v>78</v>
      </c>
      <c r="AY130" s="14" t="s">
        <v>113</v>
      </c>
      <c r="BE130" s="144">
        <f t="shared" si="24"/>
        <v>0</v>
      </c>
      <c r="BF130" s="144">
        <f t="shared" si="25"/>
        <v>0</v>
      </c>
      <c r="BG130" s="144">
        <f t="shared" si="26"/>
        <v>0</v>
      </c>
      <c r="BH130" s="144">
        <f t="shared" si="27"/>
        <v>0</v>
      </c>
      <c r="BI130" s="144">
        <f t="shared" si="28"/>
        <v>0</v>
      </c>
      <c r="BJ130" s="14" t="s">
        <v>76</v>
      </c>
      <c r="BK130" s="144">
        <f t="shared" si="29"/>
        <v>0</v>
      </c>
      <c r="BL130" s="14" t="s">
        <v>76</v>
      </c>
      <c r="BM130" s="143" t="s">
        <v>260</v>
      </c>
    </row>
    <row r="131" spans="1:65" s="2" customFormat="1" ht="24.2" customHeight="1">
      <c r="A131" s="30"/>
      <c r="B131" s="131"/>
      <c r="C131" s="132" t="s">
        <v>261</v>
      </c>
      <c r="D131" s="132" t="s">
        <v>116</v>
      </c>
      <c r="E131" s="133" t="s">
        <v>262</v>
      </c>
      <c r="F131" s="134" t="s">
        <v>263</v>
      </c>
      <c r="G131" s="135" t="s">
        <v>146</v>
      </c>
      <c r="H131" s="136">
        <v>44</v>
      </c>
      <c r="I131" s="137"/>
      <c r="J131" s="138">
        <f t="shared" si="20"/>
        <v>0</v>
      </c>
      <c r="K131" s="134" t="s">
        <v>3</v>
      </c>
      <c r="L131" s="31"/>
      <c r="M131" s="139" t="s">
        <v>3</v>
      </c>
      <c r="N131" s="140" t="s">
        <v>39</v>
      </c>
      <c r="O131" s="51"/>
      <c r="P131" s="141">
        <f t="shared" si="21"/>
        <v>0</v>
      </c>
      <c r="Q131" s="141">
        <v>0</v>
      </c>
      <c r="R131" s="141">
        <f t="shared" si="22"/>
        <v>0</v>
      </c>
      <c r="S131" s="141">
        <v>0.001</v>
      </c>
      <c r="T131" s="142">
        <f t="shared" si="23"/>
        <v>0.044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43" t="s">
        <v>76</v>
      </c>
      <c r="AT131" s="143" t="s">
        <v>116</v>
      </c>
      <c r="AU131" s="143" t="s">
        <v>78</v>
      </c>
      <c r="AY131" s="14" t="s">
        <v>113</v>
      </c>
      <c r="BE131" s="144">
        <f t="shared" si="24"/>
        <v>0</v>
      </c>
      <c r="BF131" s="144">
        <f t="shared" si="25"/>
        <v>0</v>
      </c>
      <c r="BG131" s="144">
        <f t="shared" si="26"/>
        <v>0</v>
      </c>
      <c r="BH131" s="144">
        <f t="shared" si="27"/>
        <v>0</v>
      </c>
      <c r="BI131" s="144">
        <f t="shared" si="28"/>
        <v>0</v>
      </c>
      <c r="BJ131" s="14" t="s">
        <v>76</v>
      </c>
      <c r="BK131" s="144">
        <f t="shared" si="29"/>
        <v>0</v>
      </c>
      <c r="BL131" s="14" t="s">
        <v>76</v>
      </c>
      <c r="BM131" s="143" t="s">
        <v>264</v>
      </c>
    </row>
    <row r="132" spans="1:65" s="2" customFormat="1" ht="16.5" customHeight="1">
      <c r="A132" s="30"/>
      <c r="B132" s="131"/>
      <c r="C132" s="132" t="s">
        <v>265</v>
      </c>
      <c r="D132" s="132" t="s">
        <v>116</v>
      </c>
      <c r="E132" s="133" t="s">
        <v>266</v>
      </c>
      <c r="F132" s="134" t="s">
        <v>267</v>
      </c>
      <c r="G132" s="135" t="s">
        <v>268</v>
      </c>
      <c r="H132" s="136">
        <v>137</v>
      </c>
      <c r="I132" s="137"/>
      <c r="J132" s="138">
        <f t="shared" si="20"/>
        <v>0</v>
      </c>
      <c r="K132" s="134" t="s">
        <v>3</v>
      </c>
      <c r="L132" s="31"/>
      <c r="M132" s="139" t="s">
        <v>3</v>
      </c>
      <c r="N132" s="140" t="s">
        <v>39</v>
      </c>
      <c r="O132" s="51"/>
      <c r="P132" s="141">
        <f t="shared" si="21"/>
        <v>0</v>
      </c>
      <c r="Q132" s="141">
        <v>0</v>
      </c>
      <c r="R132" s="141">
        <f t="shared" si="22"/>
        <v>0</v>
      </c>
      <c r="S132" s="141">
        <v>0.001</v>
      </c>
      <c r="T132" s="142">
        <f t="shared" si="23"/>
        <v>0.137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43" t="s">
        <v>76</v>
      </c>
      <c r="AT132" s="143" t="s">
        <v>116</v>
      </c>
      <c r="AU132" s="143" t="s">
        <v>78</v>
      </c>
      <c r="AY132" s="14" t="s">
        <v>113</v>
      </c>
      <c r="BE132" s="144">
        <f t="shared" si="24"/>
        <v>0</v>
      </c>
      <c r="BF132" s="144">
        <f t="shared" si="25"/>
        <v>0</v>
      </c>
      <c r="BG132" s="144">
        <f t="shared" si="26"/>
        <v>0</v>
      </c>
      <c r="BH132" s="144">
        <f t="shared" si="27"/>
        <v>0</v>
      </c>
      <c r="BI132" s="144">
        <f t="shared" si="28"/>
        <v>0</v>
      </c>
      <c r="BJ132" s="14" t="s">
        <v>76</v>
      </c>
      <c r="BK132" s="144">
        <f t="shared" si="29"/>
        <v>0</v>
      </c>
      <c r="BL132" s="14" t="s">
        <v>76</v>
      </c>
      <c r="BM132" s="143" t="s">
        <v>269</v>
      </c>
    </row>
    <row r="133" spans="1:65" s="2" customFormat="1" ht="24.2" customHeight="1">
      <c r="A133" s="30"/>
      <c r="B133" s="131"/>
      <c r="C133" s="132" t="s">
        <v>270</v>
      </c>
      <c r="D133" s="132" t="s">
        <v>116</v>
      </c>
      <c r="E133" s="133" t="s">
        <v>271</v>
      </c>
      <c r="F133" s="134" t="s">
        <v>272</v>
      </c>
      <c r="G133" s="135" t="s">
        <v>268</v>
      </c>
      <c r="H133" s="136">
        <v>960</v>
      </c>
      <c r="I133" s="137"/>
      <c r="J133" s="138">
        <f t="shared" si="20"/>
        <v>0</v>
      </c>
      <c r="K133" s="134" t="s">
        <v>3</v>
      </c>
      <c r="L133" s="31"/>
      <c r="M133" s="139" t="s">
        <v>3</v>
      </c>
      <c r="N133" s="140" t="s">
        <v>39</v>
      </c>
      <c r="O133" s="51"/>
      <c r="P133" s="141">
        <f t="shared" si="21"/>
        <v>0</v>
      </c>
      <c r="Q133" s="141">
        <v>0</v>
      </c>
      <c r="R133" s="141">
        <f t="shared" si="22"/>
        <v>0</v>
      </c>
      <c r="S133" s="141">
        <v>0.001</v>
      </c>
      <c r="T133" s="142">
        <f t="shared" si="23"/>
        <v>0.96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43" t="s">
        <v>76</v>
      </c>
      <c r="AT133" s="143" t="s">
        <v>116</v>
      </c>
      <c r="AU133" s="143" t="s">
        <v>78</v>
      </c>
      <c r="AY133" s="14" t="s">
        <v>113</v>
      </c>
      <c r="BE133" s="144">
        <f t="shared" si="24"/>
        <v>0</v>
      </c>
      <c r="BF133" s="144">
        <f t="shared" si="25"/>
        <v>0</v>
      </c>
      <c r="BG133" s="144">
        <f t="shared" si="26"/>
        <v>0</v>
      </c>
      <c r="BH133" s="144">
        <f t="shared" si="27"/>
        <v>0</v>
      </c>
      <c r="BI133" s="144">
        <f t="shared" si="28"/>
        <v>0</v>
      </c>
      <c r="BJ133" s="14" t="s">
        <v>76</v>
      </c>
      <c r="BK133" s="144">
        <f t="shared" si="29"/>
        <v>0</v>
      </c>
      <c r="BL133" s="14" t="s">
        <v>76</v>
      </c>
      <c r="BM133" s="143" t="s">
        <v>273</v>
      </c>
    </row>
    <row r="134" spans="1:65" s="2" customFormat="1" ht="24.2" customHeight="1">
      <c r="A134" s="30"/>
      <c r="B134" s="131"/>
      <c r="C134" s="132" t="s">
        <v>274</v>
      </c>
      <c r="D134" s="132" t="s">
        <v>116</v>
      </c>
      <c r="E134" s="133" t="s">
        <v>275</v>
      </c>
      <c r="F134" s="134" t="s">
        <v>276</v>
      </c>
      <c r="G134" s="135" t="s">
        <v>268</v>
      </c>
      <c r="H134" s="136">
        <v>4420</v>
      </c>
      <c r="I134" s="137"/>
      <c r="J134" s="138">
        <f t="shared" si="20"/>
        <v>0</v>
      </c>
      <c r="K134" s="134" t="s">
        <v>3</v>
      </c>
      <c r="L134" s="31"/>
      <c r="M134" s="139" t="s">
        <v>3</v>
      </c>
      <c r="N134" s="140" t="s">
        <v>39</v>
      </c>
      <c r="O134" s="51"/>
      <c r="P134" s="141">
        <f t="shared" si="21"/>
        <v>0</v>
      </c>
      <c r="Q134" s="141">
        <v>0</v>
      </c>
      <c r="R134" s="141">
        <f t="shared" si="22"/>
        <v>0</v>
      </c>
      <c r="S134" s="141">
        <v>0.001</v>
      </c>
      <c r="T134" s="142">
        <f t="shared" si="23"/>
        <v>4.42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43" t="s">
        <v>76</v>
      </c>
      <c r="AT134" s="143" t="s">
        <v>116</v>
      </c>
      <c r="AU134" s="143" t="s">
        <v>78</v>
      </c>
      <c r="AY134" s="14" t="s">
        <v>113</v>
      </c>
      <c r="BE134" s="144">
        <f t="shared" si="24"/>
        <v>0</v>
      </c>
      <c r="BF134" s="144">
        <f t="shared" si="25"/>
        <v>0</v>
      </c>
      <c r="BG134" s="144">
        <f t="shared" si="26"/>
        <v>0</v>
      </c>
      <c r="BH134" s="144">
        <f t="shared" si="27"/>
        <v>0</v>
      </c>
      <c r="BI134" s="144">
        <f t="shared" si="28"/>
        <v>0</v>
      </c>
      <c r="BJ134" s="14" t="s">
        <v>76</v>
      </c>
      <c r="BK134" s="144">
        <f t="shared" si="29"/>
        <v>0</v>
      </c>
      <c r="BL134" s="14" t="s">
        <v>76</v>
      </c>
      <c r="BM134" s="143" t="s">
        <v>277</v>
      </c>
    </row>
    <row r="135" spans="1:65" s="2" customFormat="1" ht="24.2" customHeight="1">
      <c r="A135" s="30"/>
      <c r="B135" s="131"/>
      <c r="C135" s="132" t="s">
        <v>278</v>
      </c>
      <c r="D135" s="132" t="s">
        <v>116</v>
      </c>
      <c r="E135" s="133" t="s">
        <v>279</v>
      </c>
      <c r="F135" s="134" t="s">
        <v>280</v>
      </c>
      <c r="G135" s="135" t="s">
        <v>268</v>
      </c>
      <c r="H135" s="136">
        <v>748</v>
      </c>
      <c r="I135" s="137"/>
      <c r="J135" s="138">
        <f t="shared" si="20"/>
        <v>0</v>
      </c>
      <c r="K135" s="134" t="s">
        <v>3</v>
      </c>
      <c r="L135" s="31"/>
      <c r="M135" s="139" t="s">
        <v>3</v>
      </c>
      <c r="N135" s="140" t="s">
        <v>39</v>
      </c>
      <c r="O135" s="51"/>
      <c r="P135" s="141">
        <f t="shared" si="21"/>
        <v>0</v>
      </c>
      <c r="Q135" s="141">
        <v>0</v>
      </c>
      <c r="R135" s="141">
        <f t="shared" si="22"/>
        <v>0</v>
      </c>
      <c r="S135" s="141">
        <v>0.001</v>
      </c>
      <c r="T135" s="142">
        <f t="shared" si="23"/>
        <v>0.748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43" t="s">
        <v>76</v>
      </c>
      <c r="AT135" s="143" t="s">
        <v>116</v>
      </c>
      <c r="AU135" s="143" t="s">
        <v>78</v>
      </c>
      <c r="AY135" s="14" t="s">
        <v>113</v>
      </c>
      <c r="BE135" s="144">
        <f t="shared" si="24"/>
        <v>0</v>
      </c>
      <c r="BF135" s="144">
        <f t="shared" si="25"/>
        <v>0</v>
      </c>
      <c r="BG135" s="144">
        <f t="shared" si="26"/>
        <v>0</v>
      </c>
      <c r="BH135" s="144">
        <f t="shared" si="27"/>
        <v>0</v>
      </c>
      <c r="BI135" s="144">
        <f t="shared" si="28"/>
        <v>0</v>
      </c>
      <c r="BJ135" s="14" t="s">
        <v>76</v>
      </c>
      <c r="BK135" s="144">
        <f t="shared" si="29"/>
        <v>0</v>
      </c>
      <c r="BL135" s="14" t="s">
        <v>76</v>
      </c>
      <c r="BM135" s="143" t="s">
        <v>281</v>
      </c>
    </row>
    <row r="136" spans="1:65" s="2" customFormat="1" ht="37.9" customHeight="1">
      <c r="A136" s="30"/>
      <c r="B136" s="131"/>
      <c r="C136" s="132" t="s">
        <v>282</v>
      </c>
      <c r="D136" s="132" t="s">
        <v>116</v>
      </c>
      <c r="E136" s="133" t="s">
        <v>283</v>
      </c>
      <c r="F136" s="134" t="s">
        <v>284</v>
      </c>
      <c r="G136" s="135" t="s">
        <v>268</v>
      </c>
      <c r="H136" s="136">
        <v>7905</v>
      </c>
      <c r="I136" s="137"/>
      <c r="J136" s="138">
        <f t="shared" si="20"/>
        <v>0</v>
      </c>
      <c r="K136" s="134" t="s">
        <v>3</v>
      </c>
      <c r="L136" s="31"/>
      <c r="M136" s="139" t="s">
        <v>3</v>
      </c>
      <c r="N136" s="140" t="s">
        <v>39</v>
      </c>
      <c r="O136" s="51"/>
      <c r="P136" s="141">
        <f t="shared" si="21"/>
        <v>0</v>
      </c>
      <c r="Q136" s="141">
        <v>0</v>
      </c>
      <c r="R136" s="141">
        <f t="shared" si="22"/>
        <v>0</v>
      </c>
      <c r="S136" s="141">
        <v>0.001</v>
      </c>
      <c r="T136" s="142">
        <f t="shared" si="23"/>
        <v>7.905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43" t="s">
        <v>76</v>
      </c>
      <c r="AT136" s="143" t="s">
        <v>116</v>
      </c>
      <c r="AU136" s="143" t="s">
        <v>78</v>
      </c>
      <c r="AY136" s="14" t="s">
        <v>113</v>
      </c>
      <c r="BE136" s="144">
        <f t="shared" si="24"/>
        <v>0</v>
      </c>
      <c r="BF136" s="144">
        <f t="shared" si="25"/>
        <v>0</v>
      </c>
      <c r="BG136" s="144">
        <f t="shared" si="26"/>
        <v>0</v>
      </c>
      <c r="BH136" s="144">
        <f t="shared" si="27"/>
        <v>0</v>
      </c>
      <c r="BI136" s="144">
        <f t="shared" si="28"/>
        <v>0</v>
      </c>
      <c r="BJ136" s="14" t="s">
        <v>76</v>
      </c>
      <c r="BK136" s="144">
        <f t="shared" si="29"/>
        <v>0</v>
      </c>
      <c r="BL136" s="14" t="s">
        <v>76</v>
      </c>
      <c r="BM136" s="143" t="s">
        <v>285</v>
      </c>
    </row>
    <row r="137" spans="1:65" s="2" customFormat="1" ht="24.2" customHeight="1">
      <c r="A137" s="30"/>
      <c r="B137" s="131"/>
      <c r="C137" s="132" t="s">
        <v>286</v>
      </c>
      <c r="D137" s="132" t="s">
        <v>116</v>
      </c>
      <c r="E137" s="133" t="s">
        <v>287</v>
      </c>
      <c r="F137" s="134" t="s">
        <v>288</v>
      </c>
      <c r="G137" s="135" t="s">
        <v>146</v>
      </c>
      <c r="H137" s="136">
        <v>42.8</v>
      </c>
      <c r="I137" s="137"/>
      <c r="J137" s="138">
        <f t="shared" si="20"/>
        <v>0</v>
      </c>
      <c r="K137" s="134" t="s">
        <v>3</v>
      </c>
      <c r="L137" s="31"/>
      <c r="M137" s="139" t="s">
        <v>3</v>
      </c>
      <c r="N137" s="140" t="s">
        <v>39</v>
      </c>
      <c r="O137" s="51"/>
      <c r="P137" s="141">
        <f t="shared" si="21"/>
        <v>0</v>
      </c>
      <c r="Q137" s="141">
        <v>0</v>
      </c>
      <c r="R137" s="141">
        <f t="shared" si="22"/>
        <v>0</v>
      </c>
      <c r="S137" s="141">
        <v>0.001</v>
      </c>
      <c r="T137" s="142">
        <f t="shared" si="23"/>
        <v>0.0428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43" t="s">
        <v>76</v>
      </c>
      <c r="AT137" s="143" t="s">
        <v>116</v>
      </c>
      <c r="AU137" s="143" t="s">
        <v>78</v>
      </c>
      <c r="AY137" s="14" t="s">
        <v>113</v>
      </c>
      <c r="BE137" s="144">
        <f t="shared" si="24"/>
        <v>0</v>
      </c>
      <c r="BF137" s="144">
        <f t="shared" si="25"/>
        <v>0</v>
      </c>
      <c r="BG137" s="144">
        <f t="shared" si="26"/>
        <v>0</v>
      </c>
      <c r="BH137" s="144">
        <f t="shared" si="27"/>
        <v>0</v>
      </c>
      <c r="BI137" s="144">
        <f t="shared" si="28"/>
        <v>0</v>
      </c>
      <c r="BJ137" s="14" t="s">
        <v>76</v>
      </c>
      <c r="BK137" s="144">
        <f t="shared" si="29"/>
        <v>0</v>
      </c>
      <c r="BL137" s="14" t="s">
        <v>76</v>
      </c>
      <c r="BM137" s="143" t="s">
        <v>289</v>
      </c>
    </row>
    <row r="138" spans="1:65" s="2" customFormat="1" ht="24.2" customHeight="1">
      <c r="A138" s="30"/>
      <c r="B138" s="131"/>
      <c r="C138" s="132" t="s">
        <v>290</v>
      </c>
      <c r="D138" s="132" t="s">
        <v>116</v>
      </c>
      <c r="E138" s="133" t="s">
        <v>291</v>
      </c>
      <c r="F138" s="134" t="s">
        <v>292</v>
      </c>
      <c r="G138" s="135" t="s">
        <v>146</v>
      </c>
      <c r="H138" s="136">
        <v>189.4</v>
      </c>
      <c r="I138" s="137"/>
      <c r="J138" s="138">
        <f t="shared" si="20"/>
        <v>0</v>
      </c>
      <c r="K138" s="134" t="s">
        <v>3</v>
      </c>
      <c r="L138" s="31"/>
      <c r="M138" s="139" t="s">
        <v>3</v>
      </c>
      <c r="N138" s="140" t="s">
        <v>39</v>
      </c>
      <c r="O138" s="51"/>
      <c r="P138" s="141">
        <f t="shared" si="21"/>
        <v>0</v>
      </c>
      <c r="Q138" s="141">
        <v>0</v>
      </c>
      <c r="R138" s="141">
        <f t="shared" si="22"/>
        <v>0</v>
      </c>
      <c r="S138" s="141">
        <v>0.001</v>
      </c>
      <c r="T138" s="142">
        <f t="shared" si="23"/>
        <v>0.1894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43" t="s">
        <v>76</v>
      </c>
      <c r="AT138" s="143" t="s">
        <v>116</v>
      </c>
      <c r="AU138" s="143" t="s">
        <v>78</v>
      </c>
      <c r="AY138" s="14" t="s">
        <v>113</v>
      </c>
      <c r="BE138" s="144">
        <f t="shared" si="24"/>
        <v>0</v>
      </c>
      <c r="BF138" s="144">
        <f t="shared" si="25"/>
        <v>0</v>
      </c>
      <c r="BG138" s="144">
        <f t="shared" si="26"/>
        <v>0</v>
      </c>
      <c r="BH138" s="144">
        <f t="shared" si="27"/>
        <v>0</v>
      </c>
      <c r="BI138" s="144">
        <f t="shared" si="28"/>
        <v>0</v>
      </c>
      <c r="BJ138" s="14" t="s">
        <v>76</v>
      </c>
      <c r="BK138" s="144">
        <f t="shared" si="29"/>
        <v>0</v>
      </c>
      <c r="BL138" s="14" t="s">
        <v>76</v>
      </c>
      <c r="BM138" s="143" t="s">
        <v>293</v>
      </c>
    </row>
    <row r="139" spans="2:63" s="12" customFormat="1" ht="25.9" customHeight="1">
      <c r="B139" s="118"/>
      <c r="D139" s="119" t="s">
        <v>67</v>
      </c>
      <c r="E139" s="120" t="s">
        <v>294</v>
      </c>
      <c r="F139" s="120" t="s">
        <v>294</v>
      </c>
      <c r="I139" s="121"/>
      <c r="J139" s="122">
        <f>BK139</f>
        <v>0</v>
      </c>
      <c r="L139" s="118"/>
      <c r="M139" s="123"/>
      <c r="N139" s="124"/>
      <c r="O139" s="124"/>
      <c r="P139" s="125">
        <f>P140</f>
        <v>0</v>
      </c>
      <c r="Q139" s="124"/>
      <c r="R139" s="125">
        <f>R140</f>
        <v>0</v>
      </c>
      <c r="S139" s="124"/>
      <c r="T139" s="126">
        <f>T140</f>
        <v>0</v>
      </c>
      <c r="AR139" s="119" t="s">
        <v>128</v>
      </c>
      <c r="AT139" s="127" t="s">
        <v>67</v>
      </c>
      <c r="AU139" s="127" t="s">
        <v>68</v>
      </c>
      <c r="AY139" s="119" t="s">
        <v>113</v>
      </c>
      <c r="BK139" s="128">
        <f>BK140</f>
        <v>0</v>
      </c>
    </row>
    <row r="140" spans="2:63" s="12" customFormat="1" ht="22.9" customHeight="1">
      <c r="B140" s="118"/>
      <c r="D140" s="119" t="s">
        <v>67</v>
      </c>
      <c r="E140" s="129" t="s">
        <v>295</v>
      </c>
      <c r="F140" s="129" t="s">
        <v>296</v>
      </c>
      <c r="I140" s="121"/>
      <c r="J140" s="130">
        <f>BK140</f>
        <v>0</v>
      </c>
      <c r="L140" s="118"/>
      <c r="M140" s="123"/>
      <c r="N140" s="124"/>
      <c r="O140" s="124"/>
      <c r="P140" s="125">
        <f>SUM(P141:P148)</f>
        <v>0</v>
      </c>
      <c r="Q140" s="124"/>
      <c r="R140" s="125">
        <f>SUM(R141:R148)</f>
        <v>0</v>
      </c>
      <c r="S140" s="124"/>
      <c r="T140" s="126">
        <f>SUM(T141:T148)</f>
        <v>0</v>
      </c>
      <c r="AR140" s="119" t="s">
        <v>128</v>
      </c>
      <c r="AT140" s="127" t="s">
        <v>67</v>
      </c>
      <c r="AU140" s="127" t="s">
        <v>76</v>
      </c>
      <c r="AY140" s="119" t="s">
        <v>113</v>
      </c>
      <c r="BK140" s="128">
        <f>SUM(BK141:BK148)</f>
        <v>0</v>
      </c>
    </row>
    <row r="141" spans="1:65" s="2" customFormat="1" ht="24.2" customHeight="1">
      <c r="A141" s="30"/>
      <c r="B141" s="131"/>
      <c r="C141" s="132" t="s">
        <v>297</v>
      </c>
      <c r="D141" s="132" t="s">
        <v>116</v>
      </c>
      <c r="E141" s="133" t="s">
        <v>298</v>
      </c>
      <c r="F141" s="134" t="s">
        <v>299</v>
      </c>
      <c r="G141" s="135" t="s">
        <v>300</v>
      </c>
      <c r="H141" s="136">
        <v>5</v>
      </c>
      <c r="I141" s="137"/>
      <c r="J141" s="138">
        <f aca="true" t="shared" si="30" ref="J141:J148">ROUND(I141*H141,2)</f>
        <v>0</v>
      </c>
      <c r="K141" s="134" t="s">
        <v>3</v>
      </c>
      <c r="L141" s="31"/>
      <c r="M141" s="139" t="s">
        <v>3</v>
      </c>
      <c r="N141" s="140" t="s">
        <v>39</v>
      </c>
      <c r="O141" s="51"/>
      <c r="P141" s="141">
        <f aca="true" t="shared" si="31" ref="P141:P148">O141*H141</f>
        <v>0</v>
      </c>
      <c r="Q141" s="141">
        <v>0</v>
      </c>
      <c r="R141" s="141">
        <f aca="true" t="shared" si="32" ref="R141:R148">Q141*H141</f>
        <v>0</v>
      </c>
      <c r="S141" s="141">
        <v>0</v>
      </c>
      <c r="T141" s="142">
        <f aca="true" t="shared" si="33" ref="T141:T148"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43" t="s">
        <v>76</v>
      </c>
      <c r="AT141" s="143" t="s">
        <v>116</v>
      </c>
      <c r="AU141" s="143" t="s">
        <v>78</v>
      </c>
      <c r="AY141" s="14" t="s">
        <v>113</v>
      </c>
      <c r="BE141" s="144">
        <f aca="true" t="shared" si="34" ref="BE141:BE148">IF(N141="základní",J141,0)</f>
        <v>0</v>
      </c>
      <c r="BF141" s="144">
        <f aca="true" t="shared" si="35" ref="BF141:BF148">IF(N141="snížená",J141,0)</f>
        <v>0</v>
      </c>
      <c r="BG141" s="144">
        <f aca="true" t="shared" si="36" ref="BG141:BG148">IF(N141="zákl. přenesená",J141,0)</f>
        <v>0</v>
      </c>
      <c r="BH141" s="144">
        <f aca="true" t="shared" si="37" ref="BH141:BH148">IF(N141="sníž. přenesená",J141,0)</f>
        <v>0</v>
      </c>
      <c r="BI141" s="144">
        <f aca="true" t="shared" si="38" ref="BI141:BI148">IF(N141="nulová",J141,0)</f>
        <v>0</v>
      </c>
      <c r="BJ141" s="14" t="s">
        <v>76</v>
      </c>
      <c r="BK141" s="144">
        <f aca="true" t="shared" si="39" ref="BK141:BK148">ROUND(I141*H141,2)</f>
        <v>0</v>
      </c>
      <c r="BL141" s="14" t="s">
        <v>76</v>
      </c>
      <c r="BM141" s="143" t="s">
        <v>301</v>
      </c>
    </row>
    <row r="142" spans="1:65" s="2" customFormat="1" ht="16.5" customHeight="1">
      <c r="A142" s="30"/>
      <c r="B142" s="131"/>
      <c r="C142" s="132" t="s">
        <v>302</v>
      </c>
      <c r="D142" s="132" t="s">
        <v>116</v>
      </c>
      <c r="E142" s="133" t="s">
        <v>303</v>
      </c>
      <c r="F142" s="134" t="s">
        <v>304</v>
      </c>
      <c r="G142" s="135" t="s">
        <v>300</v>
      </c>
      <c r="H142" s="136">
        <v>3</v>
      </c>
      <c r="I142" s="137"/>
      <c r="J142" s="138">
        <f t="shared" si="30"/>
        <v>0</v>
      </c>
      <c r="K142" s="134" t="s">
        <v>3</v>
      </c>
      <c r="L142" s="31"/>
      <c r="M142" s="139" t="s">
        <v>3</v>
      </c>
      <c r="N142" s="140" t="s">
        <v>39</v>
      </c>
      <c r="O142" s="51"/>
      <c r="P142" s="141">
        <f t="shared" si="31"/>
        <v>0</v>
      </c>
      <c r="Q142" s="141">
        <v>0</v>
      </c>
      <c r="R142" s="141">
        <f t="shared" si="32"/>
        <v>0</v>
      </c>
      <c r="S142" s="141">
        <v>0</v>
      </c>
      <c r="T142" s="142">
        <f t="shared" si="3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43" t="s">
        <v>76</v>
      </c>
      <c r="AT142" s="143" t="s">
        <v>116</v>
      </c>
      <c r="AU142" s="143" t="s">
        <v>78</v>
      </c>
      <c r="AY142" s="14" t="s">
        <v>113</v>
      </c>
      <c r="BE142" s="144">
        <f t="shared" si="34"/>
        <v>0</v>
      </c>
      <c r="BF142" s="144">
        <f t="shared" si="35"/>
        <v>0</v>
      </c>
      <c r="BG142" s="144">
        <f t="shared" si="36"/>
        <v>0</v>
      </c>
      <c r="BH142" s="144">
        <f t="shared" si="37"/>
        <v>0</v>
      </c>
      <c r="BI142" s="144">
        <f t="shared" si="38"/>
        <v>0</v>
      </c>
      <c r="BJ142" s="14" t="s">
        <v>76</v>
      </c>
      <c r="BK142" s="144">
        <f t="shared" si="39"/>
        <v>0</v>
      </c>
      <c r="BL142" s="14" t="s">
        <v>76</v>
      </c>
      <c r="BM142" s="143" t="s">
        <v>305</v>
      </c>
    </row>
    <row r="143" spans="1:65" s="2" customFormat="1" ht="24.2" customHeight="1">
      <c r="A143" s="30"/>
      <c r="B143" s="131"/>
      <c r="C143" s="132" t="s">
        <v>306</v>
      </c>
      <c r="D143" s="132" t="s">
        <v>116</v>
      </c>
      <c r="E143" s="133" t="s">
        <v>307</v>
      </c>
      <c r="F143" s="134" t="s">
        <v>308</v>
      </c>
      <c r="G143" s="135" t="s">
        <v>146</v>
      </c>
      <c r="H143" s="136">
        <v>125</v>
      </c>
      <c r="I143" s="137"/>
      <c r="J143" s="138">
        <f t="shared" si="30"/>
        <v>0</v>
      </c>
      <c r="K143" s="134" t="s">
        <v>3</v>
      </c>
      <c r="L143" s="31"/>
      <c r="M143" s="139" t="s">
        <v>3</v>
      </c>
      <c r="N143" s="140" t="s">
        <v>39</v>
      </c>
      <c r="O143" s="51"/>
      <c r="P143" s="141">
        <f t="shared" si="31"/>
        <v>0</v>
      </c>
      <c r="Q143" s="141">
        <v>0</v>
      </c>
      <c r="R143" s="141">
        <f t="shared" si="32"/>
        <v>0</v>
      </c>
      <c r="S143" s="141">
        <v>0</v>
      </c>
      <c r="T143" s="142">
        <f t="shared" si="3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43" t="s">
        <v>76</v>
      </c>
      <c r="AT143" s="143" t="s">
        <v>116</v>
      </c>
      <c r="AU143" s="143" t="s">
        <v>78</v>
      </c>
      <c r="AY143" s="14" t="s">
        <v>113</v>
      </c>
      <c r="BE143" s="144">
        <f t="shared" si="34"/>
        <v>0</v>
      </c>
      <c r="BF143" s="144">
        <f t="shared" si="35"/>
        <v>0</v>
      </c>
      <c r="BG143" s="144">
        <f t="shared" si="36"/>
        <v>0</v>
      </c>
      <c r="BH143" s="144">
        <f t="shared" si="37"/>
        <v>0</v>
      </c>
      <c r="BI143" s="144">
        <f t="shared" si="38"/>
        <v>0</v>
      </c>
      <c r="BJ143" s="14" t="s">
        <v>76</v>
      </c>
      <c r="BK143" s="144">
        <f t="shared" si="39"/>
        <v>0</v>
      </c>
      <c r="BL143" s="14" t="s">
        <v>76</v>
      </c>
      <c r="BM143" s="143" t="s">
        <v>309</v>
      </c>
    </row>
    <row r="144" spans="1:65" s="2" customFormat="1" ht="24.2" customHeight="1">
      <c r="A144" s="30"/>
      <c r="B144" s="131"/>
      <c r="C144" s="132" t="s">
        <v>310</v>
      </c>
      <c r="D144" s="132" t="s">
        <v>116</v>
      </c>
      <c r="E144" s="133" t="s">
        <v>311</v>
      </c>
      <c r="F144" s="134" t="s">
        <v>312</v>
      </c>
      <c r="G144" s="135" t="s">
        <v>146</v>
      </c>
      <c r="H144" s="136">
        <v>62.5</v>
      </c>
      <c r="I144" s="137"/>
      <c r="J144" s="138">
        <f t="shared" si="30"/>
        <v>0</v>
      </c>
      <c r="K144" s="134" t="s">
        <v>3</v>
      </c>
      <c r="L144" s="31"/>
      <c r="M144" s="139" t="s">
        <v>3</v>
      </c>
      <c r="N144" s="140" t="s">
        <v>39</v>
      </c>
      <c r="O144" s="51"/>
      <c r="P144" s="141">
        <f t="shared" si="31"/>
        <v>0</v>
      </c>
      <c r="Q144" s="141">
        <v>0</v>
      </c>
      <c r="R144" s="141">
        <f t="shared" si="32"/>
        <v>0</v>
      </c>
      <c r="S144" s="141">
        <v>0</v>
      </c>
      <c r="T144" s="142">
        <f t="shared" si="3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43" t="s">
        <v>76</v>
      </c>
      <c r="AT144" s="143" t="s">
        <v>116</v>
      </c>
      <c r="AU144" s="143" t="s">
        <v>78</v>
      </c>
      <c r="AY144" s="14" t="s">
        <v>113</v>
      </c>
      <c r="BE144" s="144">
        <f t="shared" si="34"/>
        <v>0</v>
      </c>
      <c r="BF144" s="144">
        <f t="shared" si="35"/>
        <v>0</v>
      </c>
      <c r="BG144" s="144">
        <f t="shared" si="36"/>
        <v>0</v>
      </c>
      <c r="BH144" s="144">
        <f t="shared" si="37"/>
        <v>0</v>
      </c>
      <c r="BI144" s="144">
        <f t="shared" si="38"/>
        <v>0</v>
      </c>
      <c r="BJ144" s="14" t="s">
        <v>76</v>
      </c>
      <c r="BK144" s="144">
        <f t="shared" si="39"/>
        <v>0</v>
      </c>
      <c r="BL144" s="14" t="s">
        <v>76</v>
      </c>
      <c r="BM144" s="143" t="s">
        <v>313</v>
      </c>
    </row>
    <row r="145" spans="1:65" s="2" customFormat="1" ht="24.2" customHeight="1">
      <c r="A145" s="30"/>
      <c r="B145" s="131"/>
      <c r="C145" s="132" t="s">
        <v>314</v>
      </c>
      <c r="D145" s="132" t="s">
        <v>116</v>
      </c>
      <c r="E145" s="133" t="s">
        <v>315</v>
      </c>
      <c r="F145" s="134" t="s">
        <v>316</v>
      </c>
      <c r="G145" s="135" t="s">
        <v>300</v>
      </c>
      <c r="H145" s="136">
        <v>5</v>
      </c>
      <c r="I145" s="137"/>
      <c r="J145" s="138">
        <f t="shared" si="30"/>
        <v>0</v>
      </c>
      <c r="K145" s="134" t="s">
        <v>3</v>
      </c>
      <c r="L145" s="31"/>
      <c r="M145" s="139" t="s">
        <v>3</v>
      </c>
      <c r="N145" s="140" t="s">
        <v>39</v>
      </c>
      <c r="O145" s="51"/>
      <c r="P145" s="141">
        <f t="shared" si="31"/>
        <v>0</v>
      </c>
      <c r="Q145" s="141">
        <v>0</v>
      </c>
      <c r="R145" s="141">
        <f t="shared" si="32"/>
        <v>0</v>
      </c>
      <c r="S145" s="141">
        <v>0</v>
      </c>
      <c r="T145" s="142">
        <f t="shared" si="3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43" t="s">
        <v>76</v>
      </c>
      <c r="AT145" s="143" t="s">
        <v>116</v>
      </c>
      <c r="AU145" s="143" t="s">
        <v>78</v>
      </c>
      <c r="AY145" s="14" t="s">
        <v>113</v>
      </c>
      <c r="BE145" s="144">
        <f t="shared" si="34"/>
        <v>0</v>
      </c>
      <c r="BF145" s="144">
        <f t="shared" si="35"/>
        <v>0</v>
      </c>
      <c r="BG145" s="144">
        <f t="shared" si="36"/>
        <v>0</v>
      </c>
      <c r="BH145" s="144">
        <f t="shared" si="37"/>
        <v>0</v>
      </c>
      <c r="BI145" s="144">
        <f t="shared" si="38"/>
        <v>0</v>
      </c>
      <c r="BJ145" s="14" t="s">
        <v>76</v>
      </c>
      <c r="BK145" s="144">
        <f t="shared" si="39"/>
        <v>0</v>
      </c>
      <c r="BL145" s="14" t="s">
        <v>76</v>
      </c>
      <c r="BM145" s="143" t="s">
        <v>317</v>
      </c>
    </row>
    <row r="146" spans="1:65" s="2" customFormat="1" ht="24.2" customHeight="1">
      <c r="A146" s="30"/>
      <c r="B146" s="131"/>
      <c r="C146" s="132" t="s">
        <v>318</v>
      </c>
      <c r="D146" s="132" t="s">
        <v>116</v>
      </c>
      <c r="E146" s="133" t="s">
        <v>319</v>
      </c>
      <c r="F146" s="134" t="s">
        <v>320</v>
      </c>
      <c r="G146" s="135" t="s">
        <v>255</v>
      </c>
      <c r="H146" s="136">
        <v>16</v>
      </c>
      <c r="I146" s="137"/>
      <c r="J146" s="138">
        <f t="shared" si="30"/>
        <v>0</v>
      </c>
      <c r="K146" s="134" t="s">
        <v>3</v>
      </c>
      <c r="L146" s="31"/>
      <c r="M146" s="139" t="s">
        <v>3</v>
      </c>
      <c r="N146" s="140" t="s">
        <v>39</v>
      </c>
      <c r="O146" s="51"/>
      <c r="P146" s="141">
        <f t="shared" si="31"/>
        <v>0</v>
      </c>
      <c r="Q146" s="141">
        <v>0</v>
      </c>
      <c r="R146" s="141">
        <f t="shared" si="32"/>
        <v>0</v>
      </c>
      <c r="S146" s="141">
        <v>0</v>
      </c>
      <c r="T146" s="142">
        <f t="shared" si="3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43" t="s">
        <v>76</v>
      </c>
      <c r="AT146" s="143" t="s">
        <v>116</v>
      </c>
      <c r="AU146" s="143" t="s">
        <v>78</v>
      </c>
      <c r="AY146" s="14" t="s">
        <v>113</v>
      </c>
      <c r="BE146" s="144">
        <f t="shared" si="34"/>
        <v>0</v>
      </c>
      <c r="BF146" s="144">
        <f t="shared" si="35"/>
        <v>0</v>
      </c>
      <c r="BG146" s="144">
        <f t="shared" si="36"/>
        <v>0</v>
      </c>
      <c r="BH146" s="144">
        <f t="shared" si="37"/>
        <v>0</v>
      </c>
      <c r="BI146" s="144">
        <f t="shared" si="38"/>
        <v>0</v>
      </c>
      <c r="BJ146" s="14" t="s">
        <v>76</v>
      </c>
      <c r="BK146" s="144">
        <f t="shared" si="39"/>
        <v>0</v>
      </c>
      <c r="BL146" s="14" t="s">
        <v>76</v>
      </c>
      <c r="BM146" s="143" t="s">
        <v>321</v>
      </c>
    </row>
    <row r="147" spans="1:65" s="2" customFormat="1" ht="24.2" customHeight="1">
      <c r="A147" s="30"/>
      <c r="B147" s="131"/>
      <c r="C147" s="132" t="s">
        <v>322</v>
      </c>
      <c r="D147" s="132" t="s">
        <v>116</v>
      </c>
      <c r="E147" s="133" t="s">
        <v>323</v>
      </c>
      <c r="F147" s="134" t="s">
        <v>324</v>
      </c>
      <c r="G147" s="135" t="s">
        <v>255</v>
      </c>
      <c r="H147" s="136">
        <v>9</v>
      </c>
      <c r="I147" s="137"/>
      <c r="J147" s="138">
        <f t="shared" si="30"/>
        <v>0</v>
      </c>
      <c r="K147" s="134" t="s">
        <v>3</v>
      </c>
      <c r="L147" s="31"/>
      <c r="M147" s="139" t="s">
        <v>3</v>
      </c>
      <c r="N147" s="140" t="s">
        <v>39</v>
      </c>
      <c r="O147" s="51"/>
      <c r="P147" s="141">
        <f t="shared" si="31"/>
        <v>0</v>
      </c>
      <c r="Q147" s="141">
        <v>0</v>
      </c>
      <c r="R147" s="141">
        <f t="shared" si="32"/>
        <v>0</v>
      </c>
      <c r="S147" s="141">
        <v>0</v>
      </c>
      <c r="T147" s="142">
        <f t="shared" si="3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43" t="s">
        <v>76</v>
      </c>
      <c r="AT147" s="143" t="s">
        <v>116</v>
      </c>
      <c r="AU147" s="143" t="s">
        <v>78</v>
      </c>
      <c r="AY147" s="14" t="s">
        <v>113</v>
      </c>
      <c r="BE147" s="144">
        <f t="shared" si="34"/>
        <v>0</v>
      </c>
      <c r="BF147" s="144">
        <f t="shared" si="35"/>
        <v>0</v>
      </c>
      <c r="BG147" s="144">
        <f t="shared" si="36"/>
        <v>0</v>
      </c>
      <c r="BH147" s="144">
        <f t="shared" si="37"/>
        <v>0</v>
      </c>
      <c r="BI147" s="144">
        <f t="shared" si="38"/>
        <v>0</v>
      </c>
      <c r="BJ147" s="14" t="s">
        <v>76</v>
      </c>
      <c r="BK147" s="144">
        <f t="shared" si="39"/>
        <v>0</v>
      </c>
      <c r="BL147" s="14" t="s">
        <v>76</v>
      </c>
      <c r="BM147" s="143" t="s">
        <v>325</v>
      </c>
    </row>
    <row r="148" spans="1:65" s="2" customFormat="1" ht="16.5" customHeight="1">
      <c r="A148" s="30"/>
      <c r="B148" s="131"/>
      <c r="C148" s="132" t="s">
        <v>326</v>
      </c>
      <c r="D148" s="132" t="s">
        <v>116</v>
      </c>
      <c r="E148" s="133" t="s">
        <v>327</v>
      </c>
      <c r="F148" s="134" t="s">
        <v>328</v>
      </c>
      <c r="G148" s="135" t="s">
        <v>137</v>
      </c>
      <c r="H148" s="136">
        <v>1</v>
      </c>
      <c r="I148" s="137"/>
      <c r="J148" s="138">
        <f t="shared" si="30"/>
        <v>0</v>
      </c>
      <c r="K148" s="134" t="s">
        <v>3</v>
      </c>
      <c r="L148" s="31"/>
      <c r="M148" s="139" t="s">
        <v>3</v>
      </c>
      <c r="N148" s="140" t="s">
        <v>39</v>
      </c>
      <c r="O148" s="51"/>
      <c r="P148" s="141">
        <f t="shared" si="31"/>
        <v>0</v>
      </c>
      <c r="Q148" s="141">
        <v>0</v>
      </c>
      <c r="R148" s="141">
        <f t="shared" si="32"/>
        <v>0</v>
      </c>
      <c r="S148" s="141">
        <v>0</v>
      </c>
      <c r="T148" s="142">
        <f t="shared" si="3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43" t="s">
        <v>76</v>
      </c>
      <c r="AT148" s="143" t="s">
        <v>116</v>
      </c>
      <c r="AU148" s="143" t="s">
        <v>78</v>
      </c>
      <c r="AY148" s="14" t="s">
        <v>113</v>
      </c>
      <c r="BE148" s="144">
        <f t="shared" si="34"/>
        <v>0</v>
      </c>
      <c r="BF148" s="144">
        <f t="shared" si="35"/>
        <v>0</v>
      </c>
      <c r="BG148" s="144">
        <f t="shared" si="36"/>
        <v>0</v>
      </c>
      <c r="BH148" s="144">
        <f t="shared" si="37"/>
        <v>0</v>
      </c>
      <c r="BI148" s="144">
        <f t="shared" si="38"/>
        <v>0</v>
      </c>
      <c r="BJ148" s="14" t="s">
        <v>76</v>
      </c>
      <c r="BK148" s="144">
        <f t="shared" si="39"/>
        <v>0</v>
      </c>
      <c r="BL148" s="14" t="s">
        <v>76</v>
      </c>
      <c r="BM148" s="143" t="s">
        <v>329</v>
      </c>
    </row>
    <row r="149" spans="2:63" s="12" customFormat="1" ht="25.9" customHeight="1">
      <c r="B149" s="118"/>
      <c r="D149" s="119" t="s">
        <v>67</v>
      </c>
      <c r="E149" s="120" t="s">
        <v>330</v>
      </c>
      <c r="F149" s="120" t="s">
        <v>330</v>
      </c>
      <c r="I149" s="121"/>
      <c r="J149" s="122">
        <f>BK149</f>
        <v>0</v>
      </c>
      <c r="L149" s="118"/>
      <c r="M149" s="123"/>
      <c r="N149" s="124"/>
      <c r="O149" s="124"/>
      <c r="P149" s="125">
        <f>P150</f>
        <v>0</v>
      </c>
      <c r="Q149" s="124"/>
      <c r="R149" s="125">
        <f>R150</f>
        <v>0</v>
      </c>
      <c r="S149" s="124"/>
      <c r="T149" s="126">
        <f>T150</f>
        <v>0</v>
      </c>
      <c r="AR149" s="119" t="s">
        <v>134</v>
      </c>
      <c r="AT149" s="127" t="s">
        <v>67</v>
      </c>
      <c r="AU149" s="127" t="s">
        <v>68</v>
      </c>
      <c r="AY149" s="119" t="s">
        <v>113</v>
      </c>
      <c r="BK149" s="128">
        <f>BK150</f>
        <v>0</v>
      </c>
    </row>
    <row r="150" spans="2:63" s="12" customFormat="1" ht="22.9" customHeight="1">
      <c r="B150" s="118"/>
      <c r="D150" s="119" t="s">
        <v>67</v>
      </c>
      <c r="E150" s="129" t="s">
        <v>331</v>
      </c>
      <c r="F150" s="129" t="s">
        <v>332</v>
      </c>
      <c r="I150" s="121"/>
      <c r="J150" s="130">
        <f>BK150</f>
        <v>0</v>
      </c>
      <c r="L150" s="118"/>
      <c r="M150" s="123"/>
      <c r="N150" s="124"/>
      <c r="O150" s="124"/>
      <c r="P150" s="125">
        <f>SUM(P151:P152)</f>
        <v>0</v>
      </c>
      <c r="Q150" s="124"/>
      <c r="R150" s="125">
        <f>SUM(R151:R152)</f>
        <v>0</v>
      </c>
      <c r="S150" s="124"/>
      <c r="T150" s="126">
        <f>SUM(T151:T152)</f>
        <v>0</v>
      </c>
      <c r="AR150" s="119" t="s">
        <v>134</v>
      </c>
      <c r="AT150" s="127" t="s">
        <v>67</v>
      </c>
      <c r="AU150" s="127" t="s">
        <v>76</v>
      </c>
      <c r="AY150" s="119" t="s">
        <v>113</v>
      </c>
      <c r="BK150" s="128">
        <f>SUM(BK151:BK152)</f>
        <v>0</v>
      </c>
    </row>
    <row r="151" spans="1:65" s="2" customFormat="1" ht="16.5" customHeight="1">
      <c r="A151" s="30"/>
      <c r="B151" s="131"/>
      <c r="C151" s="132" t="s">
        <v>333</v>
      </c>
      <c r="D151" s="132" t="s">
        <v>116</v>
      </c>
      <c r="E151" s="133" t="s">
        <v>334</v>
      </c>
      <c r="F151" s="134" t="s">
        <v>335</v>
      </c>
      <c r="G151" s="135" t="s">
        <v>181</v>
      </c>
      <c r="H151" s="136">
        <v>550</v>
      </c>
      <c r="I151" s="137"/>
      <c r="J151" s="138">
        <f>ROUND(I151*H151,2)</f>
        <v>0</v>
      </c>
      <c r="K151" s="134" t="s">
        <v>3</v>
      </c>
      <c r="L151" s="31"/>
      <c r="M151" s="139" t="s">
        <v>3</v>
      </c>
      <c r="N151" s="140" t="s">
        <v>39</v>
      </c>
      <c r="O151" s="51"/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43" t="s">
        <v>76</v>
      </c>
      <c r="AT151" s="143" t="s">
        <v>116</v>
      </c>
      <c r="AU151" s="143" t="s">
        <v>78</v>
      </c>
      <c r="AY151" s="14" t="s">
        <v>113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4" t="s">
        <v>76</v>
      </c>
      <c r="BK151" s="144">
        <f>ROUND(I151*H151,2)</f>
        <v>0</v>
      </c>
      <c r="BL151" s="14" t="s">
        <v>76</v>
      </c>
      <c r="BM151" s="143" t="s">
        <v>336</v>
      </c>
    </row>
    <row r="152" spans="1:65" s="2" customFormat="1" ht="21.75" customHeight="1">
      <c r="A152" s="30"/>
      <c r="B152" s="131"/>
      <c r="C152" s="132" t="s">
        <v>337</v>
      </c>
      <c r="D152" s="132" t="s">
        <v>116</v>
      </c>
      <c r="E152" s="133" t="s">
        <v>338</v>
      </c>
      <c r="F152" s="134" t="s">
        <v>339</v>
      </c>
      <c r="G152" s="135" t="s">
        <v>137</v>
      </c>
      <c r="H152" s="136">
        <v>2</v>
      </c>
      <c r="I152" s="137"/>
      <c r="J152" s="138">
        <f>ROUND(I152*H152,2)</f>
        <v>0</v>
      </c>
      <c r="K152" s="134" t="s">
        <v>3</v>
      </c>
      <c r="L152" s="31"/>
      <c r="M152" s="145" t="s">
        <v>3</v>
      </c>
      <c r="N152" s="146" t="s">
        <v>39</v>
      </c>
      <c r="O152" s="147"/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43" t="s">
        <v>76</v>
      </c>
      <c r="AT152" s="143" t="s">
        <v>116</v>
      </c>
      <c r="AU152" s="143" t="s">
        <v>78</v>
      </c>
      <c r="AY152" s="14" t="s">
        <v>113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4" t="s">
        <v>76</v>
      </c>
      <c r="BK152" s="144">
        <f>ROUND(I152*H152,2)</f>
        <v>0</v>
      </c>
      <c r="BL152" s="14" t="s">
        <v>76</v>
      </c>
      <c r="BM152" s="143" t="s">
        <v>340</v>
      </c>
    </row>
    <row r="153" spans="1:31" s="2" customFormat="1" ht="6.95" customHeight="1">
      <c r="A153" s="30"/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31"/>
      <c r="M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</row>
  </sheetData>
  <autoFilter ref="C89:K152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 Vojtěch</dc:creator>
  <cp:keywords/>
  <dc:description/>
  <cp:lastModifiedBy>Čáp Vojtěch</cp:lastModifiedBy>
  <dcterms:created xsi:type="dcterms:W3CDTF">2021-08-27T05:52:01Z</dcterms:created>
  <dcterms:modified xsi:type="dcterms:W3CDTF">2021-08-27T06:14:22Z</dcterms:modified>
  <cp:category/>
  <cp:version/>
  <cp:contentType/>
  <cp:contentStatus/>
</cp:coreProperties>
</file>