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525" windowWidth="25575" windowHeight="12465"/>
  </bookViews>
  <sheets>
    <sheet name="Rekapitulace stavby" sheetId="1" r:id="rId1"/>
    <sheet name="170310a - ZDRAVOTECHNIKA" sheetId="2" r:id="rId2"/>
    <sheet name="170310b - KANALIZACE  SPL..." sheetId="3" r:id="rId3"/>
    <sheet name="170310c - KANALIZACE  SPL..." sheetId="4" r:id="rId4"/>
    <sheet name="170310d - KANALIZACE  DEŠ..." sheetId="5" r:id="rId5"/>
    <sheet name="170310e - KANALIZACE  DEŠ..." sheetId="6" r:id="rId6"/>
    <sheet name="170310f - KANALIZACE  DEŠ..." sheetId="7" r:id="rId7"/>
    <sheet name="170310g - VODOVODNÍ  PŘÍP..." sheetId="8" r:id="rId8"/>
  </sheets>
  <definedNames>
    <definedName name="_xlnm.Print_Titles" localSheetId="1">'170310a - ZDRAVOTECHNIKA'!$125:$125</definedName>
    <definedName name="_xlnm.Print_Titles" localSheetId="2">'170310b - KANALIZACE  SPL...'!$120:$120</definedName>
    <definedName name="_xlnm.Print_Titles" localSheetId="3">'170310c - KANALIZACE  SPL...'!$119:$119</definedName>
    <definedName name="_xlnm.Print_Titles" localSheetId="4">'170310d - KANALIZACE  DEŠ...'!$120:$120</definedName>
    <definedName name="_xlnm.Print_Titles" localSheetId="5">'170310e - KANALIZACE  DEŠ...'!$119:$119</definedName>
    <definedName name="_xlnm.Print_Titles" localSheetId="6">'170310f - KANALIZACE  DEŠ...'!$119:$119</definedName>
    <definedName name="_xlnm.Print_Titles" localSheetId="7">'170310g - VODOVODNÍ  PŘÍP...'!$119:$119</definedName>
    <definedName name="_xlnm.Print_Titles" localSheetId="0">'Rekapitulace stavby'!$85:$85</definedName>
    <definedName name="_xlnm.Print_Area" localSheetId="1">'170310a - ZDRAVOTECHNIKA'!$C$4:$Q$70,'170310a - ZDRAVOTECHNIKA'!$C$76:$Q$109,'170310a - ZDRAVOTECHNIKA'!$C$115:$Q$340</definedName>
    <definedName name="_xlnm.Print_Area" localSheetId="2">'170310b - KANALIZACE  SPL...'!$C$4:$Q$70,'170310b - KANALIZACE  SPL...'!$C$76:$Q$104,'170310b - KANALIZACE  SPL...'!$C$110:$Q$163</definedName>
    <definedName name="_xlnm.Print_Area" localSheetId="3">'170310c - KANALIZACE  SPL...'!$C$4:$Q$70,'170310c - KANALIZACE  SPL...'!$C$76:$Q$103,'170310c - KANALIZACE  SPL...'!$C$109:$Q$165</definedName>
    <definedName name="_xlnm.Print_Area" localSheetId="4">'170310d - KANALIZACE  DEŠ...'!$C$4:$Q$70,'170310d - KANALIZACE  DEŠ...'!$C$76:$Q$104,'170310d - KANALIZACE  DEŠ...'!$C$110:$Q$217</definedName>
    <definedName name="_xlnm.Print_Area" localSheetId="5">'170310e - KANALIZACE  DEŠ...'!$C$4:$Q$70,'170310e - KANALIZACE  DEŠ...'!$C$76:$Q$103,'170310e - KANALIZACE  DEŠ...'!$C$109:$Q$165</definedName>
    <definedName name="_xlnm.Print_Area" localSheetId="6">'170310f - KANALIZACE  DEŠ...'!$C$4:$Q$70,'170310f - KANALIZACE  DEŠ...'!$C$76:$Q$103,'170310f - KANALIZACE  DEŠ...'!$C$109:$Q$165</definedName>
    <definedName name="_xlnm.Print_Area" localSheetId="7">'170310g - VODOVODNÍ  PŘÍP...'!$C$4:$Q$70,'170310g - VODOVODNÍ  PŘÍP...'!$C$76:$Q$103,'170310g - VODOVODNÍ  PŘÍP...'!$C$109:$Q$163</definedName>
    <definedName name="_xlnm.Print_Area" localSheetId="0">'Rekapitulace stavby'!$C$4:$AP$70,'Rekapitulace stavby'!$C$76:$AP$102</definedName>
  </definedNames>
  <calcPr calcId="125725"/>
</workbook>
</file>

<file path=xl/calcChain.xml><?xml version="1.0" encoding="utf-8"?>
<calcChain xmlns="http://schemas.openxmlformats.org/spreadsheetml/2006/main">
  <c r="N163" i="8"/>
  <c r="AY94" i="1"/>
  <c r="AX94"/>
  <c r="BI162" i="8"/>
  <c r="BH162"/>
  <c r="BG162"/>
  <c r="BF162"/>
  <c r="BE162"/>
  <c r="AA162"/>
  <c r="AA161" s="1"/>
  <c r="Y162"/>
  <c r="Y161" s="1"/>
  <c r="W162"/>
  <c r="W161" s="1"/>
  <c r="BK162"/>
  <c r="BK161" s="1"/>
  <c r="N161" s="1"/>
  <c r="N93" s="1"/>
  <c r="N162"/>
  <c r="BI160"/>
  <c r="BH160"/>
  <c r="BG160"/>
  <c r="BF160"/>
  <c r="AA160"/>
  <c r="Y160"/>
  <c r="W160"/>
  <c r="BK160"/>
  <c r="N160"/>
  <c r="BE160" s="1"/>
  <c r="BI159"/>
  <c r="BH159"/>
  <c r="BG159"/>
  <c r="BF159"/>
  <c r="AA159"/>
  <c r="Y159"/>
  <c r="W159"/>
  <c r="BK159"/>
  <c r="N159"/>
  <c r="BE159" s="1"/>
  <c r="BI158"/>
  <c r="BH158"/>
  <c r="BG158"/>
  <c r="BF158"/>
  <c r="AA158"/>
  <c r="Y158"/>
  <c r="W158"/>
  <c r="BK158"/>
  <c r="N158"/>
  <c r="BE158" s="1"/>
  <c r="BI157"/>
  <c r="BH157"/>
  <c r="BG157"/>
  <c r="BF157"/>
  <c r="AA157"/>
  <c r="Y157"/>
  <c r="W157"/>
  <c r="BK157"/>
  <c r="N157"/>
  <c r="BE157" s="1"/>
  <c r="BI156"/>
  <c r="BH156"/>
  <c r="BG156"/>
  <c r="BF156"/>
  <c r="AA156"/>
  <c r="Y156"/>
  <c r="W156"/>
  <c r="BK156"/>
  <c r="N156"/>
  <c r="BE156" s="1"/>
  <c r="BI155"/>
  <c r="BH155"/>
  <c r="BG155"/>
  <c r="BF155"/>
  <c r="BE155"/>
  <c r="AA155"/>
  <c r="Y155"/>
  <c r="W155"/>
  <c r="BK155"/>
  <c r="N155"/>
  <c r="BI154"/>
  <c r="BH154"/>
  <c r="BG154"/>
  <c r="BF154"/>
  <c r="BE154"/>
  <c r="AA154"/>
  <c r="Y154"/>
  <c r="W154"/>
  <c r="BK154"/>
  <c r="N154"/>
  <c r="BI153"/>
  <c r="BH153"/>
  <c r="BG153"/>
  <c r="BF153"/>
  <c r="BE153"/>
  <c r="AA153"/>
  <c r="Y153"/>
  <c r="W153"/>
  <c r="BK153"/>
  <c r="N153"/>
  <c r="BI152"/>
  <c r="BH152"/>
  <c r="BG152"/>
  <c r="BF152"/>
  <c r="BE152"/>
  <c r="AA152"/>
  <c r="AA151" s="1"/>
  <c r="Y152"/>
  <c r="Y151" s="1"/>
  <c r="W152"/>
  <c r="W151" s="1"/>
  <c r="BK152"/>
  <c r="BK151" s="1"/>
  <c r="N151" s="1"/>
  <c r="N92" s="1"/>
  <c r="N152"/>
  <c r="BI144"/>
  <c r="BH144"/>
  <c r="BG144"/>
  <c r="BF144"/>
  <c r="AA144"/>
  <c r="AA143" s="1"/>
  <c r="Y144"/>
  <c r="Y143" s="1"/>
  <c r="W144"/>
  <c r="W143" s="1"/>
  <c r="BK144"/>
  <c r="BK143" s="1"/>
  <c r="N143" s="1"/>
  <c r="N91" s="1"/>
  <c r="N144"/>
  <c r="BE144" s="1"/>
  <c r="BI142"/>
  <c r="BH142"/>
  <c r="BG142"/>
  <c r="BF142"/>
  <c r="BE142"/>
  <c r="AA142"/>
  <c r="Y142"/>
  <c r="W142"/>
  <c r="BK142"/>
  <c r="N142"/>
  <c r="BI140"/>
  <c r="BH140"/>
  <c r="BG140"/>
  <c r="BF140"/>
  <c r="BE140"/>
  <c r="AA140"/>
  <c r="Y140"/>
  <c r="W140"/>
  <c r="BK140"/>
  <c r="N140"/>
  <c r="BI134"/>
  <c r="BH134"/>
  <c r="BG134"/>
  <c r="BF134"/>
  <c r="BE134"/>
  <c r="AA134"/>
  <c r="Y134"/>
  <c r="W134"/>
  <c r="BK134"/>
  <c r="N134"/>
  <c r="BI133"/>
  <c r="BH133"/>
  <c r="BG133"/>
  <c r="BF133"/>
  <c r="BE133"/>
  <c r="AA133"/>
  <c r="Y133"/>
  <c r="W133"/>
  <c r="BK133"/>
  <c r="N133"/>
  <c r="BI132"/>
  <c r="BH132"/>
  <c r="BG132"/>
  <c r="BF132"/>
  <c r="BE132"/>
  <c r="AA132"/>
  <c r="Y132"/>
  <c r="W132"/>
  <c r="BK132"/>
  <c r="N132"/>
  <c r="BI131"/>
  <c r="BH131"/>
  <c r="BG131"/>
  <c r="BF131"/>
  <c r="BE131"/>
  <c r="AA131"/>
  <c r="Y131"/>
  <c r="W131"/>
  <c r="BK131"/>
  <c r="N131"/>
  <c r="BI130"/>
  <c r="BH130"/>
  <c r="BG130"/>
  <c r="BF130"/>
  <c r="BE130"/>
  <c r="AA130"/>
  <c r="Y130"/>
  <c r="W130"/>
  <c r="BK130"/>
  <c r="N130"/>
  <c r="BI129"/>
  <c r="BH129"/>
  <c r="BG129"/>
  <c r="BF129"/>
  <c r="BE129"/>
  <c r="AA129"/>
  <c r="Y129"/>
  <c r="W129"/>
  <c r="BK129"/>
  <c r="N129"/>
  <c r="BI127"/>
  <c r="BH127"/>
  <c r="BG127"/>
  <c r="BF127"/>
  <c r="BE127"/>
  <c r="AA127"/>
  <c r="Y127"/>
  <c r="W127"/>
  <c r="BK127"/>
  <c r="N127"/>
  <c r="BI126"/>
  <c r="BH126"/>
  <c r="BG126"/>
  <c r="BF126"/>
  <c r="BE126"/>
  <c r="AA126"/>
  <c r="Y126"/>
  <c r="W126"/>
  <c r="BK126"/>
  <c r="N126"/>
  <c r="BI123"/>
  <c r="BH123"/>
  <c r="BG123"/>
  <c r="BF123"/>
  <c r="BE123"/>
  <c r="AA123"/>
  <c r="AA122" s="1"/>
  <c r="AA121" s="1"/>
  <c r="AA120" s="1"/>
  <c r="Y123"/>
  <c r="Y122" s="1"/>
  <c r="Y121" s="1"/>
  <c r="Y120" s="1"/>
  <c r="W123"/>
  <c r="W122" s="1"/>
  <c r="W121" s="1"/>
  <c r="W120" s="1"/>
  <c r="AU94" i="1" s="1"/>
  <c r="BK123" i="8"/>
  <c r="BK122" s="1"/>
  <c r="N123"/>
  <c r="M117"/>
  <c r="F116"/>
  <c r="F114"/>
  <c r="F112"/>
  <c r="BI101"/>
  <c r="BH101"/>
  <c r="BG101"/>
  <c r="BF101"/>
  <c r="BI100"/>
  <c r="BH100"/>
  <c r="BG100"/>
  <c r="BF100"/>
  <c r="BI99"/>
  <c r="BH99"/>
  <c r="BG99"/>
  <c r="BF99"/>
  <c r="BI98"/>
  <c r="BH98"/>
  <c r="BG98"/>
  <c r="BF98"/>
  <c r="BI97"/>
  <c r="BH97"/>
  <c r="BG97"/>
  <c r="BF97"/>
  <c r="BI96"/>
  <c r="H36" s="1"/>
  <c r="BD94" i="1" s="1"/>
  <c r="BH96" i="8"/>
  <c r="H35" s="1"/>
  <c r="BC94" i="1" s="1"/>
  <c r="BG96" i="8"/>
  <c r="H34" s="1"/>
  <c r="BB94" i="1" s="1"/>
  <c r="BF96" i="8"/>
  <c r="M33" s="1"/>
  <c r="AW94" i="1" s="1"/>
  <c r="M84" i="8"/>
  <c r="M83"/>
  <c r="F83"/>
  <c r="F81"/>
  <c r="F79"/>
  <c r="O18"/>
  <c r="E18"/>
  <c r="M116" s="1"/>
  <c r="O17"/>
  <c r="O15"/>
  <c r="E15"/>
  <c r="F117" s="1"/>
  <c r="O14"/>
  <c r="O9"/>
  <c r="M114" s="1"/>
  <c r="F6"/>
  <c r="F111" s="1"/>
  <c r="N165" i="7"/>
  <c r="Y163"/>
  <c r="AY93" i="1"/>
  <c r="AX93"/>
  <c r="BI164" i="7"/>
  <c r="BH164"/>
  <c r="BG164"/>
  <c r="BF164"/>
  <c r="AA164"/>
  <c r="AA163" s="1"/>
  <c r="Y164"/>
  <c r="W164"/>
  <c r="W163" s="1"/>
  <c r="BK164"/>
  <c r="BK163" s="1"/>
  <c r="N163" s="1"/>
  <c r="N93" s="1"/>
  <c r="N164"/>
  <c r="BE164" s="1"/>
  <c r="BI162"/>
  <c r="BH162"/>
  <c r="BG162"/>
  <c r="BF162"/>
  <c r="BE162"/>
  <c r="AA162"/>
  <c r="Y162"/>
  <c r="W162"/>
  <c r="BK162"/>
  <c r="N162"/>
  <c r="BI161"/>
  <c r="BH161"/>
  <c r="BG161"/>
  <c r="BF161"/>
  <c r="BE161"/>
  <c r="AA161"/>
  <c r="Y161"/>
  <c r="W161"/>
  <c r="BK161"/>
  <c r="N161"/>
  <c r="BI160"/>
  <c r="BH160"/>
  <c r="BG160"/>
  <c r="BF160"/>
  <c r="BE160"/>
  <c r="AA160"/>
  <c r="Y160"/>
  <c r="W160"/>
  <c r="BK160"/>
  <c r="N160"/>
  <c r="BI159"/>
  <c r="BH159"/>
  <c r="BG159"/>
  <c r="BF159"/>
  <c r="BE159"/>
  <c r="AA159"/>
  <c r="Y159"/>
  <c r="W159"/>
  <c r="BK159"/>
  <c r="N159"/>
  <c r="BI158"/>
  <c r="BH158"/>
  <c r="BG158"/>
  <c r="BF158"/>
  <c r="BE158"/>
  <c r="AA158"/>
  <c r="Y158"/>
  <c r="W158"/>
  <c r="BK158"/>
  <c r="N158"/>
  <c r="BI157"/>
  <c r="BH157"/>
  <c r="BG157"/>
  <c r="BF157"/>
  <c r="BE157"/>
  <c r="AA157"/>
  <c r="Y157"/>
  <c r="W157"/>
  <c r="BK157"/>
  <c r="N157"/>
  <c r="BI156"/>
  <c r="BH156"/>
  <c r="BG156"/>
  <c r="BF156"/>
  <c r="BE156"/>
  <c r="AA156"/>
  <c r="Y156"/>
  <c r="W156"/>
  <c r="BK156"/>
  <c r="N156"/>
  <c r="BI155"/>
  <c r="BH155"/>
  <c r="BG155"/>
  <c r="BF155"/>
  <c r="BE155"/>
  <c r="AA155"/>
  <c r="Y155"/>
  <c r="W155"/>
  <c r="BK155"/>
  <c r="N155"/>
  <c r="BI154"/>
  <c r="BH154"/>
  <c r="BG154"/>
  <c r="BF154"/>
  <c r="BE154"/>
  <c r="AA154"/>
  <c r="Y154"/>
  <c r="W154"/>
  <c r="BK154"/>
  <c r="N154"/>
  <c r="BI153"/>
  <c r="BH153"/>
  <c r="BG153"/>
  <c r="BF153"/>
  <c r="BE153"/>
  <c r="AA153"/>
  <c r="Y153"/>
  <c r="W153"/>
  <c r="BK153"/>
  <c r="N153"/>
  <c r="BI152"/>
  <c r="BH152"/>
  <c r="BG152"/>
  <c r="BF152"/>
  <c r="BE152"/>
  <c r="AA152"/>
  <c r="AA151" s="1"/>
  <c r="Y152"/>
  <c r="Y151" s="1"/>
  <c r="W152"/>
  <c r="W151" s="1"/>
  <c r="BK152"/>
  <c r="BK151" s="1"/>
  <c r="N151" s="1"/>
  <c r="N92" s="1"/>
  <c r="N152"/>
  <c r="BI144"/>
  <c r="BH144"/>
  <c r="BG144"/>
  <c r="BF144"/>
  <c r="AA144"/>
  <c r="AA143" s="1"/>
  <c r="Y144"/>
  <c r="Y143" s="1"/>
  <c r="W144"/>
  <c r="W143" s="1"/>
  <c r="BK144"/>
  <c r="BK143" s="1"/>
  <c r="N143" s="1"/>
  <c r="N91" s="1"/>
  <c r="N144"/>
  <c r="BE144" s="1"/>
  <c r="BI142"/>
  <c r="BH142"/>
  <c r="BG142"/>
  <c r="BF142"/>
  <c r="BE142"/>
  <c r="AA142"/>
  <c r="Y142"/>
  <c r="W142"/>
  <c r="BK142"/>
  <c r="N142"/>
  <c r="BI140"/>
  <c r="BH140"/>
  <c r="BG140"/>
  <c r="BF140"/>
  <c r="BE140"/>
  <c r="AA140"/>
  <c r="Y140"/>
  <c r="W140"/>
  <c r="BK140"/>
  <c r="N140"/>
  <c r="BI134"/>
  <c r="BH134"/>
  <c r="BG134"/>
  <c r="BF134"/>
  <c r="BE134"/>
  <c r="AA134"/>
  <c r="Y134"/>
  <c r="W134"/>
  <c r="BK134"/>
  <c r="N134"/>
  <c r="BI133"/>
  <c r="BH133"/>
  <c r="BG133"/>
  <c r="BF133"/>
  <c r="BE133"/>
  <c r="AA133"/>
  <c r="Y133"/>
  <c r="W133"/>
  <c r="BK133"/>
  <c r="N133"/>
  <c r="BI132"/>
  <c r="BH132"/>
  <c r="BG132"/>
  <c r="BF132"/>
  <c r="BE132"/>
  <c r="AA132"/>
  <c r="Y132"/>
  <c r="W132"/>
  <c r="BK132"/>
  <c r="N132"/>
  <c r="BI131"/>
  <c r="BH131"/>
  <c r="BG131"/>
  <c r="BF131"/>
  <c r="BE131"/>
  <c r="AA131"/>
  <c r="Y131"/>
  <c r="W131"/>
  <c r="BK131"/>
  <c r="N131"/>
  <c r="BI130"/>
  <c r="BH130"/>
  <c r="BG130"/>
  <c r="BF130"/>
  <c r="BE130"/>
  <c r="AA130"/>
  <c r="Y130"/>
  <c r="W130"/>
  <c r="BK130"/>
  <c r="N130"/>
  <c r="BI129"/>
  <c r="BH129"/>
  <c r="BG129"/>
  <c r="BF129"/>
  <c r="BE129"/>
  <c r="AA129"/>
  <c r="Y129"/>
  <c r="W129"/>
  <c r="BK129"/>
  <c r="N129"/>
  <c r="BI127"/>
  <c r="BH127"/>
  <c r="BG127"/>
  <c r="BF127"/>
  <c r="BE127"/>
  <c r="AA127"/>
  <c r="Y127"/>
  <c r="W127"/>
  <c r="BK127"/>
  <c r="N127"/>
  <c r="BI126"/>
  <c r="BH126"/>
  <c r="BG126"/>
  <c r="BF126"/>
  <c r="BE126"/>
  <c r="AA126"/>
  <c r="Y126"/>
  <c r="W126"/>
  <c r="BK126"/>
  <c r="N126"/>
  <c r="BI123"/>
  <c r="BH123"/>
  <c r="BG123"/>
  <c r="BF123"/>
  <c r="BE123"/>
  <c r="AA123"/>
  <c r="AA122" s="1"/>
  <c r="AA121" s="1"/>
  <c r="AA120" s="1"/>
  <c r="Y123"/>
  <c r="Y122" s="1"/>
  <c r="W123"/>
  <c r="W122" s="1"/>
  <c r="W121" s="1"/>
  <c r="W120" s="1"/>
  <c r="AU93" i="1" s="1"/>
  <c r="BK123" i="7"/>
  <c r="BK122" s="1"/>
  <c r="N123"/>
  <c r="M117"/>
  <c r="M116"/>
  <c r="F116"/>
  <c r="F114"/>
  <c r="F112"/>
  <c r="BI101"/>
  <c r="BH101"/>
  <c r="BG101"/>
  <c r="BF101"/>
  <c r="BI100"/>
  <c r="BH100"/>
  <c r="BG100"/>
  <c r="BF100"/>
  <c r="BI99"/>
  <c r="BH99"/>
  <c r="BG99"/>
  <c r="BF99"/>
  <c r="BI98"/>
  <c r="BH98"/>
  <c r="BG98"/>
  <c r="BF98"/>
  <c r="BI97"/>
  <c r="BH97"/>
  <c r="BG97"/>
  <c r="BF97"/>
  <c r="BI96"/>
  <c r="H36" s="1"/>
  <c r="BD93" i="1" s="1"/>
  <c r="BH96" i="7"/>
  <c r="H35" s="1"/>
  <c r="BC93" i="1" s="1"/>
  <c r="BG96" i="7"/>
  <c r="H34" s="1"/>
  <c r="BB93" i="1" s="1"/>
  <c r="BF96" i="7"/>
  <c r="M33" s="1"/>
  <c r="AW93" i="1" s="1"/>
  <c r="M84" i="7"/>
  <c r="M83"/>
  <c r="F83"/>
  <c r="F81"/>
  <c r="F79"/>
  <c r="O18"/>
  <c r="E18"/>
  <c r="O17"/>
  <c r="O15"/>
  <c r="E15"/>
  <c r="F117" s="1"/>
  <c r="O14"/>
  <c r="O9"/>
  <c r="M114" s="1"/>
  <c r="F6"/>
  <c r="F111" s="1"/>
  <c r="N165" i="6"/>
  <c r="Y163"/>
  <c r="AA151"/>
  <c r="W151"/>
  <c r="Y143"/>
  <c r="AY92" i="1"/>
  <c r="AX92"/>
  <c r="BI164" i="6"/>
  <c r="BH164"/>
  <c r="BG164"/>
  <c r="BF164"/>
  <c r="AA164"/>
  <c r="AA163" s="1"/>
  <c r="Y164"/>
  <c r="W164"/>
  <c r="W163" s="1"/>
  <c r="BK164"/>
  <c r="BK163" s="1"/>
  <c r="N163" s="1"/>
  <c r="N93" s="1"/>
  <c r="N164"/>
  <c r="BE164" s="1"/>
  <c r="BI162"/>
  <c r="BH162"/>
  <c r="BG162"/>
  <c r="BF162"/>
  <c r="BE162"/>
  <c r="AA162"/>
  <c r="Y162"/>
  <c r="W162"/>
  <c r="BK162"/>
  <c r="N162"/>
  <c r="BI161"/>
  <c r="BH161"/>
  <c r="BG161"/>
  <c r="BF161"/>
  <c r="BE161"/>
  <c r="AA161"/>
  <c r="Y161"/>
  <c r="W161"/>
  <c r="BK161"/>
  <c r="N161"/>
  <c r="BI160"/>
  <c r="BH160"/>
  <c r="BG160"/>
  <c r="BF160"/>
  <c r="BE160"/>
  <c r="AA160"/>
  <c r="Y160"/>
  <c r="W160"/>
  <c r="BK160"/>
  <c r="N160"/>
  <c r="BI159"/>
  <c r="BH159"/>
  <c r="BG159"/>
  <c r="BF159"/>
  <c r="BE159"/>
  <c r="AA159"/>
  <c r="Y159"/>
  <c r="W159"/>
  <c r="BK159"/>
  <c r="N159"/>
  <c r="BI158"/>
  <c r="BH158"/>
  <c r="BG158"/>
  <c r="BF158"/>
  <c r="BE158"/>
  <c r="AA158"/>
  <c r="Y158"/>
  <c r="W158"/>
  <c r="BK158"/>
  <c r="N158"/>
  <c r="BI157"/>
  <c r="BH157"/>
  <c r="BG157"/>
  <c r="BF157"/>
  <c r="BE157"/>
  <c r="AA157"/>
  <c r="Y157"/>
  <c r="W157"/>
  <c r="BK157"/>
  <c r="N157"/>
  <c r="BI156"/>
  <c r="BH156"/>
  <c r="BG156"/>
  <c r="BF156"/>
  <c r="BE156"/>
  <c r="AA156"/>
  <c r="Y156"/>
  <c r="W156"/>
  <c r="BK156"/>
  <c r="N156"/>
  <c r="BI155"/>
  <c r="BH155"/>
  <c r="BG155"/>
  <c r="BF155"/>
  <c r="BE155"/>
  <c r="AA155"/>
  <c r="Y155"/>
  <c r="W155"/>
  <c r="BK155"/>
  <c r="N155"/>
  <c r="BI154"/>
  <c r="BH154"/>
  <c r="BG154"/>
  <c r="BF154"/>
  <c r="BE154"/>
  <c r="AA154"/>
  <c r="Y154"/>
  <c r="W154"/>
  <c r="BK154"/>
  <c r="N154"/>
  <c r="BI153"/>
  <c r="BH153"/>
  <c r="BG153"/>
  <c r="BF153"/>
  <c r="BE153"/>
  <c r="AA153"/>
  <c r="Y153"/>
  <c r="W153"/>
  <c r="BK153"/>
  <c r="N153"/>
  <c r="BI152"/>
  <c r="BH152"/>
  <c r="BG152"/>
  <c r="BF152"/>
  <c r="BE152"/>
  <c r="AA152"/>
  <c r="Y152"/>
  <c r="Y151" s="1"/>
  <c r="W152"/>
  <c r="BK152"/>
  <c r="BK151" s="1"/>
  <c r="N151" s="1"/>
  <c r="N92" s="1"/>
  <c r="N152"/>
  <c r="BI144"/>
  <c r="BH144"/>
  <c r="BG144"/>
  <c r="BF144"/>
  <c r="AA144"/>
  <c r="AA143" s="1"/>
  <c r="Y144"/>
  <c r="W144"/>
  <c r="W143" s="1"/>
  <c r="BK144"/>
  <c r="BK143" s="1"/>
  <c r="N143" s="1"/>
  <c r="N91" s="1"/>
  <c r="N144"/>
  <c r="BE144" s="1"/>
  <c r="BI142"/>
  <c r="BH142"/>
  <c r="BG142"/>
  <c r="BF142"/>
  <c r="BE142"/>
  <c r="AA142"/>
  <c r="Y142"/>
  <c r="W142"/>
  <c r="BK142"/>
  <c r="N142"/>
  <c r="BI140"/>
  <c r="BH140"/>
  <c r="BG140"/>
  <c r="BF140"/>
  <c r="BE140"/>
  <c r="AA140"/>
  <c r="Y140"/>
  <c r="W140"/>
  <c r="BK140"/>
  <c r="N140"/>
  <c r="BI134"/>
  <c r="BH134"/>
  <c r="BG134"/>
  <c r="BF134"/>
  <c r="BE134"/>
  <c r="AA134"/>
  <c r="Y134"/>
  <c r="W134"/>
  <c r="BK134"/>
  <c r="N134"/>
  <c r="BI133"/>
  <c r="BH133"/>
  <c r="BG133"/>
  <c r="BF133"/>
  <c r="BE133"/>
  <c r="AA133"/>
  <c r="Y133"/>
  <c r="W133"/>
  <c r="BK133"/>
  <c r="N133"/>
  <c r="BI132"/>
  <c r="BH132"/>
  <c r="BG132"/>
  <c r="BF132"/>
  <c r="BE132"/>
  <c r="AA132"/>
  <c r="Y132"/>
  <c r="W132"/>
  <c r="BK132"/>
  <c r="N132"/>
  <c r="BI131"/>
  <c r="BH131"/>
  <c r="BG131"/>
  <c r="BF131"/>
  <c r="BE131"/>
  <c r="AA131"/>
  <c r="Y131"/>
  <c r="W131"/>
  <c r="BK131"/>
  <c r="N131"/>
  <c r="BI130"/>
  <c r="BH130"/>
  <c r="BG130"/>
  <c r="BF130"/>
  <c r="BE130"/>
  <c r="AA130"/>
  <c r="Y130"/>
  <c r="W130"/>
  <c r="BK130"/>
  <c r="N130"/>
  <c r="BI129"/>
  <c r="BH129"/>
  <c r="BG129"/>
  <c r="BF129"/>
  <c r="BE129"/>
  <c r="AA129"/>
  <c r="Y129"/>
  <c r="W129"/>
  <c r="BK129"/>
  <c r="N129"/>
  <c r="BI127"/>
  <c r="BH127"/>
  <c r="BG127"/>
  <c r="BF127"/>
  <c r="BE127"/>
  <c r="AA127"/>
  <c r="Y127"/>
  <c r="W127"/>
  <c r="BK127"/>
  <c r="N127"/>
  <c r="BI126"/>
  <c r="BH126"/>
  <c r="BG126"/>
  <c r="BF126"/>
  <c r="BE126"/>
  <c r="AA126"/>
  <c r="Y126"/>
  <c r="W126"/>
  <c r="BK126"/>
  <c r="N126"/>
  <c r="BI123"/>
  <c r="BH123"/>
  <c r="BG123"/>
  <c r="BF123"/>
  <c r="BE123"/>
  <c r="AA123"/>
  <c r="AA122" s="1"/>
  <c r="Y123"/>
  <c r="Y122" s="1"/>
  <c r="Y121" s="1"/>
  <c r="Y120" s="1"/>
  <c r="W123"/>
  <c r="W122" s="1"/>
  <c r="BK123"/>
  <c r="BK122" s="1"/>
  <c r="N123"/>
  <c r="M117"/>
  <c r="M116"/>
  <c r="F116"/>
  <c r="F114"/>
  <c r="F112"/>
  <c r="BI101"/>
  <c r="BH101"/>
  <c r="BG101"/>
  <c r="BF101"/>
  <c r="BI100"/>
  <c r="BH100"/>
  <c r="BG100"/>
  <c r="BF100"/>
  <c r="BI99"/>
  <c r="BH99"/>
  <c r="BG99"/>
  <c r="BF99"/>
  <c r="BI98"/>
  <c r="BH98"/>
  <c r="BG98"/>
  <c r="BF98"/>
  <c r="BI97"/>
  <c r="BH97"/>
  <c r="BG97"/>
  <c r="BF97"/>
  <c r="BI96"/>
  <c r="H36" s="1"/>
  <c r="BD92" i="1" s="1"/>
  <c r="BH96" i="6"/>
  <c r="H35" s="1"/>
  <c r="BC92" i="1" s="1"/>
  <c r="BG96" i="6"/>
  <c r="H34" s="1"/>
  <c r="BB92" i="1" s="1"/>
  <c r="BF96" i="6"/>
  <c r="M33" s="1"/>
  <c r="AW92" i="1" s="1"/>
  <c r="M84" i="6"/>
  <c r="M83"/>
  <c r="F83"/>
  <c r="F81"/>
  <c r="F79"/>
  <c r="O18"/>
  <c r="E18"/>
  <c r="O17"/>
  <c r="O15"/>
  <c r="E15"/>
  <c r="F117" s="1"/>
  <c r="O14"/>
  <c r="O9"/>
  <c r="M114" s="1"/>
  <c r="F6"/>
  <c r="F111" s="1"/>
  <c r="N217" i="5"/>
  <c r="AY91" i="1"/>
  <c r="AX91"/>
  <c r="BI216" i="5"/>
  <c r="BH216"/>
  <c r="BG216"/>
  <c r="BF216"/>
  <c r="BE216"/>
  <c r="AA216"/>
  <c r="AA215" s="1"/>
  <c r="Y216"/>
  <c r="Y215" s="1"/>
  <c r="W216"/>
  <c r="W215" s="1"/>
  <c r="BK216"/>
  <c r="BK215" s="1"/>
  <c r="N215" s="1"/>
  <c r="N94" s="1"/>
  <c r="N216"/>
  <c r="BI214"/>
  <c r="BH214"/>
  <c r="BG214"/>
  <c r="BF214"/>
  <c r="AA214"/>
  <c r="Y214"/>
  <c r="W214"/>
  <c r="BK214"/>
  <c r="N214"/>
  <c r="BE214" s="1"/>
  <c r="BI212"/>
  <c r="BH212"/>
  <c r="BG212"/>
  <c r="BF212"/>
  <c r="AA212"/>
  <c r="Y212"/>
  <c r="W212"/>
  <c r="BK212"/>
  <c r="N212"/>
  <c r="BE212" s="1"/>
  <c r="BI211"/>
  <c r="BH211"/>
  <c r="BG211"/>
  <c r="BF211"/>
  <c r="AA211"/>
  <c r="Y211"/>
  <c r="W211"/>
  <c r="BK211"/>
  <c r="N211"/>
  <c r="BE211" s="1"/>
  <c r="BI210"/>
  <c r="BH210"/>
  <c r="BG210"/>
  <c r="BF210"/>
  <c r="AA210"/>
  <c r="Y210"/>
  <c r="W210"/>
  <c r="BK210"/>
  <c r="N210"/>
  <c r="BE210" s="1"/>
  <c r="BI209"/>
  <c r="BH209"/>
  <c r="BG209"/>
  <c r="BF209"/>
  <c r="AA209"/>
  <c r="Y209"/>
  <c r="W209"/>
  <c r="BK209"/>
  <c r="N209"/>
  <c r="BE209" s="1"/>
  <c r="BI208"/>
  <c r="BH208"/>
  <c r="BG208"/>
  <c r="BF208"/>
  <c r="AA208"/>
  <c r="Y208"/>
  <c r="W208"/>
  <c r="BK208"/>
  <c r="N208"/>
  <c r="BE208" s="1"/>
  <c r="BI207"/>
  <c r="BH207"/>
  <c r="BG207"/>
  <c r="BF207"/>
  <c r="AA207"/>
  <c r="Y207"/>
  <c r="W207"/>
  <c r="BK207"/>
  <c r="N207"/>
  <c r="BE207" s="1"/>
  <c r="BI206"/>
  <c r="BH206"/>
  <c r="BG206"/>
  <c r="BF206"/>
  <c r="AA206"/>
  <c r="Y206"/>
  <c r="W206"/>
  <c r="BK206"/>
  <c r="N206"/>
  <c r="BE206" s="1"/>
  <c r="BI205"/>
  <c r="BH205"/>
  <c r="BG205"/>
  <c r="BF205"/>
  <c r="AA205"/>
  <c r="Y205"/>
  <c r="W205"/>
  <c r="BK205"/>
  <c r="N205"/>
  <c r="BE205" s="1"/>
  <c r="BI204"/>
  <c r="BH204"/>
  <c r="BG204"/>
  <c r="BF204"/>
  <c r="AA204"/>
  <c r="Y204"/>
  <c r="W204"/>
  <c r="BK204"/>
  <c r="N204"/>
  <c r="BE204" s="1"/>
  <c r="BI203"/>
  <c r="BH203"/>
  <c r="BG203"/>
  <c r="BF203"/>
  <c r="AA203"/>
  <c r="Y203"/>
  <c r="W203"/>
  <c r="BK203"/>
  <c r="N203"/>
  <c r="BE203" s="1"/>
  <c r="BI202"/>
  <c r="BH202"/>
  <c r="BG202"/>
  <c r="BF202"/>
  <c r="AA202"/>
  <c r="Y202"/>
  <c r="W202"/>
  <c r="BK202"/>
  <c r="N202"/>
  <c r="BE202" s="1"/>
  <c r="BI201"/>
  <c r="BH201"/>
  <c r="BG201"/>
  <c r="BF201"/>
  <c r="AA201"/>
  <c r="Y201"/>
  <c r="W201"/>
  <c r="BK201"/>
  <c r="N201"/>
  <c r="BE201" s="1"/>
  <c r="BI200"/>
  <c r="BH200"/>
  <c r="BG200"/>
  <c r="BF200"/>
  <c r="AA200"/>
  <c r="Y200"/>
  <c r="W200"/>
  <c r="BK200"/>
  <c r="N200"/>
  <c r="BE200" s="1"/>
  <c r="BI199"/>
  <c r="BH199"/>
  <c r="BG199"/>
  <c r="BF199"/>
  <c r="AA199"/>
  <c r="Y199"/>
  <c r="W199"/>
  <c r="BK199"/>
  <c r="N199"/>
  <c r="BE199" s="1"/>
  <c r="BI198"/>
  <c r="BH198"/>
  <c r="BG198"/>
  <c r="BF198"/>
  <c r="AA198"/>
  <c r="Y198"/>
  <c r="W198"/>
  <c r="BK198"/>
  <c r="N198"/>
  <c r="BE198" s="1"/>
  <c r="BI197"/>
  <c r="BH197"/>
  <c r="BG197"/>
  <c r="BF197"/>
  <c r="AA197"/>
  <c r="Y197"/>
  <c r="W197"/>
  <c r="BK197"/>
  <c r="N197"/>
  <c r="BE197" s="1"/>
  <c r="BI196"/>
  <c r="BH196"/>
  <c r="BG196"/>
  <c r="BF196"/>
  <c r="AA196"/>
  <c r="Y196"/>
  <c r="W196"/>
  <c r="BK196"/>
  <c r="N196"/>
  <c r="BE196" s="1"/>
  <c r="BI195"/>
  <c r="BH195"/>
  <c r="BG195"/>
  <c r="BF195"/>
  <c r="AA195"/>
  <c r="Y195"/>
  <c r="W195"/>
  <c r="BK195"/>
  <c r="N195"/>
  <c r="BE195" s="1"/>
  <c r="BI194"/>
  <c r="BH194"/>
  <c r="BG194"/>
  <c r="BF194"/>
  <c r="AA194"/>
  <c r="Y194"/>
  <c r="W194"/>
  <c r="BK194"/>
  <c r="N194"/>
  <c r="BE194" s="1"/>
  <c r="BI193"/>
  <c r="BH193"/>
  <c r="BG193"/>
  <c r="BF193"/>
  <c r="AA193"/>
  <c r="Y193"/>
  <c r="W193"/>
  <c r="BK193"/>
  <c r="N193"/>
  <c r="BE193" s="1"/>
  <c r="BI192"/>
  <c r="BH192"/>
  <c r="BG192"/>
  <c r="BF192"/>
  <c r="AA192"/>
  <c r="Y192"/>
  <c r="W192"/>
  <c r="BK192"/>
  <c r="N192"/>
  <c r="BE192" s="1"/>
  <c r="BI191"/>
  <c r="BH191"/>
  <c r="BG191"/>
  <c r="BF191"/>
  <c r="AA191"/>
  <c r="Y191"/>
  <c r="W191"/>
  <c r="BK191"/>
  <c r="N191"/>
  <c r="BE191" s="1"/>
  <c r="BI190"/>
  <c r="BH190"/>
  <c r="BG190"/>
  <c r="BF190"/>
  <c r="AA190"/>
  <c r="Y190"/>
  <c r="W190"/>
  <c r="BK190"/>
  <c r="N190"/>
  <c r="BE190" s="1"/>
  <c r="BI189"/>
  <c r="BH189"/>
  <c r="BG189"/>
  <c r="BF189"/>
  <c r="AA189"/>
  <c r="AA188" s="1"/>
  <c r="Y189"/>
  <c r="Y188" s="1"/>
  <c r="W189"/>
  <c r="W188" s="1"/>
  <c r="BK189"/>
  <c r="BK188" s="1"/>
  <c r="N188" s="1"/>
  <c r="N93" s="1"/>
  <c r="N189"/>
  <c r="BE189" s="1"/>
  <c r="BI176"/>
  <c r="BH176"/>
  <c r="BG176"/>
  <c r="BF176"/>
  <c r="BE176"/>
  <c r="AA176"/>
  <c r="AA175" s="1"/>
  <c r="Y176"/>
  <c r="Y175" s="1"/>
  <c r="W176"/>
  <c r="W175" s="1"/>
  <c r="BK176"/>
  <c r="BK175" s="1"/>
  <c r="N175" s="1"/>
  <c r="N92" s="1"/>
  <c r="N176"/>
  <c r="BI174"/>
  <c r="BH174"/>
  <c r="BG174"/>
  <c r="BF174"/>
  <c r="AA174"/>
  <c r="Y174"/>
  <c r="W174"/>
  <c r="BK174"/>
  <c r="N174"/>
  <c r="BE174" s="1"/>
  <c r="BI173"/>
  <c r="BH173"/>
  <c r="BG173"/>
  <c r="BF173"/>
  <c r="AA173"/>
  <c r="Y173"/>
  <c r="W173"/>
  <c r="BK173"/>
  <c r="N173"/>
  <c r="BE173" s="1"/>
  <c r="BI172"/>
  <c r="BH172"/>
  <c r="BG172"/>
  <c r="BF172"/>
  <c r="AA172"/>
  <c r="AA171" s="1"/>
  <c r="Y172"/>
  <c r="Y171" s="1"/>
  <c r="W172"/>
  <c r="W171" s="1"/>
  <c r="BK172"/>
  <c r="BK171" s="1"/>
  <c r="N171" s="1"/>
  <c r="N91" s="1"/>
  <c r="N172"/>
  <c r="BE172" s="1"/>
  <c r="BI170"/>
  <c r="BH170"/>
  <c r="BG170"/>
  <c r="BF170"/>
  <c r="BE170"/>
  <c r="AA170"/>
  <c r="Y170"/>
  <c r="W170"/>
  <c r="BK170"/>
  <c r="N170"/>
  <c r="BI166"/>
  <c r="BH166"/>
  <c r="BG166"/>
  <c r="BF166"/>
  <c r="BE166"/>
  <c r="AA166"/>
  <c r="Y166"/>
  <c r="W166"/>
  <c r="BK166"/>
  <c r="N166"/>
  <c r="BI165"/>
  <c r="BH165"/>
  <c r="BG165"/>
  <c r="BF165"/>
  <c r="BE165"/>
  <c r="AA165"/>
  <c r="Y165"/>
  <c r="W165"/>
  <c r="BK165"/>
  <c r="N165"/>
  <c r="BI162"/>
  <c r="BH162"/>
  <c r="BG162"/>
  <c r="BF162"/>
  <c r="BE162"/>
  <c r="AA162"/>
  <c r="Y162"/>
  <c r="W162"/>
  <c r="BK162"/>
  <c r="N162"/>
  <c r="BI156"/>
  <c r="BH156"/>
  <c r="BG156"/>
  <c r="BF156"/>
  <c r="BE156"/>
  <c r="AA156"/>
  <c r="Y156"/>
  <c r="W156"/>
  <c r="BK156"/>
  <c r="N156"/>
  <c r="BI155"/>
  <c r="BH155"/>
  <c r="BG155"/>
  <c r="BF155"/>
  <c r="BE155"/>
  <c r="AA155"/>
  <c r="Y155"/>
  <c r="W155"/>
  <c r="BK155"/>
  <c r="N155"/>
  <c r="BI154"/>
  <c r="BH154"/>
  <c r="BG154"/>
  <c r="BF154"/>
  <c r="BE154"/>
  <c r="AA154"/>
  <c r="Y154"/>
  <c r="W154"/>
  <c r="BK154"/>
  <c r="N154"/>
  <c r="BI144"/>
  <c r="BH144"/>
  <c r="BG144"/>
  <c r="BF144"/>
  <c r="BE144"/>
  <c r="AA144"/>
  <c r="Y144"/>
  <c r="W144"/>
  <c r="BK144"/>
  <c r="N144"/>
  <c r="BI138"/>
  <c r="BH138"/>
  <c r="BG138"/>
  <c r="BF138"/>
  <c r="BE138"/>
  <c r="AA138"/>
  <c r="Y138"/>
  <c r="W138"/>
  <c r="BK138"/>
  <c r="N138"/>
  <c r="BI137"/>
  <c r="BH137"/>
  <c r="BG137"/>
  <c r="BF137"/>
  <c r="BE137"/>
  <c r="AA137"/>
  <c r="Y137"/>
  <c r="W137"/>
  <c r="BK137"/>
  <c r="N137"/>
  <c r="BI135"/>
  <c r="BH135"/>
  <c r="BG135"/>
  <c r="BF135"/>
  <c r="BE135"/>
  <c r="AA135"/>
  <c r="Y135"/>
  <c r="W135"/>
  <c r="BK135"/>
  <c r="N135"/>
  <c r="BI134"/>
  <c r="BH134"/>
  <c r="BG134"/>
  <c r="BF134"/>
  <c r="BE134"/>
  <c r="AA134"/>
  <c r="Y134"/>
  <c r="W134"/>
  <c r="BK134"/>
  <c r="N134"/>
  <c r="BI128"/>
  <c r="BH128"/>
  <c r="BG128"/>
  <c r="BF128"/>
  <c r="BE128"/>
  <c r="AA128"/>
  <c r="Y128"/>
  <c r="W128"/>
  <c r="BK128"/>
  <c r="N128"/>
  <c r="BI127"/>
  <c r="BH127"/>
  <c r="BG127"/>
  <c r="BF127"/>
  <c r="BE127"/>
  <c r="AA127"/>
  <c r="Y127"/>
  <c r="W127"/>
  <c r="BK127"/>
  <c r="N127"/>
  <c r="BI124"/>
  <c r="BH124"/>
  <c r="BG124"/>
  <c r="BF124"/>
  <c r="BE124"/>
  <c r="AA124"/>
  <c r="AA123" s="1"/>
  <c r="AA122" s="1"/>
  <c r="AA121" s="1"/>
  <c r="Y124"/>
  <c r="Y123" s="1"/>
  <c r="W124"/>
  <c r="W123" s="1"/>
  <c r="W122" s="1"/>
  <c r="W121" s="1"/>
  <c r="AU91" i="1" s="1"/>
  <c r="BK124" i="5"/>
  <c r="BK123" s="1"/>
  <c r="N124"/>
  <c r="M118"/>
  <c r="M117"/>
  <c r="F117"/>
  <c r="F115"/>
  <c r="F113"/>
  <c r="BI102"/>
  <c r="BH102"/>
  <c r="BG102"/>
  <c r="BF102"/>
  <c r="BI101"/>
  <c r="BH101"/>
  <c r="BG101"/>
  <c r="BF101"/>
  <c r="BI100"/>
  <c r="BH100"/>
  <c r="BG100"/>
  <c r="BF100"/>
  <c r="BI99"/>
  <c r="BH99"/>
  <c r="BG99"/>
  <c r="BF99"/>
  <c r="BI98"/>
  <c r="BH98"/>
  <c r="BG98"/>
  <c r="BF98"/>
  <c r="BI97"/>
  <c r="H36" s="1"/>
  <c r="BD91" i="1" s="1"/>
  <c r="BH97" i="5"/>
  <c r="H35" s="1"/>
  <c r="BC91" i="1" s="1"/>
  <c r="BG97" i="5"/>
  <c r="H34" s="1"/>
  <c r="BB91" i="1" s="1"/>
  <c r="BF97" i="5"/>
  <c r="H33" s="1"/>
  <c r="BA91" i="1" s="1"/>
  <c r="M84" i="5"/>
  <c r="M83"/>
  <c r="F83"/>
  <c r="F81"/>
  <c r="F79"/>
  <c r="O18"/>
  <c r="E18"/>
  <c r="O17"/>
  <c r="O15"/>
  <c r="E15"/>
  <c r="F118" s="1"/>
  <c r="O14"/>
  <c r="O9"/>
  <c r="M115" s="1"/>
  <c r="F6"/>
  <c r="F112" s="1"/>
  <c r="N165" i="4"/>
  <c r="Y163"/>
  <c r="AA151"/>
  <c r="W151"/>
  <c r="Y143"/>
  <c r="AA122"/>
  <c r="W122"/>
  <c r="AY90" i="1"/>
  <c r="AX90"/>
  <c r="BI164" i="4"/>
  <c r="BH164"/>
  <c r="BG164"/>
  <c r="BF164"/>
  <c r="AA164"/>
  <c r="AA163" s="1"/>
  <c r="Y164"/>
  <c r="W164"/>
  <c r="W163" s="1"/>
  <c r="BK164"/>
  <c r="BK163" s="1"/>
  <c r="N163" s="1"/>
  <c r="N93" s="1"/>
  <c r="N164"/>
  <c r="BE164" s="1"/>
  <c r="BI162"/>
  <c r="BH162"/>
  <c r="BG162"/>
  <c r="BF162"/>
  <c r="BE162"/>
  <c r="AA162"/>
  <c r="Y162"/>
  <c r="W162"/>
  <c r="BK162"/>
  <c r="N162"/>
  <c r="BI161"/>
  <c r="BH161"/>
  <c r="BG161"/>
  <c r="BF161"/>
  <c r="BE161"/>
  <c r="AA161"/>
  <c r="Y161"/>
  <c r="W161"/>
  <c r="BK161"/>
  <c r="N161"/>
  <c r="BI160"/>
  <c r="BH160"/>
  <c r="BG160"/>
  <c r="BF160"/>
  <c r="BE160"/>
  <c r="AA160"/>
  <c r="Y160"/>
  <c r="W160"/>
  <c r="BK160"/>
  <c r="N160"/>
  <c r="BI159"/>
  <c r="BH159"/>
  <c r="BG159"/>
  <c r="BF159"/>
  <c r="BE159"/>
  <c r="AA159"/>
  <c r="Y159"/>
  <c r="W159"/>
  <c r="BK159"/>
  <c r="N159"/>
  <c r="BI158"/>
  <c r="BH158"/>
  <c r="BG158"/>
  <c r="BF158"/>
  <c r="BE158"/>
  <c r="AA158"/>
  <c r="Y158"/>
  <c r="W158"/>
  <c r="BK158"/>
  <c r="N158"/>
  <c r="BI157"/>
  <c r="BH157"/>
  <c r="BG157"/>
  <c r="BF157"/>
  <c r="BE157"/>
  <c r="AA157"/>
  <c r="Y157"/>
  <c r="W157"/>
  <c r="BK157"/>
  <c r="N157"/>
  <c r="BI156"/>
  <c r="BH156"/>
  <c r="BG156"/>
  <c r="BF156"/>
  <c r="BE156"/>
  <c r="AA156"/>
  <c r="Y156"/>
  <c r="W156"/>
  <c r="BK156"/>
  <c r="N156"/>
  <c r="BI155"/>
  <c r="BH155"/>
  <c r="BG155"/>
  <c r="BF155"/>
  <c r="BE155"/>
  <c r="AA155"/>
  <c r="Y155"/>
  <c r="W155"/>
  <c r="BK155"/>
  <c r="N155"/>
  <c r="BI154"/>
  <c r="BH154"/>
  <c r="BG154"/>
  <c r="BF154"/>
  <c r="BE154"/>
  <c r="AA154"/>
  <c r="Y154"/>
  <c r="W154"/>
  <c r="BK154"/>
  <c r="N154"/>
  <c r="BI153"/>
  <c r="BH153"/>
  <c r="BG153"/>
  <c r="BF153"/>
  <c r="BE153"/>
  <c r="AA153"/>
  <c r="Y153"/>
  <c r="W153"/>
  <c r="BK153"/>
  <c r="N153"/>
  <c r="BI152"/>
  <c r="BH152"/>
  <c r="BG152"/>
  <c r="BF152"/>
  <c r="BE152"/>
  <c r="AA152"/>
  <c r="Y152"/>
  <c r="Y151" s="1"/>
  <c r="W152"/>
  <c r="BK152"/>
  <c r="BK151" s="1"/>
  <c r="N151" s="1"/>
  <c r="N152"/>
  <c r="N92"/>
  <c r="BI144"/>
  <c r="BH144"/>
  <c r="BG144"/>
  <c r="BF144"/>
  <c r="AA144"/>
  <c r="AA143" s="1"/>
  <c r="Y144"/>
  <c r="W144"/>
  <c r="W143" s="1"/>
  <c r="BK144"/>
  <c r="BK143" s="1"/>
  <c r="N143" s="1"/>
  <c r="N91" s="1"/>
  <c r="N144"/>
  <c r="BE144" s="1"/>
  <c r="BI142"/>
  <c r="BH142"/>
  <c r="BG142"/>
  <c r="BF142"/>
  <c r="BE142"/>
  <c r="AA142"/>
  <c r="Y142"/>
  <c r="W142"/>
  <c r="BK142"/>
  <c r="N142"/>
  <c r="BI140"/>
  <c r="BH140"/>
  <c r="BG140"/>
  <c r="BF140"/>
  <c r="BE140"/>
  <c r="AA140"/>
  <c r="Y140"/>
  <c r="W140"/>
  <c r="BK140"/>
  <c r="N140"/>
  <c r="BI134"/>
  <c r="BH134"/>
  <c r="BG134"/>
  <c r="BF134"/>
  <c r="BE134"/>
  <c r="AA134"/>
  <c r="Y134"/>
  <c r="W134"/>
  <c r="BK134"/>
  <c r="N134"/>
  <c r="BI133"/>
  <c r="BH133"/>
  <c r="BG133"/>
  <c r="BF133"/>
  <c r="BE133"/>
  <c r="AA133"/>
  <c r="Y133"/>
  <c r="W133"/>
  <c r="BK133"/>
  <c r="N133"/>
  <c r="BI132"/>
  <c r="BH132"/>
  <c r="BG132"/>
  <c r="BF132"/>
  <c r="BE132"/>
  <c r="AA132"/>
  <c r="Y132"/>
  <c r="W132"/>
  <c r="BK132"/>
  <c r="N132"/>
  <c r="BI131"/>
  <c r="BH131"/>
  <c r="BG131"/>
  <c r="BF131"/>
  <c r="BE131"/>
  <c r="AA131"/>
  <c r="Y131"/>
  <c r="W131"/>
  <c r="BK131"/>
  <c r="N131"/>
  <c r="BI130"/>
  <c r="BH130"/>
  <c r="BG130"/>
  <c r="BF130"/>
  <c r="BE130"/>
  <c r="AA130"/>
  <c r="Y130"/>
  <c r="W130"/>
  <c r="BK130"/>
  <c r="N130"/>
  <c r="BI129"/>
  <c r="BH129"/>
  <c r="BG129"/>
  <c r="BF129"/>
  <c r="BE129"/>
  <c r="AA129"/>
  <c r="Y129"/>
  <c r="W129"/>
  <c r="BK129"/>
  <c r="N129"/>
  <c r="BI127"/>
  <c r="BH127"/>
  <c r="BG127"/>
  <c r="BF127"/>
  <c r="BE127"/>
  <c r="AA127"/>
  <c r="Y127"/>
  <c r="W127"/>
  <c r="BK127"/>
  <c r="N127"/>
  <c r="BI126"/>
  <c r="BH126"/>
  <c r="BG126"/>
  <c r="BF126"/>
  <c r="BE126"/>
  <c r="AA126"/>
  <c r="Y126"/>
  <c r="W126"/>
  <c r="BK126"/>
  <c r="N126"/>
  <c r="BI123"/>
  <c r="BH123"/>
  <c r="BG123"/>
  <c r="BF123"/>
  <c r="BE123"/>
  <c r="AA123"/>
  <c r="Y123"/>
  <c r="Y122" s="1"/>
  <c r="Y121" s="1"/>
  <c r="Y120" s="1"/>
  <c r="W123"/>
  <c r="BK123"/>
  <c r="BK122" s="1"/>
  <c r="N123"/>
  <c r="M117"/>
  <c r="M116"/>
  <c r="F116"/>
  <c r="F114"/>
  <c r="F112"/>
  <c r="BI101"/>
  <c r="BH101"/>
  <c r="BG101"/>
  <c r="BF101"/>
  <c r="BI100"/>
  <c r="BH100"/>
  <c r="BG100"/>
  <c r="BF100"/>
  <c r="BI99"/>
  <c r="BH99"/>
  <c r="BG99"/>
  <c r="BF99"/>
  <c r="BI98"/>
  <c r="BH98"/>
  <c r="BG98"/>
  <c r="BF98"/>
  <c r="BI97"/>
  <c r="BH97"/>
  <c r="BG97"/>
  <c r="BF97"/>
  <c r="BI96"/>
  <c r="BH96"/>
  <c r="H35" s="1"/>
  <c r="BC90" i="1" s="1"/>
  <c r="BG96" i="4"/>
  <c r="BF96"/>
  <c r="M33" s="1"/>
  <c r="AW90" i="1" s="1"/>
  <c r="M84" i="4"/>
  <c r="M83"/>
  <c r="F83"/>
  <c r="F81"/>
  <c r="F79"/>
  <c r="O18"/>
  <c r="E18"/>
  <c r="O17"/>
  <c r="O15"/>
  <c r="E15"/>
  <c r="O14"/>
  <c r="O9"/>
  <c r="M114" s="1"/>
  <c r="F6"/>
  <c r="F111" s="1"/>
  <c r="N163" i="3"/>
  <c r="AY89" i="1"/>
  <c r="AX89"/>
  <c r="BI162" i="3"/>
  <c r="BH162"/>
  <c r="BG162"/>
  <c r="BF162"/>
  <c r="BE162"/>
  <c r="AA162"/>
  <c r="AA161" s="1"/>
  <c r="Y162"/>
  <c r="Y161" s="1"/>
  <c r="W162"/>
  <c r="W161" s="1"/>
  <c r="BK162"/>
  <c r="BK161" s="1"/>
  <c r="N161" s="1"/>
  <c r="N94" s="1"/>
  <c r="N162"/>
  <c r="BI160"/>
  <c r="BH160"/>
  <c r="BG160"/>
  <c r="BF160"/>
  <c r="AA160"/>
  <c r="Y160"/>
  <c r="W160"/>
  <c r="BK160"/>
  <c r="N160"/>
  <c r="BE160" s="1"/>
  <c r="BI159"/>
  <c r="BH159"/>
  <c r="BG159"/>
  <c r="BF159"/>
  <c r="AA159"/>
  <c r="Y159"/>
  <c r="W159"/>
  <c r="BK159"/>
  <c r="N159"/>
  <c r="BE159" s="1"/>
  <c r="BI158"/>
  <c r="BH158"/>
  <c r="BG158"/>
  <c r="BF158"/>
  <c r="AA158"/>
  <c r="Y158"/>
  <c r="W158"/>
  <c r="BK158"/>
  <c r="N158"/>
  <c r="BE158" s="1"/>
  <c r="BI157"/>
  <c r="BH157"/>
  <c r="BG157"/>
  <c r="BF157"/>
  <c r="AA157"/>
  <c r="Y157"/>
  <c r="W157"/>
  <c r="BK157"/>
  <c r="N157"/>
  <c r="BE157" s="1"/>
  <c r="BI156"/>
  <c r="BH156"/>
  <c r="BG156"/>
  <c r="BF156"/>
  <c r="AA156"/>
  <c r="Y156"/>
  <c r="W156"/>
  <c r="BK156"/>
  <c r="N156"/>
  <c r="BE156" s="1"/>
  <c r="BI155"/>
  <c r="BH155"/>
  <c r="BG155"/>
  <c r="BF155"/>
  <c r="AA155"/>
  <c r="Y155"/>
  <c r="W155"/>
  <c r="BK155"/>
  <c r="N155"/>
  <c r="BE155" s="1"/>
  <c r="BI154"/>
  <c r="BH154"/>
  <c r="BG154"/>
  <c r="BF154"/>
  <c r="AA154"/>
  <c r="AA153" s="1"/>
  <c r="Y154"/>
  <c r="Y153" s="1"/>
  <c r="W154"/>
  <c r="W153" s="1"/>
  <c r="BK154"/>
  <c r="BK153" s="1"/>
  <c r="N153" s="1"/>
  <c r="N93" s="1"/>
  <c r="N154"/>
  <c r="BE154" s="1"/>
  <c r="BI150"/>
  <c r="BH150"/>
  <c r="BG150"/>
  <c r="BF150"/>
  <c r="BE150"/>
  <c r="AA150"/>
  <c r="Y150"/>
  <c r="W150"/>
  <c r="BK150"/>
  <c r="N150"/>
  <c r="BI148"/>
  <c r="BH148"/>
  <c r="BG148"/>
  <c r="BF148"/>
  <c r="BE148"/>
  <c r="AA148"/>
  <c r="AA147" s="1"/>
  <c r="Y148"/>
  <c r="Y147" s="1"/>
  <c r="W148"/>
  <c r="W147" s="1"/>
  <c r="BK148"/>
  <c r="BK147" s="1"/>
  <c r="N147" s="1"/>
  <c r="N92" s="1"/>
  <c r="N148"/>
  <c r="BI146"/>
  <c r="BH146"/>
  <c r="BG146"/>
  <c r="BF146"/>
  <c r="AA146"/>
  <c r="Y146"/>
  <c r="W146"/>
  <c r="BK146"/>
  <c r="N146"/>
  <c r="BE146" s="1"/>
  <c r="BI145"/>
  <c r="BH145"/>
  <c r="BG145"/>
  <c r="BF145"/>
  <c r="AA145"/>
  <c r="AA144" s="1"/>
  <c r="Y145"/>
  <c r="Y144" s="1"/>
  <c r="W145"/>
  <c r="W144" s="1"/>
  <c r="BK145"/>
  <c r="BK144" s="1"/>
  <c r="N144" s="1"/>
  <c r="N91" s="1"/>
  <c r="N145"/>
  <c r="BE145" s="1"/>
  <c r="BI143"/>
  <c r="BH143"/>
  <c r="BG143"/>
  <c r="BF143"/>
  <c r="BE143"/>
  <c r="AA143"/>
  <c r="Y143"/>
  <c r="W143"/>
  <c r="BK143"/>
  <c r="N143"/>
  <c r="BI141"/>
  <c r="BH141"/>
  <c r="BG141"/>
  <c r="BF141"/>
  <c r="BE141"/>
  <c r="AA141"/>
  <c r="Y141"/>
  <c r="W141"/>
  <c r="BK141"/>
  <c r="N141"/>
  <c r="BI135"/>
  <c r="BH135"/>
  <c r="BG135"/>
  <c r="BF135"/>
  <c r="BE135"/>
  <c r="AA135"/>
  <c r="Y135"/>
  <c r="W135"/>
  <c r="BK135"/>
  <c r="N135"/>
  <c r="BI134"/>
  <c r="BH134"/>
  <c r="BG134"/>
  <c r="BF134"/>
  <c r="BE134"/>
  <c r="AA134"/>
  <c r="Y134"/>
  <c r="W134"/>
  <c r="BK134"/>
  <c r="N134"/>
  <c r="BI133"/>
  <c r="BH133"/>
  <c r="BG133"/>
  <c r="BF133"/>
  <c r="BE133"/>
  <c r="AA133"/>
  <c r="Y133"/>
  <c r="W133"/>
  <c r="BK133"/>
  <c r="N133"/>
  <c r="BI132"/>
  <c r="BH132"/>
  <c r="BG132"/>
  <c r="BF132"/>
  <c r="BE132"/>
  <c r="AA132"/>
  <c r="Y132"/>
  <c r="W132"/>
  <c r="BK132"/>
  <c r="N132"/>
  <c r="BI131"/>
  <c r="BH131"/>
  <c r="BG131"/>
  <c r="BF131"/>
  <c r="BE131"/>
  <c r="AA131"/>
  <c r="Y131"/>
  <c r="W131"/>
  <c r="BK131"/>
  <c r="N131"/>
  <c r="BI130"/>
  <c r="BH130"/>
  <c r="BG130"/>
  <c r="BF130"/>
  <c r="BE130"/>
  <c r="AA130"/>
  <c r="Y130"/>
  <c r="W130"/>
  <c r="BK130"/>
  <c r="N130"/>
  <c r="BI128"/>
  <c r="BH128"/>
  <c r="BG128"/>
  <c r="BF128"/>
  <c r="BE128"/>
  <c r="AA128"/>
  <c r="Y128"/>
  <c r="W128"/>
  <c r="BK128"/>
  <c r="N128"/>
  <c r="BI127"/>
  <c r="BH127"/>
  <c r="BG127"/>
  <c r="BF127"/>
  <c r="BE127"/>
  <c r="AA127"/>
  <c r="Y127"/>
  <c r="W127"/>
  <c r="BK127"/>
  <c r="N127"/>
  <c r="BI124"/>
  <c r="BH124"/>
  <c r="BG124"/>
  <c r="BF124"/>
  <c r="BE124"/>
  <c r="AA124"/>
  <c r="AA123" s="1"/>
  <c r="AA122" s="1"/>
  <c r="AA121" s="1"/>
  <c r="Y124"/>
  <c r="Y123" s="1"/>
  <c r="Y122" s="1"/>
  <c r="Y121" s="1"/>
  <c r="W124"/>
  <c r="W123" s="1"/>
  <c r="W122" s="1"/>
  <c r="W121" s="1"/>
  <c r="AU89" i="1" s="1"/>
  <c r="BK124" i="3"/>
  <c r="BK123" s="1"/>
  <c r="BK122" s="1"/>
  <c r="N124"/>
  <c r="M118"/>
  <c r="M117"/>
  <c r="F117"/>
  <c r="F115"/>
  <c r="F113"/>
  <c r="BI102"/>
  <c r="BH102"/>
  <c r="BG102"/>
  <c r="BF102"/>
  <c r="BI101"/>
  <c r="BH101"/>
  <c r="BG101"/>
  <c r="BF101"/>
  <c r="BI100"/>
  <c r="BH100"/>
  <c r="BG100"/>
  <c r="BF100"/>
  <c r="BI99"/>
  <c r="BH99"/>
  <c r="BG99"/>
  <c r="BF99"/>
  <c r="BI98"/>
  <c r="BH98"/>
  <c r="BG98"/>
  <c r="BF98"/>
  <c r="BI97"/>
  <c r="H36" s="1"/>
  <c r="BD89" i="1" s="1"/>
  <c r="BH97" i="3"/>
  <c r="H35" s="1"/>
  <c r="BC89" i="1" s="1"/>
  <c r="BG97" i="3"/>
  <c r="H34" s="1"/>
  <c r="BB89" i="1" s="1"/>
  <c r="BF97" i="3"/>
  <c r="H33" s="1"/>
  <c r="BA89" i="1" s="1"/>
  <c r="M84" i="3"/>
  <c r="M83"/>
  <c r="F83"/>
  <c r="F81"/>
  <c r="F79"/>
  <c r="O18"/>
  <c r="E18"/>
  <c r="O17"/>
  <c r="O15"/>
  <c r="E15"/>
  <c r="F118" s="1"/>
  <c r="O14"/>
  <c r="O9"/>
  <c r="M115" s="1"/>
  <c r="F6"/>
  <c r="F112" s="1"/>
  <c r="N340" i="2"/>
  <c r="Y336"/>
  <c r="AA326"/>
  <c r="W326"/>
  <c r="AY88" i="1"/>
  <c r="AX88"/>
  <c r="BI338" i="2"/>
  <c r="BH338"/>
  <c r="BG338"/>
  <c r="BF338"/>
  <c r="AA338"/>
  <c r="Y338"/>
  <c r="W338"/>
  <c r="BK338"/>
  <c r="N338"/>
  <c r="BE338" s="1"/>
  <c r="BI337"/>
  <c r="BH337"/>
  <c r="BG337"/>
  <c r="BF337"/>
  <c r="AA337"/>
  <c r="AA336" s="1"/>
  <c r="Y337"/>
  <c r="W337"/>
  <c r="W336" s="1"/>
  <c r="BK337"/>
  <c r="BK336" s="1"/>
  <c r="N336" s="1"/>
  <c r="N99" s="1"/>
  <c r="N337"/>
  <c r="BE337" s="1"/>
  <c r="BI335"/>
  <c r="BH335"/>
  <c r="BG335"/>
  <c r="BF335"/>
  <c r="BE335"/>
  <c r="AA335"/>
  <c r="Y335"/>
  <c r="W335"/>
  <c r="BK335"/>
  <c r="N335"/>
  <c r="BI334"/>
  <c r="BH334"/>
  <c r="BG334"/>
  <c r="BF334"/>
  <c r="BE334"/>
  <c r="AA334"/>
  <c r="Y334"/>
  <c r="W334"/>
  <c r="BK334"/>
  <c r="N334"/>
  <c r="BI333"/>
  <c r="BH333"/>
  <c r="BG333"/>
  <c r="BF333"/>
  <c r="BE333"/>
  <c r="AA333"/>
  <c r="Y333"/>
  <c r="W333"/>
  <c r="BK333"/>
  <c r="N333"/>
  <c r="BI332"/>
  <c r="BH332"/>
  <c r="BG332"/>
  <c r="BF332"/>
  <c r="BE332"/>
  <c r="AA332"/>
  <c r="Y332"/>
  <c r="W332"/>
  <c r="BK332"/>
  <c r="N332"/>
  <c r="BI331"/>
  <c r="BH331"/>
  <c r="BG331"/>
  <c r="BF331"/>
  <c r="BE331"/>
  <c r="AA331"/>
  <c r="Y331"/>
  <c r="W331"/>
  <c r="BK331"/>
  <c r="N331"/>
  <c r="BI330"/>
  <c r="BH330"/>
  <c r="BG330"/>
  <c r="BF330"/>
  <c r="BE330"/>
  <c r="AA330"/>
  <c r="Y330"/>
  <c r="W330"/>
  <c r="BK330"/>
  <c r="N330"/>
  <c r="BI329"/>
  <c r="BH329"/>
  <c r="BG329"/>
  <c r="BF329"/>
  <c r="BE329"/>
  <c r="AA329"/>
  <c r="Y329"/>
  <c r="W329"/>
  <c r="BK329"/>
  <c r="N329"/>
  <c r="BI328"/>
  <c r="BH328"/>
  <c r="BG328"/>
  <c r="BF328"/>
  <c r="BE328"/>
  <c r="AA328"/>
  <c r="Y328"/>
  <c r="W328"/>
  <c r="BK328"/>
  <c r="N328"/>
  <c r="BI327"/>
  <c r="BH327"/>
  <c r="BG327"/>
  <c r="BF327"/>
  <c r="BE327"/>
  <c r="AA327"/>
  <c r="Y327"/>
  <c r="Y326" s="1"/>
  <c r="W327"/>
  <c r="BK327"/>
  <c r="BK326" s="1"/>
  <c r="N326" s="1"/>
  <c r="N98" s="1"/>
  <c r="N327"/>
  <c r="BI325"/>
  <c r="BH325"/>
  <c r="BG325"/>
  <c r="BF325"/>
  <c r="AA325"/>
  <c r="Y325"/>
  <c r="W325"/>
  <c r="BK325"/>
  <c r="N325"/>
  <c r="BE325" s="1"/>
  <c r="BI324"/>
  <c r="BH324"/>
  <c r="BG324"/>
  <c r="BF324"/>
  <c r="AA324"/>
  <c r="Y324"/>
  <c r="W324"/>
  <c r="BK324"/>
  <c r="N324"/>
  <c r="BE324" s="1"/>
  <c r="BI323"/>
  <c r="BH323"/>
  <c r="BG323"/>
  <c r="BF323"/>
  <c r="AA323"/>
  <c r="Y323"/>
  <c r="W323"/>
  <c r="BK323"/>
  <c r="N323"/>
  <c r="BE323" s="1"/>
  <c r="BI322"/>
  <c r="BH322"/>
  <c r="BG322"/>
  <c r="BF322"/>
  <c r="AA322"/>
  <c r="Y322"/>
  <c r="W322"/>
  <c r="BK322"/>
  <c r="N322"/>
  <c r="BE322" s="1"/>
  <c r="BI321"/>
  <c r="BH321"/>
  <c r="BG321"/>
  <c r="BF321"/>
  <c r="AA321"/>
  <c r="Y321"/>
  <c r="W321"/>
  <c r="BK321"/>
  <c r="N321"/>
  <c r="BE321" s="1"/>
  <c r="BI320"/>
  <c r="BH320"/>
  <c r="BG320"/>
  <c r="BF320"/>
  <c r="AA320"/>
  <c r="Y320"/>
  <c r="W320"/>
  <c r="BK320"/>
  <c r="N320"/>
  <c r="BE320" s="1"/>
  <c r="BI319"/>
  <c r="BH319"/>
  <c r="BG319"/>
  <c r="BF319"/>
  <c r="AA319"/>
  <c r="Y319"/>
  <c r="W319"/>
  <c r="BK319"/>
  <c r="N319"/>
  <c r="BE319" s="1"/>
  <c r="BI318"/>
  <c r="BH318"/>
  <c r="BG318"/>
  <c r="BF318"/>
  <c r="AA318"/>
  <c r="Y318"/>
  <c r="W318"/>
  <c r="BK318"/>
  <c r="N318"/>
  <c r="BE318" s="1"/>
  <c r="BI317"/>
  <c r="BH317"/>
  <c r="BG317"/>
  <c r="BF317"/>
  <c r="AA317"/>
  <c r="Y317"/>
  <c r="W317"/>
  <c r="BK317"/>
  <c r="N317"/>
  <c r="BE317" s="1"/>
  <c r="BI316"/>
  <c r="BH316"/>
  <c r="BG316"/>
  <c r="BF316"/>
  <c r="AA316"/>
  <c r="Y316"/>
  <c r="W316"/>
  <c r="BK316"/>
  <c r="N316"/>
  <c r="BE316" s="1"/>
  <c r="BI315"/>
  <c r="BH315"/>
  <c r="BG315"/>
  <c r="BF315"/>
  <c r="AA315"/>
  <c r="Y315"/>
  <c r="W315"/>
  <c r="BK315"/>
  <c r="N315"/>
  <c r="BE315" s="1"/>
  <c r="BI314"/>
  <c r="BH314"/>
  <c r="BG314"/>
  <c r="BF314"/>
  <c r="AA314"/>
  <c r="Y314"/>
  <c r="W314"/>
  <c r="BK314"/>
  <c r="N314"/>
  <c r="BE314" s="1"/>
  <c r="BI313"/>
  <c r="BH313"/>
  <c r="BG313"/>
  <c r="BF313"/>
  <c r="AA313"/>
  <c r="Y313"/>
  <c r="W313"/>
  <c r="BK313"/>
  <c r="N313"/>
  <c r="BE313" s="1"/>
  <c r="BI312"/>
  <c r="BH312"/>
  <c r="BG312"/>
  <c r="BF312"/>
  <c r="AA312"/>
  <c r="Y312"/>
  <c r="W312"/>
  <c r="BK312"/>
  <c r="N312"/>
  <c r="BE312" s="1"/>
  <c r="BI311"/>
  <c r="BH311"/>
  <c r="BG311"/>
  <c r="BF311"/>
  <c r="AA311"/>
  <c r="Y311"/>
  <c r="W311"/>
  <c r="BK311"/>
  <c r="N311"/>
  <c r="BE311" s="1"/>
  <c r="BI310"/>
  <c r="BH310"/>
  <c r="BG310"/>
  <c r="BF310"/>
  <c r="AA310"/>
  <c r="Y310"/>
  <c r="W310"/>
  <c r="BK310"/>
  <c r="N310"/>
  <c r="BE310" s="1"/>
  <c r="BI309"/>
  <c r="BH309"/>
  <c r="BG309"/>
  <c r="BF309"/>
  <c r="AA309"/>
  <c r="Y309"/>
  <c r="W309"/>
  <c r="BK309"/>
  <c r="N309"/>
  <c r="BE309" s="1"/>
  <c r="BI308"/>
  <c r="BH308"/>
  <c r="BG308"/>
  <c r="BF308"/>
  <c r="AA308"/>
  <c r="Y308"/>
  <c r="W308"/>
  <c r="BK308"/>
  <c r="N308"/>
  <c r="BE308" s="1"/>
  <c r="BI307"/>
  <c r="BH307"/>
  <c r="BG307"/>
  <c r="BF307"/>
  <c r="AA307"/>
  <c r="Y307"/>
  <c r="W307"/>
  <c r="BK307"/>
  <c r="N307"/>
  <c r="BE307" s="1"/>
  <c r="BI306"/>
  <c r="BH306"/>
  <c r="BG306"/>
  <c r="BF306"/>
  <c r="AA306"/>
  <c r="Y306"/>
  <c r="W306"/>
  <c r="BK306"/>
  <c r="N306"/>
  <c r="BE306" s="1"/>
  <c r="BI305"/>
  <c r="BH305"/>
  <c r="BG305"/>
  <c r="BF305"/>
  <c r="AA305"/>
  <c r="Y305"/>
  <c r="W305"/>
  <c r="BK305"/>
  <c r="N305"/>
  <c r="BE305" s="1"/>
  <c r="BI304"/>
  <c r="BH304"/>
  <c r="BG304"/>
  <c r="BF304"/>
  <c r="AA304"/>
  <c r="Y304"/>
  <c r="W304"/>
  <c r="BK304"/>
  <c r="N304"/>
  <c r="BE304" s="1"/>
  <c r="BI303"/>
  <c r="BH303"/>
  <c r="BG303"/>
  <c r="BF303"/>
  <c r="AA303"/>
  <c r="Y303"/>
  <c r="W303"/>
  <c r="BK303"/>
  <c r="N303"/>
  <c r="BE303" s="1"/>
  <c r="BI302"/>
  <c r="BH302"/>
  <c r="BG302"/>
  <c r="BF302"/>
  <c r="AA302"/>
  <c r="Y302"/>
  <c r="W302"/>
  <c r="BK302"/>
  <c r="N302"/>
  <c r="BE302" s="1"/>
  <c r="BI301"/>
  <c r="BH301"/>
  <c r="BG301"/>
  <c r="BF301"/>
  <c r="AA301"/>
  <c r="Y301"/>
  <c r="W301"/>
  <c r="BK301"/>
  <c r="N301"/>
  <c r="BE301" s="1"/>
  <c r="BI300"/>
  <c r="BH300"/>
  <c r="BG300"/>
  <c r="BF300"/>
  <c r="AA300"/>
  <c r="Y300"/>
  <c r="W300"/>
  <c r="BK300"/>
  <c r="N300"/>
  <c r="BE300" s="1"/>
  <c r="BI299"/>
  <c r="BH299"/>
  <c r="BG299"/>
  <c r="BF299"/>
  <c r="AA299"/>
  <c r="Y299"/>
  <c r="W299"/>
  <c r="BK299"/>
  <c r="N299"/>
  <c r="BE299" s="1"/>
  <c r="BI297"/>
  <c r="BH297"/>
  <c r="BG297"/>
  <c r="BF297"/>
  <c r="AA297"/>
  <c r="Y297"/>
  <c r="W297"/>
  <c r="BK297"/>
  <c r="N297"/>
  <c r="BE297" s="1"/>
  <c r="BI296"/>
  <c r="BH296"/>
  <c r="BG296"/>
  <c r="BF296"/>
  <c r="AA296"/>
  <c r="Y296"/>
  <c r="W296"/>
  <c r="BK296"/>
  <c r="N296"/>
  <c r="BE296" s="1"/>
  <c r="BI295"/>
  <c r="BH295"/>
  <c r="BG295"/>
  <c r="BF295"/>
  <c r="AA295"/>
  <c r="Y295"/>
  <c r="W295"/>
  <c r="BK295"/>
  <c r="N295"/>
  <c r="BE295" s="1"/>
  <c r="BI294"/>
  <c r="BH294"/>
  <c r="BG294"/>
  <c r="BF294"/>
  <c r="AA294"/>
  <c r="Y294"/>
  <c r="W294"/>
  <c r="BK294"/>
  <c r="N294"/>
  <c r="BE294" s="1"/>
  <c r="BI293"/>
  <c r="BH293"/>
  <c r="BG293"/>
  <c r="BF293"/>
  <c r="AA293"/>
  <c r="Y293"/>
  <c r="W293"/>
  <c r="BK293"/>
  <c r="N293"/>
  <c r="BE293" s="1"/>
  <c r="BI292"/>
  <c r="BH292"/>
  <c r="BG292"/>
  <c r="BF292"/>
  <c r="AA292"/>
  <c r="Y292"/>
  <c r="W292"/>
  <c r="BK292"/>
  <c r="N292"/>
  <c r="BE292" s="1"/>
  <c r="BI291"/>
  <c r="BH291"/>
  <c r="BG291"/>
  <c r="BF291"/>
  <c r="AA291"/>
  <c r="Y291"/>
  <c r="W291"/>
  <c r="BK291"/>
  <c r="N291"/>
  <c r="BE291" s="1"/>
  <c r="BI290"/>
  <c r="BH290"/>
  <c r="BG290"/>
  <c r="BF290"/>
  <c r="AA290"/>
  <c r="Y290"/>
  <c r="W290"/>
  <c r="BK290"/>
  <c r="N290"/>
  <c r="BE290" s="1"/>
  <c r="BI289"/>
  <c r="BH289"/>
  <c r="BG289"/>
  <c r="BF289"/>
  <c r="AA289"/>
  <c r="Y289"/>
  <c r="W289"/>
  <c r="BK289"/>
  <c r="N289"/>
  <c r="BE289" s="1"/>
  <c r="BI288"/>
  <c r="BH288"/>
  <c r="BG288"/>
  <c r="BF288"/>
  <c r="AA288"/>
  <c r="Y288"/>
  <c r="W288"/>
  <c r="BK288"/>
  <c r="N288"/>
  <c r="BE288" s="1"/>
  <c r="BI287"/>
  <c r="BH287"/>
  <c r="BG287"/>
  <c r="BF287"/>
  <c r="BE287"/>
  <c r="AA287"/>
  <c r="Y287"/>
  <c r="W287"/>
  <c r="BK287"/>
  <c r="N287"/>
  <c r="BI286"/>
  <c r="BH286"/>
  <c r="BG286"/>
  <c r="BF286"/>
  <c r="BE286"/>
  <c r="AA286"/>
  <c r="Y286"/>
  <c r="W286"/>
  <c r="BK286"/>
  <c r="N286"/>
  <c r="BI285"/>
  <c r="BH285"/>
  <c r="BG285"/>
  <c r="BF285"/>
  <c r="BE285"/>
  <c r="AA285"/>
  <c r="AA284" s="1"/>
  <c r="Y285"/>
  <c r="Y284" s="1"/>
  <c r="W285"/>
  <c r="W284" s="1"/>
  <c r="BK285"/>
  <c r="BK284" s="1"/>
  <c r="N284" s="1"/>
  <c r="N97" s="1"/>
  <c r="N285"/>
  <c r="BI283"/>
  <c r="BH283"/>
  <c r="BG283"/>
  <c r="BF283"/>
  <c r="AA283"/>
  <c r="Y283"/>
  <c r="W283"/>
  <c r="BK283"/>
  <c r="N283"/>
  <c r="BE283" s="1"/>
  <c r="BI282"/>
  <c r="BH282"/>
  <c r="BG282"/>
  <c r="BF282"/>
  <c r="AA282"/>
  <c r="Y282"/>
  <c r="W282"/>
  <c r="BK282"/>
  <c r="N282"/>
  <c r="BE282" s="1"/>
  <c r="BI281"/>
  <c r="BH281"/>
  <c r="BG281"/>
  <c r="BF281"/>
  <c r="AA281"/>
  <c r="AA280" s="1"/>
  <c r="Y281"/>
  <c r="Y280" s="1"/>
  <c r="W281"/>
  <c r="W280" s="1"/>
  <c r="BK281"/>
  <c r="BK280" s="1"/>
  <c r="N280" s="1"/>
  <c r="N96" s="1"/>
  <c r="N281"/>
  <c r="BE281" s="1"/>
  <c r="BI279"/>
  <c r="BH279"/>
  <c r="BG279"/>
  <c r="BF279"/>
  <c r="BE279"/>
  <c r="AA279"/>
  <c r="Y279"/>
  <c r="W279"/>
  <c r="BK279"/>
  <c r="N279"/>
  <c r="BI278"/>
  <c r="BH278"/>
  <c r="BG278"/>
  <c r="BF278"/>
  <c r="BE278"/>
  <c r="AA278"/>
  <c r="Y278"/>
  <c r="W278"/>
  <c r="BK278"/>
  <c r="N278"/>
  <c r="BI270"/>
  <c r="BH270"/>
  <c r="BG270"/>
  <c r="BF270"/>
  <c r="BE270"/>
  <c r="AA270"/>
  <c r="Y270"/>
  <c r="W270"/>
  <c r="BK270"/>
  <c r="N270"/>
  <c r="BI265"/>
  <c r="BH265"/>
  <c r="BG265"/>
  <c r="BF265"/>
  <c r="BE265"/>
  <c r="AA265"/>
  <c r="Y265"/>
  <c r="W265"/>
  <c r="BK265"/>
  <c r="N265"/>
  <c r="BI264"/>
  <c r="BH264"/>
  <c r="BG264"/>
  <c r="BF264"/>
  <c r="BE264"/>
  <c r="AA264"/>
  <c r="Y264"/>
  <c r="W264"/>
  <c r="BK264"/>
  <c r="N264"/>
  <c r="BI258"/>
  <c r="BH258"/>
  <c r="BG258"/>
  <c r="BF258"/>
  <c r="BE258"/>
  <c r="AA258"/>
  <c r="Y258"/>
  <c r="W258"/>
  <c r="BK258"/>
  <c r="N258"/>
  <c r="BI255"/>
  <c r="BH255"/>
  <c r="BG255"/>
  <c r="BF255"/>
  <c r="BE255"/>
  <c r="AA255"/>
  <c r="Y255"/>
  <c r="W255"/>
  <c r="BK255"/>
  <c r="N255"/>
  <c r="BI252"/>
  <c r="BH252"/>
  <c r="BG252"/>
  <c r="BF252"/>
  <c r="BE252"/>
  <c r="AA252"/>
  <c r="Y252"/>
  <c r="W252"/>
  <c r="BK252"/>
  <c r="N252"/>
  <c r="BI246"/>
  <c r="BH246"/>
  <c r="BG246"/>
  <c r="BF246"/>
  <c r="BE246"/>
  <c r="AA246"/>
  <c r="Y246"/>
  <c r="W246"/>
  <c r="BK246"/>
  <c r="N246"/>
  <c r="BI245"/>
  <c r="BH245"/>
  <c r="BG245"/>
  <c r="BF245"/>
  <c r="BE245"/>
  <c r="AA245"/>
  <c r="Y245"/>
  <c r="W245"/>
  <c r="BK245"/>
  <c r="N245"/>
  <c r="BI244"/>
  <c r="BH244"/>
  <c r="BG244"/>
  <c r="BF244"/>
  <c r="BE244"/>
  <c r="AA244"/>
  <c r="Y244"/>
  <c r="W244"/>
  <c r="BK244"/>
  <c r="N244"/>
  <c r="BI243"/>
  <c r="BH243"/>
  <c r="BG243"/>
  <c r="BF243"/>
  <c r="BE243"/>
  <c r="AA243"/>
  <c r="Y243"/>
  <c r="W243"/>
  <c r="BK243"/>
  <c r="N243"/>
  <c r="BI242"/>
  <c r="BH242"/>
  <c r="BG242"/>
  <c r="BF242"/>
  <c r="BE242"/>
  <c r="AA242"/>
  <c r="Y242"/>
  <c r="W242"/>
  <c r="BK242"/>
  <c r="N242"/>
  <c r="BI241"/>
  <c r="BH241"/>
  <c r="BG241"/>
  <c r="BF241"/>
  <c r="BE241"/>
  <c r="AA241"/>
  <c r="Y241"/>
  <c r="W241"/>
  <c r="BK241"/>
  <c r="N241"/>
  <c r="BI240"/>
  <c r="BH240"/>
  <c r="BG240"/>
  <c r="BF240"/>
  <c r="BE240"/>
  <c r="AA240"/>
  <c r="Y240"/>
  <c r="W240"/>
  <c r="BK240"/>
  <c r="N240"/>
  <c r="BI239"/>
  <c r="BH239"/>
  <c r="BG239"/>
  <c r="BF239"/>
  <c r="BE239"/>
  <c r="AA239"/>
  <c r="Y239"/>
  <c r="W239"/>
  <c r="BK239"/>
  <c r="N239"/>
  <c r="BI238"/>
  <c r="BH238"/>
  <c r="BG238"/>
  <c r="BF238"/>
  <c r="BE238"/>
  <c r="AA238"/>
  <c r="Y238"/>
  <c r="W238"/>
  <c r="BK238"/>
  <c r="N238"/>
  <c r="BI237"/>
  <c r="BH237"/>
  <c r="BG237"/>
  <c r="BF237"/>
  <c r="BE237"/>
  <c r="AA237"/>
  <c r="Y237"/>
  <c r="W237"/>
  <c r="BK237"/>
  <c r="N237"/>
  <c r="BI236"/>
  <c r="BH236"/>
  <c r="BG236"/>
  <c r="BF236"/>
  <c r="BE236"/>
  <c r="AA236"/>
  <c r="Y236"/>
  <c r="W236"/>
  <c r="BK236"/>
  <c r="N236"/>
  <c r="BI235"/>
  <c r="BH235"/>
  <c r="BG235"/>
  <c r="BF235"/>
  <c r="BE235"/>
  <c r="AA235"/>
  <c r="Y235"/>
  <c r="W235"/>
  <c r="BK235"/>
  <c r="N235"/>
  <c r="BI234"/>
  <c r="BH234"/>
  <c r="BG234"/>
  <c r="BF234"/>
  <c r="BE234"/>
  <c r="AA234"/>
  <c r="Y234"/>
  <c r="W234"/>
  <c r="BK234"/>
  <c r="N234"/>
  <c r="BI233"/>
  <c r="BH233"/>
  <c r="BG233"/>
  <c r="BF233"/>
  <c r="BE233"/>
  <c r="AA233"/>
  <c r="Y233"/>
  <c r="W233"/>
  <c r="BK233"/>
  <c r="N233"/>
  <c r="BI232"/>
  <c r="BH232"/>
  <c r="BG232"/>
  <c r="BF232"/>
  <c r="BE232"/>
  <c r="AA232"/>
  <c r="Y232"/>
  <c r="W232"/>
  <c r="BK232"/>
  <c r="N232"/>
  <c r="BI230"/>
  <c r="BH230"/>
  <c r="BG230"/>
  <c r="BF230"/>
  <c r="BE230"/>
  <c r="AA230"/>
  <c r="Y230"/>
  <c r="W230"/>
  <c r="BK230"/>
  <c r="N230"/>
  <c r="BI228"/>
  <c r="BH228"/>
  <c r="BG228"/>
  <c r="BF228"/>
  <c r="BE228"/>
  <c r="AA228"/>
  <c r="Y228"/>
  <c r="W228"/>
  <c r="BK228"/>
  <c r="N228"/>
  <c r="BI226"/>
  <c r="BH226"/>
  <c r="BG226"/>
  <c r="BF226"/>
  <c r="BE226"/>
  <c r="AA226"/>
  <c r="Y226"/>
  <c r="W226"/>
  <c r="BK226"/>
  <c r="N226"/>
  <c r="BI224"/>
  <c r="BH224"/>
  <c r="BG224"/>
  <c r="BF224"/>
  <c r="BE224"/>
  <c r="AA224"/>
  <c r="Y224"/>
  <c r="W224"/>
  <c r="BK224"/>
  <c r="N224"/>
  <c r="BI223"/>
  <c r="BH223"/>
  <c r="BG223"/>
  <c r="BF223"/>
  <c r="BE223"/>
  <c r="AA223"/>
  <c r="Y223"/>
  <c r="W223"/>
  <c r="BK223"/>
  <c r="N223"/>
  <c r="BI222"/>
  <c r="BH222"/>
  <c r="BG222"/>
  <c r="BF222"/>
  <c r="BE222"/>
  <c r="AA222"/>
  <c r="Y222"/>
  <c r="W222"/>
  <c r="BK222"/>
  <c r="N222"/>
  <c r="BI221"/>
  <c r="BH221"/>
  <c r="BG221"/>
  <c r="BF221"/>
  <c r="BE221"/>
  <c r="AA221"/>
  <c r="Y221"/>
  <c r="W221"/>
  <c r="BK221"/>
  <c r="N221"/>
  <c r="BI220"/>
  <c r="BH220"/>
  <c r="BG220"/>
  <c r="BF220"/>
  <c r="BE220"/>
  <c r="AA220"/>
  <c r="Y220"/>
  <c r="W220"/>
  <c r="BK220"/>
  <c r="N220"/>
  <c r="BI219"/>
  <c r="BH219"/>
  <c r="BG219"/>
  <c r="BF219"/>
  <c r="BE219"/>
  <c r="AA219"/>
  <c r="Y219"/>
  <c r="W219"/>
  <c r="BK219"/>
  <c r="N219"/>
  <c r="BI218"/>
  <c r="BH218"/>
  <c r="BG218"/>
  <c r="BF218"/>
  <c r="BE218"/>
  <c r="AA218"/>
  <c r="Y218"/>
  <c r="W218"/>
  <c r="BK218"/>
  <c r="N218"/>
  <c r="BI217"/>
  <c r="BH217"/>
  <c r="BG217"/>
  <c r="BF217"/>
  <c r="BE217"/>
  <c r="AA217"/>
  <c r="Y217"/>
  <c r="W217"/>
  <c r="BK217"/>
  <c r="N217"/>
  <c r="BI216"/>
  <c r="BH216"/>
  <c r="BG216"/>
  <c r="BF216"/>
  <c r="BE216"/>
  <c r="AA216"/>
  <c r="Y216"/>
  <c r="W216"/>
  <c r="BK216"/>
  <c r="N216"/>
  <c r="BI215"/>
  <c r="BH215"/>
  <c r="BG215"/>
  <c r="BF215"/>
  <c r="BE215"/>
  <c r="AA215"/>
  <c r="Y215"/>
  <c r="W215"/>
  <c r="BK215"/>
  <c r="N215"/>
  <c r="BI214"/>
  <c r="BH214"/>
  <c r="BG214"/>
  <c r="BF214"/>
  <c r="BE214"/>
  <c r="AA214"/>
  <c r="AA213" s="1"/>
  <c r="Y214"/>
  <c r="Y213" s="1"/>
  <c r="W214"/>
  <c r="W213" s="1"/>
  <c r="BK214"/>
  <c r="BK213" s="1"/>
  <c r="N213" s="1"/>
  <c r="N95" s="1"/>
  <c r="N214"/>
  <c r="BI212"/>
  <c r="BH212"/>
  <c r="BG212"/>
  <c r="BF212"/>
  <c r="AA212"/>
  <c r="Y212"/>
  <c r="W212"/>
  <c r="BK212"/>
  <c r="N212"/>
  <c r="BE212" s="1"/>
  <c r="BI210"/>
  <c r="BH210"/>
  <c r="BG210"/>
  <c r="BF210"/>
  <c r="AA210"/>
  <c r="Y210"/>
  <c r="W210"/>
  <c r="BK210"/>
  <c r="N210"/>
  <c r="BE210" s="1"/>
  <c r="BI204"/>
  <c r="BH204"/>
  <c r="BG204"/>
  <c r="BF204"/>
  <c r="AA204"/>
  <c r="Y204"/>
  <c r="W204"/>
  <c r="BK204"/>
  <c r="N204"/>
  <c r="BE204" s="1"/>
  <c r="BI203"/>
  <c r="BH203"/>
  <c r="BG203"/>
  <c r="BF203"/>
  <c r="AA203"/>
  <c r="Y203"/>
  <c r="W203"/>
  <c r="BK203"/>
  <c r="N203"/>
  <c r="BE203" s="1"/>
  <c r="BI202"/>
  <c r="BH202"/>
  <c r="BG202"/>
  <c r="BF202"/>
  <c r="AA202"/>
  <c r="Y202"/>
  <c r="W202"/>
  <c r="BK202"/>
  <c r="N202"/>
  <c r="BE202" s="1"/>
  <c r="BI201"/>
  <c r="BH201"/>
  <c r="BG201"/>
  <c r="BF201"/>
  <c r="AA201"/>
  <c r="Y201"/>
  <c r="W201"/>
  <c r="BK201"/>
  <c r="N201"/>
  <c r="BE201" s="1"/>
  <c r="BI200"/>
  <c r="BH200"/>
  <c r="BG200"/>
  <c r="BF200"/>
  <c r="AA200"/>
  <c r="Y200"/>
  <c r="W200"/>
  <c r="BK200"/>
  <c r="N200"/>
  <c r="BE200" s="1"/>
  <c r="BI199"/>
  <c r="BH199"/>
  <c r="BG199"/>
  <c r="BF199"/>
  <c r="AA199"/>
  <c r="Y199"/>
  <c r="W199"/>
  <c r="BK199"/>
  <c r="N199"/>
  <c r="BE199" s="1"/>
  <c r="BI198"/>
  <c r="BH198"/>
  <c r="BG198"/>
  <c r="BF198"/>
  <c r="AA198"/>
  <c r="Y198"/>
  <c r="W198"/>
  <c r="BK198"/>
  <c r="N198"/>
  <c r="BE198" s="1"/>
  <c r="BI197"/>
  <c r="BH197"/>
  <c r="BG197"/>
  <c r="BF197"/>
  <c r="AA197"/>
  <c r="Y197"/>
  <c r="W197"/>
  <c r="BK197"/>
  <c r="N197"/>
  <c r="BE197" s="1"/>
  <c r="BI196"/>
  <c r="BH196"/>
  <c r="BG196"/>
  <c r="BF196"/>
  <c r="AA196"/>
  <c r="Y196"/>
  <c r="W196"/>
  <c r="BK196"/>
  <c r="N196"/>
  <c r="BE196" s="1"/>
  <c r="BI195"/>
  <c r="BH195"/>
  <c r="BG195"/>
  <c r="BF195"/>
  <c r="AA195"/>
  <c r="Y195"/>
  <c r="W195"/>
  <c r="BK195"/>
  <c r="N195"/>
  <c r="BE195" s="1"/>
  <c r="BI194"/>
  <c r="BH194"/>
  <c r="BG194"/>
  <c r="BF194"/>
  <c r="AA194"/>
  <c r="Y194"/>
  <c r="W194"/>
  <c r="BK194"/>
  <c r="N194"/>
  <c r="BE194" s="1"/>
  <c r="BI190"/>
  <c r="BH190"/>
  <c r="BG190"/>
  <c r="BF190"/>
  <c r="AA190"/>
  <c r="Y190"/>
  <c r="W190"/>
  <c r="BK190"/>
  <c r="N190"/>
  <c r="BE190" s="1"/>
  <c r="BI186"/>
  <c r="BH186"/>
  <c r="BG186"/>
  <c r="BF186"/>
  <c r="AA186"/>
  <c r="Y186"/>
  <c r="W186"/>
  <c r="BK186"/>
  <c r="N186"/>
  <c r="BE186" s="1"/>
  <c r="BI183"/>
  <c r="BH183"/>
  <c r="BG183"/>
  <c r="BF183"/>
  <c r="AA183"/>
  <c r="Y183"/>
  <c r="W183"/>
  <c r="BK183"/>
  <c r="N183"/>
  <c r="BE183" s="1"/>
  <c r="BI180"/>
  <c r="BH180"/>
  <c r="BG180"/>
  <c r="BF180"/>
  <c r="AA180"/>
  <c r="Y180"/>
  <c r="W180"/>
  <c r="BK180"/>
  <c r="N180"/>
  <c r="BE180" s="1"/>
  <c r="BI177"/>
  <c r="BH177"/>
  <c r="BG177"/>
  <c r="BF177"/>
  <c r="AA177"/>
  <c r="Y177"/>
  <c r="W177"/>
  <c r="BK177"/>
  <c r="N177"/>
  <c r="BE177" s="1"/>
  <c r="BI176"/>
  <c r="BH176"/>
  <c r="BG176"/>
  <c r="BF176"/>
  <c r="AA176"/>
  <c r="Y176"/>
  <c r="W176"/>
  <c r="BK176"/>
  <c r="N176"/>
  <c r="BE176" s="1"/>
  <c r="BI174"/>
  <c r="BH174"/>
  <c r="BG174"/>
  <c r="BF174"/>
  <c r="AA174"/>
  <c r="Y174"/>
  <c r="W174"/>
  <c r="BK174"/>
  <c r="N174"/>
  <c r="BE174" s="1"/>
  <c r="BI171"/>
  <c r="BH171"/>
  <c r="BG171"/>
  <c r="BF171"/>
  <c r="AA171"/>
  <c r="Y171"/>
  <c r="W171"/>
  <c r="BK171"/>
  <c r="N171"/>
  <c r="BE171" s="1"/>
  <c r="BI170"/>
  <c r="BH170"/>
  <c r="BG170"/>
  <c r="BF170"/>
  <c r="AA170"/>
  <c r="AA169" s="1"/>
  <c r="AA168" s="1"/>
  <c r="Y170"/>
  <c r="Y169" s="1"/>
  <c r="Y168" s="1"/>
  <c r="W170"/>
  <c r="W169" s="1"/>
  <c r="W168" s="1"/>
  <c r="BK170"/>
  <c r="BK169" s="1"/>
  <c r="N170"/>
  <c r="BE170" s="1"/>
  <c r="BI167"/>
  <c r="BH167"/>
  <c r="BG167"/>
  <c r="BF167"/>
  <c r="AA167"/>
  <c r="AA166" s="1"/>
  <c r="Y167"/>
  <c r="Y166" s="1"/>
  <c r="W167"/>
  <c r="W166" s="1"/>
  <c r="BK167"/>
  <c r="BK166" s="1"/>
  <c r="N166" s="1"/>
  <c r="N92" s="1"/>
  <c r="N167"/>
  <c r="BE167" s="1"/>
  <c r="BI161"/>
  <c r="BH161"/>
  <c r="BG161"/>
  <c r="BF161"/>
  <c r="BE161"/>
  <c r="AA161"/>
  <c r="AA160" s="1"/>
  <c r="Y161"/>
  <c r="Y160" s="1"/>
  <c r="W161"/>
  <c r="W160" s="1"/>
  <c r="BK161"/>
  <c r="BK160" s="1"/>
  <c r="N160" s="1"/>
  <c r="N91" s="1"/>
  <c r="N161"/>
  <c r="BI159"/>
  <c r="BH159"/>
  <c r="BG159"/>
  <c r="BF159"/>
  <c r="AA159"/>
  <c r="Y159"/>
  <c r="W159"/>
  <c r="BK159"/>
  <c r="N159"/>
  <c r="BE159" s="1"/>
  <c r="BI151"/>
  <c r="BH151"/>
  <c r="BG151"/>
  <c r="BF151"/>
  <c r="AA151"/>
  <c r="Y151"/>
  <c r="W151"/>
  <c r="BK151"/>
  <c r="N151"/>
  <c r="BE151" s="1"/>
  <c r="BI145"/>
  <c r="BH145"/>
  <c r="BG145"/>
  <c r="BF145"/>
  <c r="AA145"/>
  <c r="Y145"/>
  <c r="W145"/>
  <c r="BK145"/>
  <c r="N145"/>
  <c r="BE145" s="1"/>
  <c r="BI144"/>
  <c r="BH144"/>
  <c r="BG144"/>
  <c r="BF144"/>
  <c r="AA144"/>
  <c r="Y144"/>
  <c r="W144"/>
  <c r="BK144"/>
  <c r="N144"/>
  <c r="BE144" s="1"/>
  <c r="BI143"/>
  <c r="BH143"/>
  <c r="BG143"/>
  <c r="BF143"/>
  <c r="AA143"/>
  <c r="Y143"/>
  <c r="W143"/>
  <c r="BK143"/>
  <c r="N143"/>
  <c r="BE143" s="1"/>
  <c r="BI140"/>
  <c r="BH140"/>
  <c r="BG140"/>
  <c r="BF140"/>
  <c r="AA140"/>
  <c r="Y140"/>
  <c r="W140"/>
  <c r="BK140"/>
  <c r="N140"/>
  <c r="BE140" s="1"/>
  <c r="BI139"/>
  <c r="BH139"/>
  <c r="BG139"/>
  <c r="BF139"/>
  <c r="AA139"/>
  <c r="Y139"/>
  <c r="W139"/>
  <c r="BK139"/>
  <c r="N139"/>
  <c r="BE139" s="1"/>
  <c r="BI138"/>
  <c r="BH138"/>
  <c r="BG138"/>
  <c r="BF138"/>
  <c r="AA138"/>
  <c r="Y138"/>
  <c r="W138"/>
  <c r="BK138"/>
  <c r="N138"/>
  <c r="BE138" s="1"/>
  <c r="BI129"/>
  <c r="BH129"/>
  <c r="BG129"/>
  <c r="BF129"/>
  <c r="AA129"/>
  <c r="AA128" s="1"/>
  <c r="AA127" s="1"/>
  <c r="AA126" s="1"/>
  <c r="Y129"/>
  <c r="Y128" s="1"/>
  <c r="W129"/>
  <c r="W128" s="1"/>
  <c r="W127" s="1"/>
  <c r="W126" s="1"/>
  <c r="AU88" i="1" s="1"/>
  <c r="BK129" i="2"/>
  <c r="BK128" s="1"/>
  <c r="N129"/>
  <c r="BE129" s="1"/>
  <c r="M123"/>
  <c r="F123"/>
  <c r="F122"/>
  <c r="F120"/>
  <c r="F118"/>
  <c r="BI107"/>
  <c r="BH107"/>
  <c r="BG107"/>
  <c r="BF107"/>
  <c r="BI106"/>
  <c r="BH106"/>
  <c r="BG106"/>
  <c r="BF106"/>
  <c r="BI105"/>
  <c r="BH105"/>
  <c r="BG105"/>
  <c r="BF105"/>
  <c r="BI104"/>
  <c r="BH104"/>
  <c r="BG104"/>
  <c r="BF104"/>
  <c r="BI103"/>
  <c r="BH103"/>
  <c r="BG103"/>
  <c r="BF103"/>
  <c r="BI102"/>
  <c r="H36" s="1"/>
  <c r="BD88" i="1" s="1"/>
  <c r="BH102" i="2"/>
  <c r="H35" s="1"/>
  <c r="BC88" i="1" s="1"/>
  <c r="BC87" s="1"/>
  <c r="BG102" i="2"/>
  <c r="H34" s="1"/>
  <c r="BB88" i="1" s="1"/>
  <c r="BF102" i="2"/>
  <c r="M33" s="1"/>
  <c r="AW88" i="1" s="1"/>
  <c r="M84" i="2"/>
  <c r="F84"/>
  <c r="F83"/>
  <c r="F81"/>
  <c r="F79"/>
  <c r="O18"/>
  <c r="E18"/>
  <c r="M122" s="1"/>
  <c r="O17"/>
  <c r="O15"/>
  <c r="E15"/>
  <c r="O14"/>
  <c r="O9"/>
  <c r="M120" s="1"/>
  <c r="F6"/>
  <c r="F117" s="1"/>
  <c r="CK100" i="1"/>
  <c r="CJ100"/>
  <c r="CI100"/>
  <c r="CC100"/>
  <c r="CH100"/>
  <c r="CB100"/>
  <c r="CG100"/>
  <c r="CA100"/>
  <c r="CF100"/>
  <c r="BZ100"/>
  <c r="CE100"/>
  <c r="CK99"/>
  <c r="CJ99"/>
  <c r="CI99"/>
  <c r="CC99"/>
  <c r="CH99"/>
  <c r="CB99"/>
  <c r="CG99"/>
  <c r="CA99"/>
  <c r="CF99"/>
  <c r="BZ99"/>
  <c r="CE99"/>
  <c r="CK98"/>
  <c r="CJ98"/>
  <c r="CI98"/>
  <c r="CC98"/>
  <c r="CH98"/>
  <c r="CB98"/>
  <c r="CG98"/>
  <c r="CA98"/>
  <c r="CF98"/>
  <c r="BZ98"/>
  <c r="CE98"/>
  <c r="CK97"/>
  <c r="CJ97"/>
  <c r="CI97"/>
  <c r="CH97"/>
  <c r="CG97"/>
  <c r="CF97"/>
  <c r="BZ97"/>
  <c r="CE97"/>
  <c r="AM83"/>
  <c r="L83"/>
  <c r="AM82"/>
  <c r="L82"/>
  <c r="AM80"/>
  <c r="L80"/>
  <c r="L78"/>
  <c r="L77"/>
  <c r="W34" l="1"/>
  <c r="AY87"/>
  <c r="N128" i="2"/>
  <c r="N90" s="1"/>
  <c r="BK127"/>
  <c r="N169"/>
  <c r="N94" s="1"/>
  <c r="BK168"/>
  <c r="N168" s="1"/>
  <c r="N93" s="1"/>
  <c r="N122" i="3"/>
  <c r="N89" s="1"/>
  <c r="BK121"/>
  <c r="N121" s="1"/>
  <c r="N88" s="1"/>
  <c r="Y127" i="2"/>
  <c r="Y126" s="1"/>
  <c r="F117" i="4"/>
  <c r="F84"/>
  <c r="N122"/>
  <c r="N90" s="1"/>
  <c r="BK121"/>
  <c r="N123" i="5"/>
  <c r="N90" s="1"/>
  <c r="BK122"/>
  <c r="N122" i="7"/>
  <c r="N90" s="1"/>
  <c r="BK121"/>
  <c r="M81" i="2"/>
  <c r="M83"/>
  <c r="H33"/>
  <c r="BA88" i="1" s="1"/>
  <c r="M81" i="3"/>
  <c r="M33"/>
  <c r="AW89" i="1" s="1"/>
  <c r="N123" i="3"/>
  <c r="N90" s="1"/>
  <c r="M81" i="4"/>
  <c r="W121"/>
  <c r="W120" s="1"/>
  <c r="AU90" i="1" s="1"/>
  <c r="AU87" s="1"/>
  <c r="Y122" i="5"/>
  <c r="Y121" s="1"/>
  <c r="W121" i="6"/>
  <c r="W120" s="1"/>
  <c r="AU92" i="1" s="1"/>
  <c r="AA121" i="6"/>
  <c r="AA120" s="1"/>
  <c r="Y121" i="7"/>
  <c r="Y120" s="1"/>
  <c r="N122" i="6"/>
  <c r="N90" s="1"/>
  <c r="BK121"/>
  <c r="N122" i="8"/>
  <c r="N90" s="1"/>
  <c r="BK121"/>
  <c r="F78" i="2"/>
  <c r="F78" i="3"/>
  <c r="F84"/>
  <c r="H34" i="4"/>
  <c r="BB90" i="1" s="1"/>
  <c r="BB87" s="1"/>
  <c r="H36" i="4"/>
  <c r="BD90" i="1" s="1"/>
  <c r="BD87" s="1"/>
  <c r="W35" s="1"/>
  <c r="AA121" i="4"/>
  <c r="AA120" s="1"/>
  <c r="H33"/>
  <c r="BA90" i="1" s="1"/>
  <c r="M81" i="5"/>
  <c r="M33"/>
  <c r="AW91" i="1" s="1"/>
  <c r="M81" i="6"/>
  <c r="H33"/>
  <c r="BA92" i="1" s="1"/>
  <c r="M81" i="7"/>
  <c r="H33"/>
  <c r="BA93" i="1" s="1"/>
  <c r="M81" i="8"/>
  <c r="H33"/>
  <c r="BA94" i="1" s="1"/>
  <c r="F78" i="4"/>
  <c r="F78" i="5"/>
  <c r="F84"/>
  <c r="F78" i="6"/>
  <c r="F84"/>
  <c r="F78" i="7"/>
  <c r="F84"/>
  <c r="F78" i="8"/>
  <c r="F84"/>
  <c r="W33" i="1" l="1"/>
  <c r="AX87"/>
  <c r="BA87"/>
  <c r="N121" i="8"/>
  <c r="N89" s="1"/>
  <c r="BK120"/>
  <c r="N120" s="1"/>
  <c r="N88" s="1"/>
  <c r="N121" i="6"/>
  <c r="N89" s="1"/>
  <c r="BK120"/>
  <c r="N120" s="1"/>
  <c r="N88" s="1"/>
  <c r="N121" i="7"/>
  <c r="N89" s="1"/>
  <c r="BK120"/>
  <c r="N120" s="1"/>
  <c r="N88" s="1"/>
  <c r="N122" i="5"/>
  <c r="N89" s="1"/>
  <c r="BK121"/>
  <c r="N121" s="1"/>
  <c r="N88" s="1"/>
  <c r="N121" i="4"/>
  <c r="N89" s="1"/>
  <c r="BK120"/>
  <c r="N120" s="1"/>
  <c r="N88" s="1"/>
  <c r="N102" i="3"/>
  <c r="BE102" s="1"/>
  <c r="N101"/>
  <c r="BE101" s="1"/>
  <c r="N100"/>
  <c r="BE100" s="1"/>
  <c r="N99"/>
  <c r="BE99" s="1"/>
  <c r="N98"/>
  <c r="BE98" s="1"/>
  <c r="N97"/>
  <c r="M27"/>
  <c r="N127" i="2"/>
  <c r="N89" s="1"/>
  <c r="BK126"/>
  <c r="N126" s="1"/>
  <c r="N88" s="1"/>
  <c r="N96" i="3" l="1"/>
  <c r="BE97"/>
  <c r="N101" i="4"/>
  <c r="BE101" s="1"/>
  <c r="N100"/>
  <c r="BE100" s="1"/>
  <c r="N99"/>
  <c r="BE99" s="1"/>
  <c r="N98"/>
  <c r="BE98" s="1"/>
  <c r="N97"/>
  <c r="BE97" s="1"/>
  <c r="N96"/>
  <c r="M27"/>
  <c r="N102" i="5"/>
  <c r="BE102" s="1"/>
  <c r="N101"/>
  <c r="BE101" s="1"/>
  <c r="N100"/>
  <c r="BE100" s="1"/>
  <c r="N99"/>
  <c r="BE99" s="1"/>
  <c r="N98"/>
  <c r="BE98" s="1"/>
  <c r="N97"/>
  <c r="M27"/>
  <c r="N101" i="7"/>
  <c r="BE101" s="1"/>
  <c r="N100"/>
  <c r="BE100" s="1"/>
  <c r="N99"/>
  <c r="BE99" s="1"/>
  <c r="N98"/>
  <c r="BE98" s="1"/>
  <c r="N97"/>
  <c r="BE97" s="1"/>
  <c r="N96"/>
  <c r="M27"/>
  <c r="N101" i="6"/>
  <c r="BE101" s="1"/>
  <c r="N100"/>
  <c r="BE100" s="1"/>
  <c r="N99"/>
  <c r="BE99" s="1"/>
  <c r="N98"/>
  <c r="BE98" s="1"/>
  <c r="N97"/>
  <c r="BE97" s="1"/>
  <c r="N96"/>
  <c r="M27"/>
  <c r="N101" i="8"/>
  <c r="BE101" s="1"/>
  <c r="N100"/>
  <c r="BE100" s="1"/>
  <c r="N99"/>
  <c r="BE99" s="1"/>
  <c r="N98"/>
  <c r="BE98" s="1"/>
  <c r="N97"/>
  <c r="BE97" s="1"/>
  <c r="N96"/>
  <c r="M27"/>
  <c r="W32" i="1"/>
  <c r="AW87"/>
  <c r="AK32" s="1"/>
  <c r="N107" i="2"/>
  <c r="BE107" s="1"/>
  <c r="N106"/>
  <c r="BE106" s="1"/>
  <c r="N105"/>
  <c r="BE105" s="1"/>
  <c r="N104"/>
  <c r="BE104" s="1"/>
  <c r="N103"/>
  <c r="BE103" s="1"/>
  <c r="N102"/>
  <c r="M27"/>
  <c r="M28" i="3" l="1"/>
  <c r="L104"/>
  <c r="N101" i="2"/>
  <c r="BE102"/>
  <c r="N95" i="8"/>
  <c r="BE96"/>
  <c r="N95" i="6"/>
  <c r="BE96"/>
  <c r="N95" i="7"/>
  <c r="BE96"/>
  <c r="N96" i="5"/>
  <c r="BE97"/>
  <c r="N95" i="4"/>
  <c r="BE96"/>
  <c r="H32" i="3"/>
  <c r="AZ89" i="1" s="1"/>
  <c r="M32" i="3"/>
  <c r="AV89" i="1" s="1"/>
  <c r="AT89" s="1"/>
  <c r="M32" i="4" l="1"/>
  <c r="AV90" i="1" s="1"/>
  <c r="AT90" s="1"/>
  <c r="H32" i="4"/>
  <c r="AZ90" i="1" s="1"/>
  <c r="H32" i="5"/>
  <c r="AZ91" i="1" s="1"/>
  <c r="M32" i="5"/>
  <c r="AV91" i="1" s="1"/>
  <c r="AT91" s="1"/>
  <c r="M32" i="7"/>
  <c r="AV93" i="1" s="1"/>
  <c r="AT93" s="1"/>
  <c r="H32" i="7"/>
  <c r="AZ93" i="1" s="1"/>
  <c r="M32" i="6"/>
  <c r="AV92" i="1" s="1"/>
  <c r="AT92" s="1"/>
  <c r="H32" i="6"/>
  <c r="AZ92" i="1" s="1"/>
  <c r="M32" i="8"/>
  <c r="AV94" i="1" s="1"/>
  <c r="AT94" s="1"/>
  <c r="H32" i="8"/>
  <c r="AZ94" i="1" s="1"/>
  <c r="M32" i="2"/>
  <c r="AV88" i="1" s="1"/>
  <c r="AT88" s="1"/>
  <c r="H32" i="2"/>
  <c r="AZ88" i="1" s="1"/>
  <c r="AZ87" s="1"/>
  <c r="AS89"/>
  <c r="M30" i="3"/>
  <c r="M28" i="4"/>
  <c r="L103"/>
  <c r="M28" i="5"/>
  <c r="L104"/>
  <c r="M28" i="7"/>
  <c r="L103"/>
  <c r="M28" i="6"/>
  <c r="L103"/>
  <c r="M28" i="8"/>
  <c r="L103"/>
  <c r="M28" i="2"/>
  <c r="L109"/>
  <c r="AS88" i="1" l="1"/>
  <c r="M30" i="2"/>
  <c r="AS94" i="1"/>
  <c r="M30" i="8"/>
  <c r="AS92" i="1"/>
  <c r="M30" i="6"/>
  <c r="AS93" i="1"/>
  <c r="M30" i="7"/>
  <c r="AS91" i="1"/>
  <c r="M30" i="5"/>
  <c r="AS90" i="1"/>
  <c r="M30" i="4"/>
  <c r="AG89" i="1"/>
  <c r="AN89" s="1"/>
  <c r="L38" i="3"/>
  <c r="AV87" i="1"/>
  <c r="AT87" l="1"/>
  <c r="AS87"/>
  <c r="AG90"/>
  <c r="AN90" s="1"/>
  <c r="L38" i="4"/>
  <c r="AG91" i="1"/>
  <c r="AN91" s="1"/>
  <c r="L38" i="5"/>
  <c r="AG93" i="1"/>
  <c r="AN93" s="1"/>
  <c r="L38" i="7"/>
  <c r="AG92" i="1"/>
  <c r="AN92" s="1"/>
  <c r="L38" i="6"/>
  <c r="AG94" i="1"/>
  <c r="AN94" s="1"/>
  <c r="L38" i="8"/>
  <c r="AG88" i="1"/>
  <c r="L38" i="2"/>
  <c r="AG87" i="1" l="1"/>
  <c r="AN88"/>
  <c r="AN87" l="1"/>
  <c r="AK26"/>
  <c r="AG100"/>
  <c r="AG99"/>
  <c r="AG98"/>
  <c r="AG97"/>
  <c r="AV97" l="1"/>
  <c r="BY97" s="1"/>
  <c r="AG96"/>
  <c r="CD97"/>
  <c r="CD99"/>
  <c r="AV99"/>
  <c r="BY99" s="1"/>
  <c r="AN99"/>
  <c r="AV98"/>
  <c r="BY98" s="1"/>
  <c r="CD98"/>
  <c r="CD100"/>
  <c r="AV100"/>
  <c r="BY100" s="1"/>
  <c r="AN100" l="1"/>
  <c r="AN98"/>
  <c r="W31"/>
  <c r="AK31"/>
  <c r="AK27"/>
  <c r="AK29" s="1"/>
  <c r="AK37" s="1"/>
  <c r="AG102"/>
  <c r="AN97"/>
  <c r="AN96" s="1"/>
  <c r="AN102" s="1"/>
</calcChain>
</file>

<file path=xl/sharedStrings.xml><?xml version="1.0" encoding="utf-8"?>
<sst xmlns="http://schemas.openxmlformats.org/spreadsheetml/2006/main" count="7089" uniqueCount="1069">
  <si>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</si>
  <si>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</si>
  <si>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</si>
  <si>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</si>
  <si>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</si>
  <si>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</si>
  <si>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</si>
  <si>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</si>
  <si>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</si>
  <si>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</si>
  <si>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</si>
  <si>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</si>
  <si>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</si>
  <si>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</si>
  <si>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</si>
  <si>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</si>
  <si>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</si>
  <si>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170310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</si>
  <si>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</si>
  <si>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</si>
  <si>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Hala POWERBRIGDE</t>
  </si>
  <si>
    <t>JKSO:</t>
  </si>
  <si>
    <t/>
  </si>
  <si>
    <t>CC-CZ:</t>
  </si>
  <si>
    <t>Místo:</t>
  </si>
  <si>
    <t>POPŮVKY</t>
  </si>
  <si>
    <t>Datum:</t>
  </si>
  <si>
    <t>29.3.2017</t>
  </si>
  <si>
    <t>Objednatel:</t>
  </si>
  <si>
    <t>IČ:</t>
  </si>
  <si>
    <t>Powerbrigde spol. s.r.o. Popůvky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</si>
  <si>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</si>
  <si>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</si>
  <si>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</si>
  <si>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</si>
  <si>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</si>
  <si>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</si>
  <si>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</si>
  <si>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Kepertová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</si>
  <si>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</si>
  <si>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</si>
  <si>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</si>
  <si>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</si>
  <si>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</si>
  <si>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</si>
  <si>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</si>
  <si>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</si>
  <si>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</si>
  <si>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</si>
  <si>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</si>
  <si>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</si>
  <si>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</si>
  <si>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</si>
  <si>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</si>
  <si>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</si>
  <si>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</si>
  <si>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</si>
  <si>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</si>
  <si>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</si>
  <si>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</si>
  <si>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</si>
  <si>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</si>
  <si>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</si>
  <si>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</si>
  <si>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</si>
  <si>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</si>
  <si>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</si>
  <si>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</si>
  <si>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</si>
  <si>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</si>
  <si>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</si>
  <si>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</si>
  <si>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</si>
  <si>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</si>
  <si>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</si>
  <si>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</si>
  <si>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</si>
  <si>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</si>
  <si>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</si>
  <si>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</si>
  <si>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</si>
  <si>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</si>
  <si>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{5fee78d0-2167-4ad4-9a75-2311c669672c}</t>
  </si>
  <si>
    <t>{00000000-0000-0000-0000-000000000000}</t>
  </si>
  <si>
    <t>/</t>
  </si>
  <si>
    <t>170310a</t>
  </si>
  <si>
    <t>ZDRAVOTECHNIKA</t>
  </si>
  <si>
    <t>1</t>
  </si>
  <si>
    <t>{3de3dc0d-9a65-4b3d-a899-2820147a79a2}</t>
  </si>
  <si>
    <t>170310b</t>
  </si>
  <si>
    <t>KANALIZACE  SPLAŠKOVÁ VENKY</t>
  </si>
  <si>
    <t>{f4645cb7-efd7-4e36-aa3e-1e2a78daf4d8}</t>
  </si>
  <si>
    <t>170310c</t>
  </si>
  <si>
    <t>KANALIZACE  SPLAŠKOVÁ  PŘÍPOJKA</t>
  </si>
  <si>
    <t>{f3aa2abe-5390-4201-9aff-6b14094c7c34}</t>
  </si>
  <si>
    <t>170310d</t>
  </si>
  <si>
    <t>KANALIZACE  DEŠTOVÁ  VENKY</t>
  </si>
  <si>
    <t>{35cf5a1c-48d3-43fb-bd6b-97f67d7a2a3c}</t>
  </si>
  <si>
    <t>170310e</t>
  </si>
  <si>
    <t>KANALIZACE  DEŠŤOVÁ  PŘÍPOJKA  č.1</t>
  </si>
  <si>
    <t>{0b8f262d-09d2-4087-bd8c-9461436ea703}</t>
  </si>
  <si>
    <t>170310f</t>
  </si>
  <si>
    <t>KANALIZACE  DEŠŤOVÁ  PŘÍPOJKA č. 2</t>
  </si>
  <si>
    <t>{e1d53cc2-952a-48c9-a83f-546764123af2}</t>
  </si>
  <si>
    <t>170310g</t>
  </si>
  <si>
    <t>VODOVODNÍ  PŘÍPOJKA</t>
  </si>
  <si>
    <t>{16b0d3fb-a148-4e56-b59b-0d872c2273d7}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</si>
  <si>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</si>
  <si>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</si>
  <si>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</si>
  <si>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</si>
  <si>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</si>
  <si>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</si>
  <si>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</si>
  <si>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</si>
  <si>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</si>
  <si>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</si>
  <si>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</si>
  <si>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</si>
  <si>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</si>
  <si>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</si>
  <si>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</si>
  <si>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</si>
  <si>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</si>
  <si>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170310a - ZDRAVOTECHNIKA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</si>
  <si>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</si>
  <si>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</si>
  <si>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</si>
  <si>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</si>
  <si>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</si>
  <si>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</si>
  <si>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</si>
  <si>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</si>
  <si>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</si>
  <si>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</si>
  <si>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</si>
  <si>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</si>
  <si>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</si>
  <si>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</si>
  <si>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</si>
  <si>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</si>
  <si>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783 - Dokončovací práce - nátěry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</si>
  <si>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</si>
  <si>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</si>
  <si>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</si>
  <si>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</si>
  <si>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</si>
  <si>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</si>
  <si>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</si>
  <si>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</si>
  <si>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</si>
  <si>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</si>
  <si>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</si>
  <si>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</si>
  <si>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</si>
  <si>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</si>
  <si>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</si>
  <si>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</si>
  <si>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</si>
  <si>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</si>
  <si>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</si>
  <si>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</si>
  <si>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</si>
  <si>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</si>
  <si>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</si>
  <si>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</si>
  <si>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</si>
  <si>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132201201</t>
  </si>
  <si>
    <t>Hloubení rýh š do 2000 mm v hornině tř. 3 objemu do 100 m3</t>
  </si>
  <si>
    <t>m3</t>
  </si>
  <si>
    <t>4</t>
  </si>
  <si>
    <t>-1967839831</t>
  </si>
  <si>
    <t xml:space="preserve">´šířka rýhy 0,8 m, hloubka 1,2 m   </t>
  </si>
  <si>
    <t>VV</t>
  </si>
  <si>
    <t>kanalizace splašková</t>
  </si>
  <si>
    <t>(41,0+22,0+21,0)*0,8*1,2</t>
  </si>
  <si>
    <t xml:space="preserve">  kanalizace deštová</t>
  </si>
  <si>
    <t>(50,0+20,+8,0)*0,8*1,2</t>
  </si>
  <si>
    <t>voda</t>
  </si>
  <si>
    <t>28,3*0,8*1,2</t>
  </si>
  <si>
    <t>Součet</t>
  </si>
  <si>
    <t>132201209</t>
  </si>
  <si>
    <t>Příplatek za lepivost k hloubení rýh š do 2000 mm v hornině tř. 3</t>
  </si>
  <si>
    <t>-1542654803</t>
  </si>
  <si>
    <t>3</t>
  </si>
  <si>
    <t>161101101</t>
  </si>
  <si>
    <t>Svislé přemístění výkopku z horniny tř. 1 až 4 hl výkopu do 2,5 m</t>
  </si>
  <si>
    <t>-171946323</t>
  </si>
  <si>
    <t>162701102</t>
  </si>
  <si>
    <t>Vodorovné přemístění do 7000 m výkopku/sypaniny z horniny tř. 1 až 4</t>
  </si>
  <si>
    <t>-306306249</t>
  </si>
  <si>
    <t>lože+obsyp</t>
  </si>
  <si>
    <t>15,224+62,465</t>
  </si>
  <si>
    <t>5</t>
  </si>
  <si>
    <t>171201201</t>
  </si>
  <si>
    <t>Uložení sypaniny na skládky</t>
  </si>
  <si>
    <t>-2007471810</t>
  </si>
  <si>
    <t>6</t>
  </si>
  <si>
    <t>171201211</t>
  </si>
  <si>
    <t>Poplatek za uložení odpadu ze sypaniny na skládce (skládkovné) ( 1m3=1,8t)</t>
  </si>
  <si>
    <t>t</t>
  </si>
  <si>
    <t>-1726741917</t>
  </si>
  <si>
    <t>7</t>
  </si>
  <si>
    <t>174101101</t>
  </si>
  <si>
    <t>Zásyp jam, šachet rýh nebo kolem objektů sypaninou se zhutněním</t>
  </si>
  <si>
    <t>-33699953</t>
  </si>
  <si>
    <t>VÝKOP</t>
  </si>
  <si>
    <t>182,688</t>
  </si>
  <si>
    <t>odp vytl kub lože+obsyp</t>
  </si>
  <si>
    <t>-(15,224+62,465)</t>
  </si>
  <si>
    <t>8</t>
  </si>
  <si>
    <t>175111101</t>
  </si>
  <si>
    <t>Obsypání potrubí ručně sypaninou bez prohození, uloženou do 3 m</t>
  </si>
  <si>
    <t>-428081787</t>
  </si>
  <si>
    <t>obs 300 mm nad potrubí</t>
  </si>
  <si>
    <t>28,3*0,8*0,305</t>
  </si>
  <si>
    <t>41,0*0,8*0,400</t>
  </si>
  <si>
    <t>(22,0+50,0)*0,8*0,425</t>
  </si>
  <si>
    <t>(21,0+20,0)*0,8*0,45</t>
  </si>
  <si>
    <t>8,0*0,8*0,5</t>
  </si>
  <si>
    <t>9</t>
  </si>
  <si>
    <t>M</t>
  </si>
  <si>
    <t>583373030</t>
  </si>
  <si>
    <t>štěrkopísek frakce 0-8</t>
  </si>
  <si>
    <t>267266407</t>
  </si>
  <si>
    <t>10</t>
  </si>
  <si>
    <t>451572111</t>
  </si>
  <si>
    <t>Lože pod potrubí otevřený výkop z kameniva drobného těženého</t>
  </si>
  <si>
    <t>2101200706</t>
  </si>
  <si>
    <t>(41,0+22,0+21,0)*0,8*0,1</t>
  </si>
  <si>
    <t>(50,0+20,+8,0)*0,8*0,1</t>
  </si>
  <si>
    <t>28,3*0,8*0,1</t>
  </si>
  <si>
    <t>11</t>
  </si>
  <si>
    <t>998011001</t>
  </si>
  <si>
    <t>Přesun hmot pro budovy zděné v do 6 m</t>
  </si>
  <si>
    <t>1697679202</t>
  </si>
  <si>
    <t>12</t>
  </si>
  <si>
    <t>721173401</t>
  </si>
  <si>
    <t>Potrubí kanalizační plastové svodné SN 4 DN 100</t>
  </si>
  <si>
    <t>m</t>
  </si>
  <si>
    <t>16</t>
  </si>
  <si>
    <t>95749791</t>
  </si>
  <si>
    <t>13</t>
  </si>
  <si>
    <t>721173402</t>
  </si>
  <si>
    <t>Potrubí kanalizační plastové svodné SN 4 DN 125</t>
  </si>
  <si>
    <t>1782575389</t>
  </si>
  <si>
    <t>čistící kus v ceně potrubí - týká se veškerého kanalizačního potrubí</t>
  </si>
  <si>
    <t>22,0+50,0</t>
  </si>
  <si>
    <t>14</t>
  </si>
  <si>
    <t>721173403</t>
  </si>
  <si>
    <t>Potrubí kanalizační plastové svodné SN 4  DN 150</t>
  </si>
  <si>
    <t>1057777625</t>
  </si>
  <si>
    <t>21,0+20,0</t>
  </si>
  <si>
    <t>721173404</t>
  </si>
  <si>
    <t>Potrubí kanalizační plastové svodné   SN 4 DN 200</t>
  </si>
  <si>
    <t>-1424240282</t>
  </si>
  <si>
    <t>721174024</t>
  </si>
  <si>
    <t>Potrubí kanalizační  odpadní systém DN 70</t>
  </si>
  <si>
    <t>441544543</t>
  </si>
  <si>
    <t>splašková</t>
  </si>
  <si>
    <t>24</t>
  </si>
  <si>
    <t>17</t>
  </si>
  <si>
    <t>721174025</t>
  </si>
  <si>
    <t>Potrubí kanalizační  odpadní systém  DN 100</t>
  </si>
  <si>
    <t>-465231541</t>
  </si>
  <si>
    <t>32</t>
  </si>
  <si>
    <t>18</t>
  </si>
  <si>
    <t>721174042</t>
  </si>
  <si>
    <t>Potrubí kanalizační připojovací  DN 40</t>
  </si>
  <si>
    <t>-5433047</t>
  </si>
  <si>
    <t>25</t>
  </si>
  <si>
    <t>19</t>
  </si>
  <si>
    <t>721174043</t>
  </si>
  <si>
    <t>Potrubí kanalizační  připojovací  DN 50</t>
  </si>
  <si>
    <t>1000285551</t>
  </si>
  <si>
    <t>čistící kusy v ceně</t>
  </si>
  <si>
    <t>36</t>
  </si>
  <si>
    <t>20</t>
  </si>
  <si>
    <t>721174045</t>
  </si>
  <si>
    <t>Potrubí kanalizační  připojovací DN 100</t>
  </si>
  <si>
    <t>138563991</t>
  </si>
  <si>
    <t>deštová</t>
  </si>
  <si>
    <t>čistící kusy v ceně potrubí</t>
  </si>
  <si>
    <t>30</t>
  </si>
  <si>
    <t>721194105</t>
  </si>
  <si>
    <t>Vyvedení a upevnění odpadních výpustek DN 50</t>
  </si>
  <si>
    <t>kus</t>
  </si>
  <si>
    <t>-615985877</t>
  </si>
  <si>
    <t>22</t>
  </si>
  <si>
    <t>721194109</t>
  </si>
  <si>
    <t>Vyvedení a upevnění odpadních výpustek DN 100</t>
  </si>
  <si>
    <t>132469433</t>
  </si>
  <si>
    <t>23</t>
  </si>
  <si>
    <t>721211421</t>
  </si>
  <si>
    <t>Vpusť podlahová se svislým odtokem DN 50/75/110 mřížka nerez 115x115mm</t>
  </si>
  <si>
    <t>592291787</t>
  </si>
  <si>
    <t>721212114r1</t>
  </si>
  <si>
    <t>Liniová vpust  - montáž a dodávka</t>
  </si>
  <si>
    <t>-1801761378</t>
  </si>
  <si>
    <t>721220003</t>
  </si>
  <si>
    <t>Kalich pro úkapy</t>
  </si>
  <si>
    <t>-1163852565</t>
  </si>
  <si>
    <t>26</t>
  </si>
  <si>
    <t>721226511</t>
  </si>
  <si>
    <t>Zápachová uzávěrka podomítková pro pračku a myčku DN 40</t>
  </si>
  <si>
    <t>1799167049</t>
  </si>
  <si>
    <t>27</t>
  </si>
  <si>
    <t>72122PC1</t>
  </si>
  <si>
    <t xml:space="preserve">Zápachová uzávěrka pro kondenzát DN40 </t>
  </si>
  <si>
    <t>815023977</t>
  </si>
  <si>
    <t>28</t>
  </si>
  <si>
    <t>721273152</t>
  </si>
  <si>
    <t>Hlavice ventilační DN 75</t>
  </si>
  <si>
    <t>1950048064</t>
  </si>
  <si>
    <t>29</t>
  </si>
  <si>
    <t>721273153</t>
  </si>
  <si>
    <t xml:space="preserve">Hlavice ventilační  DN 110  </t>
  </si>
  <si>
    <t>-2019140871</t>
  </si>
  <si>
    <t>721274103</t>
  </si>
  <si>
    <t xml:space="preserve">Přivzdušňovací ventil venkovní odpadních potrubí DN 110 </t>
  </si>
  <si>
    <t>-314692847</t>
  </si>
  <si>
    <t>31</t>
  </si>
  <si>
    <t>721290111</t>
  </si>
  <si>
    <t>Zkouška těsnosti potrubí kanalizace vodou do DN 125</t>
  </si>
  <si>
    <t>-106606116</t>
  </si>
  <si>
    <t>41,0+22,0</t>
  </si>
  <si>
    <t>25+36+24+32</t>
  </si>
  <si>
    <t>50,0</t>
  </si>
  <si>
    <t>30,0</t>
  </si>
  <si>
    <t>721290112</t>
  </si>
  <si>
    <t>Zkouška těsnosti potrubí kanalizace vodou do DN 200</t>
  </si>
  <si>
    <t>-1080039714</t>
  </si>
  <si>
    <t>8+20+21</t>
  </si>
  <si>
    <t>33</t>
  </si>
  <si>
    <t>998721201</t>
  </si>
  <si>
    <t>Přesun hmot procentní pro vnitřní kanalizace v objektech v do 6 m</t>
  </si>
  <si>
    <t>%</t>
  </si>
  <si>
    <t>-1817227084</t>
  </si>
  <si>
    <t>34</t>
  </si>
  <si>
    <t>722130233</t>
  </si>
  <si>
    <t>Potrubí vodovodní ocelové  běžné DN 25</t>
  </si>
  <si>
    <t>-568495016</t>
  </si>
  <si>
    <t>35</t>
  </si>
  <si>
    <t>722130234</t>
  </si>
  <si>
    <t>Potrubí vodovodní ocelové  běžné DN 32</t>
  </si>
  <si>
    <t>894890465</t>
  </si>
  <si>
    <t>722130235</t>
  </si>
  <si>
    <t>Potrubí vodovodní ocelové běžné DN 40</t>
  </si>
  <si>
    <t>-884008717</t>
  </si>
  <si>
    <t>37</t>
  </si>
  <si>
    <t>722174022</t>
  </si>
  <si>
    <t>Potrubí vodovodní plastové   PN 20 D 20 x 3,4 mm</t>
  </si>
  <si>
    <t>-581558276</t>
  </si>
  <si>
    <t>38</t>
  </si>
  <si>
    <t>722174024</t>
  </si>
  <si>
    <t>Potrubí vodovodní plastové   PN 20 D 32 x5,4 mm</t>
  </si>
  <si>
    <t>-685294011</t>
  </si>
  <si>
    <t>39</t>
  </si>
  <si>
    <t>722174023</t>
  </si>
  <si>
    <t>Potrubí vodovodní plastové  PN 20 D 25 x 4,2 mm</t>
  </si>
  <si>
    <t>447166224</t>
  </si>
  <si>
    <t>40</t>
  </si>
  <si>
    <t>722174025</t>
  </si>
  <si>
    <t>Potrubí vodovodní plastové  PN 20 D 40 x 6,7 mm</t>
  </si>
  <si>
    <t>140020790</t>
  </si>
  <si>
    <t>41</t>
  </si>
  <si>
    <t>722174026</t>
  </si>
  <si>
    <t>Potrubí vodovodní plastové   PN 20 D 50 x 8,4 mm</t>
  </si>
  <si>
    <t>1400472686</t>
  </si>
  <si>
    <t>42</t>
  </si>
  <si>
    <t>722174087</t>
  </si>
  <si>
    <t>Potrubí vodovodní plastové do D 50 mm</t>
  </si>
  <si>
    <t>1422669281</t>
  </si>
  <si>
    <t>43</t>
  </si>
  <si>
    <t>722181231</t>
  </si>
  <si>
    <t>Ochrana vodovodního potrubí   tl do 15 mm DN do 22 mm</t>
  </si>
  <si>
    <t>1160016256</t>
  </si>
  <si>
    <t>44</t>
  </si>
  <si>
    <t>722181232</t>
  </si>
  <si>
    <t>Ochrana vodovodního potrubí   tl do 15 mm DN do 42 mm</t>
  </si>
  <si>
    <t>1378985839</t>
  </si>
  <si>
    <t>13,0+2,5+1,0</t>
  </si>
  <si>
    <t>45</t>
  </si>
  <si>
    <t>722181233</t>
  </si>
  <si>
    <t>Ochrana vodovodního potrubí   tl do 15 mm DN do 62 mm</t>
  </si>
  <si>
    <t>15660109</t>
  </si>
  <si>
    <t>46</t>
  </si>
  <si>
    <t>722181241</t>
  </si>
  <si>
    <t>Ochrana vodovodního potrubí  tl do 20 mm DN do 22 mm</t>
  </si>
  <si>
    <t>-1414574845</t>
  </si>
  <si>
    <t>24+61</t>
  </si>
  <si>
    <t>47</t>
  </si>
  <si>
    <t>722181252</t>
  </si>
  <si>
    <t>Ochrana vodovodního potrubí  tl do 25 mm DN do 45 mm</t>
  </si>
  <si>
    <t>1126882556</t>
  </si>
  <si>
    <t>10+12</t>
  </si>
  <si>
    <t>48</t>
  </si>
  <si>
    <t>722181252R1</t>
  </si>
  <si>
    <t>Ochrana vodovodního potrubí  tl do 30 mm DN do 45 mm</t>
  </si>
  <si>
    <t>-1757044135</t>
  </si>
  <si>
    <t>49</t>
  </si>
  <si>
    <t>722181252R2</t>
  </si>
  <si>
    <t>Ochrana vodovodního potrubí  tl do 40 mm DN do 45 mm</t>
  </si>
  <si>
    <t>-361124498</t>
  </si>
  <si>
    <t>50</t>
  </si>
  <si>
    <t>722181253R1</t>
  </si>
  <si>
    <t>Ochrana vodovodního potrubí tl do 50 mm DN do 63 mm</t>
  </si>
  <si>
    <t>1613678652</t>
  </si>
  <si>
    <t>51</t>
  </si>
  <si>
    <t>722190401</t>
  </si>
  <si>
    <t>Vyvedení a upevnění výpustku do DN 25</t>
  </si>
  <si>
    <t>1039678639</t>
  </si>
  <si>
    <t>52</t>
  </si>
  <si>
    <t>722229102</t>
  </si>
  <si>
    <t>Montáž vodovodních armatur s jedním závitem G 3/4 ostatní typ</t>
  </si>
  <si>
    <t>1829654362</t>
  </si>
  <si>
    <t>53</t>
  </si>
  <si>
    <t>551PC01</t>
  </si>
  <si>
    <t>zpětná klapka DN 20</t>
  </si>
  <si>
    <t>315995139</t>
  </si>
  <si>
    <t>54</t>
  </si>
  <si>
    <t>722229105</t>
  </si>
  <si>
    <t>Montáž vodovodních armatur s jedním závitem G 6/4 ostatní typ</t>
  </si>
  <si>
    <t>-2109004382</t>
  </si>
  <si>
    <t>55</t>
  </si>
  <si>
    <t>551PC24</t>
  </si>
  <si>
    <t>zpětná klapka DN 40</t>
  </si>
  <si>
    <t>1890477781</t>
  </si>
  <si>
    <t>56</t>
  </si>
  <si>
    <t>722239105</t>
  </si>
  <si>
    <t>Montáž armatur vodovodních se dvěma závity G 6/4</t>
  </si>
  <si>
    <t>2100766391</t>
  </si>
  <si>
    <t>57</t>
  </si>
  <si>
    <t>562PC3</t>
  </si>
  <si>
    <t>zpětná klapka EA  DN 40</t>
  </si>
  <si>
    <t>2041336312</t>
  </si>
  <si>
    <t>58</t>
  </si>
  <si>
    <t>722232061</t>
  </si>
  <si>
    <t>Kohout kulový přímý G 1/2 PN 42 do 185°C vnitřní závit s vypouštěním</t>
  </si>
  <si>
    <t>2089925745</t>
  </si>
  <si>
    <t>59</t>
  </si>
  <si>
    <t>722232062</t>
  </si>
  <si>
    <t>Kohout kulový přímý G 3/4 PN 42 do 185°C vnitřní závit s vypouštěním</t>
  </si>
  <si>
    <t>2009728466</t>
  </si>
  <si>
    <t>60</t>
  </si>
  <si>
    <t>722232065</t>
  </si>
  <si>
    <t>Kohout kulový přímý G 6/4 PN 42 do 185°C vnitřní závit s vypouštěním</t>
  </si>
  <si>
    <t>-2075130276</t>
  </si>
  <si>
    <t>61</t>
  </si>
  <si>
    <t>722231141</t>
  </si>
  <si>
    <t>Ventil závitový pojistný rohový G 1/2</t>
  </si>
  <si>
    <t>-763454590</t>
  </si>
  <si>
    <t>62</t>
  </si>
  <si>
    <t>722232043</t>
  </si>
  <si>
    <t>Kohout kulový přímý G 1/2 PN 42 do 185°C vnitřní závit</t>
  </si>
  <si>
    <t>-1143500369</t>
  </si>
  <si>
    <t>pož voda</t>
  </si>
  <si>
    <t>pitná</t>
  </si>
  <si>
    <t>63</t>
  </si>
  <si>
    <t>722232044</t>
  </si>
  <si>
    <t>Kohout kulový přímý G 3/4 PN 42 do 185°C vnitřní závit</t>
  </si>
  <si>
    <t>89557132</t>
  </si>
  <si>
    <t>64</t>
  </si>
  <si>
    <t>722232046</t>
  </si>
  <si>
    <t>Kohout kulový přímý G 1 1/4 PN 42 do 185°C vnitřní závit</t>
  </si>
  <si>
    <t>317345998</t>
  </si>
  <si>
    <t>65</t>
  </si>
  <si>
    <t>722232047</t>
  </si>
  <si>
    <t>Kohout kulový přímý G 6/4 PN 42 do 185°C vnitřní závit</t>
  </si>
  <si>
    <t>-1535447530</t>
  </si>
  <si>
    <t>požární</t>
  </si>
  <si>
    <t>66</t>
  </si>
  <si>
    <t>722234264</t>
  </si>
  <si>
    <t>Filtr mosazný G 3/4 PN 16 do 120°C s 2x vnitřním závitem</t>
  </si>
  <si>
    <t>1813897172</t>
  </si>
  <si>
    <t>67</t>
  </si>
  <si>
    <t>722250133</t>
  </si>
  <si>
    <t xml:space="preserve">Hydrantový systém s tvarově stálou hadicí D 25 x 30 m </t>
  </si>
  <si>
    <t>soubor</t>
  </si>
  <si>
    <t>101556405</t>
  </si>
  <si>
    <t>vestavba do niky</t>
  </si>
  <si>
    <t>68</t>
  </si>
  <si>
    <t>722290226</t>
  </si>
  <si>
    <t>Zkouška těsnosti vodovodního potrubí závitového do DN 50</t>
  </si>
  <si>
    <t>25169290</t>
  </si>
  <si>
    <t>OCEL</t>
  </si>
  <si>
    <t>18+4+40</t>
  </si>
  <si>
    <t>17+3+5+35+169</t>
  </si>
  <si>
    <t>v zemi</t>
  </si>
  <si>
    <t>28,3</t>
  </si>
  <si>
    <t>69</t>
  </si>
  <si>
    <t>722290234</t>
  </si>
  <si>
    <t>Proplach a dezinfekce vodovodního potrubí do DN 80</t>
  </si>
  <si>
    <t>-869540307</t>
  </si>
  <si>
    <t>70</t>
  </si>
  <si>
    <t>998722201</t>
  </si>
  <si>
    <t>Přesun hmot procentní pro vnitřní vodovod v objektech v do 6 m</t>
  </si>
  <si>
    <t>-1324687812</t>
  </si>
  <si>
    <t>71</t>
  </si>
  <si>
    <t>724141132</t>
  </si>
  <si>
    <t xml:space="preserve">Čerpadlo vodovodní </t>
  </si>
  <si>
    <t>-985343197</t>
  </si>
  <si>
    <t>72</t>
  </si>
  <si>
    <t>724231128</t>
  </si>
  <si>
    <t>Manometr</t>
  </si>
  <si>
    <t>-881594692</t>
  </si>
  <si>
    <t>73</t>
  </si>
  <si>
    <t>998724201</t>
  </si>
  <si>
    <t>Přesun hmot procentní pro strojní vybavení v objektech v do 6 m</t>
  </si>
  <si>
    <t>74108274</t>
  </si>
  <si>
    <t>74</t>
  </si>
  <si>
    <t>725119123</t>
  </si>
  <si>
    <t xml:space="preserve">Montáž klozetových mís závěsných </t>
  </si>
  <si>
    <t>-19883379</t>
  </si>
  <si>
    <t>75</t>
  </si>
  <si>
    <t>642360510</t>
  </si>
  <si>
    <t xml:space="preserve">klozet keramický závěsný hluboké splachování handicap </t>
  </si>
  <si>
    <t>-1071368458</t>
  </si>
  <si>
    <t>76</t>
  </si>
  <si>
    <t>642360511</t>
  </si>
  <si>
    <t>sedátko bez poklopu</t>
  </si>
  <si>
    <t>-352603355</t>
  </si>
  <si>
    <t>77</t>
  </si>
  <si>
    <t>725119125</t>
  </si>
  <si>
    <t>771290999</t>
  </si>
  <si>
    <t>78</t>
  </si>
  <si>
    <t>642R1</t>
  </si>
  <si>
    <t xml:space="preserve">mísa klozetová keramická závěsná s hlubokým splachováním </t>
  </si>
  <si>
    <t>1652570782</t>
  </si>
  <si>
    <t>79</t>
  </si>
  <si>
    <t>642R3</t>
  </si>
  <si>
    <t>mísa klozetová keramická závěsná s hlubokým splachováním  53 cm</t>
  </si>
  <si>
    <t>-1863343851</t>
  </si>
  <si>
    <t>80</t>
  </si>
  <si>
    <t>642R2</t>
  </si>
  <si>
    <t>sedátko</t>
  </si>
  <si>
    <t>-457982925</t>
  </si>
  <si>
    <t>81</t>
  </si>
  <si>
    <t>642R4</t>
  </si>
  <si>
    <t>sedátko nerez úchyty</t>
  </si>
  <si>
    <t>-2127056547</t>
  </si>
  <si>
    <t>82</t>
  </si>
  <si>
    <t>725129102</t>
  </si>
  <si>
    <t>Montáž pisoáru s automatickým splachováním</t>
  </si>
  <si>
    <t>-1469339244</t>
  </si>
  <si>
    <t>83</t>
  </si>
  <si>
    <t>642509070</t>
  </si>
  <si>
    <t>urinál   odsávací s radar senzorem</t>
  </si>
  <si>
    <t>966015565</t>
  </si>
  <si>
    <t>84</t>
  </si>
  <si>
    <t>6420001</t>
  </si>
  <si>
    <t>napájecí zdroj</t>
  </si>
  <si>
    <t>-1725227585</t>
  </si>
  <si>
    <t>85</t>
  </si>
  <si>
    <t>7252191011</t>
  </si>
  <si>
    <t>Montáž umyvadla závěsné</t>
  </si>
  <si>
    <t>-1876939826</t>
  </si>
  <si>
    <t>86</t>
  </si>
  <si>
    <t>725219102</t>
  </si>
  <si>
    <t xml:space="preserve">Montáž umyvadla </t>
  </si>
  <si>
    <t>958493941</t>
  </si>
  <si>
    <t>2+3+4</t>
  </si>
  <si>
    <t>87</t>
  </si>
  <si>
    <t>642110000</t>
  </si>
  <si>
    <t>umyvadlo rozm.50x41 s otvorem pro bateri</t>
  </si>
  <si>
    <t>-543737110</t>
  </si>
  <si>
    <t>88</t>
  </si>
  <si>
    <t>642110001</t>
  </si>
  <si>
    <t>umyvadlo rozm. 60x49 s otvorem pro bateri</t>
  </si>
  <si>
    <t>-1954630923</t>
  </si>
  <si>
    <t>89</t>
  </si>
  <si>
    <t>642110002</t>
  </si>
  <si>
    <t>umyvadlo rozm. 55x45  s otvorem pro bateri s přepadem</t>
  </si>
  <si>
    <t>-63522369</t>
  </si>
  <si>
    <t>90</t>
  </si>
  <si>
    <t>642110003</t>
  </si>
  <si>
    <t>umyvadlo rozm. 640x550 mm zdravotní s otvorem pro baterii a přepadem</t>
  </si>
  <si>
    <t>-307606306</t>
  </si>
  <si>
    <t>91</t>
  </si>
  <si>
    <t>725829131</t>
  </si>
  <si>
    <t>Montáž baterie umyvadlové stojánkové G 1/2 ostatní typ</t>
  </si>
  <si>
    <t>-1575237004</t>
  </si>
  <si>
    <t>92</t>
  </si>
  <si>
    <t>551PC 31</t>
  </si>
  <si>
    <t xml:space="preserve">baterie umyvadlová </t>
  </si>
  <si>
    <t>167844139</t>
  </si>
  <si>
    <t>93</t>
  </si>
  <si>
    <t>551PC 32</t>
  </si>
  <si>
    <t>-1403766172</t>
  </si>
  <si>
    <t>94</t>
  </si>
  <si>
    <t>551PC 33</t>
  </si>
  <si>
    <t>baterie umyvadlová s raménkem 210 mm</t>
  </si>
  <si>
    <t>-2037132634</t>
  </si>
  <si>
    <t>95</t>
  </si>
  <si>
    <t>551PC 34</t>
  </si>
  <si>
    <t>baterie umyvadlová s automatickou zátkou</t>
  </si>
  <si>
    <t>-1377190006</t>
  </si>
  <si>
    <t>96</t>
  </si>
  <si>
    <t>725849412</t>
  </si>
  <si>
    <t xml:space="preserve">Montáž baterie sprchové nástěnné </t>
  </si>
  <si>
    <t>864654127</t>
  </si>
  <si>
    <t>97</t>
  </si>
  <si>
    <t>551450000</t>
  </si>
  <si>
    <t>baterie sprchová podomítková</t>
  </si>
  <si>
    <t>-1932138623</t>
  </si>
  <si>
    <t>98</t>
  </si>
  <si>
    <t>725849412R</t>
  </si>
  <si>
    <t>Montáž sprchy  hlavové</t>
  </si>
  <si>
    <t>-25523709</t>
  </si>
  <si>
    <t>99</t>
  </si>
  <si>
    <t>551PC40</t>
  </si>
  <si>
    <t>hlavová sprcha průtok pouze 9 lt/min</t>
  </si>
  <si>
    <t>184005230</t>
  </si>
  <si>
    <t>100</t>
  </si>
  <si>
    <t>551PC41</t>
  </si>
  <si>
    <t xml:space="preserve"> rameno k hlavové sprše 30 cm</t>
  </si>
  <si>
    <t>289651359</t>
  </si>
  <si>
    <t>101</t>
  </si>
  <si>
    <t>725862103</t>
  </si>
  <si>
    <t>Zápachová uzávěrka pro myčku, dřez  DN 40/50</t>
  </si>
  <si>
    <t>149703015</t>
  </si>
  <si>
    <t>102</t>
  </si>
  <si>
    <t>725869101</t>
  </si>
  <si>
    <t>Montáž zápachových uzávěrek umyvadlových do DN 40</t>
  </si>
  <si>
    <t>347643015</t>
  </si>
  <si>
    <t>103</t>
  </si>
  <si>
    <t>551610000</t>
  </si>
  <si>
    <t xml:space="preserve">sifon umyvadlový </t>
  </si>
  <si>
    <t>1953897785</t>
  </si>
  <si>
    <t>104</t>
  </si>
  <si>
    <t>551610001</t>
  </si>
  <si>
    <t>sifon umyvadlový    místo šetřící</t>
  </si>
  <si>
    <t>-1298187123</t>
  </si>
  <si>
    <t>105</t>
  </si>
  <si>
    <t>725821326</t>
  </si>
  <si>
    <t xml:space="preserve">Baterie dřezové stojánkové pákové </t>
  </si>
  <si>
    <t>704130599</t>
  </si>
  <si>
    <t>106</t>
  </si>
  <si>
    <t>72529r1</t>
  </si>
  <si>
    <t>Doplňky zařízení koupelen a záchodů nerezové madlo toaletní  dl 900 mm</t>
  </si>
  <si>
    <t>1672902592</t>
  </si>
  <si>
    <t>107</t>
  </si>
  <si>
    <t>72529r2</t>
  </si>
  <si>
    <t xml:space="preserve">Doplňky zařízení koupelen a záchodů nerezové madlo toaletní  dl 800 mm </t>
  </si>
  <si>
    <t>-612952903</t>
  </si>
  <si>
    <t>108</t>
  </si>
  <si>
    <t>725311121</t>
  </si>
  <si>
    <t>Dřez jednoduchý nerezový se zápachovou uzávěrkou s odkapávací plochou 560x480 mm a miskou</t>
  </si>
  <si>
    <t>1384517406</t>
  </si>
  <si>
    <t>109</t>
  </si>
  <si>
    <t>725311131</t>
  </si>
  <si>
    <t>Dřez dvojitý nerezový se zápachovou uzávěrkou nástavný 900x600 mm</t>
  </si>
  <si>
    <t>-294190999</t>
  </si>
  <si>
    <t>110</t>
  </si>
  <si>
    <t>725331111</t>
  </si>
  <si>
    <t xml:space="preserve">Výlevka bez výtokových armatur keramická se sklopnou plastovou mřížkou 425 mm </t>
  </si>
  <si>
    <t>883462002</t>
  </si>
  <si>
    <t>111</t>
  </si>
  <si>
    <t>725819401</t>
  </si>
  <si>
    <t>Montáž ventilů rohových G 1/2 s připojovací trubičkou</t>
  </si>
  <si>
    <t>810956506</t>
  </si>
  <si>
    <t>112</t>
  </si>
  <si>
    <t>551456330</t>
  </si>
  <si>
    <t>ventil rohový 1/2" flexi hadička</t>
  </si>
  <si>
    <t>792443231</t>
  </si>
  <si>
    <t>113</t>
  </si>
  <si>
    <t>998725201</t>
  </si>
  <si>
    <t>Přesun hmot procentní pro zařizovací předměty v objektech v do 6 m</t>
  </si>
  <si>
    <t>-197547073</t>
  </si>
  <si>
    <t>114</t>
  </si>
  <si>
    <t>726131001R</t>
  </si>
  <si>
    <t>Instalační předstěna - umyvadlodo lehkých stěn s kovovou kcí</t>
  </si>
  <si>
    <t>-1626342766</t>
  </si>
  <si>
    <t>115</t>
  </si>
  <si>
    <t>726131011R</t>
  </si>
  <si>
    <t xml:space="preserve">Instalační předstěna - pro výlevku </t>
  </si>
  <si>
    <t>-1021024632</t>
  </si>
  <si>
    <t>116</t>
  </si>
  <si>
    <t>72613PC1</t>
  </si>
  <si>
    <t>Instalační předstěna - tlačítko</t>
  </si>
  <si>
    <t>-239439790</t>
  </si>
  <si>
    <t>117</t>
  </si>
  <si>
    <t>726131041R</t>
  </si>
  <si>
    <t xml:space="preserve">Instalační předstěna -  WC systém, připojení odpadu 90/110 ukotvení </t>
  </si>
  <si>
    <t>832121103</t>
  </si>
  <si>
    <t>118</t>
  </si>
  <si>
    <t>726131043R</t>
  </si>
  <si>
    <t>Instalační předstěna -WC systém pro postižené pro upevnění madel</t>
  </si>
  <si>
    <t>1702934264</t>
  </si>
  <si>
    <t>119</t>
  </si>
  <si>
    <t>72613PC2</t>
  </si>
  <si>
    <t>Instalační předstěna - tlačítko splachovací</t>
  </si>
  <si>
    <t>-731764610</t>
  </si>
  <si>
    <t>120</t>
  </si>
  <si>
    <t>726141021R</t>
  </si>
  <si>
    <t>Instalační předstěna - URINAL  do nosných stěn, nastavitelné nohy</t>
  </si>
  <si>
    <t>1613867876</t>
  </si>
  <si>
    <t>121</t>
  </si>
  <si>
    <t>726191002R</t>
  </si>
  <si>
    <t>Instalační předstěna -   WC systém HANDICAP - oddálené tlačítko</t>
  </si>
  <si>
    <t>-1589456423</t>
  </si>
  <si>
    <t>122</t>
  </si>
  <si>
    <t>998726211</t>
  </si>
  <si>
    <t>Přesun hmot procentní pro instalační prefabrikáty v objektech v do 6 m</t>
  </si>
  <si>
    <t>-2013427724</t>
  </si>
  <si>
    <t>123</t>
  </si>
  <si>
    <t>783614651</t>
  </si>
  <si>
    <t>Základní antikorozní jednonásobný syntetický potrubí DN do 50 mm</t>
  </si>
  <si>
    <t>-1089611714</t>
  </si>
  <si>
    <t>124</t>
  </si>
  <si>
    <t>783617611</t>
  </si>
  <si>
    <t>Krycí dvojnásobný syntetický nátěr potrubí DN do 50 mm</t>
  </si>
  <si>
    <t>-714260776</t>
  </si>
  <si>
    <t>40,000+4,0+18,0</t>
  </si>
  <si>
    <t>VP - Vícepráce</t>
  </si>
  <si>
    <t>PN</t>
  </si>
  <si>
    <t>170310b - KANALIZACE  SPLAŠKOVÁ VENKY</t>
  </si>
  <si>
    <t xml:space="preserve">    3 - Svislé a kompletní konstrukce</t>
  </si>
  <si>
    <t xml:space="preserve">    8 - Trubní vedení</t>
  </si>
  <si>
    <t>-140858484</t>
  </si>
  <si>
    <t>potrubí  š. rýhy 800 mm  hl výkopu  1,5 m</t>
  </si>
  <si>
    <t>7,0*0,8*1,5</t>
  </si>
  <si>
    <t>-1782792497</t>
  </si>
  <si>
    <t>151101102</t>
  </si>
  <si>
    <t>Zřízení příložného pažení a rozepření stěn rýh hl do 4 m</t>
  </si>
  <si>
    <t>m2</t>
  </si>
  <si>
    <t>945843927</t>
  </si>
  <si>
    <t>7,0*1,5*2</t>
  </si>
  <si>
    <t>151101112</t>
  </si>
  <si>
    <t>Odstranění příložného pažení a rozepření stěn rýh hl do 4 m</t>
  </si>
  <si>
    <t>-674256505</t>
  </si>
  <si>
    <t>-624704669</t>
  </si>
  <si>
    <t>646869710</t>
  </si>
  <si>
    <t>-1076492585</t>
  </si>
  <si>
    <t>1943857357</t>
  </si>
  <si>
    <t>1509380142</t>
  </si>
  <si>
    <t>výkopek</t>
  </si>
  <si>
    <t>8,4</t>
  </si>
  <si>
    <t>odp obsyp+lože</t>
  </si>
  <si>
    <t>-(0,56+2,033)</t>
  </si>
  <si>
    <t>-1409210064</t>
  </si>
  <si>
    <t>7,0*0,8*0,363</t>
  </si>
  <si>
    <t>1936857544</t>
  </si>
  <si>
    <t>38241PC5</t>
  </si>
  <si>
    <t>Montáž čerpací jímky s výstrojí</t>
  </si>
  <si>
    <t>kpl</t>
  </si>
  <si>
    <t>-224158692</t>
  </si>
  <si>
    <t>426PC1</t>
  </si>
  <si>
    <t>čerpací jímka s výstrojí - dle nabídky</t>
  </si>
  <si>
    <t>soub</t>
  </si>
  <si>
    <t>-615284717</t>
  </si>
  <si>
    <t>-954176931</t>
  </si>
  <si>
    <t>7,0*0,8*0,1</t>
  </si>
  <si>
    <t>452311141</t>
  </si>
  <si>
    <t>Podkladní desky z betonu prostého tř. C 16/20 otevřený výkop</t>
  </si>
  <si>
    <t>1306425781</t>
  </si>
  <si>
    <t>POD ČERPACÍ JÍMKU</t>
  </si>
  <si>
    <t>1,5*1,5*0,2</t>
  </si>
  <si>
    <t>831263195</t>
  </si>
  <si>
    <t>Příplatek za zřízení kanalizační přípojky DN 100 až 300</t>
  </si>
  <si>
    <t>381920647</t>
  </si>
  <si>
    <t>871224201</t>
  </si>
  <si>
    <t>Montáž kanalizačního potrubí z PE SDR11 otevřený výkop sklon do 20 %  svařovaných na tupo D 63</t>
  </si>
  <si>
    <t>962908190</t>
  </si>
  <si>
    <t>286133820</t>
  </si>
  <si>
    <t>potrubí kanalizační tlakové  PN 20 D 63 x 10,5 mm</t>
  </si>
  <si>
    <t>-1149976247</t>
  </si>
  <si>
    <t>892241111</t>
  </si>
  <si>
    <t>Tlaková zkouška vodou potrubí do 80</t>
  </si>
  <si>
    <t>1057658129</t>
  </si>
  <si>
    <t>892372111</t>
  </si>
  <si>
    <t>Zabezpečení konců potrubí DN do 300 při tlakových zkouškách vodou</t>
  </si>
  <si>
    <t>-150576492</t>
  </si>
  <si>
    <t>899721111</t>
  </si>
  <si>
    <t>Signalizační vodič DN do 150 mm na potrubí PVC</t>
  </si>
  <si>
    <t>421710487</t>
  </si>
  <si>
    <t>899722113</t>
  </si>
  <si>
    <t>Krytí potrubí z plastů výstražnou fólií z PVC 34cm</t>
  </si>
  <si>
    <t>-1501474300</t>
  </si>
  <si>
    <t>998276101</t>
  </si>
  <si>
    <t>Přesun hmot pro trubní vedení z trub z plastických hmot otevřený výkop</t>
  </si>
  <si>
    <t>-1424471715</t>
  </si>
  <si>
    <t>170310c - KANALIZACE  SPLAŠKOVÁ  PŘÍPOJKA</t>
  </si>
  <si>
    <t>1116570431</t>
  </si>
  <si>
    <t>potrubí  š. rýhy 1000 mm  hl výkopu  2,3 m</t>
  </si>
  <si>
    <t>5,0*1,0*2,3</t>
  </si>
  <si>
    <t>-1752147534</t>
  </si>
  <si>
    <t>580981082</t>
  </si>
  <si>
    <t>5,0*2,3*2</t>
  </si>
  <si>
    <t>2141083418</t>
  </si>
  <si>
    <t>1859983873</t>
  </si>
  <si>
    <t>-1707783146</t>
  </si>
  <si>
    <t>927325577</t>
  </si>
  <si>
    <t>-1794786747</t>
  </si>
  <si>
    <t>387360939</t>
  </si>
  <si>
    <t>11,5</t>
  </si>
  <si>
    <t>-(0,5+2,25)</t>
  </si>
  <si>
    <t>-1908046404</t>
  </si>
  <si>
    <t>5,0*1,0*0,45</t>
  </si>
  <si>
    <t>1334839575</t>
  </si>
  <si>
    <t>-958806808</t>
  </si>
  <si>
    <t>5,0*1,0*0,1</t>
  </si>
  <si>
    <t>Mezisoučet</t>
  </si>
  <si>
    <t>šachta</t>
  </si>
  <si>
    <t>0,6*0,6*0,1</t>
  </si>
  <si>
    <t>226673539</t>
  </si>
  <si>
    <t>871315241</t>
  </si>
  <si>
    <t>Kanalizační potrubí z tvrdého PVC vícevrstvé tuhost třídy SN12 DN 150</t>
  </si>
  <si>
    <t>2121870312</t>
  </si>
  <si>
    <t>892351111</t>
  </si>
  <si>
    <t>Tlaková zkouška vodou potrubí DN 150 nebo 200</t>
  </si>
  <si>
    <t>-1021277910</t>
  </si>
  <si>
    <t>-1984406506</t>
  </si>
  <si>
    <t>894812201</t>
  </si>
  <si>
    <t>Revizní a čistící šachta z PP šachtové dno DN 425/150 průtočné - ŠS1</t>
  </si>
  <si>
    <t>509791602</t>
  </si>
  <si>
    <t>894812232</t>
  </si>
  <si>
    <t>Revizní a čistící šachta z PP DN 425 šachtová roura korugovaná bez hrdla světlé hloubky 2000 mm</t>
  </si>
  <si>
    <t>-1857234090</t>
  </si>
  <si>
    <t>894812241</t>
  </si>
  <si>
    <t>Revizní a čistící šachta z PP DN 425 šachtová roura teleskopická světlé hloubky 375 mm</t>
  </si>
  <si>
    <t>-1569631174</t>
  </si>
  <si>
    <t>894812249</t>
  </si>
  <si>
    <t>Příplatek k rourám revizní a čistící šachty z PP DN 425 za uříznutí šachtové roury</t>
  </si>
  <si>
    <t>955188616</t>
  </si>
  <si>
    <t>894812262</t>
  </si>
  <si>
    <t>Revizní a čistící šachta z PP DN 425 poklop litinový plný do teleskopické trubky pro zatížení  40 t</t>
  </si>
  <si>
    <t>-210437097</t>
  </si>
  <si>
    <t>295328192</t>
  </si>
  <si>
    <t>-1332138675</t>
  </si>
  <si>
    <t>1663581590</t>
  </si>
  <si>
    <t>170310d - KANALIZACE  DEŠTOVÁ  VENKY</t>
  </si>
  <si>
    <t>131201102</t>
  </si>
  <si>
    <t>Hloubení jam nezapažených v hornině tř. 3 objemu do 1000 m3</t>
  </si>
  <si>
    <t>-16831462</t>
  </si>
  <si>
    <t>retenční nádrž</t>
  </si>
  <si>
    <t>120,0</t>
  </si>
  <si>
    <t>131201109</t>
  </si>
  <si>
    <t>Příplatek za lepivost u hloubení jam nezapažených v hornině tř. 3</t>
  </si>
  <si>
    <t>36048441</t>
  </si>
  <si>
    <t>132201202</t>
  </si>
  <si>
    <t>Hloubení rýh š do 2000 mm v hornině tř. 3 objemu do 1000 m3</t>
  </si>
  <si>
    <t>-477739049</t>
  </si>
  <si>
    <t>potrubí  š. rýhy 1000 mm  hl výkopu  2,1m</t>
  </si>
  <si>
    <t>39,8*1,0*2,1</t>
  </si>
  <si>
    <t>š.rýhy 0,8 m  hloubka 1,5 m</t>
  </si>
  <si>
    <t>55,9*0,8*1,5</t>
  </si>
  <si>
    <t>-1593813187</t>
  </si>
  <si>
    <t>-844044441</t>
  </si>
  <si>
    <t>40,2*1,7*2</t>
  </si>
  <si>
    <t>110639802</t>
  </si>
  <si>
    <t>1374610073</t>
  </si>
  <si>
    <t>rýh</t>
  </si>
  <si>
    <t>150,66*0,5</t>
  </si>
  <si>
    <t>jáma</t>
  </si>
  <si>
    <t>120*0,08</t>
  </si>
  <si>
    <t>-46463100</t>
  </si>
  <si>
    <t>rýhy. obsyp+lože</t>
  </si>
  <si>
    <t>40,024+8,452</t>
  </si>
  <si>
    <t>retenční</t>
  </si>
  <si>
    <t>odp vytlač kubatura</t>
  </si>
  <si>
    <t>retence+obsyp</t>
  </si>
  <si>
    <t>-(25+15)</t>
  </si>
  <si>
    <t>959710533</t>
  </si>
  <si>
    <t>1919546330</t>
  </si>
  <si>
    <t>1978814788</t>
  </si>
  <si>
    <t>150,66</t>
  </si>
  <si>
    <t>-(8,452+40,024)</t>
  </si>
  <si>
    <t>175101201</t>
  </si>
  <si>
    <t>Obsypání objektu nad přilehlým původním terénem sypaninou bez prohození, uloženou do 3 m</t>
  </si>
  <si>
    <t>1256354330</t>
  </si>
  <si>
    <t>583441710</t>
  </si>
  <si>
    <t>štěrkodrť frakce 0-32</t>
  </si>
  <si>
    <t>-469307889</t>
  </si>
  <si>
    <t>726809100</t>
  </si>
  <si>
    <t>39,8*1,0*0,5</t>
  </si>
  <si>
    <t>55,9*0,8*0,45</t>
  </si>
  <si>
    <t>164848109</t>
  </si>
  <si>
    <t>382413113R</t>
  </si>
  <si>
    <t xml:space="preserve">Osazení retenční nádrže do terénu  vč hydroizolace </t>
  </si>
  <si>
    <t>1304710043</t>
  </si>
  <si>
    <t>562PC1</t>
  </si>
  <si>
    <t>retenční nádrž včetně regulačních prvků čistících,šachtových komínků,příslušenství - dle nabídky</t>
  </si>
  <si>
    <t>-333553406</t>
  </si>
  <si>
    <t>562PC2</t>
  </si>
  <si>
    <t>hydroizolace retenční nádrže - dle nabídky</t>
  </si>
  <si>
    <t>339790433</t>
  </si>
  <si>
    <t>-2025641078</t>
  </si>
  <si>
    <t>pod potrubí</t>
  </si>
  <si>
    <t>39,8*1,0*0,1</t>
  </si>
  <si>
    <t>55,9*0,8*0,1</t>
  </si>
  <si>
    <t>pod šachty</t>
  </si>
  <si>
    <t>0,6*0,6*0,1*2</t>
  </si>
  <si>
    <t>1,3*1,3*0,1</t>
  </si>
  <si>
    <t>vypust</t>
  </si>
  <si>
    <t>0,6*0,6*4</t>
  </si>
  <si>
    <t>-1810456112</t>
  </si>
  <si>
    <t>871355241</t>
  </si>
  <si>
    <t>Kanalizační potrubí z tvrdého PVC vícevrstvé tuhost třídy SN12 DN 200</t>
  </si>
  <si>
    <t>1409562095</t>
  </si>
  <si>
    <t>8912663311</t>
  </si>
  <si>
    <t>Montáž střešních vtoků</t>
  </si>
  <si>
    <t>104047210</t>
  </si>
  <si>
    <t>562311100</t>
  </si>
  <si>
    <t>vtok střešní pro PVC izolaci pro plochou střechu  75,110,125,160 mm + nástavec  vyhřívané - dle nabídky</t>
  </si>
  <si>
    <t>2126676156</t>
  </si>
  <si>
    <t>-889604554</t>
  </si>
  <si>
    <t>-1890281130</t>
  </si>
  <si>
    <t>894411111</t>
  </si>
  <si>
    <t>Zřízení šachet kanalizačních z betonových dílců na potrubí DN do 200 dno beton tř. C 25/30 - ŠD 4</t>
  </si>
  <si>
    <t>1565829666</t>
  </si>
  <si>
    <t>592241800</t>
  </si>
  <si>
    <t>dno betonové šachtové TZZ-Q 100/115 D 130x115x15 cm</t>
  </si>
  <si>
    <t>-729214422</t>
  </si>
  <si>
    <t>592241620</t>
  </si>
  <si>
    <t>skruž betonová s ocelová se stupadly +PE povlakem TBH-Q 1000/1000/120 SP 100x100x12 cm</t>
  </si>
  <si>
    <t>-86559816</t>
  </si>
  <si>
    <t>592243120</t>
  </si>
  <si>
    <t>konus šachetní betonový TBR-Q.1 100-63/58/12 KPS 100x62,5x58 cm</t>
  </si>
  <si>
    <t>-1208176757</t>
  </si>
  <si>
    <t>894812204</t>
  </si>
  <si>
    <t>Revizní a čistící šachta z PP šachtové dno DN 425/150 sběrné tvaru X - ŠD2, ŠD3</t>
  </si>
  <si>
    <t>-580777962</t>
  </si>
  <si>
    <t>894812231</t>
  </si>
  <si>
    <t>Revizní a čistící šachta z PP DN 425 šachtová roura korugovaná bez hrdla světlé hloubky 1500 mm</t>
  </si>
  <si>
    <t>-1545879992</t>
  </si>
  <si>
    <t>1848772478</t>
  </si>
  <si>
    <t>-657674210</t>
  </si>
  <si>
    <t>-1158581727</t>
  </si>
  <si>
    <t>1439327818</t>
  </si>
  <si>
    <t>895941311</t>
  </si>
  <si>
    <t>Zřízení vpusti kanalizační uliční - VP1 - VP4</t>
  </si>
  <si>
    <t>1047335877</t>
  </si>
  <si>
    <t>286PC1</t>
  </si>
  <si>
    <t>vpusť silniční bez sifonu 425/150 - dle nabídky</t>
  </si>
  <si>
    <t>-2045577979</t>
  </si>
  <si>
    <t>286PC2</t>
  </si>
  <si>
    <t>teleskopická roura s těsněním 425/375 - dle nabídky</t>
  </si>
  <si>
    <t>-2014596600</t>
  </si>
  <si>
    <t>286PC3</t>
  </si>
  <si>
    <t>litinová dešťová mříž 425 /D400 - dle nabídky</t>
  </si>
  <si>
    <t>1931186653</t>
  </si>
  <si>
    <t>286PC4</t>
  </si>
  <si>
    <t>kalový koš ocelový 425/UV  40t - dle nabídky</t>
  </si>
  <si>
    <t>1980916378</t>
  </si>
  <si>
    <t>899103111</t>
  </si>
  <si>
    <t>Osazení poklopů litinových nebo ocelových včetně rámů hmotnosti nad 100 do 150 kg</t>
  </si>
  <si>
    <t>-892157520</t>
  </si>
  <si>
    <t>552414120</t>
  </si>
  <si>
    <t>poklop šachtový s rámem DN600 třída D 400,</t>
  </si>
  <si>
    <t>2027562318</t>
  </si>
  <si>
    <t>-1198401518</t>
  </si>
  <si>
    <t>39,8+55,9</t>
  </si>
  <si>
    <t>565859781</t>
  </si>
  <si>
    <t>-1119803420</t>
  </si>
  <si>
    <t>170310e - KANALIZACE  DEŠŤOVÁ  PŘÍPOJKA  č.1</t>
  </si>
  <si>
    <t>2123612206</t>
  </si>
  <si>
    <t>potrubí  š. rýhy 1000 mm  hl výkopu  1,7 m</t>
  </si>
  <si>
    <t>5,10*1,0*1,7</t>
  </si>
  <si>
    <t>1587530851</t>
  </si>
  <si>
    <t>545652558</t>
  </si>
  <si>
    <t>5,10*1,7*2</t>
  </si>
  <si>
    <t>649130143</t>
  </si>
  <si>
    <t>413605849</t>
  </si>
  <si>
    <t>1349665292</t>
  </si>
  <si>
    <t>287213562</t>
  </si>
  <si>
    <t>-481810885</t>
  </si>
  <si>
    <t>-787969980</t>
  </si>
  <si>
    <t>8,67</t>
  </si>
  <si>
    <t>-(0,51+2,295)</t>
  </si>
  <si>
    <t>-698058976</t>
  </si>
  <si>
    <t>5,10*1,0*0,45</t>
  </si>
  <si>
    <t>1953728813</t>
  </si>
  <si>
    <t>-135073509</t>
  </si>
  <si>
    <t>5,10*1,0*0,1</t>
  </si>
  <si>
    <t>-1740941456</t>
  </si>
  <si>
    <t>-86261317</t>
  </si>
  <si>
    <t>-258702238</t>
  </si>
  <si>
    <t>-1074210313</t>
  </si>
  <si>
    <t>894812202</t>
  </si>
  <si>
    <t>Revizní a čistící šachta z PP šachtové dno DN 425/150 průtočné 30°,60°,90° - ŠD 1</t>
  </si>
  <si>
    <t>-1821754514</t>
  </si>
  <si>
    <t>894812233</t>
  </si>
  <si>
    <t>Revizní a čistící šachta z PP DN 425 šachtová roura korugovaná bez hrdla světlé hloubky 3000 mm</t>
  </si>
  <si>
    <t>405489464</t>
  </si>
  <si>
    <t>25717456</t>
  </si>
  <si>
    <t>788344550</t>
  </si>
  <si>
    <t>-522568233</t>
  </si>
  <si>
    <t>-469495758</t>
  </si>
  <si>
    <t>550999625</t>
  </si>
  <si>
    <t>1450145643</t>
  </si>
  <si>
    <t>170310f - KANALIZACE  DEŠŤOVÁ  PŘÍPOJKA č. 2</t>
  </si>
  <si>
    <t>2081728198</t>
  </si>
  <si>
    <t>40,2*1,0*1,7</t>
  </si>
  <si>
    <t>-1241742545</t>
  </si>
  <si>
    <t>615190883</t>
  </si>
  <si>
    <t>-887853156</t>
  </si>
  <si>
    <t>335104237</t>
  </si>
  <si>
    <t>-25734779</t>
  </si>
  <si>
    <t>593435586</t>
  </si>
  <si>
    <t>1729860318</t>
  </si>
  <si>
    <t>75484651</t>
  </si>
  <si>
    <t>68,34</t>
  </si>
  <si>
    <t>-(4,02+20,1)</t>
  </si>
  <si>
    <t>-1421587189</t>
  </si>
  <si>
    <t>40,2*1,0*0,5</t>
  </si>
  <si>
    <t>1125377498</t>
  </si>
  <si>
    <t>2027035497</t>
  </si>
  <si>
    <t>40,2*1,0*0,1</t>
  </si>
  <si>
    <t>1916906404</t>
  </si>
  <si>
    <t>870870559</t>
  </si>
  <si>
    <t>-1539369811</t>
  </si>
  <si>
    <t>1496558521</t>
  </si>
  <si>
    <t>Revizní a čistící šachta z PP šachtové dno DN 425/150 průtočné 30°,60°,90° - ŠD 5</t>
  </si>
  <si>
    <t>-2034195511</t>
  </si>
  <si>
    <t>-1099412949</t>
  </si>
  <si>
    <t>-987261499</t>
  </si>
  <si>
    <t>-2111508157</t>
  </si>
  <si>
    <t>582529267</t>
  </si>
  <si>
    <t>-437876580</t>
  </si>
  <si>
    <t>-1774031833</t>
  </si>
  <si>
    <t>2081271833</t>
  </si>
  <si>
    <t>170310g - VODOVODNÍ  PŘÍPOJKA</t>
  </si>
  <si>
    <t>-258274358</t>
  </si>
  <si>
    <t>potrubí  š. rýhy 800 mm  hl výkopu  1,6 m</t>
  </si>
  <si>
    <t>6,7*0,8*1,6</t>
  </si>
  <si>
    <t>-835098076</t>
  </si>
  <si>
    <t>151101101</t>
  </si>
  <si>
    <t>Zřízení příložného pažení a rozepření stěn rýh hl do 2 m</t>
  </si>
  <si>
    <t>1669887495</t>
  </si>
  <si>
    <t>6,7*1,6*2</t>
  </si>
  <si>
    <t>151101111</t>
  </si>
  <si>
    <t>Odstranění příložného pažení a rozepření stěn rýh hl do 2 m</t>
  </si>
  <si>
    <t>-261544559</t>
  </si>
  <si>
    <t>1123629151</t>
  </si>
  <si>
    <t>1455619627</t>
  </si>
  <si>
    <t>733874780</t>
  </si>
  <si>
    <t>1538748127</t>
  </si>
  <si>
    <t>816987080</t>
  </si>
  <si>
    <t>8,576</t>
  </si>
  <si>
    <t>-(0,536+1,876)</t>
  </si>
  <si>
    <t>-540941273</t>
  </si>
  <si>
    <t>6,7*0,8*0,35</t>
  </si>
  <si>
    <t>-919817019</t>
  </si>
  <si>
    <t>1626382580</t>
  </si>
  <si>
    <t>6,7*0,8*0,1</t>
  </si>
  <si>
    <t>1,2*1,5*0,1</t>
  </si>
  <si>
    <t>871181141</t>
  </si>
  <si>
    <t xml:space="preserve">Montáž potrubí z PE100 SDR 11 otevřený výkop svařovaných na tupo D 50 </t>
  </si>
  <si>
    <t>-1505675303</t>
  </si>
  <si>
    <t>286136540</t>
  </si>
  <si>
    <t>potrubí vodovodní D 50 x 8,4 mm</t>
  </si>
  <si>
    <t>-557599601</t>
  </si>
  <si>
    <t>879211111</t>
  </si>
  <si>
    <t>Montáž vodovodní přípojky na potrubí DN 50</t>
  </si>
  <si>
    <t>-1022114978</t>
  </si>
  <si>
    <t>374808947</t>
  </si>
  <si>
    <t>1139358319</t>
  </si>
  <si>
    <t>893811211</t>
  </si>
  <si>
    <t>Osazení vodoměrné šachty hranaté z PP obetonované pro statické zatížení plochy do 1,1 m2 hl do 1,2 m</t>
  </si>
  <si>
    <t>1542538475</t>
  </si>
  <si>
    <t>562305100</t>
  </si>
  <si>
    <t>šachta vodoměrná hranatá  včetně výztuhy 0,9/1,2/1,2 m</t>
  </si>
  <si>
    <t>1850128218</t>
  </si>
  <si>
    <t>-239582569</t>
  </si>
  <si>
    <t>899722112</t>
  </si>
  <si>
    <t>Krytí potrubí z plastů výstražnou fólií z PVC 25 cm</t>
  </si>
  <si>
    <t>443482185</t>
  </si>
  <si>
    <t>-16751526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</si>
</sst>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1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 applyProtection="1">
      <alignment vertical="center"/>
    </xf>
    <xf numFmtId="4" fontId="32" fillId="0" borderId="17" xfId="0" applyNumberFormat="1" applyFont="1" applyBorder="1" applyAlignment="1" applyProtection="1">
      <alignment vertical="center"/>
    </xf>
    <xf numFmtId="166" fontId="32" fillId="0" borderId="17" xfId="0" applyNumberFormat="1" applyFont="1" applyBorder="1" applyAlignment="1" applyProtection="1">
      <alignment vertical="center"/>
    </xf>
    <xf numFmtId="4" fontId="32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 applyProtection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 applyProtection="1">
      <alignment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3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7" fillId="0" borderId="12" xfId="0" applyNumberFormat="1" applyFont="1" applyBorder="1" applyAlignment="1" applyProtection="1"/>
    <xf numFmtId="166" fontId="37" fillId="0" borderId="13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1" fillId="0" borderId="25" xfId="0" applyFont="1" applyBorder="1" applyAlignment="1" applyProtection="1">
      <alignment horizontal="center" vertical="center"/>
    </xf>
    <xf numFmtId="49" fontId="41" fillId="0" borderId="25" xfId="0" applyNumberFormat="1" applyFont="1" applyBorder="1" applyAlignment="1" applyProtection="1">
      <alignment horizontal="left" vertical="center" wrapText="1"/>
    </xf>
    <xf numFmtId="0" fontId="41" fillId="0" borderId="25" xfId="0" applyFont="1" applyBorder="1" applyAlignment="1" applyProtection="1">
      <alignment horizontal="center" vertical="center" wrapText="1"/>
    </xf>
    <xf numFmtId="167" fontId="41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4" fontId="27" fillId="6" borderId="0" xfId="0" applyNumberFormat="1" applyFont="1" applyFill="1" applyBorder="1" applyAlignment="1" applyProtection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5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6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9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41" fillId="0" borderId="25" xfId="0" applyFont="1" applyBorder="1" applyAlignment="1" applyProtection="1">
      <alignment horizontal="left" vertical="center" wrapText="1"/>
    </xf>
    <xf numFmtId="4" fontId="41" fillId="4" borderId="25" xfId="0" applyNumberFormat="1" applyFont="1" applyFill="1" applyBorder="1" applyAlignment="1" applyProtection="1">
      <alignment vertical="center"/>
      <protection locked="0"/>
    </xf>
    <xf numFmtId="4" fontId="41" fillId="4" borderId="25" xfId="0" applyNumberFormat="1" applyFont="1" applyFill="1" applyBorder="1" applyAlignment="1" applyProtection="1">
      <alignment vertical="center"/>
    </xf>
    <xf numFmtId="4" fontId="41" fillId="0" borderId="25" xfId="0" applyNumberFormat="1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5" fillId="2" borderId="0" xfId="1" applyFont="1" applyFill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10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R2" s="260" t="s">
        <v>8</v>
      </c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17" t="s">
        <v>12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6"/>
      <c r="AS4" s="27" t="s">
        <v>13</v>
      </c>
      <c r="BE4" s="28" t="s">
        <v>14</v>
      </c>
      <c r="BS4" s="21" t="s">
        <v>15</v>
      </c>
    </row>
    <row r="5" spans="1:73" ht="14.45" customHeight="1">
      <c r="B5" s="25"/>
      <c r="C5" s="29"/>
      <c r="D5" s="30" t="s">
        <v>16</v>
      </c>
      <c r="E5" s="29"/>
      <c r="F5" s="29"/>
      <c r="G5" s="29"/>
      <c r="H5" s="29"/>
      <c r="I5" s="29"/>
      <c r="J5" s="29"/>
      <c r="K5" s="221" t="s">
        <v>17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9"/>
      <c r="AQ5" s="26"/>
      <c r="BE5" s="219" t="s">
        <v>18</v>
      </c>
      <c r="BS5" s="21" t="s">
        <v>9</v>
      </c>
    </row>
    <row r="6" spans="1:73" ht="36.950000000000003" customHeight="1">
      <c r="B6" s="25"/>
      <c r="C6" s="29"/>
      <c r="D6" s="32" t="s">
        <v>19</v>
      </c>
      <c r="E6" s="29"/>
      <c r="F6" s="29"/>
      <c r="G6" s="29"/>
      <c r="H6" s="29"/>
      <c r="I6" s="29"/>
      <c r="J6" s="29"/>
      <c r="K6" s="223" t="s">
        <v>20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9"/>
      <c r="AQ6" s="26"/>
      <c r="BE6" s="220"/>
      <c r="BS6" s="21" t="s">
        <v>9</v>
      </c>
    </row>
    <row r="7" spans="1:73" ht="14.45" customHeight="1">
      <c r="B7" s="25"/>
      <c r="C7" s="29"/>
      <c r="D7" s="33" t="s">
        <v>21</v>
      </c>
      <c r="E7" s="29"/>
      <c r="F7" s="29"/>
      <c r="G7" s="29"/>
      <c r="H7" s="29"/>
      <c r="I7" s="29"/>
      <c r="J7" s="29"/>
      <c r="K7" s="31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23</v>
      </c>
      <c r="AL7" s="29"/>
      <c r="AM7" s="29"/>
      <c r="AN7" s="31" t="s">
        <v>22</v>
      </c>
      <c r="AO7" s="29"/>
      <c r="AP7" s="29"/>
      <c r="AQ7" s="26"/>
      <c r="BE7" s="220"/>
      <c r="BS7" s="21" t="s">
        <v>9</v>
      </c>
    </row>
    <row r="8" spans="1:73" ht="14.45" customHeight="1">
      <c r="B8" s="25"/>
      <c r="C8" s="29"/>
      <c r="D8" s="33" t="s">
        <v>24</v>
      </c>
      <c r="E8" s="29"/>
      <c r="F8" s="29"/>
      <c r="G8" s="29"/>
      <c r="H8" s="29"/>
      <c r="I8" s="29"/>
      <c r="J8" s="29"/>
      <c r="K8" s="31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26</v>
      </c>
      <c r="AL8" s="29"/>
      <c r="AM8" s="29"/>
      <c r="AN8" s="34" t="s">
        <v>27</v>
      </c>
      <c r="AO8" s="29"/>
      <c r="AP8" s="29"/>
      <c r="AQ8" s="26"/>
      <c r="BE8" s="220"/>
      <c r="BS8" s="21" t="s">
        <v>9</v>
      </c>
    </row>
    <row r="9" spans="1:73" ht="14.45" customHeight="1">
      <c r="B9" s="25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6"/>
      <c r="BE9" s="220"/>
      <c r="BS9" s="21" t="s">
        <v>9</v>
      </c>
    </row>
    <row r="10" spans="1:73" ht="14.45" customHeight="1">
      <c r="B10" s="25"/>
      <c r="C10" s="29"/>
      <c r="D10" s="33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29</v>
      </c>
      <c r="AL10" s="29"/>
      <c r="AM10" s="29"/>
      <c r="AN10" s="31" t="s">
        <v>22</v>
      </c>
      <c r="AO10" s="29"/>
      <c r="AP10" s="29"/>
      <c r="AQ10" s="26"/>
      <c r="BE10" s="220"/>
      <c r="BS10" s="21" t="s">
        <v>9</v>
      </c>
    </row>
    <row r="11" spans="1:73" ht="18.399999999999999" customHeight="1">
      <c r="B11" s="25"/>
      <c r="C11" s="29"/>
      <c r="D11" s="29"/>
      <c r="E11" s="31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31</v>
      </c>
      <c r="AL11" s="29"/>
      <c r="AM11" s="29"/>
      <c r="AN11" s="31" t="s">
        <v>22</v>
      </c>
      <c r="AO11" s="29"/>
      <c r="AP11" s="29"/>
      <c r="AQ11" s="26"/>
      <c r="BE11" s="220"/>
      <c r="BS11" s="21" t="s">
        <v>9</v>
      </c>
    </row>
    <row r="12" spans="1:73" ht="6.95" customHeight="1">
      <c r="B12" s="25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6"/>
      <c r="BE12" s="220"/>
      <c r="BS12" s="21" t="s">
        <v>9</v>
      </c>
    </row>
    <row r="13" spans="1:73" ht="14.45" customHeight="1">
      <c r="B13" s="25"/>
      <c r="C13" s="29"/>
      <c r="D13" s="33" t="s">
        <v>32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29</v>
      </c>
      <c r="AL13" s="29"/>
      <c r="AM13" s="29"/>
      <c r="AN13" s="35" t="s">
        <v>33</v>
      </c>
      <c r="AO13" s="29"/>
      <c r="AP13" s="29"/>
      <c r="AQ13" s="26"/>
      <c r="BE13" s="220"/>
      <c r="BS13" s="21" t="s">
        <v>9</v>
      </c>
    </row>
    <row r="14" spans="1:73">
      <c r="B14" s="25"/>
      <c r="C14" s="29"/>
      <c r="D14" s="29"/>
      <c r="E14" s="224" t="s">
        <v>33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33" t="s">
        <v>31</v>
      </c>
      <c r="AL14" s="29"/>
      <c r="AM14" s="29"/>
      <c r="AN14" s="35" t="s">
        <v>33</v>
      </c>
      <c r="AO14" s="29"/>
      <c r="AP14" s="29"/>
      <c r="AQ14" s="26"/>
      <c r="BE14" s="220"/>
      <c r="BS14" s="21" t="s">
        <v>9</v>
      </c>
    </row>
    <row r="15" spans="1:73" ht="6.95" customHeight="1">
      <c r="B15" s="25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6"/>
      <c r="BE15" s="220"/>
      <c r="BS15" s="21" t="s">
        <v>6</v>
      </c>
    </row>
    <row r="16" spans="1:73" ht="14.45" customHeight="1">
      <c r="B16" s="25"/>
      <c r="C16" s="29"/>
      <c r="D16" s="33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29</v>
      </c>
      <c r="AL16" s="29"/>
      <c r="AM16" s="29"/>
      <c r="AN16" s="31" t="s">
        <v>22</v>
      </c>
      <c r="AO16" s="29"/>
      <c r="AP16" s="29"/>
      <c r="AQ16" s="26"/>
      <c r="BE16" s="220"/>
      <c r="BS16" s="21" t="s">
        <v>6</v>
      </c>
    </row>
    <row r="17" spans="2:71" ht="18.399999999999999" customHeight="1">
      <c r="B17" s="25"/>
      <c r="C17" s="29"/>
      <c r="D17" s="29"/>
      <c r="E17" s="31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31</v>
      </c>
      <c r="AL17" s="29"/>
      <c r="AM17" s="29"/>
      <c r="AN17" s="31" t="s">
        <v>22</v>
      </c>
      <c r="AO17" s="29"/>
      <c r="AP17" s="29"/>
      <c r="AQ17" s="26"/>
      <c r="BE17" s="220"/>
      <c r="BS17" s="21" t="s">
        <v>36</v>
      </c>
    </row>
    <row r="18" spans="2:71" ht="6.95" customHeight="1">
      <c r="B18" s="25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6"/>
      <c r="BE18" s="220"/>
      <c r="BS18" s="21" t="s">
        <v>9</v>
      </c>
    </row>
    <row r="19" spans="2:71" ht="14.45" customHeight="1">
      <c r="B19" s="25"/>
      <c r="C19" s="29"/>
      <c r="D19" s="33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29</v>
      </c>
      <c r="AL19" s="29"/>
      <c r="AM19" s="29"/>
      <c r="AN19" s="31" t="s">
        <v>22</v>
      </c>
      <c r="AO19" s="29"/>
      <c r="AP19" s="29"/>
      <c r="AQ19" s="26"/>
      <c r="BE19" s="220"/>
      <c r="BS19" s="21" t="s">
        <v>9</v>
      </c>
    </row>
    <row r="20" spans="2:71" ht="18.399999999999999" customHeight="1">
      <c r="B20" s="25"/>
      <c r="C20" s="29"/>
      <c r="D20" s="29"/>
      <c r="E20" s="31" t="s">
        <v>38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31</v>
      </c>
      <c r="AL20" s="29"/>
      <c r="AM20" s="29"/>
      <c r="AN20" s="31" t="s">
        <v>22</v>
      </c>
      <c r="AO20" s="29"/>
      <c r="AP20" s="29"/>
      <c r="AQ20" s="26"/>
      <c r="BE20" s="220"/>
    </row>
    <row r="21" spans="2:71" ht="6.95" customHeight="1">
      <c r="B21" s="25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6"/>
      <c r="BE21" s="220"/>
    </row>
    <row r="22" spans="2:71">
      <c r="B22" s="25"/>
      <c r="C22" s="29"/>
      <c r="D22" s="33" t="s">
        <v>39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6"/>
      <c r="BE22" s="220"/>
    </row>
    <row r="23" spans="2:71" ht="22.5" customHeight="1">
      <c r="B23" s="25"/>
      <c r="C23" s="29"/>
      <c r="D23" s="29"/>
      <c r="E23" s="226" t="s">
        <v>22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9"/>
      <c r="AP23" s="29"/>
      <c r="AQ23" s="26"/>
      <c r="BE23" s="220"/>
    </row>
    <row r="24" spans="2:71" ht="6.95" customHeight="1">
      <c r="B24" s="2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6"/>
      <c r="BE24" s="220"/>
    </row>
    <row r="25" spans="2:71" ht="6.95" customHeight="1">
      <c r="B25" s="25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6"/>
      <c r="BE25" s="220"/>
    </row>
    <row r="26" spans="2:71" ht="14.45" customHeight="1">
      <c r="B26" s="25"/>
      <c r="C26" s="29"/>
      <c r="D26" s="37" t="s">
        <v>40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7">
        <f>ROUND(AG87,2)</f>
        <v>0</v>
      </c>
      <c r="AL26" s="222"/>
      <c r="AM26" s="222"/>
      <c r="AN26" s="222"/>
      <c r="AO26" s="222"/>
      <c r="AP26" s="29"/>
      <c r="AQ26" s="26"/>
      <c r="BE26" s="220"/>
    </row>
    <row r="27" spans="2:71" ht="14.45" customHeight="1">
      <c r="B27" s="25"/>
      <c r="C27" s="29"/>
      <c r="D27" s="37" t="s">
        <v>41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27">
        <f>ROUND(AG96,2)</f>
        <v>0</v>
      </c>
      <c r="AL27" s="227"/>
      <c r="AM27" s="227"/>
      <c r="AN27" s="227"/>
      <c r="AO27" s="227"/>
      <c r="AP27" s="29"/>
      <c r="AQ27" s="26"/>
      <c r="BE27" s="220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20"/>
    </row>
    <row r="29" spans="2:71" s="1" customFormat="1" ht="25.9" customHeight="1">
      <c r="B29" s="38"/>
      <c r="C29" s="39"/>
      <c r="D29" s="41" t="s">
        <v>42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28">
        <f>ROUND(AK26+AK27,2)</f>
        <v>0</v>
      </c>
      <c r="AL29" s="229"/>
      <c r="AM29" s="229"/>
      <c r="AN29" s="229"/>
      <c r="AO29" s="229"/>
      <c r="AP29" s="39"/>
      <c r="AQ29" s="40"/>
      <c r="BE29" s="220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20"/>
    </row>
    <row r="31" spans="2:71" s="2" customFormat="1" ht="14.45" customHeight="1">
      <c r="B31" s="43"/>
      <c r="C31" s="44"/>
      <c r="D31" s="45" t="s">
        <v>43</v>
      </c>
      <c r="E31" s="44"/>
      <c r="F31" s="45" t="s">
        <v>44</v>
      </c>
      <c r="G31" s="44"/>
      <c r="H31" s="44"/>
      <c r="I31" s="44"/>
      <c r="J31" s="44"/>
      <c r="K31" s="44"/>
      <c r="L31" s="230">
        <v>0.21</v>
      </c>
      <c r="M31" s="231"/>
      <c r="N31" s="231"/>
      <c r="O31" s="231"/>
      <c r="P31" s="44"/>
      <c r="Q31" s="44"/>
      <c r="R31" s="44"/>
      <c r="S31" s="44"/>
      <c r="T31" s="47" t="s">
        <v>45</v>
      </c>
      <c r="U31" s="44"/>
      <c r="V31" s="44"/>
      <c r="W31" s="232">
        <f>ROUND(AZ87+SUM(CD97:CD101),2)</f>
        <v>0</v>
      </c>
      <c r="X31" s="231"/>
      <c r="Y31" s="231"/>
      <c r="Z31" s="231"/>
      <c r="AA31" s="231"/>
      <c r="AB31" s="231"/>
      <c r="AC31" s="231"/>
      <c r="AD31" s="231"/>
      <c r="AE31" s="231"/>
      <c r="AF31" s="44"/>
      <c r="AG31" s="44"/>
      <c r="AH31" s="44"/>
      <c r="AI31" s="44"/>
      <c r="AJ31" s="44"/>
      <c r="AK31" s="232">
        <f>ROUND(AV87+SUM(BY97:BY101),2)</f>
        <v>0</v>
      </c>
      <c r="AL31" s="231"/>
      <c r="AM31" s="231"/>
      <c r="AN31" s="231"/>
      <c r="AO31" s="231"/>
      <c r="AP31" s="44"/>
      <c r="AQ31" s="48"/>
      <c r="BE31" s="220"/>
    </row>
    <row r="32" spans="2:71" s="2" customFormat="1" ht="14.45" customHeight="1">
      <c r="B32" s="43"/>
      <c r="C32" s="44"/>
      <c r="D32" s="44"/>
      <c r="E32" s="44"/>
      <c r="F32" s="45" t="s">
        <v>46</v>
      </c>
      <c r="G32" s="44"/>
      <c r="H32" s="44"/>
      <c r="I32" s="44"/>
      <c r="J32" s="44"/>
      <c r="K32" s="44"/>
      <c r="L32" s="230">
        <v>0.15</v>
      </c>
      <c r="M32" s="231"/>
      <c r="N32" s="231"/>
      <c r="O32" s="231"/>
      <c r="P32" s="44"/>
      <c r="Q32" s="44"/>
      <c r="R32" s="44"/>
      <c r="S32" s="44"/>
      <c r="T32" s="47" t="s">
        <v>45</v>
      </c>
      <c r="U32" s="44"/>
      <c r="V32" s="44"/>
      <c r="W32" s="232">
        <f>ROUND(BA87+SUM(CE97:CE101),2)</f>
        <v>0</v>
      </c>
      <c r="X32" s="231"/>
      <c r="Y32" s="231"/>
      <c r="Z32" s="231"/>
      <c r="AA32" s="231"/>
      <c r="AB32" s="231"/>
      <c r="AC32" s="231"/>
      <c r="AD32" s="231"/>
      <c r="AE32" s="231"/>
      <c r="AF32" s="44"/>
      <c r="AG32" s="44"/>
      <c r="AH32" s="44"/>
      <c r="AI32" s="44"/>
      <c r="AJ32" s="44"/>
      <c r="AK32" s="232">
        <f>ROUND(AW87+SUM(BZ97:BZ101),2)</f>
        <v>0</v>
      </c>
      <c r="AL32" s="231"/>
      <c r="AM32" s="231"/>
      <c r="AN32" s="231"/>
      <c r="AO32" s="231"/>
      <c r="AP32" s="44"/>
      <c r="AQ32" s="48"/>
      <c r="BE32" s="220"/>
    </row>
    <row r="33" spans="2:57" s="2" customFormat="1" ht="14.45" hidden="1" customHeight="1">
      <c r="B33" s="43"/>
      <c r="C33" s="44"/>
      <c r="D33" s="44"/>
      <c r="E33" s="44"/>
      <c r="F33" s="45" t="s">
        <v>47</v>
      </c>
      <c r="G33" s="44"/>
      <c r="H33" s="44"/>
      <c r="I33" s="44"/>
      <c r="J33" s="44"/>
      <c r="K33" s="44"/>
      <c r="L33" s="230">
        <v>0.21</v>
      </c>
      <c r="M33" s="231"/>
      <c r="N33" s="231"/>
      <c r="O33" s="231"/>
      <c r="P33" s="44"/>
      <c r="Q33" s="44"/>
      <c r="R33" s="44"/>
      <c r="S33" s="44"/>
      <c r="T33" s="47" t="s">
        <v>45</v>
      </c>
      <c r="U33" s="44"/>
      <c r="V33" s="44"/>
      <c r="W33" s="232">
        <f>ROUND(BB87+SUM(CF97:CF101),2)</f>
        <v>0</v>
      </c>
      <c r="X33" s="231"/>
      <c r="Y33" s="231"/>
      <c r="Z33" s="231"/>
      <c r="AA33" s="231"/>
      <c r="AB33" s="231"/>
      <c r="AC33" s="231"/>
      <c r="AD33" s="231"/>
      <c r="AE33" s="231"/>
      <c r="AF33" s="44"/>
      <c r="AG33" s="44"/>
      <c r="AH33" s="44"/>
      <c r="AI33" s="44"/>
      <c r="AJ33" s="44"/>
      <c r="AK33" s="232">
        <v>0</v>
      </c>
      <c r="AL33" s="231"/>
      <c r="AM33" s="231"/>
      <c r="AN33" s="231"/>
      <c r="AO33" s="231"/>
      <c r="AP33" s="44"/>
      <c r="AQ33" s="48"/>
      <c r="BE33" s="220"/>
    </row>
    <row r="34" spans="2:57" s="2" customFormat="1" ht="14.45" hidden="1" customHeight="1">
      <c r="B34" s="43"/>
      <c r="C34" s="44"/>
      <c r="D34" s="44"/>
      <c r="E34" s="44"/>
      <c r="F34" s="45" t="s">
        <v>48</v>
      </c>
      <c r="G34" s="44"/>
      <c r="H34" s="44"/>
      <c r="I34" s="44"/>
      <c r="J34" s="44"/>
      <c r="K34" s="44"/>
      <c r="L34" s="230">
        <v>0.15</v>
      </c>
      <c r="M34" s="231"/>
      <c r="N34" s="231"/>
      <c r="O34" s="231"/>
      <c r="P34" s="44"/>
      <c r="Q34" s="44"/>
      <c r="R34" s="44"/>
      <c r="S34" s="44"/>
      <c r="T34" s="47" t="s">
        <v>45</v>
      </c>
      <c r="U34" s="44"/>
      <c r="V34" s="44"/>
      <c r="W34" s="232">
        <f>ROUND(BC87+SUM(CG97:CG101),2)</f>
        <v>0</v>
      </c>
      <c r="X34" s="231"/>
      <c r="Y34" s="231"/>
      <c r="Z34" s="231"/>
      <c r="AA34" s="231"/>
      <c r="AB34" s="231"/>
      <c r="AC34" s="231"/>
      <c r="AD34" s="231"/>
      <c r="AE34" s="231"/>
      <c r="AF34" s="44"/>
      <c r="AG34" s="44"/>
      <c r="AH34" s="44"/>
      <c r="AI34" s="44"/>
      <c r="AJ34" s="44"/>
      <c r="AK34" s="232">
        <v>0</v>
      </c>
      <c r="AL34" s="231"/>
      <c r="AM34" s="231"/>
      <c r="AN34" s="231"/>
      <c r="AO34" s="231"/>
      <c r="AP34" s="44"/>
      <c r="AQ34" s="48"/>
      <c r="BE34" s="220"/>
    </row>
    <row r="35" spans="2:57" s="2" customFormat="1" ht="14.45" hidden="1" customHeight="1">
      <c r="B35" s="43"/>
      <c r="C35" s="44"/>
      <c r="D35" s="44"/>
      <c r="E35" s="44"/>
      <c r="F35" s="45" t="s">
        <v>49</v>
      </c>
      <c r="G35" s="44"/>
      <c r="H35" s="44"/>
      <c r="I35" s="44"/>
      <c r="J35" s="44"/>
      <c r="K35" s="44"/>
      <c r="L35" s="230">
        <v>0</v>
      </c>
      <c r="M35" s="231"/>
      <c r="N35" s="231"/>
      <c r="O35" s="231"/>
      <c r="P35" s="44"/>
      <c r="Q35" s="44"/>
      <c r="R35" s="44"/>
      <c r="S35" s="44"/>
      <c r="T35" s="47" t="s">
        <v>45</v>
      </c>
      <c r="U35" s="44"/>
      <c r="V35" s="44"/>
      <c r="W35" s="232">
        <f>ROUND(BD87+SUM(CH97:CH101),2)</f>
        <v>0</v>
      </c>
      <c r="X35" s="231"/>
      <c r="Y35" s="231"/>
      <c r="Z35" s="231"/>
      <c r="AA35" s="231"/>
      <c r="AB35" s="231"/>
      <c r="AC35" s="231"/>
      <c r="AD35" s="231"/>
      <c r="AE35" s="231"/>
      <c r="AF35" s="44"/>
      <c r="AG35" s="44"/>
      <c r="AH35" s="44"/>
      <c r="AI35" s="44"/>
      <c r="AJ35" s="44"/>
      <c r="AK35" s="232">
        <v>0</v>
      </c>
      <c r="AL35" s="231"/>
      <c r="AM35" s="231"/>
      <c r="AN35" s="231"/>
      <c r="AO35" s="231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50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51</v>
      </c>
      <c r="U37" s="51"/>
      <c r="V37" s="51"/>
      <c r="W37" s="51"/>
      <c r="X37" s="233" t="s">
        <v>52</v>
      </c>
      <c r="Y37" s="234"/>
      <c r="Z37" s="234"/>
      <c r="AA37" s="234"/>
      <c r="AB37" s="234"/>
      <c r="AC37" s="51"/>
      <c r="AD37" s="51"/>
      <c r="AE37" s="51"/>
      <c r="AF37" s="51"/>
      <c r="AG37" s="51"/>
      <c r="AH37" s="51"/>
      <c r="AI37" s="51"/>
      <c r="AJ37" s="51"/>
      <c r="AK37" s="235">
        <f>SUM(AK29:AK35)</f>
        <v>0</v>
      </c>
      <c r="AL37" s="234"/>
      <c r="AM37" s="234"/>
      <c r="AN37" s="234"/>
      <c r="AO37" s="236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 ht="13.5">
      <c r="B39" s="25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6"/>
    </row>
    <row r="40" spans="2:57" ht="13.5">
      <c r="B40" s="25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6"/>
    </row>
    <row r="41" spans="2:57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6"/>
    </row>
    <row r="42" spans="2:57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</row>
    <row r="43" spans="2:57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6"/>
    </row>
    <row r="44" spans="2:57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6"/>
    </row>
    <row r="45" spans="2:57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6"/>
    </row>
    <row r="46" spans="2:57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6"/>
    </row>
    <row r="47" spans="2:57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6"/>
    </row>
    <row r="48" spans="2:57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6"/>
    </row>
    <row r="49" spans="2:43" s="1" customFormat="1">
      <c r="B49" s="38"/>
      <c r="C49" s="39"/>
      <c r="D49" s="53" t="s">
        <v>53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54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 ht="13.5">
      <c r="B50" s="25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6"/>
    </row>
    <row r="51" spans="2:43" ht="13.5">
      <c r="B51" s="25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6"/>
    </row>
    <row r="52" spans="2:43" ht="13.5">
      <c r="B52" s="25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6"/>
    </row>
    <row r="53" spans="2:43" ht="13.5">
      <c r="B53" s="25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6"/>
    </row>
    <row r="54" spans="2:43" ht="13.5">
      <c r="B54" s="25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6"/>
    </row>
    <row r="55" spans="2:43" ht="13.5">
      <c r="B55" s="25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6"/>
    </row>
    <row r="56" spans="2:43" ht="13.5">
      <c r="B56" s="25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6"/>
    </row>
    <row r="57" spans="2:43" ht="13.5">
      <c r="B57" s="25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6"/>
    </row>
    <row r="58" spans="2:43" s="1" customFormat="1">
      <c r="B58" s="38"/>
      <c r="C58" s="39"/>
      <c r="D58" s="58" t="s">
        <v>55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56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55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56</v>
      </c>
      <c r="AN58" s="59"/>
      <c r="AO58" s="61"/>
      <c r="AP58" s="39"/>
      <c r="AQ58" s="40"/>
    </row>
    <row r="59" spans="2:43" ht="13.5">
      <c r="B59" s="25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6"/>
    </row>
    <row r="60" spans="2:43" s="1" customFormat="1">
      <c r="B60" s="38"/>
      <c r="C60" s="39"/>
      <c r="D60" s="53" t="s">
        <v>57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58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 ht="13.5">
      <c r="B61" s="25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6"/>
    </row>
    <row r="62" spans="2:43" ht="13.5">
      <c r="B62" s="25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6"/>
    </row>
    <row r="63" spans="2:43" ht="13.5">
      <c r="B63" s="25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6"/>
    </row>
    <row r="64" spans="2:43" ht="13.5">
      <c r="B64" s="25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6"/>
    </row>
    <row r="65" spans="2:43" ht="13.5">
      <c r="B65" s="25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6"/>
    </row>
    <row r="66" spans="2:43" ht="13.5">
      <c r="B66" s="25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6"/>
    </row>
    <row r="67" spans="2:43" ht="13.5">
      <c r="B67" s="25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6"/>
    </row>
    <row r="68" spans="2:43" ht="13.5">
      <c r="B68" s="25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6"/>
    </row>
    <row r="69" spans="2:43" s="1" customFormat="1">
      <c r="B69" s="38"/>
      <c r="C69" s="39"/>
      <c r="D69" s="58" t="s">
        <v>55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56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55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56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17" t="s">
        <v>59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  <c r="AG76" s="218"/>
      <c r="AH76" s="218"/>
      <c r="AI76" s="218"/>
      <c r="AJ76" s="218"/>
      <c r="AK76" s="218"/>
      <c r="AL76" s="218"/>
      <c r="AM76" s="218"/>
      <c r="AN76" s="218"/>
      <c r="AO76" s="218"/>
      <c r="AP76" s="218"/>
      <c r="AQ76" s="40"/>
    </row>
    <row r="77" spans="2:43" s="3" customFormat="1" ht="14.45" customHeight="1">
      <c r="B77" s="68"/>
      <c r="C77" s="33" t="s">
        <v>16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170310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72" t="s">
        <v>19</v>
      </c>
      <c r="D78" s="73"/>
      <c r="E78" s="73"/>
      <c r="F78" s="73"/>
      <c r="G78" s="73"/>
      <c r="H78" s="73"/>
      <c r="I78" s="73"/>
      <c r="J78" s="73"/>
      <c r="K78" s="73"/>
      <c r="L78" s="237" t="str">
        <f>K6</f>
        <v>Hala POWERBRIGDE</v>
      </c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8"/>
      <c r="AG78" s="238"/>
      <c r="AH78" s="238"/>
      <c r="AI78" s="238"/>
      <c r="AJ78" s="238"/>
      <c r="AK78" s="238"/>
      <c r="AL78" s="238"/>
      <c r="AM78" s="238"/>
      <c r="AN78" s="238"/>
      <c r="AO78" s="238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>
      <c r="B80" s="38"/>
      <c r="C80" s="33" t="s">
        <v>24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>POPŮVKY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26</v>
      </c>
      <c r="AJ80" s="39"/>
      <c r="AK80" s="39"/>
      <c r="AL80" s="39"/>
      <c r="AM80" s="76" t="str">
        <f>IF(AN8= "","",AN8)</f>
        <v>29.3.2017</v>
      </c>
      <c r="AN80" s="39"/>
      <c r="AO80" s="39"/>
      <c r="AP80" s="39"/>
      <c r="AQ80" s="40"/>
    </row>
    <row r="81" spans="1:76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76" s="1" customFormat="1">
      <c r="B82" s="38"/>
      <c r="C82" s="33" t="s">
        <v>28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Powerbrigde spol. s.r.o. Popůvky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34</v>
      </c>
      <c r="AJ82" s="39"/>
      <c r="AK82" s="39"/>
      <c r="AL82" s="39"/>
      <c r="AM82" s="239" t="str">
        <f>IF(E17="","",E17)</f>
        <v xml:space="preserve"> </v>
      </c>
      <c r="AN82" s="239"/>
      <c r="AO82" s="239"/>
      <c r="AP82" s="239"/>
      <c r="AQ82" s="40"/>
      <c r="AS82" s="240" t="s">
        <v>60</v>
      </c>
      <c r="AT82" s="241"/>
      <c r="AU82" s="77"/>
      <c r="AV82" s="77"/>
      <c r="AW82" s="77"/>
      <c r="AX82" s="77"/>
      <c r="AY82" s="77"/>
      <c r="AZ82" s="77"/>
      <c r="BA82" s="77"/>
      <c r="BB82" s="77"/>
      <c r="BC82" s="77"/>
      <c r="BD82" s="78"/>
    </row>
    <row r="83" spans="1:76" s="1" customFormat="1">
      <c r="B83" s="38"/>
      <c r="C83" s="33" t="s">
        <v>32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37</v>
      </c>
      <c r="AJ83" s="39"/>
      <c r="AK83" s="39"/>
      <c r="AL83" s="39"/>
      <c r="AM83" s="239" t="str">
        <f>IF(E20="","",E20)</f>
        <v>Kepertová</v>
      </c>
      <c r="AN83" s="239"/>
      <c r="AO83" s="239"/>
      <c r="AP83" s="239"/>
      <c r="AQ83" s="40"/>
      <c r="AS83" s="242"/>
      <c r="AT83" s="243"/>
      <c r="AU83" s="79"/>
      <c r="AV83" s="79"/>
      <c r="AW83" s="79"/>
      <c r="AX83" s="79"/>
      <c r="AY83" s="79"/>
      <c r="AZ83" s="79"/>
      <c r="BA83" s="79"/>
      <c r="BB83" s="79"/>
      <c r="BC83" s="79"/>
      <c r="BD83" s="80"/>
    </row>
    <row r="84" spans="1:76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44"/>
      <c r="AT84" s="245"/>
      <c r="AU84" s="39"/>
      <c r="AV84" s="39"/>
      <c r="AW84" s="39"/>
      <c r="AX84" s="39"/>
      <c r="AY84" s="39"/>
      <c r="AZ84" s="39"/>
      <c r="BA84" s="39"/>
      <c r="BB84" s="39"/>
      <c r="BC84" s="39"/>
      <c r="BD84" s="81"/>
    </row>
    <row r="85" spans="1:76" s="1" customFormat="1" ht="29.25" customHeight="1">
      <c r="B85" s="38"/>
      <c r="C85" s="246" t="s">
        <v>61</v>
      </c>
      <c r="D85" s="247"/>
      <c r="E85" s="247"/>
      <c r="F85" s="247"/>
      <c r="G85" s="247"/>
      <c r="H85" s="82"/>
      <c r="I85" s="248" t="s">
        <v>62</v>
      </c>
      <c r="J85" s="247"/>
      <c r="K85" s="247"/>
      <c r="L85" s="247"/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8" t="s">
        <v>63</v>
      </c>
      <c r="AH85" s="247"/>
      <c r="AI85" s="247"/>
      <c r="AJ85" s="247"/>
      <c r="AK85" s="247"/>
      <c r="AL85" s="247"/>
      <c r="AM85" s="247"/>
      <c r="AN85" s="248" t="s">
        <v>64</v>
      </c>
      <c r="AO85" s="247"/>
      <c r="AP85" s="249"/>
      <c r="AQ85" s="40"/>
      <c r="AS85" s="83" t="s">
        <v>65</v>
      </c>
      <c r="AT85" s="84" t="s">
        <v>66</v>
      </c>
      <c r="AU85" s="84" t="s">
        <v>67</v>
      </c>
      <c r="AV85" s="84" t="s">
        <v>68</v>
      </c>
      <c r="AW85" s="84" t="s">
        <v>69</v>
      </c>
      <c r="AX85" s="84" t="s">
        <v>70</v>
      </c>
      <c r="AY85" s="84" t="s">
        <v>71</v>
      </c>
      <c r="AZ85" s="84" t="s">
        <v>72</v>
      </c>
      <c r="BA85" s="84" t="s">
        <v>73</v>
      </c>
      <c r="BB85" s="84" t="s">
        <v>74</v>
      </c>
      <c r="BC85" s="84" t="s">
        <v>75</v>
      </c>
      <c r="BD85" s="85" t="s">
        <v>76</v>
      </c>
    </row>
    <row r="86" spans="1:76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6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76" s="4" customFormat="1" ht="32.450000000000003" customHeight="1">
      <c r="B87" s="71"/>
      <c r="C87" s="87" t="s">
        <v>77</v>
      </c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257">
        <f>ROUND(SUM(AG88:AG94),2)</f>
        <v>0</v>
      </c>
      <c r="AH87" s="257"/>
      <c r="AI87" s="257"/>
      <c r="AJ87" s="257"/>
      <c r="AK87" s="257"/>
      <c r="AL87" s="257"/>
      <c r="AM87" s="257"/>
      <c r="AN87" s="258">
        <f t="shared" ref="AN87:AN94" si="0">SUM(AG87,AT87)</f>
        <v>0</v>
      </c>
      <c r="AO87" s="258"/>
      <c r="AP87" s="258"/>
      <c r="AQ87" s="74"/>
      <c r="AS87" s="89">
        <f>ROUND(SUM(AS88:AS94),2)</f>
        <v>0</v>
      </c>
      <c r="AT87" s="90">
        <f t="shared" ref="AT87:AT94" si="1">ROUND(SUM(AV87:AW87),2)</f>
        <v>0</v>
      </c>
      <c r="AU87" s="91">
        <f>ROUND(SUM(AU88:AU94),5)</f>
        <v>0</v>
      </c>
      <c r="AV87" s="90">
        <f>ROUND(AZ87*L31,2)</f>
        <v>0</v>
      </c>
      <c r="AW87" s="90">
        <f>ROUND(BA87*L32,2)</f>
        <v>0</v>
      </c>
      <c r="AX87" s="90">
        <f>ROUND(BB87*L31,2)</f>
        <v>0</v>
      </c>
      <c r="AY87" s="90">
        <f>ROUND(BC87*L32,2)</f>
        <v>0</v>
      </c>
      <c r="AZ87" s="90">
        <f>ROUND(SUM(AZ88:AZ94),2)</f>
        <v>0</v>
      </c>
      <c r="BA87" s="90">
        <f>ROUND(SUM(BA88:BA94),2)</f>
        <v>0</v>
      </c>
      <c r="BB87" s="90">
        <f>ROUND(SUM(BB88:BB94),2)</f>
        <v>0</v>
      </c>
      <c r="BC87" s="90">
        <f>ROUND(SUM(BC88:BC94),2)</f>
        <v>0</v>
      </c>
      <c r="BD87" s="92">
        <f>ROUND(SUM(BD88:BD94),2)</f>
        <v>0</v>
      </c>
      <c r="BS87" s="93" t="s">
        <v>78</v>
      </c>
      <c r="BT87" s="93" t="s">
        <v>79</v>
      </c>
      <c r="BU87" s="94" t="s">
        <v>80</v>
      </c>
      <c r="BV87" s="93" t="s">
        <v>81</v>
      </c>
      <c r="BW87" s="93" t="s">
        <v>82</v>
      </c>
      <c r="BX87" s="93" t="s">
        <v>83</v>
      </c>
    </row>
    <row r="88" spans="1:76" s="5" customFormat="1" ht="37.5" customHeight="1">
      <c r="A88" s="95" t="s">
        <v>84</v>
      </c>
      <c r="B88" s="96"/>
      <c r="C88" s="97"/>
      <c r="D88" s="252" t="s">
        <v>85</v>
      </c>
      <c r="E88" s="252"/>
      <c r="F88" s="252"/>
      <c r="G88" s="252"/>
      <c r="H88" s="252"/>
      <c r="I88" s="98"/>
      <c r="J88" s="252" t="s">
        <v>86</v>
      </c>
      <c r="K88" s="252"/>
      <c r="L88" s="252"/>
      <c r="M88" s="252"/>
      <c r="N88" s="252"/>
      <c r="O88" s="252"/>
      <c r="P88" s="252"/>
      <c r="Q88" s="252"/>
      <c r="R88" s="252"/>
      <c r="S88" s="252"/>
      <c r="T88" s="252"/>
      <c r="U88" s="252"/>
      <c r="V88" s="252"/>
      <c r="W88" s="252"/>
      <c r="X88" s="252"/>
      <c r="Y88" s="252"/>
      <c r="Z88" s="252"/>
      <c r="AA88" s="252"/>
      <c r="AB88" s="252"/>
      <c r="AC88" s="252"/>
      <c r="AD88" s="252"/>
      <c r="AE88" s="252"/>
      <c r="AF88" s="252"/>
      <c r="AG88" s="250">
        <f>'170310a - ZDRAVOTECHNIKA'!M30</f>
        <v>0</v>
      </c>
      <c r="AH88" s="251"/>
      <c r="AI88" s="251"/>
      <c r="AJ88" s="251"/>
      <c r="AK88" s="251"/>
      <c r="AL88" s="251"/>
      <c r="AM88" s="251"/>
      <c r="AN88" s="250">
        <f t="shared" si="0"/>
        <v>0</v>
      </c>
      <c r="AO88" s="251"/>
      <c r="AP88" s="251"/>
      <c r="AQ88" s="99"/>
      <c r="AS88" s="100">
        <f>'170310a - ZDRAVOTECHNIKA'!M28</f>
        <v>0</v>
      </c>
      <c r="AT88" s="101">
        <f t="shared" si="1"/>
        <v>0</v>
      </c>
      <c r="AU88" s="102">
        <f>'170310a - ZDRAVOTECHNIKA'!W126</f>
        <v>0</v>
      </c>
      <c r="AV88" s="101">
        <f>'170310a - ZDRAVOTECHNIKA'!M32</f>
        <v>0</v>
      </c>
      <c r="AW88" s="101">
        <f>'170310a - ZDRAVOTECHNIKA'!M33</f>
        <v>0</v>
      </c>
      <c r="AX88" s="101">
        <f>'170310a - ZDRAVOTECHNIKA'!M34</f>
        <v>0</v>
      </c>
      <c r="AY88" s="101">
        <f>'170310a - ZDRAVOTECHNIKA'!M35</f>
        <v>0</v>
      </c>
      <c r="AZ88" s="101">
        <f>'170310a - ZDRAVOTECHNIKA'!H32</f>
        <v>0</v>
      </c>
      <c r="BA88" s="101">
        <f>'170310a - ZDRAVOTECHNIKA'!H33</f>
        <v>0</v>
      </c>
      <c r="BB88" s="101">
        <f>'170310a - ZDRAVOTECHNIKA'!H34</f>
        <v>0</v>
      </c>
      <c r="BC88" s="101">
        <f>'170310a - ZDRAVOTECHNIKA'!H35</f>
        <v>0</v>
      </c>
      <c r="BD88" s="103">
        <f>'170310a - ZDRAVOTECHNIKA'!H36</f>
        <v>0</v>
      </c>
      <c r="BT88" s="104" t="s">
        <v>87</v>
      </c>
      <c r="BV88" s="104" t="s">
        <v>81</v>
      </c>
      <c r="BW88" s="104" t="s">
        <v>88</v>
      </c>
      <c r="BX88" s="104" t="s">
        <v>82</v>
      </c>
    </row>
    <row r="89" spans="1:76" s="5" customFormat="1" ht="37.5" customHeight="1">
      <c r="A89" s="95" t="s">
        <v>84</v>
      </c>
      <c r="B89" s="96"/>
      <c r="C89" s="97"/>
      <c r="D89" s="252" t="s">
        <v>89</v>
      </c>
      <c r="E89" s="252"/>
      <c r="F89" s="252"/>
      <c r="G89" s="252"/>
      <c r="H89" s="252"/>
      <c r="I89" s="98"/>
      <c r="J89" s="252" t="s">
        <v>90</v>
      </c>
      <c r="K89" s="252"/>
      <c r="L89" s="252"/>
      <c r="M89" s="252"/>
      <c r="N89" s="252"/>
      <c r="O89" s="252"/>
      <c r="P89" s="252"/>
      <c r="Q89" s="252"/>
      <c r="R89" s="252"/>
      <c r="S89" s="252"/>
      <c r="T89" s="252"/>
      <c r="U89" s="252"/>
      <c r="V89" s="252"/>
      <c r="W89" s="252"/>
      <c r="X89" s="252"/>
      <c r="Y89" s="252"/>
      <c r="Z89" s="252"/>
      <c r="AA89" s="252"/>
      <c r="AB89" s="252"/>
      <c r="AC89" s="252"/>
      <c r="AD89" s="252"/>
      <c r="AE89" s="252"/>
      <c r="AF89" s="252"/>
      <c r="AG89" s="250">
        <f>'170310b - KANALIZACE  SPL...'!M30</f>
        <v>0</v>
      </c>
      <c r="AH89" s="251"/>
      <c r="AI89" s="251"/>
      <c r="AJ89" s="251"/>
      <c r="AK89" s="251"/>
      <c r="AL89" s="251"/>
      <c r="AM89" s="251"/>
      <c r="AN89" s="250">
        <f t="shared" si="0"/>
        <v>0</v>
      </c>
      <c r="AO89" s="251"/>
      <c r="AP89" s="251"/>
      <c r="AQ89" s="99"/>
      <c r="AS89" s="100">
        <f>'170310b - KANALIZACE  SPL...'!M28</f>
        <v>0</v>
      </c>
      <c r="AT89" s="101">
        <f t="shared" si="1"/>
        <v>0</v>
      </c>
      <c r="AU89" s="102">
        <f>'170310b - KANALIZACE  SPL...'!W121</f>
        <v>0</v>
      </c>
      <c r="AV89" s="101">
        <f>'170310b - KANALIZACE  SPL...'!M32</f>
        <v>0</v>
      </c>
      <c r="AW89" s="101">
        <f>'170310b - KANALIZACE  SPL...'!M33</f>
        <v>0</v>
      </c>
      <c r="AX89" s="101">
        <f>'170310b - KANALIZACE  SPL...'!M34</f>
        <v>0</v>
      </c>
      <c r="AY89" s="101">
        <f>'170310b - KANALIZACE  SPL...'!M35</f>
        <v>0</v>
      </c>
      <c r="AZ89" s="101">
        <f>'170310b - KANALIZACE  SPL...'!H32</f>
        <v>0</v>
      </c>
      <c r="BA89" s="101">
        <f>'170310b - KANALIZACE  SPL...'!H33</f>
        <v>0</v>
      </c>
      <c r="BB89" s="101">
        <f>'170310b - KANALIZACE  SPL...'!H34</f>
        <v>0</v>
      </c>
      <c r="BC89" s="101">
        <f>'170310b - KANALIZACE  SPL...'!H35</f>
        <v>0</v>
      </c>
      <c r="BD89" s="103">
        <f>'170310b - KANALIZACE  SPL...'!H36</f>
        <v>0</v>
      </c>
      <c r="BT89" s="104" t="s">
        <v>87</v>
      </c>
      <c r="BV89" s="104" t="s">
        <v>81</v>
      </c>
      <c r="BW89" s="104" t="s">
        <v>91</v>
      </c>
      <c r="BX89" s="104" t="s">
        <v>82</v>
      </c>
    </row>
    <row r="90" spans="1:76" s="5" customFormat="1" ht="37.5" customHeight="1">
      <c r="A90" s="95" t="s">
        <v>84</v>
      </c>
      <c r="B90" s="96"/>
      <c r="C90" s="97"/>
      <c r="D90" s="252" t="s">
        <v>92</v>
      </c>
      <c r="E90" s="252"/>
      <c r="F90" s="252"/>
      <c r="G90" s="252"/>
      <c r="H90" s="252"/>
      <c r="I90" s="98"/>
      <c r="J90" s="252" t="s">
        <v>93</v>
      </c>
      <c r="K90" s="252"/>
      <c r="L90" s="252"/>
      <c r="M90" s="252"/>
      <c r="N90" s="252"/>
      <c r="O90" s="252"/>
      <c r="P90" s="252"/>
      <c r="Q90" s="252"/>
      <c r="R90" s="252"/>
      <c r="S90" s="252"/>
      <c r="T90" s="252"/>
      <c r="U90" s="252"/>
      <c r="V90" s="252"/>
      <c r="W90" s="252"/>
      <c r="X90" s="252"/>
      <c r="Y90" s="252"/>
      <c r="Z90" s="252"/>
      <c r="AA90" s="252"/>
      <c r="AB90" s="252"/>
      <c r="AC90" s="252"/>
      <c r="AD90" s="252"/>
      <c r="AE90" s="252"/>
      <c r="AF90" s="252"/>
      <c r="AG90" s="250">
        <f>'170310c - KANALIZACE  SPL...'!M30</f>
        <v>0</v>
      </c>
      <c r="AH90" s="251"/>
      <c r="AI90" s="251"/>
      <c r="AJ90" s="251"/>
      <c r="AK90" s="251"/>
      <c r="AL90" s="251"/>
      <c r="AM90" s="251"/>
      <c r="AN90" s="250">
        <f t="shared" si="0"/>
        <v>0</v>
      </c>
      <c r="AO90" s="251"/>
      <c r="AP90" s="251"/>
      <c r="AQ90" s="99"/>
      <c r="AS90" s="100">
        <f>'170310c - KANALIZACE  SPL...'!M28</f>
        <v>0</v>
      </c>
      <c r="AT90" s="101">
        <f t="shared" si="1"/>
        <v>0</v>
      </c>
      <c r="AU90" s="102">
        <f>'170310c - KANALIZACE  SPL...'!W120</f>
        <v>0</v>
      </c>
      <c r="AV90" s="101">
        <f>'170310c - KANALIZACE  SPL...'!M32</f>
        <v>0</v>
      </c>
      <c r="AW90" s="101">
        <f>'170310c - KANALIZACE  SPL...'!M33</f>
        <v>0</v>
      </c>
      <c r="AX90" s="101">
        <f>'170310c - KANALIZACE  SPL...'!M34</f>
        <v>0</v>
      </c>
      <c r="AY90" s="101">
        <f>'170310c - KANALIZACE  SPL...'!M35</f>
        <v>0</v>
      </c>
      <c r="AZ90" s="101">
        <f>'170310c - KANALIZACE  SPL...'!H32</f>
        <v>0</v>
      </c>
      <c r="BA90" s="101">
        <f>'170310c - KANALIZACE  SPL...'!H33</f>
        <v>0</v>
      </c>
      <c r="BB90" s="101">
        <f>'170310c - KANALIZACE  SPL...'!H34</f>
        <v>0</v>
      </c>
      <c r="BC90" s="101">
        <f>'170310c - KANALIZACE  SPL...'!H35</f>
        <v>0</v>
      </c>
      <c r="BD90" s="103">
        <f>'170310c - KANALIZACE  SPL...'!H36</f>
        <v>0</v>
      </c>
      <c r="BT90" s="104" t="s">
        <v>87</v>
      </c>
      <c r="BV90" s="104" t="s">
        <v>81</v>
      </c>
      <c r="BW90" s="104" t="s">
        <v>94</v>
      </c>
      <c r="BX90" s="104" t="s">
        <v>82</v>
      </c>
    </row>
    <row r="91" spans="1:76" s="5" customFormat="1" ht="37.5" customHeight="1">
      <c r="A91" s="95" t="s">
        <v>84</v>
      </c>
      <c r="B91" s="96"/>
      <c r="C91" s="97"/>
      <c r="D91" s="252" t="s">
        <v>95</v>
      </c>
      <c r="E91" s="252"/>
      <c r="F91" s="252"/>
      <c r="G91" s="252"/>
      <c r="H91" s="252"/>
      <c r="I91" s="98"/>
      <c r="J91" s="252" t="s">
        <v>96</v>
      </c>
      <c r="K91" s="252"/>
      <c r="L91" s="252"/>
      <c r="M91" s="252"/>
      <c r="N91" s="252"/>
      <c r="O91" s="252"/>
      <c r="P91" s="252"/>
      <c r="Q91" s="252"/>
      <c r="R91" s="252"/>
      <c r="S91" s="252"/>
      <c r="T91" s="252"/>
      <c r="U91" s="252"/>
      <c r="V91" s="252"/>
      <c r="W91" s="252"/>
      <c r="X91" s="252"/>
      <c r="Y91" s="252"/>
      <c r="Z91" s="252"/>
      <c r="AA91" s="252"/>
      <c r="AB91" s="252"/>
      <c r="AC91" s="252"/>
      <c r="AD91" s="252"/>
      <c r="AE91" s="252"/>
      <c r="AF91" s="252"/>
      <c r="AG91" s="250">
        <f>'170310d - KANALIZACE  DEŠ...'!M30</f>
        <v>0</v>
      </c>
      <c r="AH91" s="251"/>
      <c r="AI91" s="251"/>
      <c r="AJ91" s="251"/>
      <c r="AK91" s="251"/>
      <c r="AL91" s="251"/>
      <c r="AM91" s="251"/>
      <c r="AN91" s="250">
        <f t="shared" si="0"/>
        <v>0</v>
      </c>
      <c r="AO91" s="251"/>
      <c r="AP91" s="251"/>
      <c r="AQ91" s="99"/>
      <c r="AS91" s="100">
        <f>'170310d - KANALIZACE  DEŠ...'!M28</f>
        <v>0</v>
      </c>
      <c r="AT91" s="101">
        <f t="shared" si="1"/>
        <v>0</v>
      </c>
      <c r="AU91" s="102">
        <f>'170310d - KANALIZACE  DEŠ...'!W121</f>
        <v>0</v>
      </c>
      <c r="AV91" s="101">
        <f>'170310d - KANALIZACE  DEŠ...'!M32</f>
        <v>0</v>
      </c>
      <c r="AW91" s="101">
        <f>'170310d - KANALIZACE  DEŠ...'!M33</f>
        <v>0</v>
      </c>
      <c r="AX91" s="101">
        <f>'170310d - KANALIZACE  DEŠ...'!M34</f>
        <v>0</v>
      </c>
      <c r="AY91" s="101">
        <f>'170310d - KANALIZACE  DEŠ...'!M35</f>
        <v>0</v>
      </c>
      <c r="AZ91" s="101">
        <f>'170310d - KANALIZACE  DEŠ...'!H32</f>
        <v>0</v>
      </c>
      <c r="BA91" s="101">
        <f>'170310d - KANALIZACE  DEŠ...'!H33</f>
        <v>0</v>
      </c>
      <c r="BB91" s="101">
        <f>'170310d - KANALIZACE  DEŠ...'!H34</f>
        <v>0</v>
      </c>
      <c r="BC91" s="101">
        <f>'170310d - KANALIZACE  DEŠ...'!H35</f>
        <v>0</v>
      </c>
      <c r="BD91" s="103">
        <f>'170310d - KANALIZACE  DEŠ...'!H36</f>
        <v>0</v>
      </c>
      <c r="BT91" s="104" t="s">
        <v>87</v>
      </c>
      <c r="BV91" s="104" t="s">
        <v>81</v>
      </c>
      <c r="BW91" s="104" t="s">
        <v>97</v>
      </c>
      <c r="BX91" s="104" t="s">
        <v>82</v>
      </c>
    </row>
    <row r="92" spans="1:76" s="5" customFormat="1" ht="37.5" customHeight="1">
      <c r="A92" s="95" t="s">
        <v>84</v>
      </c>
      <c r="B92" s="96"/>
      <c r="C92" s="97"/>
      <c r="D92" s="252" t="s">
        <v>98</v>
      </c>
      <c r="E92" s="252"/>
      <c r="F92" s="252"/>
      <c r="G92" s="252"/>
      <c r="H92" s="252"/>
      <c r="I92" s="98"/>
      <c r="J92" s="252" t="s">
        <v>99</v>
      </c>
      <c r="K92" s="252"/>
      <c r="L92" s="252"/>
      <c r="M92" s="252"/>
      <c r="N92" s="252"/>
      <c r="O92" s="252"/>
      <c r="P92" s="252"/>
      <c r="Q92" s="252"/>
      <c r="R92" s="252"/>
      <c r="S92" s="252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50">
        <f>'170310e - KANALIZACE  DEŠ...'!M30</f>
        <v>0</v>
      </c>
      <c r="AH92" s="251"/>
      <c r="AI92" s="251"/>
      <c r="AJ92" s="251"/>
      <c r="AK92" s="251"/>
      <c r="AL92" s="251"/>
      <c r="AM92" s="251"/>
      <c r="AN92" s="250">
        <f t="shared" si="0"/>
        <v>0</v>
      </c>
      <c r="AO92" s="251"/>
      <c r="AP92" s="251"/>
      <c r="AQ92" s="99"/>
      <c r="AS92" s="100">
        <f>'170310e - KANALIZACE  DEŠ...'!M28</f>
        <v>0</v>
      </c>
      <c r="AT92" s="101">
        <f t="shared" si="1"/>
        <v>0</v>
      </c>
      <c r="AU92" s="102">
        <f>'170310e - KANALIZACE  DEŠ...'!W120</f>
        <v>0</v>
      </c>
      <c r="AV92" s="101">
        <f>'170310e - KANALIZACE  DEŠ...'!M32</f>
        <v>0</v>
      </c>
      <c r="AW92" s="101">
        <f>'170310e - KANALIZACE  DEŠ...'!M33</f>
        <v>0</v>
      </c>
      <c r="AX92" s="101">
        <f>'170310e - KANALIZACE  DEŠ...'!M34</f>
        <v>0</v>
      </c>
      <c r="AY92" s="101">
        <f>'170310e - KANALIZACE  DEŠ...'!M35</f>
        <v>0</v>
      </c>
      <c r="AZ92" s="101">
        <f>'170310e - KANALIZACE  DEŠ...'!H32</f>
        <v>0</v>
      </c>
      <c r="BA92" s="101">
        <f>'170310e - KANALIZACE  DEŠ...'!H33</f>
        <v>0</v>
      </c>
      <c r="BB92" s="101">
        <f>'170310e - KANALIZACE  DEŠ...'!H34</f>
        <v>0</v>
      </c>
      <c r="BC92" s="101">
        <f>'170310e - KANALIZACE  DEŠ...'!H35</f>
        <v>0</v>
      </c>
      <c r="BD92" s="103">
        <f>'170310e - KANALIZACE  DEŠ...'!H36</f>
        <v>0</v>
      </c>
      <c r="BT92" s="104" t="s">
        <v>87</v>
      </c>
      <c r="BV92" s="104" t="s">
        <v>81</v>
      </c>
      <c r="BW92" s="104" t="s">
        <v>100</v>
      </c>
      <c r="BX92" s="104" t="s">
        <v>82</v>
      </c>
    </row>
    <row r="93" spans="1:76" s="5" customFormat="1" ht="22.5" customHeight="1">
      <c r="A93" s="95" t="s">
        <v>84</v>
      </c>
      <c r="B93" s="96"/>
      <c r="C93" s="97"/>
      <c r="D93" s="252" t="s">
        <v>101</v>
      </c>
      <c r="E93" s="252"/>
      <c r="F93" s="252"/>
      <c r="G93" s="252"/>
      <c r="H93" s="252"/>
      <c r="I93" s="98"/>
      <c r="J93" s="252" t="s">
        <v>102</v>
      </c>
      <c r="K93" s="252"/>
      <c r="L93" s="252"/>
      <c r="M93" s="252"/>
      <c r="N93" s="252"/>
      <c r="O93" s="252"/>
      <c r="P93" s="252"/>
      <c r="Q93" s="252"/>
      <c r="R93" s="252"/>
      <c r="S93" s="252"/>
      <c r="T93" s="252"/>
      <c r="U93" s="252"/>
      <c r="V93" s="252"/>
      <c r="W93" s="252"/>
      <c r="X93" s="252"/>
      <c r="Y93" s="252"/>
      <c r="Z93" s="252"/>
      <c r="AA93" s="252"/>
      <c r="AB93" s="252"/>
      <c r="AC93" s="252"/>
      <c r="AD93" s="252"/>
      <c r="AE93" s="252"/>
      <c r="AF93" s="252"/>
      <c r="AG93" s="250">
        <f>'170310f - KANALIZACE  DEŠ...'!M30</f>
        <v>0</v>
      </c>
      <c r="AH93" s="251"/>
      <c r="AI93" s="251"/>
      <c r="AJ93" s="251"/>
      <c r="AK93" s="251"/>
      <c r="AL93" s="251"/>
      <c r="AM93" s="251"/>
      <c r="AN93" s="250">
        <f t="shared" si="0"/>
        <v>0</v>
      </c>
      <c r="AO93" s="251"/>
      <c r="AP93" s="251"/>
      <c r="AQ93" s="99"/>
      <c r="AS93" s="100">
        <f>'170310f - KANALIZACE  DEŠ...'!M28</f>
        <v>0</v>
      </c>
      <c r="AT93" s="101">
        <f t="shared" si="1"/>
        <v>0</v>
      </c>
      <c r="AU93" s="102">
        <f>'170310f - KANALIZACE  DEŠ...'!W120</f>
        <v>0</v>
      </c>
      <c r="AV93" s="101">
        <f>'170310f - KANALIZACE  DEŠ...'!M32</f>
        <v>0</v>
      </c>
      <c r="AW93" s="101">
        <f>'170310f - KANALIZACE  DEŠ...'!M33</f>
        <v>0</v>
      </c>
      <c r="AX93" s="101">
        <f>'170310f - KANALIZACE  DEŠ...'!M34</f>
        <v>0</v>
      </c>
      <c r="AY93" s="101">
        <f>'170310f - KANALIZACE  DEŠ...'!M35</f>
        <v>0</v>
      </c>
      <c r="AZ93" s="101">
        <f>'170310f - KANALIZACE  DEŠ...'!H32</f>
        <v>0</v>
      </c>
      <c r="BA93" s="101">
        <f>'170310f - KANALIZACE  DEŠ...'!H33</f>
        <v>0</v>
      </c>
      <c r="BB93" s="101">
        <f>'170310f - KANALIZACE  DEŠ...'!H34</f>
        <v>0</v>
      </c>
      <c r="BC93" s="101">
        <f>'170310f - KANALIZACE  DEŠ...'!H35</f>
        <v>0</v>
      </c>
      <c r="BD93" s="103">
        <f>'170310f - KANALIZACE  DEŠ...'!H36</f>
        <v>0</v>
      </c>
      <c r="BT93" s="104" t="s">
        <v>87</v>
      </c>
      <c r="BV93" s="104" t="s">
        <v>81</v>
      </c>
      <c r="BW93" s="104" t="s">
        <v>103</v>
      </c>
      <c r="BX93" s="104" t="s">
        <v>82</v>
      </c>
    </row>
    <row r="94" spans="1:76" s="5" customFormat="1" ht="37.5" customHeight="1">
      <c r="A94" s="95" t="s">
        <v>84</v>
      </c>
      <c r="B94" s="96"/>
      <c r="C94" s="97"/>
      <c r="D94" s="252" t="s">
        <v>104</v>
      </c>
      <c r="E94" s="252"/>
      <c r="F94" s="252"/>
      <c r="G94" s="252"/>
      <c r="H94" s="252"/>
      <c r="I94" s="98"/>
      <c r="J94" s="252" t="s">
        <v>105</v>
      </c>
      <c r="K94" s="252"/>
      <c r="L94" s="252"/>
      <c r="M94" s="252"/>
      <c r="N94" s="252"/>
      <c r="O94" s="252"/>
      <c r="P94" s="252"/>
      <c r="Q94" s="252"/>
      <c r="R94" s="252"/>
      <c r="S94" s="252"/>
      <c r="T94" s="252"/>
      <c r="U94" s="252"/>
      <c r="V94" s="252"/>
      <c r="W94" s="252"/>
      <c r="X94" s="252"/>
      <c r="Y94" s="252"/>
      <c r="Z94" s="252"/>
      <c r="AA94" s="252"/>
      <c r="AB94" s="252"/>
      <c r="AC94" s="252"/>
      <c r="AD94" s="252"/>
      <c r="AE94" s="252"/>
      <c r="AF94" s="252"/>
      <c r="AG94" s="250">
        <f>'170310g - VODOVODNÍ  PŘÍP...'!M30</f>
        <v>0</v>
      </c>
      <c r="AH94" s="251"/>
      <c r="AI94" s="251"/>
      <c r="AJ94" s="251"/>
      <c r="AK94" s="251"/>
      <c r="AL94" s="251"/>
      <c r="AM94" s="251"/>
      <c r="AN94" s="250">
        <f t="shared" si="0"/>
        <v>0</v>
      </c>
      <c r="AO94" s="251"/>
      <c r="AP94" s="251"/>
      <c r="AQ94" s="99"/>
      <c r="AS94" s="105">
        <f>'170310g - VODOVODNÍ  PŘÍP...'!M28</f>
        <v>0</v>
      </c>
      <c r="AT94" s="106">
        <f t="shared" si="1"/>
        <v>0</v>
      </c>
      <c r="AU94" s="107">
        <f>'170310g - VODOVODNÍ  PŘÍP...'!W120</f>
        <v>0</v>
      </c>
      <c r="AV94" s="106">
        <f>'170310g - VODOVODNÍ  PŘÍP...'!M32</f>
        <v>0</v>
      </c>
      <c r="AW94" s="106">
        <f>'170310g - VODOVODNÍ  PŘÍP...'!M33</f>
        <v>0</v>
      </c>
      <c r="AX94" s="106">
        <f>'170310g - VODOVODNÍ  PŘÍP...'!M34</f>
        <v>0</v>
      </c>
      <c r="AY94" s="106">
        <f>'170310g - VODOVODNÍ  PŘÍP...'!M35</f>
        <v>0</v>
      </c>
      <c r="AZ94" s="106">
        <f>'170310g - VODOVODNÍ  PŘÍP...'!H32</f>
        <v>0</v>
      </c>
      <c r="BA94" s="106">
        <f>'170310g - VODOVODNÍ  PŘÍP...'!H33</f>
        <v>0</v>
      </c>
      <c r="BB94" s="106">
        <f>'170310g - VODOVODNÍ  PŘÍP...'!H34</f>
        <v>0</v>
      </c>
      <c r="BC94" s="106">
        <f>'170310g - VODOVODNÍ  PŘÍP...'!H35</f>
        <v>0</v>
      </c>
      <c r="BD94" s="108">
        <f>'170310g - VODOVODNÍ  PŘÍP...'!H36</f>
        <v>0</v>
      </c>
      <c r="BT94" s="104" t="s">
        <v>87</v>
      </c>
      <c r="BV94" s="104" t="s">
        <v>81</v>
      </c>
      <c r="BW94" s="104" t="s">
        <v>106</v>
      </c>
      <c r="BX94" s="104" t="s">
        <v>82</v>
      </c>
    </row>
    <row r="95" spans="1:76" ht="13.5">
      <c r="B95" s="25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6"/>
    </row>
    <row r="96" spans="1:76" s="1" customFormat="1" ht="30" customHeight="1">
      <c r="B96" s="38"/>
      <c r="C96" s="87" t="s">
        <v>107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258">
        <f>ROUND(SUM(AG97:AG100),2)</f>
        <v>0</v>
      </c>
      <c r="AH96" s="258"/>
      <c r="AI96" s="258"/>
      <c r="AJ96" s="258"/>
      <c r="AK96" s="258"/>
      <c r="AL96" s="258"/>
      <c r="AM96" s="258"/>
      <c r="AN96" s="258">
        <f>ROUND(SUM(AN97:AN100),2)</f>
        <v>0</v>
      </c>
      <c r="AO96" s="258"/>
      <c r="AP96" s="258"/>
      <c r="AQ96" s="40"/>
      <c r="AS96" s="83" t="s">
        <v>108</v>
      </c>
      <c r="AT96" s="84" t="s">
        <v>109</v>
      </c>
      <c r="AU96" s="84" t="s">
        <v>43</v>
      </c>
      <c r="AV96" s="85" t="s">
        <v>66</v>
      </c>
    </row>
    <row r="97" spans="2:89" s="1" customFormat="1" ht="19.899999999999999" customHeight="1">
      <c r="B97" s="38"/>
      <c r="C97" s="39"/>
      <c r="D97" s="109" t="s">
        <v>110</v>
      </c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253">
        <f>ROUND(AG87*AS97,2)</f>
        <v>0</v>
      </c>
      <c r="AH97" s="254"/>
      <c r="AI97" s="254"/>
      <c r="AJ97" s="254"/>
      <c r="AK97" s="254"/>
      <c r="AL97" s="254"/>
      <c r="AM97" s="254"/>
      <c r="AN97" s="254">
        <f>ROUND(AG97+AV97,2)</f>
        <v>0</v>
      </c>
      <c r="AO97" s="254"/>
      <c r="AP97" s="254"/>
      <c r="AQ97" s="40"/>
      <c r="AS97" s="110">
        <v>0</v>
      </c>
      <c r="AT97" s="111" t="s">
        <v>111</v>
      </c>
      <c r="AU97" s="111" t="s">
        <v>44</v>
      </c>
      <c r="AV97" s="112">
        <f>ROUND(IF(AU97="základní",AG97*L31,IF(AU97="snížená",AG97*L32,0)),2)</f>
        <v>0</v>
      </c>
      <c r="BV97" s="21" t="s">
        <v>112</v>
      </c>
      <c r="BY97" s="113">
        <f>IF(AU97="základní",AV97,0)</f>
        <v>0</v>
      </c>
      <c r="BZ97" s="113">
        <f>IF(AU97="snížená",AV97,0)</f>
        <v>0</v>
      </c>
      <c r="CA97" s="113">
        <v>0</v>
      </c>
      <c r="CB97" s="113">
        <v>0</v>
      </c>
      <c r="CC97" s="113">
        <v>0</v>
      </c>
      <c r="CD97" s="113">
        <f>IF(AU97="základní",AG97,0)</f>
        <v>0</v>
      </c>
      <c r="CE97" s="113">
        <f>IF(AU97="snížená",AG97,0)</f>
        <v>0</v>
      </c>
      <c r="CF97" s="113">
        <f>IF(AU97="zákl. přenesená",AG97,0)</f>
        <v>0</v>
      </c>
      <c r="CG97" s="113">
        <f>IF(AU97="sníž. přenesená",AG97,0)</f>
        <v>0</v>
      </c>
      <c r="CH97" s="113">
        <f>IF(AU97="nulová",AG97,0)</f>
        <v>0</v>
      </c>
      <c r="CI97" s="21">
        <f>IF(AU97="základní",1,IF(AU97="snížená",2,IF(AU97="zákl. přenesená",4,IF(AU97="sníž. přenesená",5,3))))</f>
        <v>1</v>
      </c>
      <c r="CJ97" s="21">
        <f>IF(AT97="stavební čast",1,IF(8897="investiční čast",2,3))</f>
        <v>1</v>
      </c>
      <c r="CK97" s="21" t="str">
        <f>IF(D97="Vyplň vlastní","","x")</f>
        <v>x</v>
      </c>
    </row>
    <row r="98" spans="2:89" s="1" customFormat="1" ht="19.899999999999999" customHeight="1">
      <c r="B98" s="38"/>
      <c r="C98" s="39"/>
      <c r="D98" s="255" t="s">
        <v>113</v>
      </c>
      <c r="E98" s="256"/>
      <c r="F98" s="256"/>
      <c r="G98" s="256"/>
      <c r="H98" s="256"/>
      <c r="I98" s="256"/>
      <c r="J98" s="256"/>
      <c r="K98" s="256"/>
      <c r="L98" s="256"/>
      <c r="M98" s="256"/>
      <c r="N98" s="256"/>
      <c r="O98" s="256"/>
      <c r="P98" s="256"/>
      <c r="Q98" s="256"/>
      <c r="R98" s="256"/>
      <c r="S98" s="256"/>
      <c r="T98" s="256"/>
      <c r="U98" s="256"/>
      <c r="V98" s="256"/>
      <c r="W98" s="256"/>
      <c r="X98" s="256"/>
      <c r="Y98" s="256"/>
      <c r="Z98" s="256"/>
      <c r="AA98" s="256"/>
      <c r="AB98" s="256"/>
      <c r="AC98" s="39"/>
      <c r="AD98" s="39"/>
      <c r="AE98" s="39"/>
      <c r="AF98" s="39"/>
      <c r="AG98" s="253">
        <f>AG87*AS98</f>
        <v>0</v>
      </c>
      <c r="AH98" s="254"/>
      <c r="AI98" s="254"/>
      <c r="AJ98" s="254"/>
      <c r="AK98" s="254"/>
      <c r="AL98" s="254"/>
      <c r="AM98" s="254"/>
      <c r="AN98" s="254">
        <f>AG98+AV98</f>
        <v>0</v>
      </c>
      <c r="AO98" s="254"/>
      <c r="AP98" s="254"/>
      <c r="AQ98" s="40"/>
      <c r="AS98" s="114">
        <v>0</v>
      </c>
      <c r="AT98" s="115" t="s">
        <v>111</v>
      </c>
      <c r="AU98" s="115" t="s">
        <v>44</v>
      </c>
      <c r="AV98" s="116">
        <f>ROUND(IF(AU98="nulová",0,IF(OR(AU98="základní",AU98="zákl. přenesená"),AG98*L31,AG98*L32)),2)</f>
        <v>0</v>
      </c>
      <c r="BV98" s="21" t="s">
        <v>114</v>
      </c>
      <c r="BY98" s="113">
        <f>IF(AU98="základní",AV98,0)</f>
        <v>0</v>
      </c>
      <c r="BZ98" s="113">
        <f>IF(AU98="snížená",AV98,0)</f>
        <v>0</v>
      </c>
      <c r="CA98" s="113">
        <f>IF(AU98="zákl. přenesená",AV98,0)</f>
        <v>0</v>
      </c>
      <c r="CB98" s="113">
        <f>IF(AU98="sníž. přenesená",AV98,0)</f>
        <v>0</v>
      </c>
      <c r="CC98" s="113">
        <f>IF(AU98="nulová",AV98,0)</f>
        <v>0</v>
      </c>
      <c r="CD98" s="113">
        <f>IF(AU98="základní",AG98,0)</f>
        <v>0</v>
      </c>
      <c r="CE98" s="113">
        <f>IF(AU98="snížená",AG98,0)</f>
        <v>0</v>
      </c>
      <c r="CF98" s="113">
        <f>IF(AU98="zákl. přenesená",AG98,0)</f>
        <v>0</v>
      </c>
      <c r="CG98" s="113">
        <f>IF(AU98="sníž. přenesená",AG98,0)</f>
        <v>0</v>
      </c>
      <c r="CH98" s="113">
        <f>IF(AU98="nulová",AG98,0)</f>
        <v>0</v>
      </c>
      <c r="CI98" s="21">
        <f>IF(AU98="základní",1,IF(AU98="snížená",2,IF(AU98="zákl. přenesená",4,IF(AU98="sníž. přenesená",5,3))))</f>
        <v>1</v>
      </c>
      <c r="CJ98" s="21">
        <f>IF(AT98="stavební čast",1,IF(8898="investiční čast",2,3))</f>
        <v>1</v>
      </c>
      <c r="CK98" s="21" t="str">
        <f>IF(D98="Vyplň vlastní","","x")</f>
        <v/>
      </c>
    </row>
    <row r="99" spans="2:89" s="1" customFormat="1" ht="19.899999999999999" customHeight="1">
      <c r="B99" s="38"/>
      <c r="C99" s="39"/>
      <c r="D99" s="255" t="s">
        <v>113</v>
      </c>
      <c r="E99" s="256"/>
      <c r="F99" s="256"/>
      <c r="G99" s="256"/>
      <c r="H99" s="256"/>
      <c r="I99" s="256"/>
      <c r="J99" s="256"/>
      <c r="K99" s="256"/>
      <c r="L99" s="256"/>
      <c r="M99" s="256"/>
      <c r="N99" s="256"/>
      <c r="O99" s="256"/>
      <c r="P99" s="256"/>
      <c r="Q99" s="256"/>
      <c r="R99" s="256"/>
      <c r="S99" s="256"/>
      <c r="T99" s="256"/>
      <c r="U99" s="256"/>
      <c r="V99" s="256"/>
      <c r="W99" s="256"/>
      <c r="X99" s="256"/>
      <c r="Y99" s="256"/>
      <c r="Z99" s="256"/>
      <c r="AA99" s="256"/>
      <c r="AB99" s="256"/>
      <c r="AC99" s="39"/>
      <c r="AD99" s="39"/>
      <c r="AE99" s="39"/>
      <c r="AF99" s="39"/>
      <c r="AG99" s="253">
        <f>AG87*AS99</f>
        <v>0</v>
      </c>
      <c r="AH99" s="254"/>
      <c r="AI99" s="254"/>
      <c r="AJ99" s="254"/>
      <c r="AK99" s="254"/>
      <c r="AL99" s="254"/>
      <c r="AM99" s="254"/>
      <c r="AN99" s="254">
        <f>AG99+AV99</f>
        <v>0</v>
      </c>
      <c r="AO99" s="254"/>
      <c r="AP99" s="254"/>
      <c r="AQ99" s="40"/>
      <c r="AS99" s="114">
        <v>0</v>
      </c>
      <c r="AT99" s="115" t="s">
        <v>111</v>
      </c>
      <c r="AU99" s="115" t="s">
        <v>44</v>
      </c>
      <c r="AV99" s="116">
        <f>ROUND(IF(AU99="nulová",0,IF(OR(AU99="základní",AU99="zákl. přenesená"),AG99*L31,AG99*L32)),2)</f>
        <v>0</v>
      </c>
      <c r="BV99" s="21" t="s">
        <v>114</v>
      </c>
      <c r="BY99" s="113">
        <f>IF(AU99="základní",AV99,0)</f>
        <v>0</v>
      </c>
      <c r="BZ99" s="113">
        <f>IF(AU99="snížená",AV99,0)</f>
        <v>0</v>
      </c>
      <c r="CA99" s="113">
        <f>IF(AU99="zákl. přenesená",AV99,0)</f>
        <v>0</v>
      </c>
      <c r="CB99" s="113">
        <f>IF(AU99="sníž. přenesená",AV99,0)</f>
        <v>0</v>
      </c>
      <c r="CC99" s="113">
        <f>IF(AU99="nulová",AV99,0)</f>
        <v>0</v>
      </c>
      <c r="CD99" s="113">
        <f>IF(AU99="základní",AG99,0)</f>
        <v>0</v>
      </c>
      <c r="CE99" s="113">
        <f>IF(AU99="snížená",AG99,0)</f>
        <v>0</v>
      </c>
      <c r="CF99" s="113">
        <f>IF(AU99="zákl. přenesená",AG99,0)</f>
        <v>0</v>
      </c>
      <c r="CG99" s="113">
        <f>IF(AU99="sníž. přenesená",AG99,0)</f>
        <v>0</v>
      </c>
      <c r="CH99" s="113">
        <f>IF(AU99="nulová",AG99,0)</f>
        <v>0</v>
      </c>
      <c r="CI99" s="21">
        <f>IF(AU99="základní",1,IF(AU99="snížená",2,IF(AU99="zákl. přenesená",4,IF(AU99="sníž. přenesená",5,3))))</f>
        <v>1</v>
      </c>
      <c r="CJ99" s="21">
        <f>IF(AT99="stavební čast",1,IF(8899="investiční čast",2,3))</f>
        <v>1</v>
      </c>
      <c r="CK99" s="21" t="str">
        <f>IF(D99="Vyplň vlastní","","x")</f>
        <v/>
      </c>
    </row>
    <row r="100" spans="2:89" s="1" customFormat="1" ht="19.899999999999999" customHeight="1">
      <c r="B100" s="38"/>
      <c r="C100" s="39"/>
      <c r="D100" s="255" t="s">
        <v>113</v>
      </c>
      <c r="E100" s="256"/>
      <c r="F100" s="256"/>
      <c r="G100" s="256"/>
      <c r="H100" s="256"/>
      <c r="I100" s="256"/>
      <c r="J100" s="256"/>
      <c r="K100" s="256"/>
      <c r="L100" s="256"/>
      <c r="M100" s="256"/>
      <c r="N100" s="256"/>
      <c r="O100" s="256"/>
      <c r="P100" s="256"/>
      <c r="Q100" s="256"/>
      <c r="R100" s="256"/>
      <c r="S100" s="256"/>
      <c r="T100" s="256"/>
      <c r="U100" s="256"/>
      <c r="V100" s="256"/>
      <c r="W100" s="256"/>
      <c r="X100" s="256"/>
      <c r="Y100" s="256"/>
      <c r="Z100" s="256"/>
      <c r="AA100" s="256"/>
      <c r="AB100" s="256"/>
      <c r="AC100" s="39"/>
      <c r="AD100" s="39"/>
      <c r="AE100" s="39"/>
      <c r="AF100" s="39"/>
      <c r="AG100" s="253">
        <f>AG87*AS100</f>
        <v>0</v>
      </c>
      <c r="AH100" s="254"/>
      <c r="AI100" s="254"/>
      <c r="AJ100" s="254"/>
      <c r="AK100" s="254"/>
      <c r="AL100" s="254"/>
      <c r="AM100" s="254"/>
      <c r="AN100" s="254">
        <f>AG100+AV100</f>
        <v>0</v>
      </c>
      <c r="AO100" s="254"/>
      <c r="AP100" s="254"/>
      <c r="AQ100" s="40"/>
      <c r="AS100" s="117">
        <v>0</v>
      </c>
      <c r="AT100" s="118" t="s">
        <v>111</v>
      </c>
      <c r="AU100" s="118" t="s">
        <v>44</v>
      </c>
      <c r="AV100" s="119">
        <f>ROUND(IF(AU100="nulová",0,IF(OR(AU100="základní",AU100="zákl. přenesená"),AG100*L31,AG100*L32)),2)</f>
        <v>0</v>
      </c>
      <c r="BV100" s="21" t="s">
        <v>114</v>
      </c>
      <c r="BY100" s="113">
        <f>IF(AU100="základní",AV100,0)</f>
        <v>0</v>
      </c>
      <c r="BZ100" s="113">
        <f>IF(AU100="snížená",AV100,0)</f>
        <v>0</v>
      </c>
      <c r="CA100" s="113">
        <f>IF(AU100="zákl. přenesená",AV100,0)</f>
        <v>0</v>
      </c>
      <c r="CB100" s="113">
        <f>IF(AU100="sníž. přenesená",AV100,0)</f>
        <v>0</v>
      </c>
      <c r="CC100" s="113">
        <f>IF(AU100="nulová",AV100,0)</f>
        <v>0</v>
      </c>
      <c r="CD100" s="113">
        <f>IF(AU100="základní",AG100,0)</f>
        <v>0</v>
      </c>
      <c r="CE100" s="113">
        <f>IF(AU100="snížená",AG100,0)</f>
        <v>0</v>
      </c>
      <c r="CF100" s="113">
        <f>IF(AU100="zákl. přenesená",AG100,0)</f>
        <v>0</v>
      </c>
      <c r="CG100" s="113">
        <f>IF(AU100="sníž. přenesená",AG100,0)</f>
        <v>0</v>
      </c>
      <c r="CH100" s="113">
        <f>IF(AU100="nulová",AG100,0)</f>
        <v>0</v>
      </c>
      <c r="CI100" s="21">
        <f>IF(AU100="základní",1,IF(AU100="snížená",2,IF(AU100="zákl. přenesená",4,IF(AU100="sníž. přenesená",5,3))))</f>
        <v>1</v>
      </c>
      <c r="CJ100" s="21">
        <f>IF(AT100="stavební čast",1,IF(88100="investiční čast",2,3))</f>
        <v>1</v>
      </c>
      <c r="CK100" s="21" t="str">
        <f>IF(D100="Vyplň vlastní","","x")</f>
        <v/>
      </c>
    </row>
    <row r="101" spans="2:89" s="1" customFormat="1" ht="10.9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40"/>
    </row>
    <row r="102" spans="2:89" s="1" customFormat="1" ht="30" customHeight="1">
      <c r="B102" s="38"/>
      <c r="C102" s="120" t="s">
        <v>115</v>
      </c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259">
        <f>ROUND(AG87+AG96,2)</f>
        <v>0</v>
      </c>
      <c r="AH102" s="259"/>
      <c r="AI102" s="259"/>
      <c r="AJ102" s="259"/>
      <c r="AK102" s="259"/>
      <c r="AL102" s="259"/>
      <c r="AM102" s="259"/>
      <c r="AN102" s="259">
        <f>AN87+AN96</f>
        <v>0</v>
      </c>
      <c r="AO102" s="259"/>
      <c r="AP102" s="259"/>
      <c r="AQ102" s="40"/>
    </row>
    <row r="103" spans="2:89" s="1" customFormat="1" ht="6.95" customHeight="1"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4"/>
    </row>
  </sheetData>
  <sheetProtection password="CC35" sheet="1" objects="1" scenarios="1" formatCells="0" formatColumns="0" formatRows="0" sort="0" autoFilter="0"/>
  <mergeCells count="82">
    <mergeCell ref="AG96:AM96"/>
    <mergeCell ref="AN96:AP96"/>
    <mergeCell ref="AG102:AM102"/>
    <mergeCell ref="AN102:AP102"/>
    <mergeCell ref="AR2:BE2"/>
    <mergeCell ref="D99:AB99"/>
    <mergeCell ref="AG99:AM99"/>
    <mergeCell ref="AN99:AP99"/>
    <mergeCell ref="D100:AB100"/>
    <mergeCell ref="AG100:AM100"/>
    <mergeCell ref="AN100:AP100"/>
    <mergeCell ref="AG97:AM97"/>
    <mergeCell ref="AN97:AP97"/>
    <mergeCell ref="D98:AB98"/>
    <mergeCell ref="AG98:AM98"/>
    <mergeCell ref="AN98:AP98"/>
    <mergeCell ref="AN93:AP93"/>
    <mergeCell ref="AG93:AM93"/>
    <mergeCell ref="D93:H93"/>
    <mergeCell ref="J93:AF93"/>
    <mergeCell ref="AN94:AP94"/>
    <mergeCell ref="AG94:AM94"/>
    <mergeCell ref="D94:H94"/>
    <mergeCell ref="J94:AF94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70310a - ZDRAVOTECHNIKA'!C2" display="/"/>
    <hyperlink ref="A89" location="'170310b - KANALIZACE  SPL...'!C2" display="/"/>
    <hyperlink ref="A90" location="'170310c - KANALIZACE  SPL...'!C2" display="/"/>
    <hyperlink ref="A91" location="'170310d - KANALIZACE  DEŠ...'!C2" display="/"/>
    <hyperlink ref="A92" location="'170310e - KANALIZACE  DEŠ...'!C2" display="/"/>
    <hyperlink ref="A93" location="'170310f - KANALIZACE  DEŠ...'!C2" display="/"/>
    <hyperlink ref="A94" location="'170310g - VODOVODNÍ  PŘÍP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34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116</v>
      </c>
      <c r="G1" s="17"/>
      <c r="H1" s="310" t="s">
        <v>117</v>
      </c>
      <c r="I1" s="310"/>
      <c r="J1" s="310"/>
      <c r="K1" s="31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260" t="s">
        <v>8</v>
      </c>
      <c r="T2" s="261"/>
      <c r="U2" s="261"/>
      <c r="V2" s="261"/>
      <c r="W2" s="261"/>
      <c r="X2" s="261"/>
      <c r="Y2" s="261"/>
      <c r="Z2" s="261"/>
      <c r="AA2" s="261"/>
      <c r="AB2" s="261"/>
      <c r="AC2" s="261"/>
      <c r="AT2" s="21" t="s">
        <v>88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121</v>
      </c>
    </row>
    <row r="4" spans="1:66" ht="36.950000000000003" customHeight="1">
      <c r="B4" s="25"/>
      <c r="C4" s="217" t="s">
        <v>122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2" t="str">
        <f>'Rekapitulace stavby'!K6</f>
        <v>Hala POWERBRIGDE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9"/>
      <c r="R6" s="26"/>
    </row>
    <row r="7" spans="1:66" s="1" customFormat="1" ht="32.85" customHeight="1">
      <c r="B7" s="38"/>
      <c r="C7" s="39"/>
      <c r="D7" s="32" t="s">
        <v>123</v>
      </c>
      <c r="E7" s="39"/>
      <c r="F7" s="223" t="s">
        <v>124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22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22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65" t="str">
        <f>'Rekapitulace stavby'!AN8</f>
        <v>29.3.2017</v>
      </c>
      <c r="P9" s="266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21" t="s">
        <v>22</v>
      </c>
      <c r="P11" s="221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21" t="s">
        <v>22</v>
      </c>
      <c r="P12" s="221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67" t="str">
        <f>IF('Rekapitulace stavby'!AN13="","",'Rekapitulace stavby'!AN13)</f>
        <v>Vyplň údaj</v>
      </c>
      <c r="P14" s="221"/>
      <c r="Q14" s="39"/>
      <c r="R14" s="40"/>
    </row>
    <row r="15" spans="1:66" s="1" customFormat="1" ht="18" customHeight="1">
      <c r="B15" s="38"/>
      <c r="C15" s="39"/>
      <c r="D15" s="39"/>
      <c r="E15" s="267" t="str">
        <f>IF('Rekapitulace stavby'!E14="","",'Rekapitulace stavby'!E14)</f>
        <v>Vyplň údaj</v>
      </c>
      <c r="F15" s="268"/>
      <c r="G15" s="268"/>
      <c r="H15" s="268"/>
      <c r="I15" s="268"/>
      <c r="J15" s="268"/>
      <c r="K15" s="268"/>
      <c r="L15" s="268"/>
      <c r="M15" s="33" t="s">
        <v>31</v>
      </c>
      <c r="N15" s="39"/>
      <c r="O15" s="267" t="str">
        <f>IF('Rekapitulace stavby'!AN14="","",'Rekapitulace stavby'!AN14)</f>
        <v>Vyplň údaj</v>
      </c>
      <c r="P15" s="221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21" t="str">
        <f>IF('Rekapitulace stavby'!AN16="","",'Rekapitulace stavby'!AN16)</f>
        <v/>
      </c>
      <c r="P17" s="221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21" t="str">
        <f>IF('Rekapitulace stavby'!AN17="","",'Rekapitulace stavby'!AN17)</f>
        <v/>
      </c>
      <c r="P18" s="221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37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21" t="s">
        <v>22</v>
      </c>
      <c r="P20" s="221"/>
      <c r="Q20" s="39"/>
      <c r="R20" s="40"/>
    </row>
    <row r="21" spans="2:18" s="1" customFormat="1" ht="18" customHeight="1">
      <c r="B21" s="38"/>
      <c r="C21" s="39"/>
      <c r="D21" s="39"/>
      <c r="E21" s="31" t="s">
        <v>38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21" t="s">
        <v>22</v>
      </c>
      <c r="P21" s="221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6" t="s">
        <v>22</v>
      </c>
      <c r="F24" s="226"/>
      <c r="G24" s="226"/>
      <c r="H24" s="226"/>
      <c r="I24" s="226"/>
      <c r="J24" s="226"/>
      <c r="K24" s="226"/>
      <c r="L24" s="226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125</v>
      </c>
      <c r="E27" s="39"/>
      <c r="F27" s="39"/>
      <c r="G27" s="39"/>
      <c r="H27" s="39"/>
      <c r="I27" s="39"/>
      <c r="J27" s="39"/>
      <c r="K27" s="39"/>
      <c r="L27" s="39"/>
      <c r="M27" s="227">
        <f>N88</f>
        <v>0</v>
      </c>
      <c r="N27" s="227"/>
      <c r="O27" s="227"/>
      <c r="P27" s="227"/>
      <c r="Q27" s="39"/>
      <c r="R27" s="40"/>
    </row>
    <row r="28" spans="2:18" s="1" customFormat="1" ht="14.45" customHeight="1">
      <c r="B28" s="38"/>
      <c r="C28" s="39"/>
      <c r="D28" s="37" t="s">
        <v>110</v>
      </c>
      <c r="E28" s="39"/>
      <c r="F28" s="39"/>
      <c r="G28" s="39"/>
      <c r="H28" s="39"/>
      <c r="I28" s="39"/>
      <c r="J28" s="39"/>
      <c r="K28" s="39"/>
      <c r="L28" s="39"/>
      <c r="M28" s="227">
        <f>N101</f>
        <v>0</v>
      </c>
      <c r="N28" s="227"/>
      <c r="O28" s="227"/>
      <c r="P28" s="227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42</v>
      </c>
      <c r="E30" s="39"/>
      <c r="F30" s="39"/>
      <c r="G30" s="39"/>
      <c r="H30" s="39"/>
      <c r="I30" s="39"/>
      <c r="J30" s="39"/>
      <c r="K30" s="39"/>
      <c r="L30" s="39"/>
      <c r="M30" s="269">
        <f>ROUND(M27+M28,2)</f>
        <v>0</v>
      </c>
      <c r="N30" s="264"/>
      <c r="O30" s="264"/>
      <c r="P30" s="264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5" t="s">
        <v>45</v>
      </c>
      <c r="H32" s="270">
        <f>(SUM(BE101:BE108)+SUM(BE126:BE339))</f>
        <v>0</v>
      </c>
      <c r="I32" s="264"/>
      <c r="J32" s="264"/>
      <c r="K32" s="39"/>
      <c r="L32" s="39"/>
      <c r="M32" s="270">
        <f>ROUND((SUM(BE101:BE108)+SUM(BE126:BE339)), 2)*F32</f>
        <v>0</v>
      </c>
      <c r="N32" s="264"/>
      <c r="O32" s="264"/>
      <c r="P32" s="264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5" t="s">
        <v>45</v>
      </c>
      <c r="H33" s="270">
        <f>(SUM(BF101:BF108)+SUM(BF126:BF339))</f>
        <v>0</v>
      </c>
      <c r="I33" s="264"/>
      <c r="J33" s="264"/>
      <c r="K33" s="39"/>
      <c r="L33" s="39"/>
      <c r="M33" s="270">
        <f>ROUND((SUM(BF101:BF108)+SUM(BF126:BF339)), 2)*F33</f>
        <v>0</v>
      </c>
      <c r="N33" s="264"/>
      <c r="O33" s="264"/>
      <c r="P33" s="264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5" t="s">
        <v>45</v>
      </c>
      <c r="H34" s="270">
        <f>(SUM(BG101:BG108)+SUM(BG126:BG339))</f>
        <v>0</v>
      </c>
      <c r="I34" s="264"/>
      <c r="J34" s="264"/>
      <c r="K34" s="39"/>
      <c r="L34" s="39"/>
      <c r="M34" s="270">
        <v>0</v>
      </c>
      <c r="N34" s="264"/>
      <c r="O34" s="264"/>
      <c r="P34" s="264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5" t="s">
        <v>45</v>
      </c>
      <c r="H35" s="270">
        <f>(SUM(BH101:BH108)+SUM(BH126:BH339))</f>
        <v>0</v>
      </c>
      <c r="I35" s="264"/>
      <c r="J35" s="264"/>
      <c r="K35" s="39"/>
      <c r="L35" s="39"/>
      <c r="M35" s="270">
        <v>0</v>
      </c>
      <c r="N35" s="264"/>
      <c r="O35" s="264"/>
      <c r="P35" s="264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5" t="s">
        <v>45</v>
      </c>
      <c r="H36" s="270">
        <f>(SUM(BI101:BI108)+SUM(BI126:BI339))</f>
        <v>0</v>
      </c>
      <c r="I36" s="264"/>
      <c r="J36" s="264"/>
      <c r="K36" s="39"/>
      <c r="L36" s="39"/>
      <c r="M36" s="270">
        <v>0</v>
      </c>
      <c r="N36" s="264"/>
      <c r="O36" s="264"/>
      <c r="P36" s="264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50</v>
      </c>
      <c r="E38" s="82"/>
      <c r="F38" s="82"/>
      <c r="G38" s="127" t="s">
        <v>51</v>
      </c>
      <c r="H38" s="128" t="s">
        <v>52</v>
      </c>
      <c r="I38" s="82"/>
      <c r="J38" s="82"/>
      <c r="K38" s="82"/>
      <c r="L38" s="271">
        <f>SUM(M30:M36)</f>
        <v>0</v>
      </c>
      <c r="M38" s="271"/>
      <c r="N38" s="271"/>
      <c r="O38" s="271"/>
      <c r="P38" s="272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17" t="s">
        <v>126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2" t="str">
        <f>F6</f>
        <v>Hala POWERBRIGDE</v>
      </c>
      <c r="G78" s="263"/>
      <c r="H78" s="263"/>
      <c r="I78" s="263"/>
      <c r="J78" s="263"/>
      <c r="K78" s="263"/>
      <c r="L78" s="263"/>
      <c r="M78" s="263"/>
      <c r="N78" s="263"/>
      <c r="O78" s="263"/>
      <c r="P78" s="263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123</v>
      </c>
      <c r="D79" s="39"/>
      <c r="E79" s="39"/>
      <c r="F79" s="237" t="str">
        <f>F7</f>
        <v>170310a - ZDRAVOTECHNIKA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>POPŮVKY</v>
      </c>
      <c r="G81" s="39"/>
      <c r="H81" s="39"/>
      <c r="I81" s="39"/>
      <c r="J81" s="39"/>
      <c r="K81" s="33" t="s">
        <v>26</v>
      </c>
      <c r="L81" s="39"/>
      <c r="M81" s="266" t="str">
        <f>IF(O9="","",O9)</f>
        <v>29.3.2017</v>
      </c>
      <c r="N81" s="266"/>
      <c r="O81" s="266"/>
      <c r="P81" s="266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>
      <c r="B83" s="38"/>
      <c r="C83" s="33" t="s">
        <v>28</v>
      </c>
      <c r="D83" s="39"/>
      <c r="E83" s="39"/>
      <c r="F83" s="31" t="str">
        <f>E12</f>
        <v>Powerbrigde spol. s.r.o. Popůvky</v>
      </c>
      <c r="G83" s="39"/>
      <c r="H83" s="39"/>
      <c r="I83" s="39"/>
      <c r="J83" s="39"/>
      <c r="K83" s="33" t="s">
        <v>34</v>
      </c>
      <c r="L83" s="39"/>
      <c r="M83" s="221" t="str">
        <f>E18</f>
        <v xml:space="preserve"> </v>
      </c>
      <c r="N83" s="221"/>
      <c r="O83" s="221"/>
      <c r="P83" s="221"/>
      <c r="Q83" s="221"/>
      <c r="R83" s="40"/>
      <c r="T83" s="132"/>
      <c r="U83" s="132"/>
    </row>
    <row r="84" spans="2:47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37</v>
      </c>
      <c r="L84" s="39"/>
      <c r="M84" s="221" t="str">
        <f>E21</f>
        <v>Kepertová</v>
      </c>
      <c r="N84" s="221"/>
      <c r="O84" s="221"/>
      <c r="P84" s="221"/>
      <c r="Q84" s="221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3" t="s">
        <v>127</v>
      </c>
      <c r="D86" s="274"/>
      <c r="E86" s="274"/>
      <c r="F86" s="274"/>
      <c r="G86" s="274"/>
      <c r="H86" s="121"/>
      <c r="I86" s="121"/>
      <c r="J86" s="121"/>
      <c r="K86" s="121"/>
      <c r="L86" s="121"/>
      <c r="M86" s="121"/>
      <c r="N86" s="273" t="s">
        <v>128</v>
      </c>
      <c r="O86" s="274"/>
      <c r="P86" s="274"/>
      <c r="Q86" s="274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129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8">
        <f>N126</f>
        <v>0</v>
      </c>
      <c r="O88" s="275"/>
      <c r="P88" s="275"/>
      <c r="Q88" s="275"/>
      <c r="R88" s="40"/>
      <c r="T88" s="132"/>
      <c r="U88" s="132"/>
      <c r="AU88" s="21" t="s">
        <v>130</v>
      </c>
    </row>
    <row r="89" spans="2:47" s="6" customFormat="1" ht="24.95" customHeight="1">
      <c r="B89" s="134"/>
      <c r="C89" s="135"/>
      <c r="D89" s="136" t="s">
        <v>131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6">
        <f>N127</f>
        <v>0</v>
      </c>
      <c r="O89" s="277"/>
      <c r="P89" s="277"/>
      <c r="Q89" s="277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132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4">
        <f>N128</f>
        <v>0</v>
      </c>
      <c r="O90" s="278"/>
      <c r="P90" s="278"/>
      <c r="Q90" s="278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133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4">
        <f>N160</f>
        <v>0</v>
      </c>
      <c r="O91" s="278"/>
      <c r="P91" s="278"/>
      <c r="Q91" s="278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134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4">
        <f>N166</f>
        <v>0</v>
      </c>
      <c r="O92" s="278"/>
      <c r="P92" s="278"/>
      <c r="Q92" s="278"/>
      <c r="R92" s="141"/>
      <c r="T92" s="142"/>
      <c r="U92" s="142"/>
    </row>
    <row r="93" spans="2:47" s="6" customFormat="1" ht="24.95" customHeight="1">
      <c r="B93" s="134"/>
      <c r="C93" s="135"/>
      <c r="D93" s="136" t="s">
        <v>135</v>
      </c>
      <c r="E93" s="135"/>
      <c r="F93" s="135"/>
      <c r="G93" s="135"/>
      <c r="H93" s="135"/>
      <c r="I93" s="135"/>
      <c r="J93" s="135"/>
      <c r="K93" s="135"/>
      <c r="L93" s="135"/>
      <c r="M93" s="135"/>
      <c r="N93" s="276">
        <f>N168</f>
        <v>0</v>
      </c>
      <c r="O93" s="277"/>
      <c r="P93" s="277"/>
      <c r="Q93" s="277"/>
      <c r="R93" s="137"/>
      <c r="T93" s="138"/>
      <c r="U93" s="138"/>
    </row>
    <row r="94" spans="2:47" s="7" customFormat="1" ht="19.899999999999999" customHeight="1">
      <c r="B94" s="139"/>
      <c r="C94" s="140"/>
      <c r="D94" s="109" t="s">
        <v>136</v>
      </c>
      <c r="E94" s="140"/>
      <c r="F94" s="140"/>
      <c r="G94" s="140"/>
      <c r="H94" s="140"/>
      <c r="I94" s="140"/>
      <c r="J94" s="140"/>
      <c r="K94" s="140"/>
      <c r="L94" s="140"/>
      <c r="M94" s="140"/>
      <c r="N94" s="254">
        <f>N169</f>
        <v>0</v>
      </c>
      <c r="O94" s="278"/>
      <c r="P94" s="278"/>
      <c r="Q94" s="278"/>
      <c r="R94" s="141"/>
      <c r="T94" s="142"/>
      <c r="U94" s="142"/>
    </row>
    <row r="95" spans="2:47" s="7" customFormat="1" ht="19.899999999999999" customHeight="1">
      <c r="B95" s="139"/>
      <c r="C95" s="140"/>
      <c r="D95" s="109" t="s">
        <v>137</v>
      </c>
      <c r="E95" s="140"/>
      <c r="F95" s="140"/>
      <c r="G95" s="140"/>
      <c r="H95" s="140"/>
      <c r="I95" s="140"/>
      <c r="J95" s="140"/>
      <c r="K95" s="140"/>
      <c r="L95" s="140"/>
      <c r="M95" s="140"/>
      <c r="N95" s="254">
        <f>N213</f>
        <v>0</v>
      </c>
      <c r="O95" s="278"/>
      <c r="P95" s="278"/>
      <c r="Q95" s="278"/>
      <c r="R95" s="141"/>
      <c r="T95" s="142"/>
      <c r="U95" s="142"/>
    </row>
    <row r="96" spans="2:47" s="7" customFormat="1" ht="19.899999999999999" customHeight="1">
      <c r="B96" s="139"/>
      <c r="C96" s="140"/>
      <c r="D96" s="109" t="s">
        <v>138</v>
      </c>
      <c r="E96" s="140"/>
      <c r="F96" s="140"/>
      <c r="G96" s="140"/>
      <c r="H96" s="140"/>
      <c r="I96" s="140"/>
      <c r="J96" s="140"/>
      <c r="K96" s="140"/>
      <c r="L96" s="140"/>
      <c r="M96" s="140"/>
      <c r="N96" s="254">
        <f>N280</f>
        <v>0</v>
      </c>
      <c r="O96" s="278"/>
      <c r="P96" s="278"/>
      <c r="Q96" s="278"/>
      <c r="R96" s="141"/>
      <c r="T96" s="142"/>
      <c r="U96" s="142"/>
    </row>
    <row r="97" spans="2:65" s="7" customFormat="1" ht="19.899999999999999" customHeight="1">
      <c r="B97" s="139"/>
      <c r="C97" s="140"/>
      <c r="D97" s="109" t="s">
        <v>139</v>
      </c>
      <c r="E97" s="140"/>
      <c r="F97" s="140"/>
      <c r="G97" s="140"/>
      <c r="H97" s="140"/>
      <c r="I97" s="140"/>
      <c r="J97" s="140"/>
      <c r="K97" s="140"/>
      <c r="L97" s="140"/>
      <c r="M97" s="140"/>
      <c r="N97" s="254">
        <f>N284</f>
        <v>0</v>
      </c>
      <c r="O97" s="278"/>
      <c r="P97" s="278"/>
      <c r="Q97" s="278"/>
      <c r="R97" s="141"/>
      <c r="T97" s="142"/>
      <c r="U97" s="142"/>
    </row>
    <row r="98" spans="2:65" s="7" customFormat="1" ht="19.899999999999999" customHeight="1">
      <c r="B98" s="139"/>
      <c r="C98" s="140"/>
      <c r="D98" s="109" t="s">
        <v>140</v>
      </c>
      <c r="E98" s="140"/>
      <c r="F98" s="140"/>
      <c r="G98" s="140"/>
      <c r="H98" s="140"/>
      <c r="I98" s="140"/>
      <c r="J98" s="140"/>
      <c r="K98" s="140"/>
      <c r="L98" s="140"/>
      <c r="M98" s="140"/>
      <c r="N98" s="254">
        <f>N326</f>
        <v>0</v>
      </c>
      <c r="O98" s="278"/>
      <c r="P98" s="278"/>
      <c r="Q98" s="278"/>
      <c r="R98" s="141"/>
      <c r="T98" s="142"/>
      <c r="U98" s="142"/>
    </row>
    <row r="99" spans="2:65" s="7" customFormat="1" ht="19.899999999999999" customHeight="1">
      <c r="B99" s="139"/>
      <c r="C99" s="140"/>
      <c r="D99" s="109" t="s">
        <v>141</v>
      </c>
      <c r="E99" s="140"/>
      <c r="F99" s="140"/>
      <c r="G99" s="140"/>
      <c r="H99" s="140"/>
      <c r="I99" s="140"/>
      <c r="J99" s="140"/>
      <c r="K99" s="140"/>
      <c r="L99" s="140"/>
      <c r="M99" s="140"/>
      <c r="N99" s="254">
        <f>N336</f>
        <v>0</v>
      </c>
      <c r="O99" s="278"/>
      <c r="P99" s="278"/>
      <c r="Q99" s="278"/>
      <c r="R99" s="141"/>
      <c r="T99" s="142"/>
      <c r="U99" s="142"/>
    </row>
    <row r="100" spans="2:65" s="1" customFormat="1" ht="21.75" customHeight="1"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40"/>
      <c r="T100" s="132"/>
      <c r="U100" s="132"/>
    </row>
    <row r="101" spans="2:65" s="1" customFormat="1" ht="29.25" customHeight="1">
      <c r="B101" s="38"/>
      <c r="C101" s="133" t="s">
        <v>142</v>
      </c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275">
        <f>ROUND(N102+N103+N104+N105+N106+N107,2)</f>
        <v>0</v>
      </c>
      <c r="O101" s="279"/>
      <c r="P101" s="279"/>
      <c r="Q101" s="279"/>
      <c r="R101" s="40"/>
      <c r="T101" s="143"/>
      <c r="U101" s="144" t="s">
        <v>43</v>
      </c>
    </row>
    <row r="102" spans="2:65" s="1" customFormat="1" ht="18" customHeight="1">
      <c r="B102" s="38"/>
      <c r="C102" s="39"/>
      <c r="D102" s="255" t="s">
        <v>143</v>
      </c>
      <c r="E102" s="256"/>
      <c r="F102" s="256"/>
      <c r="G102" s="256"/>
      <c r="H102" s="256"/>
      <c r="I102" s="39"/>
      <c r="J102" s="39"/>
      <c r="K102" s="39"/>
      <c r="L102" s="39"/>
      <c r="M102" s="39"/>
      <c r="N102" s="253">
        <f>ROUND(N88*T102,2)</f>
        <v>0</v>
      </c>
      <c r="O102" s="254"/>
      <c r="P102" s="254"/>
      <c r="Q102" s="254"/>
      <c r="R102" s="40"/>
      <c r="S102" s="145"/>
      <c r="T102" s="146"/>
      <c r="U102" s="147" t="s">
        <v>44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9" t="s">
        <v>144</v>
      </c>
      <c r="AZ102" s="148"/>
      <c r="BA102" s="148"/>
      <c r="BB102" s="148"/>
      <c r="BC102" s="148"/>
      <c r="BD102" s="148"/>
      <c r="BE102" s="150">
        <f t="shared" ref="BE102:BE107" si="0">IF(U102="základní",N102,0)</f>
        <v>0</v>
      </c>
      <c r="BF102" s="150">
        <f t="shared" ref="BF102:BF107" si="1">IF(U102="snížená",N102,0)</f>
        <v>0</v>
      </c>
      <c r="BG102" s="150">
        <f t="shared" ref="BG102:BG107" si="2">IF(U102="zákl. přenesená",N102,0)</f>
        <v>0</v>
      </c>
      <c r="BH102" s="150">
        <f t="shared" ref="BH102:BH107" si="3">IF(U102="sníž. přenesená",N102,0)</f>
        <v>0</v>
      </c>
      <c r="BI102" s="150">
        <f t="shared" ref="BI102:BI107" si="4">IF(U102="nulová",N102,0)</f>
        <v>0</v>
      </c>
      <c r="BJ102" s="149" t="s">
        <v>87</v>
      </c>
      <c r="BK102" s="148"/>
      <c r="BL102" s="148"/>
      <c r="BM102" s="148"/>
    </row>
    <row r="103" spans="2:65" s="1" customFormat="1" ht="18" customHeight="1">
      <c r="B103" s="38"/>
      <c r="C103" s="39"/>
      <c r="D103" s="255" t="s">
        <v>145</v>
      </c>
      <c r="E103" s="256"/>
      <c r="F103" s="256"/>
      <c r="G103" s="256"/>
      <c r="H103" s="256"/>
      <c r="I103" s="39"/>
      <c r="J103" s="39"/>
      <c r="K103" s="39"/>
      <c r="L103" s="39"/>
      <c r="M103" s="39"/>
      <c r="N103" s="253">
        <f>ROUND(N88*T103,2)</f>
        <v>0</v>
      </c>
      <c r="O103" s="254"/>
      <c r="P103" s="254"/>
      <c r="Q103" s="254"/>
      <c r="R103" s="40"/>
      <c r="S103" s="145"/>
      <c r="T103" s="146"/>
      <c r="U103" s="147" t="s">
        <v>44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9" t="s">
        <v>144</v>
      </c>
      <c r="AZ103" s="148"/>
      <c r="BA103" s="148"/>
      <c r="BB103" s="148"/>
      <c r="BC103" s="148"/>
      <c r="BD103" s="148"/>
      <c r="BE103" s="150">
        <f t="shared" si="0"/>
        <v>0</v>
      </c>
      <c r="BF103" s="150">
        <f t="shared" si="1"/>
        <v>0</v>
      </c>
      <c r="BG103" s="150">
        <f t="shared" si="2"/>
        <v>0</v>
      </c>
      <c r="BH103" s="150">
        <f t="shared" si="3"/>
        <v>0</v>
      </c>
      <c r="BI103" s="150">
        <f t="shared" si="4"/>
        <v>0</v>
      </c>
      <c r="BJ103" s="149" t="s">
        <v>87</v>
      </c>
      <c r="BK103" s="148"/>
      <c r="BL103" s="148"/>
      <c r="BM103" s="148"/>
    </row>
    <row r="104" spans="2:65" s="1" customFormat="1" ht="18" customHeight="1">
      <c r="B104" s="38"/>
      <c r="C104" s="39"/>
      <c r="D104" s="255" t="s">
        <v>146</v>
      </c>
      <c r="E104" s="256"/>
      <c r="F104" s="256"/>
      <c r="G104" s="256"/>
      <c r="H104" s="256"/>
      <c r="I104" s="39"/>
      <c r="J104" s="39"/>
      <c r="K104" s="39"/>
      <c r="L104" s="39"/>
      <c r="M104" s="39"/>
      <c r="N104" s="253">
        <f>ROUND(N88*T104,2)</f>
        <v>0</v>
      </c>
      <c r="O104" s="254"/>
      <c r="P104" s="254"/>
      <c r="Q104" s="254"/>
      <c r="R104" s="40"/>
      <c r="S104" s="145"/>
      <c r="T104" s="146"/>
      <c r="U104" s="147" t="s">
        <v>44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9" t="s">
        <v>144</v>
      </c>
      <c r="AZ104" s="148"/>
      <c r="BA104" s="148"/>
      <c r="BB104" s="148"/>
      <c r="BC104" s="148"/>
      <c r="BD104" s="148"/>
      <c r="BE104" s="150">
        <f t="shared" si="0"/>
        <v>0</v>
      </c>
      <c r="BF104" s="150">
        <f t="shared" si="1"/>
        <v>0</v>
      </c>
      <c r="BG104" s="150">
        <f t="shared" si="2"/>
        <v>0</v>
      </c>
      <c r="BH104" s="150">
        <f t="shared" si="3"/>
        <v>0</v>
      </c>
      <c r="BI104" s="150">
        <f t="shared" si="4"/>
        <v>0</v>
      </c>
      <c r="BJ104" s="149" t="s">
        <v>87</v>
      </c>
      <c r="BK104" s="148"/>
      <c r="BL104" s="148"/>
      <c r="BM104" s="148"/>
    </row>
    <row r="105" spans="2:65" s="1" customFormat="1" ht="18" customHeight="1">
      <c r="B105" s="38"/>
      <c r="C105" s="39"/>
      <c r="D105" s="255" t="s">
        <v>147</v>
      </c>
      <c r="E105" s="256"/>
      <c r="F105" s="256"/>
      <c r="G105" s="256"/>
      <c r="H105" s="256"/>
      <c r="I105" s="39"/>
      <c r="J105" s="39"/>
      <c r="K105" s="39"/>
      <c r="L105" s="39"/>
      <c r="M105" s="39"/>
      <c r="N105" s="253">
        <f>ROUND(N88*T105,2)</f>
        <v>0</v>
      </c>
      <c r="O105" s="254"/>
      <c r="P105" s="254"/>
      <c r="Q105" s="254"/>
      <c r="R105" s="40"/>
      <c r="S105" s="145"/>
      <c r="T105" s="146"/>
      <c r="U105" s="147" t="s">
        <v>44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9" t="s">
        <v>144</v>
      </c>
      <c r="AZ105" s="148"/>
      <c r="BA105" s="148"/>
      <c r="BB105" s="148"/>
      <c r="BC105" s="148"/>
      <c r="BD105" s="148"/>
      <c r="BE105" s="150">
        <f t="shared" si="0"/>
        <v>0</v>
      </c>
      <c r="BF105" s="150">
        <f t="shared" si="1"/>
        <v>0</v>
      </c>
      <c r="BG105" s="150">
        <f t="shared" si="2"/>
        <v>0</v>
      </c>
      <c r="BH105" s="150">
        <f t="shared" si="3"/>
        <v>0</v>
      </c>
      <c r="BI105" s="150">
        <f t="shared" si="4"/>
        <v>0</v>
      </c>
      <c r="BJ105" s="149" t="s">
        <v>87</v>
      </c>
      <c r="BK105" s="148"/>
      <c r="BL105" s="148"/>
      <c r="BM105" s="148"/>
    </row>
    <row r="106" spans="2:65" s="1" customFormat="1" ht="18" customHeight="1">
      <c r="B106" s="38"/>
      <c r="C106" s="39"/>
      <c r="D106" s="255" t="s">
        <v>148</v>
      </c>
      <c r="E106" s="256"/>
      <c r="F106" s="256"/>
      <c r="G106" s="256"/>
      <c r="H106" s="256"/>
      <c r="I106" s="39"/>
      <c r="J106" s="39"/>
      <c r="K106" s="39"/>
      <c r="L106" s="39"/>
      <c r="M106" s="39"/>
      <c r="N106" s="253">
        <f>ROUND(N88*T106,2)</f>
        <v>0</v>
      </c>
      <c r="O106" s="254"/>
      <c r="P106" s="254"/>
      <c r="Q106" s="254"/>
      <c r="R106" s="40"/>
      <c r="S106" s="145"/>
      <c r="T106" s="146"/>
      <c r="U106" s="147" t="s">
        <v>44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9" t="s">
        <v>144</v>
      </c>
      <c r="AZ106" s="148"/>
      <c r="BA106" s="148"/>
      <c r="BB106" s="148"/>
      <c r="BC106" s="148"/>
      <c r="BD106" s="148"/>
      <c r="BE106" s="150">
        <f t="shared" si="0"/>
        <v>0</v>
      </c>
      <c r="BF106" s="150">
        <f t="shared" si="1"/>
        <v>0</v>
      </c>
      <c r="BG106" s="150">
        <f t="shared" si="2"/>
        <v>0</v>
      </c>
      <c r="BH106" s="150">
        <f t="shared" si="3"/>
        <v>0</v>
      </c>
      <c r="BI106" s="150">
        <f t="shared" si="4"/>
        <v>0</v>
      </c>
      <c r="BJ106" s="149" t="s">
        <v>87</v>
      </c>
      <c r="BK106" s="148"/>
      <c r="BL106" s="148"/>
      <c r="BM106" s="148"/>
    </row>
    <row r="107" spans="2:65" s="1" customFormat="1" ht="18" customHeight="1">
      <c r="B107" s="38"/>
      <c r="C107" s="39"/>
      <c r="D107" s="109" t="s">
        <v>149</v>
      </c>
      <c r="E107" s="39"/>
      <c r="F107" s="39"/>
      <c r="G107" s="39"/>
      <c r="H107" s="39"/>
      <c r="I107" s="39"/>
      <c r="J107" s="39"/>
      <c r="K107" s="39"/>
      <c r="L107" s="39"/>
      <c r="M107" s="39"/>
      <c r="N107" s="253">
        <f>ROUND(N88*T107,2)</f>
        <v>0</v>
      </c>
      <c r="O107" s="254"/>
      <c r="P107" s="254"/>
      <c r="Q107" s="254"/>
      <c r="R107" s="40"/>
      <c r="S107" s="145"/>
      <c r="T107" s="151"/>
      <c r="U107" s="152" t="s">
        <v>44</v>
      </c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9" t="s">
        <v>150</v>
      </c>
      <c r="AZ107" s="148"/>
      <c r="BA107" s="148"/>
      <c r="BB107" s="148"/>
      <c r="BC107" s="148"/>
      <c r="BD107" s="148"/>
      <c r="BE107" s="150">
        <f t="shared" si="0"/>
        <v>0</v>
      </c>
      <c r="BF107" s="150">
        <f t="shared" si="1"/>
        <v>0</v>
      </c>
      <c r="BG107" s="150">
        <f t="shared" si="2"/>
        <v>0</v>
      </c>
      <c r="BH107" s="150">
        <f t="shared" si="3"/>
        <v>0</v>
      </c>
      <c r="BI107" s="150">
        <f t="shared" si="4"/>
        <v>0</v>
      </c>
      <c r="BJ107" s="149" t="s">
        <v>87</v>
      </c>
      <c r="BK107" s="148"/>
      <c r="BL107" s="148"/>
      <c r="BM107" s="148"/>
    </row>
    <row r="108" spans="2:65" s="1" customFormat="1" ht="13.5"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40"/>
      <c r="T108" s="132"/>
      <c r="U108" s="132"/>
    </row>
    <row r="109" spans="2:65" s="1" customFormat="1" ht="29.25" customHeight="1">
      <c r="B109" s="38"/>
      <c r="C109" s="120" t="s">
        <v>115</v>
      </c>
      <c r="D109" s="121"/>
      <c r="E109" s="121"/>
      <c r="F109" s="121"/>
      <c r="G109" s="121"/>
      <c r="H109" s="121"/>
      <c r="I109" s="121"/>
      <c r="J109" s="121"/>
      <c r="K109" s="121"/>
      <c r="L109" s="259">
        <f>ROUND(SUM(N88+N101),2)</f>
        <v>0</v>
      </c>
      <c r="M109" s="259"/>
      <c r="N109" s="259"/>
      <c r="O109" s="259"/>
      <c r="P109" s="259"/>
      <c r="Q109" s="259"/>
      <c r="R109" s="40"/>
      <c r="T109" s="132"/>
      <c r="U109" s="132"/>
    </row>
    <row r="110" spans="2:65" s="1" customFormat="1" ht="6.95" customHeight="1"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4"/>
      <c r="T110" s="132"/>
      <c r="U110" s="132"/>
    </row>
    <row r="114" spans="2:63" s="1" customFormat="1" ht="6.95" customHeight="1"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7"/>
    </row>
    <row r="115" spans="2:63" s="1" customFormat="1" ht="36.950000000000003" customHeight="1">
      <c r="B115" s="38"/>
      <c r="C115" s="217" t="s">
        <v>151</v>
      </c>
      <c r="D115" s="264"/>
      <c r="E115" s="264"/>
      <c r="F115" s="264"/>
      <c r="G115" s="264"/>
      <c r="H115" s="264"/>
      <c r="I115" s="264"/>
      <c r="J115" s="264"/>
      <c r="K115" s="264"/>
      <c r="L115" s="264"/>
      <c r="M115" s="264"/>
      <c r="N115" s="264"/>
      <c r="O115" s="264"/>
      <c r="P115" s="264"/>
      <c r="Q115" s="264"/>
      <c r="R115" s="40"/>
    </row>
    <row r="116" spans="2:63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3" s="1" customFormat="1" ht="30" customHeight="1">
      <c r="B117" s="38"/>
      <c r="C117" s="33" t="s">
        <v>19</v>
      </c>
      <c r="D117" s="39"/>
      <c r="E117" s="39"/>
      <c r="F117" s="262" t="str">
        <f>F6</f>
        <v>Hala POWERBRIGDE</v>
      </c>
      <c r="G117" s="263"/>
      <c r="H117" s="263"/>
      <c r="I117" s="263"/>
      <c r="J117" s="263"/>
      <c r="K117" s="263"/>
      <c r="L117" s="263"/>
      <c r="M117" s="263"/>
      <c r="N117" s="263"/>
      <c r="O117" s="263"/>
      <c r="P117" s="263"/>
      <c r="Q117" s="39"/>
      <c r="R117" s="40"/>
    </row>
    <row r="118" spans="2:63" s="1" customFormat="1" ht="36.950000000000003" customHeight="1">
      <c r="B118" s="38"/>
      <c r="C118" s="72" t="s">
        <v>123</v>
      </c>
      <c r="D118" s="39"/>
      <c r="E118" s="39"/>
      <c r="F118" s="237" t="str">
        <f>F7</f>
        <v>170310a - ZDRAVOTECHNIKA</v>
      </c>
      <c r="G118" s="264"/>
      <c r="H118" s="264"/>
      <c r="I118" s="264"/>
      <c r="J118" s="264"/>
      <c r="K118" s="264"/>
      <c r="L118" s="264"/>
      <c r="M118" s="264"/>
      <c r="N118" s="264"/>
      <c r="O118" s="264"/>
      <c r="P118" s="264"/>
      <c r="Q118" s="39"/>
      <c r="R118" s="40"/>
    </row>
    <row r="119" spans="2:63" s="1" customFormat="1" ht="6.9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3" s="1" customFormat="1" ht="18" customHeight="1">
      <c r="B120" s="38"/>
      <c r="C120" s="33" t="s">
        <v>24</v>
      </c>
      <c r="D120" s="39"/>
      <c r="E120" s="39"/>
      <c r="F120" s="31" t="str">
        <f>F9</f>
        <v>POPŮVKY</v>
      </c>
      <c r="G120" s="39"/>
      <c r="H120" s="39"/>
      <c r="I120" s="39"/>
      <c r="J120" s="39"/>
      <c r="K120" s="33" t="s">
        <v>26</v>
      </c>
      <c r="L120" s="39"/>
      <c r="M120" s="266" t="str">
        <f>IF(O9="","",O9)</f>
        <v>29.3.2017</v>
      </c>
      <c r="N120" s="266"/>
      <c r="O120" s="266"/>
      <c r="P120" s="266"/>
      <c r="Q120" s="39"/>
      <c r="R120" s="40"/>
    </row>
    <row r="121" spans="2:63" s="1" customFormat="1" ht="6.95" customHeight="1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40"/>
    </row>
    <row r="122" spans="2:63" s="1" customFormat="1">
      <c r="B122" s="38"/>
      <c r="C122" s="33" t="s">
        <v>28</v>
      </c>
      <c r="D122" s="39"/>
      <c r="E122" s="39"/>
      <c r="F122" s="31" t="str">
        <f>E12</f>
        <v>Powerbrigde spol. s.r.o. Popůvky</v>
      </c>
      <c r="G122" s="39"/>
      <c r="H122" s="39"/>
      <c r="I122" s="39"/>
      <c r="J122" s="39"/>
      <c r="K122" s="33" t="s">
        <v>34</v>
      </c>
      <c r="L122" s="39"/>
      <c r="M122" s="221" t="str">
        <f>E18</f>
        <v xml:space="preserve"> </v>
      </c>
      <c r="N122" s="221"/>
      <c r="O122" s="221"/>
      <c r="P122" s="221"/>
      <c r="Q122" s="221"/>
      <c r="R122" s="40"/>
    </row>
    <row r="123" spans="2:63" s="1" customFormat="1" ht="14.45" customHeight="1">
      <c r="B123" s="38"/>
      <c r="C123" s="33" t="s">
        <v>32</v>
      </c>
      <c r="D123" s="39"/>
      <c r="E123" s="39"/>
      <c r="F123" s="31" t="str">
        <f>IF(E15="","",E15)</f>
        <v>Vyplň údaj</v>
      </c>
      <c r="G123" s="39"/>
      <c r="H123" s="39"/>
      <c r="I123" s="39"/>
      <c r="J123" s="39"/>
      <c r="K123" s="33" t="s">
        <v>37</v>
      </c>
      <c r="L123" s="39"/>
      <c r="M123" s="221" t="str">
        <f>E21</f>
        <v>Kepertová</v>
      </c>
      <c r="N123" s="221"/>
      <c r="O123" s="221"/>
      <c r="P123" s="221"/>
      <c r="Q123" s="221"/>
      <c r="R123" s="40"/>
    </row>
    <row r="124" spans="2:63" s="1" customFormat="1" ht="10.35" customHeight="1"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40"/>
    </row>
    <row r="125" spans="2:63" s="8" customFormat="1" ht="29.25" customHeight="1">
      <c r="B125" s="153"/>
      <c r="C125" s="154" t="s">
        <v>152</v>
      </c>
      <c r="D125" s="155" t="s">
        <v>153</v>
      </c>
      <c r="E125" s="155" t="s">
        <v>61</v>
      </c>
      <c r="F125" s="280" t="s">
        <v>154</v>
      </c>
      <c r="G125" s="280"/>
      <c r="H125" s="280"/>
      <c r="I125" s="280"/>
      <c r="J125" s="155" t="s">
        <v>155</v>
      </c>
      <c r="K125" s="155" t="s">
        <v>156</v>
      </c>
      <c r="L125" s="281" t="s">
        <v>157</v>
      </c>
      <c r="M125" s="281"/>
      <c r="N125" s="280" t="s">
        <v>128</v>
      </c>
      <c r="O125" s="280"/>
      <c r="P125" s="280"/>
      <c r="Q125" s="282"/>
      <c r="R125" s="156"/>
      <c r="T125" s="83" t="s">
        <v>158</v>
      </c>
      <c r="U125" s="84" t="s">
        <v>43</v>
      </c>
      <c r="V125" s="84" t="s">
        <v>159</v>
      </c>
      <c r="W125" s="84" t="s">
        <v>160</v>
      </c>
      <c r="X125" s="84" t="s">
        <v>161</v>
      </c>
      <c r="Y125" s="84" t="s">
        <v>162</v>
      </c>
      <c r="Z125" s="84" t="s">
        <v>163</v>
      </c>
      <c r="AA125" s="85" t="s">
        <v>164</v>
      </c>
    </row>
    <row r="126" spans="2:63" s="1" customFormat="1" ht="29.25" customHeight="1">
      <c r="B126" s="38"/>
      <c r="C126" s="87" t="s">
        <v>125</v>
      </c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01">
        <f>BK126</f>
        <v>0</v>
      </c>
      <c r="O126" s="302"/>
      <c r="P126" s="302"/>
      <c r="Q126" s="302"/>
      <c r="R126" s="40"/>
      <c r="T126" s="86"/>
      <c r="U126" s="54"/>
      <c r="V126" s="54"/>
      <c r="W126" s="157">
        <f>W127+W168+W340</f>
        <v>0</v>
      </c>
      <c r="X126" s="54"/>
      <c r="Y126" s="157">
        <f>Y127+Y168+Y340</f>
        <v>139.50125600000001</v>
      </c>
      <c r="Z126" s="54"/>
      <c r="AA126" s="158">
        <f>AA127+AA168+AA340</f>
        <v>0</v>
      </c>
      <c r="AT126" s="21" t="s">
        <v>78</v>
      </c>
      <c r="AU126" s="21" t="s">
        <v>130</v>
      </c>
      <c r="BK126" s="159">
        <f>BK127+BK168+BK340</f>
        <v>0</v>
      </c>
    </row>
    <row r="127" spans="2:63" s="9" customFormat="1" ht="37.35" customHeight="1">
      <c r="B127" s="160"/>
      <c r="C127" s="161"/>
      <c r="D127" s="162" t="s">
        <v>131</v>
      </c>
      <c r="E127" s="162"/>
      <c r="F127" s="162"/>
      <c r="G127" s="162"/>
      <c r="H127" s="162"/>
      <c r="I127" s="162"/>
      <c r="J127" s="162"/>
      <c r="K127" s="162"/>
      <c r="L127" s="162"/>
      <c r="M127" s="162"/>
      <c r="N127" s="303">
        <f>BK127</f>
        <v>0</v>
      </c>
      <c r="O127" s="276"/>
      <c r="P127" s="276"/>
      <c r="Q127" s="276"/>
      <c r="R127" s="163"/>
      <c r="T127" s="164"/>
      <c r="U127" s="161"/>
      <c r="V127" s="161"/>
      <c r="W127" s="165">
        <f>W128+W160+W166</f>
        <v>0</v>
      </c>
      <c r="X127" s="161"/>
      <c r="Y127" s="165">
        <f>Y128+Y160+Y166</f>
        <v>137.423</v>
      </c>
      <c r="Z127" s="161"/>
      <c r="AA127" s="166">
        <f>AA128+AA160+AA166</f>
        <v>0</v>
      </c>
      <c r="AR127" s="167" t="s">
        <v>87</v>
      </c>
      <c r="AT127" s="168" t="s">
        <v>78</v>
      </c>
      <c r="AU127" s="168" t="s">
        <v>79</v>
      </c>
      <c r="AY127" s="167" t="s">
        <v>165</v>
      </c>
      <c r="BK127" s="169">
        <f>BK128+BK160+BK166</f>
        <v>0</v>
      </c>
    </row>
    <row r="128" spans="2:63" s="9" customFormat="1" ht="19.899999999999999" customHeight="1">
      <c r="B128" s="160"/>
      <c r="C128" s="161"/>
      <c r="D128" s="170" t="s">
        <v>132</v>
      </c>
      <c r="E128" s="170"/>
      <c r="F128" s="170"/>
      <c r="G128" s="170"/>
      <c r="H128" s="170"/>
      <c r="I128" s="170"/>
      <c r="J128" s="170"/>
      <c r="K128" s="170"/>
      <c r="L128" s="170"/>
      <c r="M128" s="170"/>
      <c r="N128" s="304">
        <f>BK128</f>
        <v>0</v>
      </c>
      <c r="O128" s="305"/>
      <c r="P128" s="305"/>
      <c r="Q128" s="305"/>
      <c r="R128" s="163"/>
      <c r="T128" s="164"/>
      <c r="U128" s="161"/>
      <c r="V128" s="161"/>
      <c r="W128" s="165">
        <f>SUM(W129:W159)</f>
        <v>0</v>
      </c>
      <c r="X128" s="161"/>
      <c r="Y128" s="165">
        <f>SUM(Y129:Y159)</f>
        <v>137.423</v>
      </c>
      <c r="Z128" s="161"/>
      <c r="AA128" s="166">
        <f>SUM(AA129:AA159)</f>
        <v>0</v>
      </c>
      <c r="AR128" s="167" t="s">
        <v>87</v>
      </c>
      <c r="AT128" s="168" t="s">
        <v>78</v>
      </c>
      <c r="AU128" s="168" t="s">
        <v>87</v>
      </c>
      <c r="AY128" s="167" t="s">
        <v>165</v>
      </c>
      <c r="BK128" s="169">
        <f>SUM(BK129:BK159)</f>
        <v>0</v>
      </c>
    </row>
    <row r="129" spans="2:65" s="1" customFormat="1" ht="31.5" customHeight="1">
      <c r="B129" s="38"/>
      <c r="C129" s="171" t="s">
        <v>87</v>
      </c>
      <c r="D129" s="171" t="s">
        <v>166</v>
      </c>
      <c r="E129" s="172" t="s">
        <v>167</v>
      </c>
      <c r="F129" s="283" t="s">
        <v>168</v>
      </c>
      <c r="G129" s="283"/>
      <c r="H129" s="283"/>
      <c r="I129" s="283"/>
      <c r="J129" s="173" t="s">
        <v>169</v>
      </c>
      <c r="K129" s="174">
        <v>182.68799999999999</v>
      </c>
      <c r="L129" s="284">
        <v>0</v>
      </c>
      <c r="M129" s="285"/>
      <c r="N129" s="286">
        <f>ROUND(L129*K129,2)</f>
        <v>0</v>
      </c>
      <c r="O129" s="286"/>
      <c r="P129" s="286"/>
      <c r="Q129" s="286"/>
      <c r="R129" s="40"/>
      <c r="T129" s="175" t="s">
        <v>22</v>
      </c>
      <c r="U129" s="47" t="s">
        <v>44</v>
      </c>
      <c r="V129" s="39"/>
      <c r="W129" s="176">
        <f>V129*K129</f>
        <v>0</v>
      </c>
      <c r="X129" s="176">
        <v>0</v>
      </c>
      <c r="Y129" s="176">
        <f>X129*K129</f>
        <v>0</v>
      </c>
      <c r="Z129" s="176">
        <v>0</v>
      </c>
      <c r="AA129" s="177">
        <f>Z129*K129</f>
        <v>0</v>
      </c>
      <c r="AR129" s="21" t="s">
        <v>170</v>
      </c>
      <c r="AT129" s="21" t="s">
        <v>166</v>
      </c>
      <c r="AU129" s="21" t="s">
        <v>121</v>
      </c>
      <c r="AY129" s="21" t="s">
        <v>165</v>
      </c>
      <c r="BE129" s="113">
        <f>IF(U129="základní",N129,0)</f>
        <v>0</v>
      </c>
      <c r="BF129" s="113">
        <f>IF(U129="snížená",N129,0)</f>
        <v>0</v>
      </c>
      <c r="BG129" s="113">
        <f>IF(U129="zákl. přenesená",N129,0)</f>
        <v>0</v>
      </c>
      <c r="BH129" s="113">
        <f>IF(U129="sníž. přenesená",N129,0)</f>
        <v>0</v>
      </c>
      <c r="BI129" s="113">
        <f>IF(U129="nulová",N129,0)</f>
        <v>0</v>
      </c>
      <c r="BJ129" s="21" t="s">
        <v>87</v>
      </c>
      <c r="BK129" s="113">
        <f>ROUND(L129*K129,2)</f>
        <v>0</v>
      </c>
      <c r="BL129" s="21" t="s">
        <v>170</v>
      </c>
      <c r="BM129" s="21" t="s">
        <v>171</v>
      </c>
    </row>
    <row r="130" spans="2:65" s="10" customFormat="1" ht="22.5" customHeight="1">
      <c r="B130" s="178"/>
      <c r="C130" s="179"/>
      <c r="D130" s="179"/>
      <c r="E130" s="180" t="s">
        <v>22</v>
      </c>
      <c r="F130" s="287" t="s">
        <v>172</v>
      </c>
      <c r="G130" s="288"/>
      <c r="H130" s="288"/>
      <c r="I130" s="288"/>
      <c r="J130" s="179"/>
      <c r="K130" s="181" t="s">
        <v>22</v>
      </c>
      <c r="L130" s="179"/>
      <c r="M130" s="179"/>
      <c r="N130" s="179"/>
      <c r="O130" s="179"/>
      <c r="P130" s="179"/>
      <c r="Q130" s="179"/>
      <c r="R130" s="182"/>
      <c r="T130" s="183"/>
      <c r="U130" s="179"/>
      <c r="V130" s="179"/>
      <c r="W130" s="179"/>
      <c r="X130" s="179"/>
      <c r="Y130" s="179"/>
      <c r="Z130" s="179"/>
      <c r="AA130" s="184"/>
      <c r="AT130" s="185" t="s">
        <v>173</v>
      </c>
      <c r="AU130" s="185" t="s">
        <v>121</v>
      </c>
      <c r="AV130" s="10" t="s">
        <v>87</v>
      </c>
      <c r="AW130" s="10" t="s">
        <v>36</v>
      </c>
      <c r="AX130" s="10" t="s">
        <v>79</v>
      </c>
      <c r="AY130" s="185" t="s">
        <v>165</v>
      </c>
    </row>
    <row r="131" spans="2:65" s="10" customFormat="1" ht="22.5" customHeight="1">
      <c r="B131" s="178"/>
      <c r="C131" s="179"/>
      <c r="D131" s="179"/>
      <c r="E131" s="180" t="s">
        <v>22</v>
      </c>
      <c r="F131" s="289" t="s">
        <v>174</v>
      </c>
      <c r="G131" s="290"/>
      <c r="H131" s="290"/>
      <c r="I131" s="290"/>
      <c r="J131" s="179"/>
      <c r="K131" s="181" t="s">
        <v>22</v>
      </c>
      <c r="L131" s="179"/>
      <c r="M131" s="179"/>
      <c r="N131" s="179"/>
      <c r="O131" s="179"/>
      <c r="P131" s="179"/>
      <c r="Q131" s="179"/>
      <c r="R131" s="182"/>
      <c r="T131" s="183"/>
      <c r="U131" s="179"/>
      <c r="V131" s="179"/>
      <c r="W131" s="179"/>
      <c r="X131" s="179"/>
      <c r="Y131" s="179"/>
      <c r="Z131" s="179"/>
      <c r="AA131" s="184"/>
      <c r="AT131" s="185" t="s">
        <v>173</v>
      </c>
      <c r="AU131" s="185" t="s">
        <v>121</v>
      </c>
      <c r="AV131" s="10" t="s">
        <v>87</v>
      </c>
      <c r="AW131" s="10" t="s">
        <v>36</v>
      </c>
      <c r="AX131" s="10" t="s">
        <v>79</v>
      </c>
      <c r="AY131" s="185" t="s">
        <v>165</v>
      </c>
    </row>
    <row r="132" spans="2:65" s="11" customFormat="1" ht="22.5" customHeight="1">
      <c r="B132" s="186"/>
      <c r="C132" s="187"/>
      <c r="D132" s="187"/>
      <c r="E132" s="188" t="s">
        <v>22</v>
      </c>
      <c r="F132" s="291" t="s">
        <v>175</v>
      </c>
      <c r="G132" s="292"/>
      <c r="H132" s="292"/>
      <c r="I132" s="292"/>
      <c r="J132" s="187"/>
      <c r="K132" s="189">
        <v>80.64</v>
      </c>
      <c r="L132" s="187"/>
      <c r="M132" s="187"/>
      <c r="N132" s="187"/>
      <c r="O132" s="187"/>
      <c r="P132" s="187"/>
      <c r="Q132" s="187"/>
      <c r="R132" s="190"/>
      <c r="T132" s="191"/>
      <c r="U132" s="187"/>
      <c r="V132" s="187"/>
      <c r="W132" s="187"/>
      <c r="X132" s="187"/>
      <c r="Y132" s="187"/>
      <c r="Z132" s="187"/>
      <c r="AA132" s="192"/>
      <c r="AT132" s="193" t="s">
        <v>173</v>
      </c>
      <c r="AU132" s="193" t="s">
        <v>121</v>
      </c>
      <c r="AV132" s="11" t="s">
        <v>121</v>
      </c>
      <c r="AW132" s="11" t="s">
        <v>36</v>
      </c>
      <c r="AX132" s="11" t="s">
        <v>79</v>
      </c>
      <c r="AY132" s="193" t="s">
        <v>165</v>
      </c>
    </row>
    <row r="133" spans="2:65" s="10" customFormat="1" ht="22.5" customHeight="1">
      <c r="B133" s="178"/>
      <c r="C133" s="179"/>
      <c r="D133" s="179"/>
      <c r="E133" s="180" t="s">
        <v>22</v>
      </c>
      <c r="F133" s="289" t="s">
        <v>176</v>
      </c>
      <c r="G133" s="290"/>
      <c r="H133" s="290"/>
      <c r="I133" s="290"/>
      <c r="J133" s="179"/>
      <c r="K133" s="181" t="s">
        <v>22</v>
      </c>
      <c r="L133" s="179"/>
      <c r="M133" s="179"/>
      <c r="N133" s="179"/>
      <c r="O133" s="179"/>
      <c r="P133" s="179"/>
      <c r="Q133" s="179"/>
      <c r="R133" s="182"/>
      <c r="T133" s="183"/>
      <c r="U133" s="179"/>
      <c r="V133" s="179"/>
      <c r="W133" s="179"/>
      <c r="X133" s="179"/>
      <c r="Y133" s="179"/>
      <c r="Z133" s="179"/>
      <c r="AA133" s="184"/>
      <c r="AT133" s="185" t="s">
        <v>173</v>
      </c>
      <c r="AU133" s="185" t="s">
        <v>121</v>
      </c>
      <c r="AV133" s="10" t="s">
        <v>87</v>
      </c>
      <c r="AW133" s="10" t="s">
        <v>36</v>
      </c>
      <c r="AX133" s="10" t="s">
        <v>79</v>
      </c>
      <c r="AY133" s="185" t="s">
        <v>165</v>
      </c>
    </row>
    <row r="134" spans="2:65" s="11" customFormat="1" ht="22.5" customHeight="1">
      <c r="B134" s="186"/>
      <c r="C134" s="187"/>
      <c r="D134" s="187"/>
      <c r="E134" s="188" t="s">
        <v>22</v>
      </c>
      <c r="F134" s="291" t="s">
        <v>177</v>
      </c>
      <c r="G134" s="292"/>
      <c r="H134" s="292"/>
      <c r="I134" s="292"/>
      <c r="J134" s="187"/>
      <c r="K134" s="189">
        <v>74.88</v>
      </c>
      <c r="L134" s="187"/>
      <c r="M134" s="187"/>
      <c r="N134" s="187"/>
      <c r="O134" s="187"/>
      <c r="P134" s="187"/>
      <c r="Q134" s="187"/>
      <c r="R134" s="190"/>
      <c r="T134" s="191"/>
      <c r="U134" s="187"/>
      <c r="V134" s="187"/>
      <c r="W134" s="187"/>
      <c r="X134" s="187"/>
      <c r="Y134" s="187"/>
      <c r="Z134" s="187"/>
      <c r="AA134" s="192"/>
      <c r="AT134" s="193" t="s">
        <v>173</v>
      </c>
      <c r="AU134" s="193" t="s">
        <v>121</v>
      </c>
      <c r="AV134" s="11" t="s">
        <v>121</v>
      </c>
      <c r="AW134" s="11" t="s">
        <v>36</v>
      </c>
      <c r="AX134" s="11" t="s">
        <v>79</v>
      </c>
      <c r="AY134" s="193" t="s">
        <v>165</v>
      </c>
    </row>
    <row r="135" spans="2:65" s="10" customFormat="1" ht="22.5" customHeight="1">
      <c r="B135" s="178"/>
      <c r="C135" s="179"/>
      <c r="D135" s="179"/>
      <c r="E135" s="180" t="s">
        <v>22</v>
      </c>
      <c r="F135" s="289" t="s">
        <v>178</v>
      </c>
      <c r="G135" s="290"/>
      <c r="H135" s="290"/>
      <c r="I135" s="290"/>
      <c r="J135" s="179"/>
      <c r="K135" s="181" t="s">
        <v>22</v>
      </c>
      <c r="L135" s="179"/>
      <c r="M135" s="179"/>
      <c r="N135" s="179"/>
      <c r="O135" s="179"/>
      <c r="P135" s="179"/>
      <c r="Q135" s="179"/>
      <c r="R135" s="182"/>
      <c r="T135" s="183"/>
      <c r="U135" s="179"/>
      <c r="V135" s="179"/>
      <c r="W135" s="179"/>
      <c r="X135" s="179"/>
      <c r="Y135" s="179"/>
      <c r="Z135" s="179"/>
      <c r="AA135" s="184"/>
      <c r="AT135" s="185" t="s">
        <v>173</v>
      </c>
      <c r="AU135" s="185" t="s">
        <v>121</v>
      </c>
      <c r="AV135" s="10" t="s">
        <v>87</v>
      </c>
      <c r="AW135" s="10" t="s">
        <v>36</v>
      </c>
      <c r="AX135" s="10" t="s">
        <v>79</v>
      </c>
      <c r="AY135" s="185" t="s">
        <v>165</v>
      </c>
    </row>
    <row r="136" spans="2:65" s="11" customFormat="1" ht="22.5" customHeight="1">
      <c r="B136" s="186"/>
      <c r="C136" s="187"/>
      <c r="D136" s="187"/>
      <c r="E136" s="188" t="s">
        <v>22</v>
      </c>
      <c r="F136" s="291" t="s">
        <v>179</v>
      </c>
      <c r="G136" s="292"/>
      <c r="H136" s="292"/>
      <c r="I136" s="292"/>
      <c r="J136" s="187"/>
      <c r="K136" s="189">
        <v>27.167999999999999</v>
      </c>
      <c r="L136" s="187"/>
      <c r="M136" s="187"/>
      <c r="N136" s="187"/>
      <c r="O136" s="187"/>
      <c r="P136" s="187"/>
      <c r="Q136" s="187"/>
      <c r="R136" s="190"/>
      <c r="T136" s="191"/>
      <c r="U136" s="187"/>
      <c r="V136" s="187"/>
      <c r="W136" s="187"/>
      <c r="X136" s="187"/>
      <c r="Y136" s="187"/>
      <c r="Z136" s="187"/>
      <c r="AA136" s="192"/>
      <c r="AT136" s="193" t="s">
        <v>173</v>
      </c>
      <c r="AU136" s="193" t="s">
        <v>121</v>
      </c>
      <c r="AV136" s="11" t="s">
        <v>121</v>
      </c>
      <c r="AW136" s="11" t="s">
        <v>36</v>
      </c>
      <c r="AX136" s="11" t="s">
        <v>79</v>
      </c>
      <c r="AY136" s="193" t="s">
        <v>165</v>
      </c>
    </row>
    <row r="137" spans="2:65" s="12" customFormat="1" ht="22.5" customHeight="1">
      <c r="B137" s="194"/>
      <c r="C137" s="195"/>
      <c r="D137" s="195"/>
      <c r="E137" s="196" t="s">
        <v>22</v>
      </c>
      <c r="F137" s="293" t="s">
        <v>180</v>
      </c>
      <c r="G137" s="294"/>
      <c r="H137" s="294"/>
      <c r="I137" s="294"/>
      <c r="J137" s="195"/>
      <c r="K137" s="197">
        <v>182.68799999999999</v>
      </c>
      <c r="L137" s="195"/>
      <c r="M137" s="195"/>
      <c r="N137" s="195"/>
      <c r="O137" s="195"/>
      <c r="P137" s="195"/>
      <c r="Q137" s="195"/>
      <c r="R137" s="198"/>
      <c r="T137" s="199"/>
      <c r="U137" s="195"/>
      <c r="V137" s="195"/>
      <c r="W137" s="195"/>
      <c r="X137" s="195"/>
      <c r="Y137" s="195"/>
      <c r="Z137" s="195"/>
      <c r="AA137" s="200"/>
      <c r="AT137" s="201" t="s">
        <v>173</v>
      </c>
      <c r="AU137" s="201" t="s">
        <v>121</v>
      </c>
      <c r="AV137" s="12" t="s">
        <v>170</v>
      </c>
      <c r="AW137" s="12" t="s">
        <v>36</v>
      </c>
      <c r="AX137" s="12" t="s">
        <v>87</v>
      </c>
      <c r="AY137" s="201" t="s">
        <v>165</v>
      </c>
    </row>
    <row r="138" spans="2:65" s="1" customFormat="1" ht="31.5" customHeight="1">
      <c r="B138" s="38"/>
      <c r="C138" s="171" t="s">
        <v>121</v>
      </c>
      <c r="D138" s="171" t="s">
        <v>166</v>
      </c>
      <c r="E138" s="172" t="s">
        <v>181</v>
      </c>
      <c r="F138" s="283" t="s">
        <v>182</v>
      </c>
      <c r="G138" s="283"/>
      <c r="H138" s="283"/>
      <c r="I138" s="283"/>
      <c r="J138" s="173" t="s">
        <v>169</v>
      </c>
      <c r="K138" s="174">
        <v>183.68799999999999</v>
      </c>
      <c r="L138" s="284">
        <v>0</v>
      </c>
      <c r="M138" s="285"/>
      <c r="N138" s="286">
        <f>ROUND(L138*K138,2)</f>
        <v>0</v>
      </c>
      <c r="O138" s="286"/>
      <c r="P138" s="286"/>
      <c r="Q138" s="286"/>
      <c r="R138" s="40"/>
      <c r="T138" s="175" t="s">
        <v>22</v>
      </c>
      <c r="U138" s="47" t="s">
        <v>44</v>
      </c>
      <c r="V138" s="39"/>
      <c r="W138" s="176">
        <f>V138*K138</f>
        <v>0</v>
      </c>
      <c r="X138" s="176">
        <v>0</v>
      </c>
      <c r="Y138" s="176">
        <f>X138*K138</f>
        <v>0</v>
      </c>
      <c r="Z138" s="176">
        <v>0</v>
      </c>
      <c r="AA138" s="177">
        <f>Z138*K138</f>
        <v>0</v>
      </c>
      <c r="AR138" s="21" t="s">
        <v>170</v>
      </c>
      <c r="AT138" s="21" t="s">
        <v>166</v>
      </c>
      <c r="AU138" s="21" t="s">
        <v>121</v>
      </c>
      <c r="AY138" s="21" t="s">
        <v>165</v>
      </c>
      <c r="BE138" s="113">
        <f>IF(U138="základní",N138,0)</f>
        <v>0</v>
      </c>
      <c r="BF138" s="113">
        <f>IF(U138="snížená",N138,0)</f>
        <v>0</v>
      </c>
      <c r="BG138" s="113">
        <f>IF(U138="zákl. přenesená",N138,0)</f>
        <v>0</v>
      </c>
      <c r="BH138" s="113">
        <f>IF(U138="sníž. přenesená",N138,0)</f>
        <v>0</v>
      </c>
      <c r="BI138" s="113">
        <f>IF(U138="nulová",N138,0)</f>
        <v>0</v>
      </c>
      <c r="BJ138" s="21" t="s">
        <v>87</v>
      </c>
      <c r="BK138" s="113">
        <f>ROUND(L138*K138,2)</f>
        <v>0</v>
      </c>
      <c r="BL138" s="21" t="s">
        <v>170</v>
      </c>
      <c r="BM138" s="21" t="s">
        <v>183</v>
      </c>
    </row>
    <row r="139" spans="2:65" s="1" customFormat="1" ht="31.5" customHeight="1">
      <c r="B139" s="38"/>
      <c r="C139" s="171" t="s">
        <v>184</v>
      </c>
      <c r="D139" s="171" t="s">
        <v>166</v>
      </c>
      <c r="E139" s="172" t="s">
        <v>185</v>
      </c>
      <c r="F139" s="283" t="s">
        <v>186</v>
      </c>
      <c r="G139" s="283"/>
      <c r="H139" s="283"/>
      <c r="I139" s="283"/>
      <c r="J139" s="173" t="s">
        <v>169</v>
      </c>
      <c r="K139" s="174">
        <v>182.68799999999999</v>
      </c>
      <c r="L139" s="284">
        <v>0</v>
      </c>
      <c r="M139" s="285"/>
      <c r="N139" s="286">
        <f>ROUND(L139*K139,2)</f>
        <v>0</v>
      </c>
      <c r="O139" s="286"/>
      <c r="P139" s="286"/>
      <c r="Q139" s="286"/>
      <c r="R139" s="40"/>
      <c r="T139" s="175" t="s">
        <v>22</v>
      </c>
      <c r="U139" s="47" t="s">
        <v>44</v>
      </c>
      <c r="V139" s="39"/>
      <c r="W139" s="176">
        <f>V139*K139</f>
        <v>0</v>
      </c>
      <c r="X139" s="176">
        <v>0</v>
      </c>
      <c r="Y139" s="176">
        <f>X139*K139</f>
        <v>0</v>
      </c>
      <c r="Z139" s="176">
        <v>0</v>
      </c>
      <c r="AA139" s="177">
        <f>Z139*K139</f>
        <v>0</v>
      </c>
      <c r="AR139" s="21" t="s">
        <v>170</v>
      </c>
      <c r="AT139" s="21" t="s">
        <v>166</v>
      </c>
      <c r="AU139" s="21" t="s">
        <v>121</v>
      </c>
      <c r="AY139" s="21" t="s">
        <v>165</v>
      </c>
      <c r="BE139" s="113">
        <f>IF(U139="základní",N139,0)</f>
        <v>0</v>
      </c>
      <c r="BF139" s="113">
        <f>IF(U139="snížená",N139,0)</f>
        <v>0</v>
      </c>
      <c r="BG139" s="113">
        <f>IF(U139="zákl. přenesená",N139,0)</f>
        <v>0</v>
      </c>
      <c r="BH139" s="113">
        <f>IF(U139="sníž. přenesená",N139,0)</f>
        <v>0</v>
      </c>
      <c r="BI139" s="113">
        <f>IF(U139="nulová",N139,0)</f>
        <v>0</v>
      </c>
      <c r="BJ139" s="21" t="s">
        <v>87</v>
      </c>
      <c r="BK139" s="113">
        <f>ROUND(L139*K139,2)</f>
        <v>0</v>
      </c>
      <c r="BL139" s="21" t="s">
        <v>170</v>
      </c>
      <c r="BM139" s="21" t="s">
        <v>187</v>
      </c>
    </row>
    <row r="140" spans="2:65" s="1" customFormat="1" ht="31.5" customHeight="1">
      <c r="B140" s="38"/>
      <c r="C140" s="171" t="s">
        <v>170</v>
      </c>
      <c r="D140" s="171" t="s">
        <v>166</v>
      </c>
      <c r="E140" s="172" t="s">
        <v>188</v>
      </c>
      <c r="F140" s="283" t="s">
        <v>189</v>
      </c>
      <c r="G140" s="283"/>
      <c r="H140" s="283"/>
      <c r="I140" s="283"/>
      <c r="J140" s="173" t="s">
        <v>169</v>
      </c>
      <c r="K140" s="174">
        <v>77.688999999999993</v>
      </c>
      <c r="L140" s="284">
        <v>0</v>
      </c>
      <c r="M140" s="285"/>
      <c r="N140" s="286">
        <f>ROUND(L140*K140,2)</f>
        <v>0</v>
      </c>
      <c r="O140" s="286"/>
      <c r="P140" s="286"/>
      <c r="Q140" s="286"/>
      <c r="R140" s="40"/>
      <c r="T140" s="175" t="s">
        <v>22</v>
      </c>
      <c r="U140" s="47" t="s">
        <v>44</v>
      </c>
      <c r="V140" s="39"/>
      <c r="W140" s="176">
        <f>V140*K140</f>
        <v>0</v>
      </c>
      <c r="X140" s="176">
        <v>0</v>
      </c>
      <c r="Y140" s="176">
        <f>X140*K140</f>
        <v>0</v>
      </c>
      <c r="Z140" s="176">
        <v>0</v>
      </c>
      <c r="AA140" s="177">
        <f>Z140*K140</f>
        <v>0</v>
      </c>
      <c r="AR140" s="21" t="s">
        <v>170</v>
      </c>
      <c r="AT140" s="21" t="s">
        <v>166</v>
      </c>
      <c r="AU140" s="21" t="s">
        <v>121</v>
      </c>
      <c r="AY140" s="21" t="s">
        <v>165</v>
      </c>
      <c r="BE140" s="113">
        <f>IF(U140="základní",N140,0)</f>
        <v>0</v>
      </c>
      <c r="BF140" s="113">
        <f>IF(U140="snížená",N140,0)</f>
        <v>0</v>
      </c>
      <c r="BG140" s="113">
        <f>IF(U140="zákl. přenesená",N140,0)</f>
        <v>0</v>
      </c>
      <c r="BH140" s="113">
        <f>IF(U140="sníž. přenesená",N140,0)</f>
        <v>0</v>
      </c>
      <c r="BI140" s="113">
        <f>IF(U140="nulová",N140,0)</f>
        <v>0</v>
      </c>
      <c r="BJ140" s="21" t="s">
        <v>87</v>
      </c>
      <c r="BK140" s="113">
        <f>ROUND(L140*K140,2)</f>
        <v>0</v>
      </c>
      <c r="BL140" s="21" t="s">
        <v>170</v>
      </c>
      <c r="BM140" s="21" t="s">
        <v>190</v>
      </c>
    </row>
    <row r="141" spans="2:65" s="10" customFormat="1" ht="22.5" customHeight="1">
      <c r="B141" s="178"/>
      <c r="C141" s="179"/>
      <c r="D141" s="179"/>
      <c r="E141" s="180" t="s">
        <v>22</v>
      </c>
      <c r="F141" s="287" t="s">
        <v>191</v>
      </c>
      <c r="G141" s="288"/>
      <c r="H141" s="288"/>
      <c r="I141" s="288"/>
      <c r="J141" s="179"/>
      <c r="K141" s="181" t="s">
        <v>22</v>
      </c>
      <c r="L141" s="179"/>
      <c r="M141" s="179"/>
      <c r="N141" s="179"/>
      <c r="O141" s="179"/>
      <c r="P141" s="179"/>
      <c r="Q141" s="179"/>
      <c r="R141" s="182"/>
      <c r="T141" s="183"/>
      <c r="U141" s="179"/>
      <c r="V141" s="179"/>
      <c r="W141" s="179"/>
      <c r="X141" s="179"/>
      <c r="Y141" s="179"/>
      <c r="Z141" s="179"/>
      <c r="AA141" s="184"/>
      <c r="AT141" s="185" t="s">
        <v>173</v>
      </c>
      <c r="AU141" s="185" t="s">
        <v>121</v>
      </c>
      <c r="AV141" s="10" t="s">
        <v>87</v>
      </c>
      <c r="AW141" s="10" t="s">
        <v>36</v>
      </c>
      <c r="AX141" s="10" t="s">
        <v>79</v>
      </c>
      <c r="AY141" s="185" t="s">
        <v>165</v>
      </c>
    </row>
    <row r="142" spans="2:65" s="11" customFormat="1" ht="22.5" customHeight="1">
      <c r="B142" s="186"/>
      <c r="C142" s="187"/>
      <c r="D142" s="187"/>
      <c r="E142" s="188" t="s">
        <v>22</v>
      </c>
      <c r="F142" s="291" t="s">
        <v>192</v>
      </c>
      <c r="G142" s="292"/>
      <c r="H142" s="292"/>
      <c r="I142" s="292"/>
      <c r="J142" s="187"/>
      <c r="K142" s="189">
        <v>77.688999999999993</v>
      </c>
      <c r="L142" s="187"/>
      <c r="M142" s="187"/>
      <c r="N142" s="187"/>
      <c r="O142" s="187"/>
      <c r="P142" s="187"/>
      <c r="Q142" s="187"/>
      <c r="R142" s="190"/>
      <c r="T142" s="191"/>
      <c r="U142" s="187"/>
      <c r="V142" s="187"/>
      <c r="W142" s="187"/>
      <c r="X142" s="187"/>
      <c r="Y142" s="187"/>
      <c r="Z142" s="187"/>
      <c r="AA142" s="192"/>
      <c r="AT142" s="193" t="s">
        <v>173</v>
      </c>
      <c r="AU142" s="193" t="s">
        <v>121</v>
      </c>
      <c r="AV142" s="11" t="s">
        <v>121</v>
      </c>
      <c r="AW142" s="11" t="s">
        <v>36</v>
      </c>
      <c r="AX142" s="11" t="s">
        <v>87</v>
      </c>
      <c r="AY142" s="193" t="s">
        <v>165</v>
      </c>
    </row>
    <row r="143" spans="2:65" s="1" customFormat="1" ht="22.5" customHeight="1">
      <c r="B143" s="38"/>
      <c r="C143" s="171" t="s">
        <v>193</v>
      </c>
      <c r="D143" s="171" t="s">
        <v>166</v>
      </c>
      <c r="E143" s="172" t="s">
        <v>194</v>
      </c>
      <c r="F143" s="283" t="s">
        <v>195</v>
      </c>
      <c r="G143" s="283"/>
      <c r="H143" s="283"/>
      <c r="I143" s="283"/>
      <c r="J143" s="173" t="s">
        <v>169</v>
      </c>
      <c r="K143" s="174">
        <v>77.688999999999993</v>
      </c>
      <c r="L143" s="284">
        <v>0</v>
      </c>
      <c r="M143" s="285"/>
      <c r="N143" s="286">
        <f>ROUND(L143*K143,2)</f>
        <v>0</v>
      </c>
      <c r="O143" s="286"/>
      <c r="P143" s="286"/>
      <c r="Q143" s="286"/>
      <c r="R143" s="40"/>
      <c r="T143" s="175" t="s">
        <v>22</v>
      </c>
      <c r="U143" s="47" t="s">
        <v>44</v>
      </c>
      <c r="V143" s="39"/>
      <c r="W143" s="176">
        <f>V143*K143</f>
        <v>0</v>
      </c>
      <c r="X143" s="176">
        <v>0</v>
      </c>
      <c r="Y143" s="176">
        <f>X143*K143</f>
        <v>0</v>
      </c>
      <c r="Z143" s="176">
        <v>0</v>
      </c>
      <c r="AA143" s="177">
        <f>Z143*K143</f>
        <v>0</v>
      </c>
      <c r="AR143" s="21" t="s">
        <v>170</v>
      </c>
      <c r="AT143" s="21" t="s">
        <v>166</v>
      </c>
      <c r="AU143" s="21" t="s">
        <v>121</v>
      </c>
      <c r="AY143" s="21" t="s">
        <v>165</v>
      </c>
      <c r="BE143" s="113">
        <f>IF(U143="základní",N143,0)</f>
        <v>0</v>
      </c>
      <c r="BF143" s="113">
        <f>IF(U143="snížená",N143,0)</f>
        <v>0</v>
      </c>
      <c r="BG143" s="113">
        <f>IF(U143="zákl. přenesená",N143,0)</f>
        <v>0</v>
      </c>
      <c r="BH143" s="113">
        <f>IF(U143="sníž. přenesená",N143,0)</f>
        <v>0</v>
      </c>
      <c r="BI143" s="113">
        <f>IF(U143="nulová",N143,0)</f>
        <v>0</v>
      </c>
      <c r="BJ143" s="21" t="s">
        <v>87</v>
      </c>
      <c r="BK143" s="113">
        <f>ROUND(L143*K143,2)</f>
        <v>0</v>
      </c>
      <c r="BL143" s="21" t="s">
        <v>170</v>
      </c>
      <c r="BM143" s="21" t="s">
        <v>196</v>
      </c>
    </row>
    <row r="144" spans="2:65" s="1" customFormat="1" ht="31.5" customHeight="1">
      <c r="B144" s="38"/>
      <c r="C144" s="171" t="s">
        <v>197</v>
      </c>
      <c r="D144" s="171" t="s">
        <v>166</v>
      </c>
      <c r="E144" s="172" t="s">
        <v>198</v>
      </c>
      <c r="F144" s="283" t="s">
        <v>199</v>
      </c>
      <c r="G144" s="283"/>
      <c r="H144" s="283"/>
      <c r="I144" s="283"/>
      <c r="J144" s="173" t="s">
        <v>200</v>
      </c>
      <c r="K144" s="174">
        <v>139.84</v>
      </c>
      <c r="L144" s="284">
        <v>0</v>
      </c>
      <c r="M144" s="285"/>
      <c r="N144" s="286">
        <f>ROUND(L144*K144,2)</f>
        <v>0</v>
      </c>
      <c r="O144" s="286"/>
      <c r="P144" s="286"/>
      <c r="Q144" s="286"/>
      <c r="R144" s="40"/>
      <c r="T144" s="175" t="s">
        <v>22</v>
      </c>
      <c r="U144" s="47" t="s">
        <v>44</v>
      </c>
      <c r="V144" s="39"/>
      <c r="W144" s="176">
        <f>V144*K144</f>
        <v>0</v>
      </c>
      <c r="X144" s="176">
        <v>0</v>
      </c>
      <c r="Y144" s="176">
        <f>X144*K144</f>
        <v>0</v>
      </c>
      <c r="Z144" s="176">
        <v>0</v>
      </c>
      <c r="AA144" s="177">
        <f>Z144*K144</f>
        <v>0</v>
      </c>
      <c r="AR144" s="21" t="s">
        <v>170</v>
      </c>
      <c r="AT144" s="21" t="s">
        <v>166</v>
      </c>
      <c r="AU144" s="21" t="s">
        <v>121</v>
      </c>
      <c r="AY144" s="21" t="s">
        <v>165</v>
      </c>
      <c r="BE144" s="113">
        <f>IF(U144="základní",N144,0)</f>
        <v>0</v>
      </c>
      <c r="BF144" s="113">
        <f>IF(U144="snížená",N144,0)</f>
        <v>0</v>
      </c>
      <c r="BG144" s="113">
        <f>IF(U144="zákl. přenesená",N144,0)</f>
        <v>0</v>
      </c>
      <c r="BH144" s="113">
        <f>IF(U144="sníž. přenesená",N144,0)</f>
        <v>0</v>
      </c>
      <c r="BI144" s="113">
        <f>IF(U144="nulová",N144,0)</f>
        <v>0</v>
      </c>
      <c r="BJ144" s="21" t="s">
        <v>87</v>
      </c>
      <c r="BK144" s="113">
        <f>ROUND(L144*K144,2)</f>
        <v>0</v>
      </c>
      <c r="BL144" s="21" t="s">
        <v>170</v>
      </c>
      <c r="BM144" s="21" t="s">
        <v>201</v>
      </c>
    </row>
    <row r="145" spans="2:65" s="1" customFormat="1" ht="31.5" customHeight="1">
      <c r="B145" s="38"/>
      <c r="C145" s="171" t="s">
        <v>202</v>
      </c>
      <c r="D145" s="171" t="s">
        <v>166</v>
      </c>
      <c r="E145" s="172" t="s">
        <v>203</v>
      </c>
      <c r="F145" s="283" t="s">
        <v>204</v>
      </c>
      <c r="G145" s="283"/>
      <c r="H145" s="283"/>
      <c r="I145" s="283"/>
      <c r="J145" s="173" t="s">
        <v>169</v>
      </c>
      <c r="K145" s="174">
        <v>104.999</v>
      </c>
      <c r="L145" s="284">
        <v>0</v>
      </c>
      <c r="M145" s="285"/>
      <c r="N145" s="286">
        <f>ROUND(L145*K145,2)</f>
        <v>0</v>
      </c>
      <c r="O145" s="286"/>
      <c r="P145" s="286"/>
      <c r="Q145" s="286"/>
      <c r="R145" s="40"/>
      <c r="T145" s="175" t="s">
        <v>22</v>
      </c>
      <c r="U145" s="47" t="s">
        <v>44</v>
      </c>
      <c r="V145" s="39"/>
      <c r="W145" s="176">
        <f>V145*K145</f>
        <v>0</v>
      </c>
      <c r="X145" s="176">
        <v>0</v>
      </c>
      <c r="Y145" s="176">
        <f>X145*K145</f>
        <v>0</v>
      </c>
      <c r="Z145" s="176">
        <v>0</v>
      </c>
      <c r="AA145" s="177">
        <f>Z145*K145</f>
        <v>0</v>
      </c>
      <c r="AR145" s="21" t="s">
        <v>170</v>
      </c>
      <c r="AT145" s="21" t="s">
        <v>166</v>
      </c>
      <c r="AU145" s="21" t="s">
        <v>121</v>
      </c>
      <c r="AY145" s="21" t="s">
        <v>165</v>
      </c>
      <c r="BE145" s="113">
        <f>IF(U145="základní",N145,0)</f>
        <v>0</v>
      </c>
      <c r="BF145" s="113">
        <f>IF(U145="snížená",N145,0)</f>
        <v>0</v>
      </c>
      <c r="BG145" s="113">
        <f>IF(U145="zákl. přenesená",N145,0)</f>
        <v>0</v>
      </c>
      <c r="BH145" s="113">
        <f>IF(U145="sníž. přenesená",N145,0)</f>
        <v>0</v>
      </c>
      <c r="BI145" s="113">
        <f>IF(U145="nulová",N145,0)</f>
        <v>0</v>
      </c>
      <c r="BJ145" s="21" t="s">
        <v>87</v>
      </c>
      <c r="BK145" s="113">
        <f>ROUND(L145*K145,2)</f>
        <v>0</v>
      </c>
      <c r="BL145" s="21" t="s">
        <v>170</v>
      </c>
      <c r="BM145" s="21" t="s">
        <v>205</v>
      </c>
    </row>
    <row r="146" spans="2:65" s="10" customFormat="1" ht="22.5" customHeight="1">
      <c r="B146" s="178"/>
      <c r="C146" s="179"/>
      <c r="D146" s="179"/>
      <c r="E146" s="180" t="s">
        <v>22</v>
      </c>
      <c r="F146" s="287" t="s">
        <v>206</v>
      </c>
      <c r="G146" s="288"/>
      <c r="H146" s="288"/>
      <c r="I146" s="288"/>
      <c r="J146" s="179"/>
      <c r="K146" s="181" t="s">
        <v>22</v>
      </c>
      <c r="L146" s="179"/>
      <c r="M146" s="179"/>
      <c r="N146" s="179"/>
      <c r="O146" s="179"/>
      <c r="P146" s="179"/>
      <c r="Q146" s="179"/>
      <c r="R146" s="182"/>
      <c r="T146" s="183"/>
      <c r="U146" s="179"/>
      <c r="V146" s="179"/>
      <c r="W146" s="179"/>
      <c r="X146" s="179"/>
      <c r="Y146" s="179"/>
      <c r="Z146" s="179"/>
      <c r="AA146" s="184"/>
      <c r="AT146" s="185" t="s">
        <v>173</v>
      </c>
      <c r="AU146" s="185" t="s">
        <v>121</v>
      </c>
      <c r="AV146" s="10" t="s">
        <v>87</v>
      </c>
      <c r="AW146" s="10" t="s">
        <v>36</v>
      </c>
      <c r="AX146" s="10" t="s">
        <v>79</v>
      </c>
      <c r="AY146" s="185" t="s">
        <v>165</v>
      </c>
    </row>
    <row r="147" spans="2:65" s="11" customFormat="1" ht="22.5" customHeight="1">
      <c r="B147" s="186"/>
      <c r="C147" s="187"/>
      <c r="D147" s="187"/>
      <c r="E147" s="188" t="s">
        <v>22</v>
      </c>
      <c r="F147" s="291" t="s">
        <v>207</v>
      </c>
      <c r="G147" s="292"/>
      <c r="H147" s="292"/>
      <c r="I147" s="292"/>
      <c r="J147" s="187"/>
      <c r="K147" s="189">
        <v>182.68799999999999</v>
      </c>
      <c r="L147" s="187"/>
      <c r="M147" s="187"/>
      <c r="N147" s="187"/>
      <c r="O147" s="187"/>
      <c r="P147" s="187"/>
      <c r="Q147" s="187"/>
      <c r="R147" s="190"/>
      <c r="T147" s="191"/>
      <c r="U147" s="187"/>
      <c r="V147" s="187"/>
      <c r="W147" s="187"/>
      <c r="X147" s="187"/>
      <c r="Y147" s="187"/>
      <c r="Z147" s="187"/>
      <c r="AA147" s="192"/>
      <c r="AT147" s="193" t="s">
        <v>173</v>
      </c>
      <c r="AU147" s="193" t="s">
        <v>121</v>
      </c>
      <c r="AV147" s="11" t="s">
        <v>121</v>
      </c>
      <c r="AW147" s="11" t="s">
        <v>36</v>
      </c>
      <c r="AX147" s="11" t="s">
        <v>79</v>
      </c>
      <c r="AY147" s="193" t="s">
        <v>165</v>
      </c>
    </row>
    <row r="148" spans="2:65" s="10" customFormat="1" ht="22.5" customHeight="1">
      <c r="B148" s="178"/>
      <c r="C148" s="179"/>
      <c r="D148" s="179"/>
      <c r="E148" s="180" t="s">
        <v>22</v>
      </c>
      <c r="F148" s="289" t="s">
        <v>208</v>
      </c>
      <c r="G148" s="290"/>
      <c r="H148" s="290"/>
      <c r="I148" s="290"/>
      <c r="J148" s="179"/>
      <c r="K148" s="181" t="s">
        <v>22</v>
      </c>
      <c r="L148" s="179"/>
      <c r="M148" s="179"/>
      <c r="N148" s="179"/>
      <c r="O148" s="179"/>
      <c r="P148" s="179"/>
      <c r="Q148" s="179"/>
      <c r="R148" s="182"/>
      <c r="T148" s="183"/>
      <c r="U148" s="179"/>
      <c r="V148" s="179"/>
      <c r="W148" s="179"/>
      <c r="X148" s="179"/>
      <c r="Y148" s="179"/>
      <c r="Z148" s="179"/>
      <c r="AA148" s="184"/>
      <c r="AT148" s="185" t="s">
        <v>173</v>
      </c>
      <c r="AU148" s="185" t="s">
        <v>121</v>
      </c>
      <c r="AV148" s="10" t="s">
        <v>87</v>
      </c>
      <c r="AW148" s="10" t="s">
        <v>36</v>
      </c>
      <c r="AX148" s="10" t="s">
        <v>79</v>
      </c>
      <c r="AY148" s="185" t="s">
        <v>165</v>
      </c>
    </row>
    <row r="149" spans="2:65" s="11" customFormat="1" ht="22.5" customHeight="1">
      <c r="B149" s="186"/>
      <c r="C149" s="187"/>
      <c r="D149" s="187"/>
      <c r="E149" s="188" t="s">
        <v>22</v>
      </c>
      <c r="F149" s="291" t="s">
        <v>209</v>
      </c>
      <c r="G149" s="292"/>
      <c r="H149" s="292"/>
      <c r="I149" s="292"/>
      <c r="J149" s="187"/>
      <c r="K149" s="189">
        <v>-77.688999999999993</v>
      </c>
      <c r="L149" s="187"/>
      <c r="M149" s="187"/>
      <c r="N149" s="187"/>
      <c r="O149" s="187"/>
      <c r="P149" s="187"/>
      <c r="Q149" s="187"/>
      <c r="R149" s="190"/>
      <c r="T149" s="191"/>
      <c r="U149" s="187"/>
      <c r="V149" s="187"/>
      <c r="W149" s="187"/>
      <c r="X149" s="187"/>
      <c r="Y149" s="187"/>
      <c r="Z149" s="187"/>
      <c r="AA149" s="192"/>
      <c r="AT149" s="193" t="s">
        <v>173</v>
      </c>
      <c r="AU149" s="193" t="s">
        <v>121</v>
      </c>
      <c r="AV149" s="11" t="s">
        <v>121</v>
      </c>
      <c r="AW149" s="11" t="s">
        <v>36</v>
      </c>
      <c r="AX149" s="11" t="s">
        <v>79</v>
      </c>
      <c r="AY149" s="193" t="s">
        <v>165</v>
      </c>
    </row>
    <row r="150" spans="2:65" s="12" customFormat="1" ht="22.5" customHeight="1">
      <c r="B150" s="194"/>
      <c r="C150" s="195"/>
      <c r="D150" s="195"/>
      <c r="E150" s="196" t="s">
        <v>22</v>
      </c>
      <c r="F150" s="293" t="s">
        <v>180</v>
      </c>
      <c r="G150" s="294"/>
      <c r="H150" s="294"/>
      <c r="I150" s="294"/>
      <c r="J150" s="195"/>
      <c r="K150" s="197">
        <v>104.999</v>
      </c>
      <c r="L150" s="195"/>
      <c r="M150" s="195"/>
      <c r="N150" s="195"/>
      <c r="O150" s="195"/>
      <c r="P150" s="195"/>
      <c r="Q150" s="195"/>
      <c r="R150" s="198"/>
      <c r="T150" s="199"/>
      <c r="U150" s="195"/>
      <c r="V150" s="195"/>
      <c r="W150" s="195"/>
      <c r="X150" s="195"/>
      <c r="Y150" s="195"/>
      <c r="Z150" s="195"/>
      <c r="AA150" s="200"/>
      <c r="AT150" s="201" t="s">
        <v>173</v>
      </c>
      <c r="AU150" s="201" t="s">
        <v>121</v>
      </c>
      <c r="AV150" s="12" t="s">
        <v>170</v>
      </c>
      <c r="AW150" s="12" t="s">
        <v>36</v>
      </c>
      <c r="AX150" s="12" t="s">
        <v>87</v>
      </c>
      <c r="AY150" s="201" t="s">
        <v>165</v>
      </c>
    </row>
    <row r="151" spans="2:65" s="1" customFormat="1" ht="31.5" customHeight="1">
      <c r="B151" s="38"/>
      <c r="C151" s="171" t="s">
        <v>210</v>
      </c>
      <c r="D151" s="171" t="s">
        <v>166</v>
      </c>
      <c r="E151" s="172" t="s">
        <v>211</v>
      </c>
      <c r="F151" s="283" t="s">
        <v>212</v>
      </c>
      <c r="G151" s="283"/>
      <c r="H151" s="283"/>
      <c r="I151" s="283"/>
      <c r="J151" s="173" t="s">
        <v>169</v>
      </c>
      <c r="K151" s="174">
        <v>62.465000000000003</v>
      </c>
      <c r="L151" s="284">
        <v>0</v>
      </c>
      <c r="M151" s="285"/>
      <c r="N151" s="286">
        <f>ROUND(L151*K151,2)</f>
        <v>0</v>
      </c>
      <c r="O151" s="286"/>
      <c r="P151" s="286"/>
      <c r="Q151" s="286"/>
      <c r="R151" s="40"/>
      <c r="T151" s="175" t="s">
        <v>22</v>
      </c>
      <c r="U151" s="47" t="s">
        <v>44</v>
      </c>
      <c r="V151" s="39"/>
      <c r="W151" s="176">
        <f>V151*K151</f>
        <v>0</v>
      </c>
      <c r="X151" s="176">
        <v>0</v>
      </c>
      <c r="Y151" s="176">
        <f>X151*K151</f>
        <v>0</v>
      </c>
      <c r="Z151" s="176">
        <v>0</v>
      </c>
      <c r="AA151" s="177">
        <f>Z151*K151</f>
        <v>0</v>
      </c>
      <c r="AR151" s="21" t="s">
        <v>170</v>
      </c>
      <c r="AT151" s="21" t="s">
        <v>166</v>
      </c>
      <c r="AU151" s="21" t="s">
        <v>121</v>
      </c>
      <c r="AY151" s="21" t="s">
        <v>165</v>
      </c>
      <c r="BE151" s="113">
        <f>IF(U151="základní",N151,0)</f>
        <v>0</v>
      </c>
      <c r="BF151" s="113">
        <f>IF(U151="snížená",N151,0)</f>
        <v>0</v>
      </c>
      <c r="BG151" s="113">
        <f>IF(U151="zákl. přenesená",N151,0)</f>
        <v>0</v>
      </c>
      <c r="BH151" s="113">
        <f>IF(U151="sníž. přenesená",N151,0)</f>
        <v>0</v>
      </c>
      <c r="BI151" s="113">
        <f>IF(U151="nulová",N151,0)</f>
        <v>0</v>
      </c>
      <c r="BJ151" s="21" t="s">
        <v>87</v>
      </c>
      <c r="BK151" s="113">
        <f>ROUND(L151*K151,2)</f>
        <v>0</v>
      </c>
      <c r="BL151" s="21" t="s">
        <v>170</v>
      </c>
      <c r="BM151" s="21" t="s">
        <v>213</v>
      </c>
    </row>
    <row r="152" spans="2:65" s="10" customFormat="1" ht="22.5" customHeight="1">
      <c r="B152" s="178"/>
      <c r="C152" s="179"/>
      <c r="D152" s="179"/>
      <c r="E152" s="180" t="s">
        <v>22</v>
      </c>
      <c r="F152" s="287" t="s">
        <v>214</v>
      </c>
      <c r="G152" s="288"/>
      <c r="H152" s="288"/>
      <c r="I152" s="288"/>
      <c r="J152" s="179"/>
      <c r="K152" s="181" t="s">
        <v>22</v>
      </c>
      <c r="L152" s="179"/>
      <c r="M152" s="179"/>
      <c r="N152" s="179"/>
      <c r="O152" s="179"/>
      <c r="P152" s="179"/>
      <c r="Q152" s="179"/>
      <c r="R152" s="182"/>
      <c r="T152" s="183"/>
      <c r="U152" s="179"/>
      <c r="V152" s="179"/>
      <c r="W152" s="179"/>
      <c r="X152" s="179"/>
      <c r="Y152" s="179"/>
      <c r="Z152" s="179"/>
      <c r="AA152" s="184"/>
      <c r="AT152" s="185" t="s">
        <v>173</v>
      </c>
      <c r="AU152" s="185" t="s">
        <v>121</v>
      </c>
      <c r="AV152" s="10" t="s">
        <v>87</v>
      </c>
      <c r="AW152" s="10" t="s">
        <v>36</v>
      </c>
      <c r="AX152" s="10" t="s">
        <v>79</v>
      </c>
      <c r="AY152" s="185" t="s">
        <v>165</v>
      </c>
    </row>
    <row r="153" spans="2:65" s="11" customFormat="1" ht="22.5" customHeight="1">
      <c r="B153" s="186"/>
      <c r="C153" s="187"/>
      <c r="D153" s="187"/>
      <c r="E153" s="188" t="s">
        <v>22</v>
      </c>
      <c r="F153" s="291" t="s">
        <v>215</v>
      </c>
      <c r="G153" s="292"/>
      <c r="H153" s="292"/>
      <c r="I153" s="292"/>
      <c r="J153" s="187"/>
      <c r="K153" s="189">
        <v>6.9050000000000002</v>
      </c>
      <c r="L153" s="187"/>
      <c r="M153" s="187"/>
      <c r="N153" s="187"/>
      <c r="O153" s="187"/>
      <c r="P153" s="187"/>
      <c r="Q153" s="187"/>
      <c r="R153" s="190"/>
      <c r="T153" s="191"/>
      <c r="U153" s="187"/>
      <c r="V153" s="187"/>
      <c r="W153" s="187"/>
      <c r="X153" s="187"/>
      <c r="Y153" s="187"/>
      <c r="Z153" s="187"/>
      <c r="AA153" s="192"/>
      <c r="AT153" s="193" t="s">
        <v>173</v>
      </c>
      <c r="AU153" s="193" t="s">
        <v>121</v>
      </c>
      <c r="AV153" s="11" t="s">
        <v>121</v>
      </c>
      <c r="AW153" s="11" t="s">
        <v>36</v>
      </c>
      <c r="AX153" s="11" t="s">
        <v>79</v>
      </c>
      <c r="AY153" s="193" t="s">
        <v>165</v>
      </c>
    </row>
    <row r="154" spans="2:65" s="11" customFormat="1" ht="22.5" customHeight="1">
      <c r="B154" s="186"/>
      <c r="C154" s="187"/>
      <c r="D154" s="187"/>
      <c r="E154" s="188" t="s">
        <v>22</v>
      </c>
      <c r="F154" s="291" t="s">
        <v>216</v>
      </c>
      <c r="G154" s="292"/>
      <c r="H154" s="292"/>
      <c r="I154" s="292"/>
      <c r="J154" s="187"/>
      <c r="K154" s="189">
        <v>13.12</v>
      </c>
      <c r="L154" s="187"/>
      <c r="M154" s="187"/>
      <c r="N154" s="187"/>
      <c r="O154" s="187"/>
      <c r="P154" s="187"/>
      <c r="Q154" s="187"/>
      <c r="R154" s="190"/>
      <c r="T154" s="191"/>
      <c r="U154" s="187"/>
      <c r="V154" s="187"/>
      <c r="W154" s="187"/>
      <c r="X154" s="187"/>
      <c r="Y154" s="187"/>
      <c r="Z154" s="187"/>
      <c r="AA154" s="192"/>
      <c r="AT154" s="193" t="s">
        <v>173</v>
      </c>
      <c r="AU154" s="193" t="s">
        <v>121</v>
      </c>
      <c r="AV154" s="11" t="s">
        <v>121</v>
      </c>
      <c r="AW154" s="11" t="s">
        <v>36</v>
      </c>
      <c r="AX154" s="11" t="s">
        <v>79</v>
      </c>
      <c r="AY154" s="193" t="s">
        <v>165</v>
      </c>
    </row>
    <row r="155" spans="2:65" s="11" customFormat="1" ht="22.5" customHeight="1">
      <c r="B155" s="186"/>
      <c r="C155" s="187"/>
      <c r="D155" s="187"/>
      <c r="E155" s="188" t="s">
        <v>22</v>
      </c>
      <c r="F155" s="291" t="s">
        <v>217</v>
      </c>
      <c r="G155" s="292"/>
      <c r="H155" s="292"/>
      <c r="I155" s="292"/>
      <c r="J155" s="187"/>
      <c r="K155" s="189">
        <v>24.48</v>
      </c>
      <c r="L155" s="187"/>
      <c r="M155" s="187"/>
      <c r="N155" s="187"/>
      <c r="O155" s="187"/>
      <c r="P155" s="187"/>
      <c r="Q155" s="187"/>
      <c r="R155" s="190"/>
      <c r="T155" s="191"/>
      <c r="U155" s="187"/>
      <c r="V155" s="187"/>
      <c r="W155" s="187"/>
      <c r="X155" s="187"/>
      <c r="Y155" s="187"/>
      <c r="Z155" s="187"/>
      <c r="AA155" s="192"/>
      <c r="AT155" s="193" t="s">
        <v>173</v>
      </c>
      <c r="AU155" s="193" t="s">
        <v>121</v>
      </c>
      <c r="AV155" s="11" t="s">
        <v>121</v>
      </c>
      <c r="AW155" s="11" t="s">
        <v>36</v>
      </c>
      <c r="AX155" s="11" t="s">
        <v>79</v>
      </c>
      <c r="AY155" s="193" t="s">
        <v>165</v>
      </c>
    </row>
    <row r="156" spans="2:65" s="11" customFormat="1" ht="22.5" customHeight="1">
      <c r="B156" s="186"/>
      <c r="C156" s="187"/>
      <c r="D156" s="187"/>
      <c r="E156" s="188" t="s">
        <v>22</v>
      </c>
      <c r="F156" s="291" t="s">
        <v>218</v>
      </c>
      <c r="G156" s="292"/>
      <c r="H156" s="292"/>
      <c r="I156" s="292"/>
      <c r="J156" s="187"/>
      <c r="K156" s="189">
        <v>14.76</v>
      </c>
      <c r="L156" s="187"/>
      <c r="M156" s="187"/>
      <c r="N156" s="187"/>
      <c r="O156" s="187"/>
      <c r="P156" s="187"/>
      <c r="Q156" s="187"/>
      <c r="R156" s="190"/>
      <c r="T156" s="191"/>
      <c r="U156" s="187"/>
      <c r="V156" s="187"/>
      <c r="W156" s="187"/>
      <c r="X156" s="187"/>
      <c r="Y156" s="187"/>
      <c r="Z156" s="187"/>
      <c r="AA156" s="192"/>
      <c r="AT156" s="193" t="s">
        <v>173</v>
      </c>
      <c r="AU156" s="193" t="s">
        <v>121</v>
      </c>
      <c r="AV156" s="11" t="s">
        <v>121</v>
      </c>
      <c r="AW156" s="11" t="s">
        <v>36</v>
      </c>
      <c r="AX156" s="11" t="s">
        <v>79</v>
      </c>
      <c r="AY156" s="193" t="s">
        <v>165</v>
      </c>
    </row>
    <row r="157" spans="2:65" s="11" customFormat="1" ht="22.5" customHeight="1">
      <c r="B157" s="186"/>
      <c r="C157" s="187"/>
      <c r="D157" s="187"/>
      <c r="E157" s="188" t="s">
        <v>22</v>
      </c>
      <c r="F157" s="291" t="s">
        <v>219</v>
      </c>
      <c r="G157" s="292"/>
      <c r="H157" s="292"/>
      <c r="I157" s="292"/>
      <c r="J157" s="187"/>
      <c r="K157" s="189">
        <v>3.2</v>
      </c>
      <c r="L157" s="187"/>
      <c r="M157" s="187"/>
      <c r="N157" s="187"/>
      <c r="O157" s="187"/>
      <c r="P157" s="187"/>
      <c r="Q157" s="187"/>
      <c r="R157" s="190"/>
      <c r="T157" s="191"/>
      <c r="U157" s="187"/>
      <c r="V157" s="187"/>
      <c r="W157" s="187"/>
      <c r="X157" s="187"/>
      <c r="Y157" s="187"/>
      <c r="Z157" s="187"/>
      <c r="AA157" s="192"/>
      <c r="AT157" s="193" t="s">
        <v>173</v>
      </c>
      <c r="AU157" s="193" t="s">
        <v>121</v>
      </c>
      <c r="AV157" s="11" t="s">
        <v>121</v>
      </c>
      <c r="AW157" s="11" t="s">
        <v>36</v>
      </c>
      <c r="AX157" s="11" t="s">
        <v>79</v>
      </c>
      <c r="AY157" s="193" t="s">
        <v>165</v>
      </c>
    </row>
    <row r="158" spans="2:65" s="12" customFormat="1" ht="22.5" customHeight="1">
      <c r="B158" s="194"/>
      <c r="C158" s="195"/>
      <c r="D158" s="195"/>
      <c r="E158" s="196" t="s">
        <v>22</v>
      </c>
      <c r="F158" s="293" t="s">
        <v>180</v>
      </c>
      <c r="G158" s="294"/>
      <c r="H158" s="294"/>
      <c r="I158" s="294"/>
      <c r="J158" s="195"/>
      <c r="K158" s="197">
        <v>62.465000000000003</v>
      </c>
      <c r="L158" s="195"/>
      <c r="M158" s="195"/>
      <c r="N158" s="195"/>
      <c r="O158" s="195"/>
      <c r="P158" s="195"/>
      <c r="Q158" s="195"/>
      <c r="R158" s="198"/>
      <c r="T158" s="199"/>
      <c r="U158" s="195"/>
      <c r="V158" s="195"/>
      <c r="W158" s="195"/>
      <c r="X158" s="195"/>
      <c r="Y158" s="195"/>
      <c r="Z158" s="195"/>
      <c r="AA158" s="200"/>
      <c r="AT158" s="201" t="s">
        <v>173</v>
      </c>
      <c r="AU158" s="201" t="s">
        <v>121</v>
      </c>
      <c r="AV158" s="12" t="s">
        <v>170</v>
      </c>
      <c r="AW158" s="12" t="s">
        <v>36</v>
      </c>
      <c r="AX158" s="12" t="s">
        <v>87</v>
      </c>
      <c r="AY158" s="201" t="s">
        <v>165</v>
      </c>
    </row>
    <row r="159" spans="2:65" s="1" customFormat="1" ht="22.5" customHeight="1">
      <c r="B159" s="38"/>
      <c r="C159" s="202" t="s">
        <v>220</v>
      </c>
      <c r="D159" s="202" t="s">
        <v>221</v>
      </c>
      <c r="E159" s="203" t="s">
        <v>222</v>
      </c>
      <c r="F159" s="295" t="s">
        <v>223</v>
      </c>
      <c r="G159" s="295"/>
      <c r="H159" s="295"/>
      <c r="I159" s="295"/>
      <c r="J159" s="204" t="s">
        <v>200</v>
      </c>
      <c r="K159" s="205">
        <v>137.423</v>
      </c>
      <c r="L159" s="296">
        <v>0</v>
      </c>
      <c r="M159" s="297"/>
      <c r="N159" s="298">
        <f>ROUND(L159*K159,2)</f>
        <v>0</v>
      </c>
      <c r="O159" s="286"/>
      <c r="P159" s="286"/>
      <c r="Q159" s="286"/>
      <c r="R159" s="40"/>
      <c r="T159" s="175" t="s">
        <v>22</v>
      </c>
      <c r="U159" s="47" t="s">
        <v>44</v>
      </c>
      <c r="V159" s="39"/>
      <c r="W159" s="176">
        <f>V159*K159</f>
        <v>0</v>
      </c>
      <c r="X159" s="176">
        <v>1</v>
      </c>
      <c r="Y159" s="176">
        <f>X159*K159</f>
        <v>137.423</v>
      </c>
      <c r="Z159" s="176">
        <v>0</v>
      </c>
      <c r="AA159" s="177">
        <f>Z159*K159</f>
        <v>0</v>
      </c>
      <c r="AR159" s="21" t="s">
        <v>210</v>
      </c>
      <c r="AT159" s="21" t="s">
        <v>221</v>
      </c>
      <c r="AU159" s="21" t="s">
        <v>121</v>
      </c>
      <c r="AY159" s="21" t="s">
        <v>165</v>
      </c>
      <c r="BE159" s="113">
        <f>IF(U159="základní",N159,0)</f>
        <v>0</v>
      </c>
      <c r="BF159" s="113">
        <f>IF(U159="snížená",N159,0)</f>
        <v>0</v>
      </c>
      <c r="BG159" s="113">
        <f>IF(U159="zákl. přenesená",N159,0)</f>
        <v>0</v>
      </c>
      <c r="BH159" s="113">
        <f>IF(U159="sníž. přenesená",N159,0)</f>
        <v>0</v>
      </c>
      <c r="BI159" s="113">
        <f>IF(U159="nulová",N159,0)</f>
        <v>0</v>
      </c>
      <c r="BJ159" s="21" t="s">
        <v>87</v>
      </c>
      <c r="BK159" s="113">
        <f>ROUND(L159*K159,2)</f>
        <v>0</v>
      </c>
      <c r="BL159" s="21" t="s">
        <v>170</v>
      </c>
      <c r="BM159" s="21" t="s">
        <v>224</v>
      </c>
    </row>
    <row r="160" spans="2:65" s="9" customFormat="1" ht="29.85" customHeight="1">
      <c r="B160" s="160"/>
      <c r="C160" s="161"/>
      <c r="D160" s="170" t="s">
        <v>133</v>
      </c>
      <c r="E160" s="170"/>
      <c r="F160" s="170"/>
      <c r="G160" s="170"/>
      <c r="H160" s="170"/>
      <c r="I160" s="170"/>
      <c r="J160" s="170"/>
      <c r="K160" s="170"/>
      <c r="L160" s="170"/>
      <c r="M160" s="170"/>
      <c r="N160" s="306">
        <f>BK160</f>
        <v>0</v>
      </c>
      <c r="O160" s="307"/>
      <c r="P160" s="307"/>
      <c r="Q160" s="307"/>
      <c r="R160" s="163"/>
      <c r="T160" s="164"/>
      <c r="U160" s="161"/>
      <c r="V160" s="161"/>
      <c r="W160" s="165">
        <f>SUM(W161:W165)</f>
        <v>0</v>
      </c>
      <c r="X160" s="161"/>
      <c r="Y160" s="165">
        <f>SUM(Y161:Y165)</f>
        <v>0</v>
      </c>
      <c r="Z160" s="161"/>
      <c r="AA160" s="166">
        <f>SUM(AA161:AA165)</f>
        <v>0</v>
      </c>
      <c r="AR160" s="167" t="s">
        <v>87</v>
      </c>
      <c r="AT160" s="168" t="s">
        <v>78</v>
      </c>
      <c r="AU160" s="168" t="s">
        <v>87</v>
      </c>
      <c r="AY160" s="167" t="s">
        <v>165</v>
      </c>
      <c r="BK160" s="169">
        <f>SUM(BK161:BK165)</f>
        <v>0</v>
      </c>
    </row>
    <row r="161" spans="2:65" s="1" customFormat="1" ht="31.5" customHeight="1">
      <c r="B161" s="38"/>
      <c r="C161" s="171" t="s">
        <v>225</v>
      </c>
      <c r="D161" s="171" t="s">
        <v>166</v>
      </c>
      <c r="E161" s="172" t="s">
        <v>226</v>
      </c>
      <c r="F161" s="283" t="s">
        <v>227</v>
      </c>
      <c r="G161" s="283"/>
      <c r="H161" s="283"/>
      <c r="I161" s="283"/>
      <c r="J161" s="173" t="s">
        <v>169</v>
      </c>
      <c r="K161" s="174">
        <v>15.224</v>
      </c>
      <c r="L161" s="284">
        <v>0</v>
      </c>
      <c r="M161" s="285"/>
      <c r="N161" s="286">
        <f>ROUND(L161*K161,2)</f>
        <v>0</v>
      </c>
      <c r="O161" s="286"/>
      <c r="P161" s="286"/>
      <c r="Q161" s="286"/>
      <c r="R161" s="40"/>
      <c r="T161" s="175" t="s">
        <v>22</v>
      </c>
      <c r="U161" s="47" t="s">
        <v>44</v>
      </c>
      <c r="V161" s="39"/>
      <c r="W161" s="176">
        <f>V161*K161</f>
        <v>0</v>
      </c>
      <c r="X161" s="176">
        <v>0</v>
      </c>
      <c r="Y161" s="176">
        <f>X161*K161</f>
        <v>0</v>
      </c>
      <c r="Z161" s="176">
        <v>0</v>
      </c>
      <c r="AA161" s="177">
        <f>Z161*K161</f>
        <v>0</v>
      </c>
      <c r="AR161" s="21" t="s">
        <v>170</v>
      </c>
      <c r="AT161" s="21" t="s">
        <v>166</v>
      </c>
      <c r="AU161" s="21" t="s">
        <v>121</v>
      </c>
      <c r="AY161" s="21" t="s">
        <v>165</v>
      </c>
      <c r="BE161" s="113">
        <f>IF(U161="základní",N161,0)</f>
        <v>0</v>
      </c>
      <c r="BF161" s="113">
        <f>IF(U161="snížená",N161,0)</f>
        <v>0</v>
      </c>
      <c r="BG161" s="113">
        <f>IF(U161="zákl. přenesená",N161,0)</f>
        <v>0</v>
      </c>
      <c r="BH161" s="113">
        <f>IF(U161="sníž. přenesená",N161,0)</f>
        <v>0</v>
      </c>
      <c r="BI161" s="113">
        <f>IF(U161="nulová",N161,0)</f>
        <v>0</v>
      </c>
      <c r="BJ161" s="21" t="s">
        <v>87</v>
      </c>
      <c r="BK161" s="113">
        <f>ROUND(L161*K161,2)</f>
        <v>0</v>
      </c>
      <c r="BL161" s="21" t="s">
        <v>170</v>
      </c>
      <c r="BM161" s="21" t="s">
        <v>228</v>
      </c>
    </row>
    <row r="162" spans="2:65" s="11" customFormat="1" ht="22.5" customHeight="1">
      <c r="B162" s="186"/>
      <c r="C162" s="187"/>
      <c r="D162" s="187"/>
      <c r="E162" s="188" t="s">
        <v>22</v>
      </c>
      <c r="F162" s="299" t="s">
        <v>229</v>
      </c>
      <c r="G162" s="300"/>
      <c r="H162" s="300"/>
      <c r="I162" s="300"/>
      <c r="J162" s="187"/>
      <c r="K162" s="189">
        <v>6.72</v>
      </c>
      <c r="L162" s="187"/>
      <c r="M162" s="187"/>
      <c r="N162" s="187"/>
      <c r="O162" s="187"/>
      <c r="P162" s="187"/>
      <c r="Q162" s="187"/>
      <c r="R162" s="190"/>
      <c r="T162" s="191"/>
      <c r="U162" s="187"/>
      <c r="V162" s="187"/>
      <c r="W162" s="187"/>
      <c r="X162" s="187"/>
      <c r="Y162" s="187"/>
      <c r="Z162" s="187"/>
      <c r="AA162" s="192"/>
      <c r="AT162" s="193" t="s">
        <v>173</v>
      </c>
      <c r="AU162" s="193" t="s">
        <v>121</v>
      </c>
      <c r="AV162" s="11" t="s">
        <v>121</v>
      </c>
      <c r="AW162" s="11" t="s">
        <v>36</v>
      </c>
      <c r="AX162" s="11" t="s">
        <v>79</v>
      </c>
      <c r="AY162" s="193" t="s">
        <v>165</v>
      </c>
    </row>
    <row r="163" spans="2:65" s="11" customFormat="1" ht="22.5" customHeight="1">
      <c r="B163" s="186"/>
      <c r="C163" s="187"/>
      <c r="D163" s="187"/>
      <c r="E163" s="188" t="s">
        <v>22</v>
      </c>
      <c r="F163" s="291" t="s">
        <v>230</v>
      </c>
      <c r="G163" s="292"/>
      <c r="H163" s="292"/>
      <c r="I163" s="292"/>
      <c r="J163" s="187"/>
      <c r="K163" s="189">
        <v>6.24</v>
      </c>
      <c r="L163" s="187"/>
      <c r="M163" s="187"/>
      <c r="N163" s="187"/>
      <c r="O163" s="187"/>
      <c r="P163" s="187"/>
      <c r="Q163" s="187"/>
      <c r="R163" s="190"/>
      <c r="T163" s="191"/>
      <c r="U163" s="187"/>
      <c r="V163" s="187"/>
      <c r="W163" s="187"/>
      <c r="X163" s="187"/>
      <c r="Y163" s="187"/>
      <c r="Z163" s="187"/>
      <c r="AA163" s="192"/>
      <c r="AT163" s="193" t="s">
        <v>173</v>
      </c>
      <c r="AU163" s="193" t="s">
        <v>121</v>
      </c>
      <c r="AV163" s="11" t="s">
        <v>121</v>
      </c>
      <c r="AW163" s="11" t="s">
        <v>36</v>
      </c>
      <c r="AX163" s="11" t="s">
        <v>79</v>
      </c>
      <c r="AY163" s="193" t="s">
        <v>165</v>
      </c>
    </row>
    <row r="164" spans="2:65" s="11" customFormat="1" ht="22.5" customHeight="1">
      <c r="B164" s="186"/>
      <c r="C164" s="187"/>
      <c r="D164" s="187"/>
      <c r="E164" s="188" t="s">
        <v>22</v>
      </c>
      <c r="F164" s="291" t="s">
        <v>231</v>
      </c>
      <c r="G164" s="292"/>
      <c r="H164" s="292"/>
      <c r="I164" s="292"/>
      <c r="J164" s="187"/>
      <c r="K164" s="189">
        <v>2.2639999999999998</v>
      </c>
      <c r="L164" s="187"/>
      <c r="M164" s="187"/>
      <c r="N164" s="187"/>
      <c r="O164" s="187"/>
      <c r="P164" s="187"/>
      <c r="Q164" s="187"/>
      <c r="R164" s="190"/>
      <c r="T164" s="191"/>
      <c r="U164" s="187"/>
      <c r="V164" s="187"/>
      <c r="W164" s="187"/>
      <c r="X164" s="187"/>
      <c r="Y164" s="187"/>
      <c r="Z164" s="187"/>
      <c r="AA164" s="192"/>
      <c r="AT164" s="193" t="s">
        <v>173</v>
      </c>
      <c r="AU164" s="193" t="s">
        <v>121</v>
      </c>
      <c r="AV164" s="11" t="s">
        <v>121</v>
      </c>
      <c r="AW164" s="11" t="s">
        <v>36</v>
      </c>
      <c r="AX164" s="11" t="s">
        <v>79</v>
      </c>
      <c r="AY164" s="193" t="s">
        <v>165</v>
      </c>
    </row>
    <row r="165" spans="2:65" s="12" customFormat="1" ht="22.5" customHeight="1">
      <c r="B165" s="194"/>
      <c r="C165" s="195"/>
      <c r="D165" s="195"/>
      <c r="E165" s="196" t="s">
        <v>22</v>
      </c>
      <c r="F165" s="293" t="s">
        <v>180</v>
      </c>
      <c r="G165" s="294"/>
      <c r="H165" s="294"/>
      <c r="I165" s="294"/>
      <c r="J165" s="195"/>
      <c r="K165" s="197">
        <v>15.224</v>
      </c>
      <c r="L165" s="195"/>
      <c r="M165" s="195"/>
      <c r="N165" s="195"/>
      <c r="O165" s="195"/>
      <c r="P165" s="195"/>
      <c r="Q165" s="195"/>
      <c r="R165" s="198"/>
      <c r="T165" s="199"/>
      <c r="U165" s="195"/>
      <c r="V165" s="195"/>
      <c r="W165" s="195"/>
      <c r="X165" s="195"/>
      <c r="Y165" s="195"/>
      <c r="Z165" s="195"/>
      <c r="AA165" s="200"/>
      <c r="AT165" s="201" t="s">
        <v>173</v>
      </c>
      <c r="AU165" s="201" t="s">
        <v>121</v>
      </c>
      <c r="AV165" s="12" t="s">
        <v>170</v>
      </c>
      <c r="AW165" s="12" t="s">
        <v>36</v>
      </c>
      <c r="AX165" s="12" t="s">
        <v>87</v>
      </c>
      <c r="AY165" s="201" t="s">
        <v>165</v>
      </c>
    </row>
    <row r="166" spans="2:65" s="9" customFormat="1" ht="29.85" customHeight="1">
      <c r="B166" s="160"/>
      <c r="C166" s="161"/>
      <c r="D166" s="170" t="s">
        <v>134</v>
      </c>
      <c r="E166" s="170"/>
      <c r="F166" s="170"/>
      <c r="G166" s="170"/>
      <c r="H166" s="170"/>
      <c r="I166" s="170"/>
      <c r="J166" s="170"/>
      <c r="K166" s="170"/>
      <c r="L166" s="170"/>
      <c r="M166" s="170"/>
      <c r="N166" s="304">
        <f>BK166</f>
        <v>0</v>
      </c>
      <c r="O166" s="305"/>
      <c r="P166" s="305"/>
      <c r="Q166" s="305"/>
      <c r="R166" s="163"/>
      <c r="T166" s="164"/>
      <c r="U166" s="161"/>
      <c r="V166" s="161"/>
      <c r="W166" s="165">
        <f>W167</f>
        <v>0</v>
      </c>
      <c r="X166" s="161"/>
      <c r="Y166" s="165">
        <f>Y167</f>
        <v>0</v>
      </c>
      <c r="Z166" s="161"/>
      <c r="AA166" s="166">
        <f>AA167</f>
        <v>0</v>
      </c>
      <c r="AR166" s="167" t="s">
        <v>87</v>
      </c>
      <c r="AT166" s="168" t="s">
        <v>78</v>
      </c>
      <c r="AU166" s="168" t="s">
        <v>87</v>
      </c>
      <c r="AY166" s="167" t="s">
        <v>165</v>
      </c>
      <c r="BK166" s="169">
        <f>BK167</f>
        <v>0</v>
      </c>
    </row>
    <row r="167" spans="2:65" s="1" customFormat="1" ht="22.5" customHeight="1">
      <c r="B167" s="38"/>
      <c r="C167" s="171" t="s">
        <v>232</v>
      </c>
      <c r="D167" s="171" t="s">
        <v>166</v>
      </c>
      <c r="E167" s="172" t="s">
        <v>233</v>
      </c>
      <c r="F167" s="283" t="s">
        <v>234</v>
      </c>
      <c r="G167" s="283"/>
      <c r="H167" s="283"/>
      <c r="I167" s="283"/>
      <c r="J167" s="173" t="s">
        <v>200</v>
      </c>
      <c r="K167" s="174">
        <v>137.423</v>
      </c>
      <c r="L167" s="284">
        <v>0</v>
      </c>
      <c r="M167" s="285"/>
      <c r="N167" s="286">
        <f>ROUND(L167*K167,2)</f>
        <v>0</v>
      </c>
      <c r="O167" s="286"/>
      <c r="P167" s="286"/>
      <c r="Q167" s="286"/>
      <c r="R167" s="40"/>
      <c r="T167" s="175" t="s">
        <v>22</v>
      </c>
      <c r="U167" s="47" t="s">
        <v>44</v>
      </c>
      <c r="V167" s="39"/>
      <c r="W167" s="176">
        <f>V167*K167</f>
        <v>0</v>
      </c>
      <c r="X167" s="176">
        <v>0</v>
      </c>
      <c r="Y167" s="176">
        <f>X167*K167</f>
        <v>0</v>
      </c>
      <c r="Z167" s="176">
        <v>0</v>
      </c>
      <c r="AA167" s="177">
        <f>Z167*K167</f>
        <v>0</v>
      </c>
      <c r="AR167" s="21" t="s">
        <v>170</v>
      </c>
      <c r="AT167" s="21" t="s">
        <v>166</v>
      </c>
      <c r="AU167" s="21" t="s">
        <v>121</v>
      </c>
      <c r="AY167" s="21" t="s">
        <v>165</v>
      </c>
      <c r="BE167" s="113">
        <f>IF(U167="základní",N167,0)</f>
        <v>0</v>
      </c>
      <c r="BF167" s="113">
        <f>IF(U167="snížená",N167,0)</f>
        <v>0</v>
      </c>
      <c r="BG167" s="113">
        <f>IF(U167="zákl. přenesená",N167,0)</f>
        <v>0</v>
      </c>
      <c r="BH167" s="113">
        <f>IF(U167="sníž. přenesená",N167,0)</f>
        <v>0</v>
      </c>
      <c r="BI167" s="113">
        <f>IF(U167="nulová",N167,0)</f>
        <v>0</v>
      </c>
      <c r="BJ167" s="21" t="s">
        <v>87</v>
      </c>
      <c r="BK167" s="113">
        <f>ROUND(L167*K167,2)</f>
        <v>0</v>
      </c>
      <c r="BL167" s="21" t="s">
        <v>170</v>
      </c>
      <c r="BM167" s="21" t="s">
        <v>235</v>
      </c>
    </row>
    <row r="168" spans="2:65" s="9" customFormat="1" ht="37.35" customHeight="1">
      <c r="B168" s="160"/>
      <c r="C168" s="161"/>
      <c r="D168" s="162" t="s">
        <v>135</v>
      </c>
      <c r="E168" s="162"/>
      <c r="F168" s="162"/>
      <c r="G168" s="162"/>
      <c r="H168" s="162"/>
      <c r="I168" s="162"/>
      <c r="J168" s="162"/>
      <c r="K168" s="162"/>
      <c r="L168" s="162"/>
      <c r="M168" s="162"/>
      <c r="N168" s="308">
        <f>BK168</f>
        <v>0</v>
      </c>
      <c r="O168" s="309"/>
      <c r="P168" s="309"/>
      <c r="Q168" s="309"/>
      <c r="R168" s="163"/>
      <c r="T168" s="164"/>
      <c r="U168" s="161"/>
      <c r="V168" s="161"/>
      <c r="W168" s="165">
        <f>W169+W213+W280+W284+W326+W336</f>
        <v>0</v>
      </c>
      <c r="X168" s="161"/>
      <c r="Y168" s="165">
        <f>Y169+Y213+Y280+Y284+Y326+Y336</f>
        <v>2.0782560000000001</v>
      </c>
      <c r="Z168" s="161"/>
      <c r="AA168" s="166">
        <f>AA169+AA213+AA280+AA284+AA326+AA336</f>
        <v>0</v>
      </c>
      <c r="AR168" s="167" t="s">
        <v>121</v>
      </c>
      <c r="AT168" s="168" t="s">
        <v>78</v>
      </c>
      <c r="AU168" s="168" t="s">
        <v>79</v>
      </c>
      <c r="AY168" s="167" t="s">
        <v>165</v>
      </c>
      <c r="BK168" s="169">
        <f>BK169+BK213+BK280+BK284+BK326+BK336</f>
        <v>0</v>
      </c>
    </row>
    <row r="169" spans="2:65" s="9" customFormat="1" ht="19.899999999999999" customHeight="1">
      <c r="B169" s="160"/>
      <c r="C169" s="161"/>
      <c r="D169" s="170" t="s">
        <v>136</v>
      </c>
      <c r="E169" s="170"/>
      <c r="F169" s="170"/>
      <c r="G169" s="170"/>
      <c r="H169" s="170"/>
      <c r="I169" s="170"/>
      <c r="J169" s="170"/>
      <c r="K169" s="170"/>
      <c r="L169" s="170"/>
      <c r="M169" s="170"/>
      <c r="N169" s="304">
        <f>BK169</f>
        <v>0</v>
      </c>
      <c r="O169" s="305"/>
      <c r="P169" s="305"/>
      <c r="Q169" s="305"/>
      <c r="R169" s="163"/>
      <c r="T169" s="164"/>
      <c r="U169" s="161"/>
      <c r="V169" s="161"/>
      <c r="W169" s="165">
        <f>SUM(W170:W212)</f>
        <v>0</v>
      </c>
      <c r="X169" s="161"/>
      <c r="Y169" s="165">
        <f>SUM(Y170:Y212)</f>
        <v>0.46607999999999999</v>
      </c>
      <c r="Z169" s="161"/>
      <c r="AA169" s="166">
        <f>SUM(AA170:AA212)</f>
        <v>0</v>
      </c>
      <c r="AR169" s="167" t="s">
        <v>121</v>
      </c>
      <c r="AT169" s="168" t="s">
        <v>78</v>
      </c>
      <c r="AU169" s="168" t="s">
        <v>87</v>
      </c>
      <c r="AY169" s="167" t="s">
        <v>165</v>
      </c>
      <c r="BK169" s="169">
        <f>SUM(BK170:BK212)</f>
        <v>0</v>
      </c>
    </row>
    <row r="170" spans="2:65" s="1" customFormat="1" ht="22.5" customHeight="1">
      <c r="B170" s="38"/>
      <c r="C170" s="171" t="s">
        <v>236</v>
      </c>
      <c r="D170" s="171" t="s">
        <v>166</v>
      </c>
      <c r="E170" s="172" t="s">
        <v>237</v>
      </c>
      <c r="F170" s="283" t="s">
        <v>238</v>
      </c>
      <c r="G170" s="283"/>
      <c r="H170" s="283"/>
      <c r="I170" s="283"/>
      <c r="J170" s="173" t="s">
        <v>239</v>
      </c>
      <c r="K170" s="174">
        <v>41</v>
      </c>
      <c r="L170" s="284">
        <v>0</v>
      </c>
      <c r="M170" s="285"/>
      <c r="N170" s="286">
        <f>ROUND(L170*K170,2)</f>
        <v>0</v>
      </c>
      <c r="O170" s="286"/>
      <c r="P170" s="286"/>
      <c r="Q170" s="286"/>
      <c r="R170" s="40"/>
      <c r="T170" s="175" t="s">
        <v>22</v>
      </c>
      <c r="U170" s="47" t="s">
        <v>44</v>
      </c>
      <c r="V170" s="39"/>
      <c r="W170" s="176">
        <f>V170*K170</f>
        <v>0</v>
      </c>
      <c r="X170" s="176">
        <v>1.2600000000000001E-3</v>
      </c>
      <c r="Y170" s="176">
        <f>X170*K170</f>
        <v>5.1660000000000005E-2</v>
      </c>
      <c r="Z170" s="176">
        <v>0</v>
      </c>
      <c r="AA170" s="177">
        <f>Z170*K170</f>
        <v>0</v>
      </c>
      <c r="AR170" s="21" t="s">
        <v>240</v>
      </c>
      <c r="AT170" s="21" t="s">
        <v>166</v>
      </c>
      <c r="AU170" s="21" t="s">
        <v>121</v>
      </c>
      <c r="AY170" s="21" t="s">
        <v>165</v>
      </c>
      <c r="BE170" s="113">
        <f>IF(U170="základní",N170,0)</f>
        <v>0</v>
      </c>
      <c r="BF170" s="113">
        <f>IF(U170="snížená",N170,0)</f>
        <v>0</v>
      </c>
      <c r="BG170" s="113">
        <f>IF(U170="zákl. přenesená",N170,0)</f>
        <v>0</v>
      </c>
      <c r="BH170" s="113">
        <f>IF(U170="sníž. přenesená",N170,0)</f>
        <v>0</v>
      </c>
      <c r="BI170" s="113">
        <f>IF(U170="nulová",N170,0)</f>
        <v>0</v>
      </c>
      <c r="BJ170" s="21" t="s">
        <v>87</v>
      </c>
      <c r="BK170" s="113">
        <f>ROUND(L170*K170,2)</f>
        <v>0</v>
      </c>
      <c r="BL170" s="21" t="s">
        <v>240</v>
      </c>
      <c r="BM170" s="21" t="s">
        <v>241</v>
      </c>
    </row>
    <row r="171" spans="2:65" s="1" customFormat="1" ht="22.5" customHeight="1">
      <c r="B171" s="38"/>
      <c r="C171" s="171" t="s">
        <v>242</v>
      </c>
      <c r="D171" s="171" t="s">
        <v>166</v>
      </c>
      <c r="E171" s="172" t="s">
        <v>243</v>
      </c>
      <c r="F171" s="283" t="s">
        <v>244</v>
      </c>
      <c r="G171" s="283"/>
      <c r="H171" s="283"/>
      <c r="I171" s="283"/>
      <c r="J171" s="173" t="s">
        <v>239</v>
      </c>
      <c r="K171" s="174">
        <v>72</v>
      </c>
      <c r="L171" s="284">
        <v>0</v>
      </c>
      <c r="M171" s="285"/>
      <c r="N171" s="286">
        <f>ROUND(L171*K171,2)</f>
        <v>0</v>
      </c>
      <c r="O171" s="286"/>
      <c r="P171" s="286"/>
      <c r="Q171" s="286"/>
      <c r="R171" s="40"/>
      <c r="T171" s="175" t="s">
        <v>22</v>
      </c>
      <c r="U171" s="47" t="s">
        <v>44</v>
      </c>
      <c r="V171" s="39"/>
      <c r="W171" s="176">
        <f>V171*K171</f>
        <v>0</v>
      </c>
      <c r="X171" s="176">
        <v>1.7700000000000001E-3</v>
      </c>
      <c r="Y171" s="176">
        <f>X171*K171</f>
        <v>0.12744</v>
      </c>
      <c r="Z171" s="176">
        <v>0</v>
      </c>
      <c r="AA171" s="177">
        <f>Z171*K171</f>
        <v>0</v>
      </c>
      <c r="AR171" s="21" t="s">
        <v>240</v>
      </c>
      <c r="AT171" s="21" t="s">
        <v>166</v>
      </c>
      <c r="AU171" s="21" t="s">
        <v>121</v>
      </c>
      <c r="AY171" s="21" t="s">
        <v>165</v>
      </c>
      <c r="BE171" s="113">
        <f>IF(U171="základní",N171,0)</f>
        <v>0</v>
      </c>
      <c r="BF171" s="113">
        <f>IF(U171="snížená",N171,0)</f>
        <v>0</v>
      </c>
      <c r="BG171" s="113">
        <f>IF(U171="zákl. přenesená",N171,0)</f>
        <v>0</v>
      </c>
      <c r="BH171" s="113">
        <f>IF(U171="sníž. přenesená",N171,0)</f>
        <v>0</v>
      </c>
      <c r="BI171" s="113">
        <f>IF(U171="nulová",N171,0)</f>
        <v>0</v>
      </c>
      <c r="BJ171" s="21" t="s">
        <v>87</v>
      </c>
      <c r="BK171" s="113">
        <f>ROUND(L171*K171,2)</f>
        <v>0</v>
      </c>
      <c r="BL171" s="21" t="s">
        <v>240</v>
      </c>
      <c r="BM171" s="21" t="s">
        <v>245</v>
      </c>
    </row>
    <row r="172" spans="2:65" s="10" customFormat="1" ht="31.5" customHeight="1">
      <c r="B172" s="178"/>
      <c r="C172" s="179"/>
      <c r="D172" s="179"/>
      <c r="E172" s="180" t="s">
        <v>22</v>
      </c>
      <c r="F172" s="287" t="s">
        <v>246</v>
      </c>
      <c r="G172" s="288"/>
      <c r="H172" s="288"/>
      <c r="I172" s="288"/>
      <c r="J172" s="179"/>
      <c r="K172" s="181" t="s">
        <v>22</v>
      </c>
      <c r="L172" s="179"/>
      <c r="M172" s="179"/>
      <c r="N172" s="179"/>
      <c r="O172" s="179"/>
      <c r="P172" s="179"/>
      <c r="Q172" s="179"/>
      <c r="R172" s="182"/>
      <c r="T172" s="183"/>
      <c r="U172" s="179"/>
      <c r="V172" s="179"/>
      <c r="W172" s="179"/>
      <c r="X172" s="179"/>
      <c r="Y172" s="179"/>
      <c r="Z172" s="179"/>
      <c r="AA172" s="184"/>
      <c r="AT172" s="185" t="s">
        <v>173</v>
      </c>
      <c r="AU172" s="185" t="s">
        <v>121</v>
      </c>
      <c r="AV172" s="10" t="s">
        <v>87</v>
      </c>
      <c r="AW172" s="10" t="s">
        <v>36</v>
      </c>
      <c r="AX172" s="10" t="s">
        <v>79</v>
      </c>
      <c r="AY172" s="185" t="s">
        <v>165</v>
      </c>
    </row>
    <row r="173" spans="2:65" s="11" customFormat="1" ht="22.5" customHeight="1">
      <c r="B173" s="186"/>
      <c r="C173" s="187"/>
      <c r="D173" s="187"/>
      <c r="E173" s="188" t="s">
        <v>22</v>
      </c>
      <c r="F173" s="291" t="s">
        <v>247</v>
      </c>
      <c r="G173" s="292"/>
      <c r="H173" s="292"/>
      <c r="I173" s="292"/>
      <c r="J173" s="187"/>
      <c r="K173" s="189">
        <v>72</v>
      </c>
      <c r="L173" s="187"/>
      <c r="M173" s="187"/>
      <c r="N173" s="187"/>
      <c r="O173" s="187"/>
      <c r="P173" s="187"/>
      <c r="Q173" s="187"/>
      <c r="R173" s="190"/>
      <c r="T173" s="191"/>
      <c r="U173" s="187"/>
      <c r="V173" s="187"/>
      <c r="W173" s="187"/>
      <c r="X173" s="187"/>
      <c r="Y173" s="187"/>
      <c r="Z173" s="187"/>
      <c r="AA173" s="192"/>
      <c r="AT173" s="193" t="s">
        <v>173</v>
      </c>
      <c r="AU173" s="193" t="s">
        <v>121</v>
      </c>
      <c r="AV173" s="11" t="s">
        <v>121</v>
      </c>
      <c r="AW173" s="11" t="s">
        <v>36</v>
      </c>
      <c r="AX173" s="11" t="s">
        <v>87</v>
      </c>
      <c r="AY173" s="193" t="s">
        <v>165</v>
      </c>
    </row>
    <row r="174" spans="2:65" s="1" customFormat="1" ht="22.5" customHeight="1">
      <c r="B174" s="38"/>
      <c r="C174" s="171" t="s">
        <v>248</v>
      </c>
      <c r="D174" s="171" t="s">
        <v>166</v>
      </c>
      <c r="E174" s="172" t="s">
        <v>249</v>
      </c>
      <c r="F174" s="283" t="s">
        <v>250</v>
      </c>
      <c r="G174" s="283"/>
      <c r="H174" s="283"/>
      <c r="I174" s="283"/>
      <c r="J174" s="173" t="s">
        <v>239</v>
      </c>
      <c r="K174" s="174">
        <v>41</v>
      </c>
      <c r="L174" s="284">
        <v>0</v>
      </c>
      <c r="M174" s="285"/>
      <c r="N174" s="286">
        <f>ROUND(L174*K174,2)</f>
        <v>0</v>
      </c>
      <c r="O174" s="286"/>
      <c r="P174" s="286"/>
      <c r="Q174" s="286"/>
      <c r="R174" s="40"/>
      <c r="T174" s="175" t="s">
        <v>22</v>
      </c>
      <c r="U174" s="47" t="s">
        <v>44</v>
      </c>
      <c r="V174" s="39"/>
      <c r="W174" s="176">
        <f>V174*K174</f>
        <v>0</v>
      </c>
      <c r="X174" s="176">
        <v>2.7699999999999999E-3</v>
      </c>
      <c r="Y174" s="176">
        <f>X174*K174</f>
        <v>0.11356999999999999</v>
      </c>
      <c r="Z174" s="176">
        <v>0</v>
      </c>
      <c r="AA174" s="177">
        <f>Z174*K174</f>
        <v>0</v>
      </c>
      <c r="AR174" s="21" t="s">
        <v>240</v>
      </c>
      <c r="AT174" s="21" t="s">
        <v>166</v>
      </c>
      <c r="AU174" s="21" t="s">
        <v>121</v>
      </c>
      <c r="AY174" s="21" t="s">
        <v>165</v>
      </c>
      <c r="BE174" s="113">
        <f>IF(U174="základní",N174,0)</f>
        <v>0</v>
      </c>
      <c r="BF174" s="113">
        <f>IF(U174="snížená",N174,0)</f>
        <v>0</v>
      </c>
      <c r="BG174" s="113">
        <f>IF(U174="zákl. přenesená",N174,0)</f>
        <v>0</v>
      </c>
      <c r="BH174" s="113">
        <f>IF(U174="sníž. přenesená",N174,0)</f>
        <v>0</v>
      </c>
      <c r="BI174" s="113">
        <f>IF(U174="nulová",N174,0)</f>
        <v>0</v>
      </c>
      <c r="BJ174" s="21" t="s">
        <v>87</v>
      </c>
      <c r="BK174" s="113">
        <f>ROUND(L174*K174,2)</f>
        <v>0</v>
      </c>
      <c r="BL174" s="21" t="s">
        <v>240</v>
      </c>
      <c r="BM174" s="21" t="s">
        <v>251</v>
      </c>
    </row>
    <row r="175" spans="2:65" s="11" customFormat="1" ht="22.5" customHeight="1">
      <c r="B175" s="186"/>
      <c r="C175" s="187"/>
      <c r="D175" s="187"/>
      <c r="E175" s="188" t="s">
        <v>22</v>
      </c>
      <c r="F175" s="299" t="s">
        <v>252</v>
      </c>
      <c r="G175" s="300"/>
      <c r="H175" s="300"/>
      <c r="I175" s="300"/>
      <c r="J175" s="187"/>
      <c r="K175" s="189">
        <v>41</v>
      </c>
      <c r="L175" s="187"/>
      <c r="M175" s="187"/>
      <c r="N175" s="187"/>
      <c r="O175" s="187"/>
      <c r="P175" s="187"/>
      <c r="Q175" s="187"/>
      <c r="R175" s="190"/>
      <c r="T175" s="191"/>
      <c r="U175" s="187"/>
      <c r="V175" s="187"/>
      <c r="W175" s="187"/>
      <c r="X175" s="187"/>
      <c r="Y175" s="187"/>
      <c r="Z175" s="187"/>
      <c r="AA175" s="192"/>
      <c r="AT175" s="193" t="s">
        <v>173</v>
      </c>
      <c r="AU175" s="193" t="s">
        <v>121</v>
      </c>
      <c r="AV175" s="11" t="s">
        <v>121</v>
      </c>
      <c r="AW175" s="11" t="s">
        <v>36</v>
      </c>
      <c r="AX175" s="11" t="s">
        <v>87</v>
      </c>
      <c r="AY175" s="193" t="s">
        <v>165</v>
      </c>
    </row>
    <row r="176" spans="2:65" s="1" customFormat="1" ht="31.5" customHeight="1">
      <c r="B176" s="38"/>
      <c r="C176" s="171" t="s">
        <v>11</v>
      </c>
      <c r="D176" s="171" t="s">
        <v>166</v>
      </c>
      <c r="E176" s="172" t="s">
        <v>253</v>
      </c>
      <c r="F176" s="283" t="s">
        <v>254</v>
      </c>
      <c r="G176" s="283"/>
      <c r="H176" s="283"/>
      <c r="I176" s="283"/>
      <c r="J176" s="173" t="s">
        <v>239</v>
      </c>
      <c r="K176" s="174">
        <v>8</v>
      </c>
      <c r="L176" s="284">
        <v>0</v>
      </c>
      <c r="M176" s="285"/>
      <c r="N176" s="286">
        <f>ROUND(L176*K176,2)</f>
        <v>0</v>
      </c>
      <c r="O176" s="286"/>
      <c r="P176" s="286"/>
      <c r="Q176" s="286"/>
      <c r="R176" s="40"/>
      <c r="T176" s="175" t="s">
        <v>22</v>
      </c>
      <c r="U176" s="47" t="s">
        <v>44</v>
      </c>
      <c r="V176" s="39"/>
      <c r="W176" s="176">
        <f>V176*K176</f>
        <v>0</v>
      </c>
      <c r="X176" s="176">
        <v>4.4000000000000003E-3</v>
      </c>
      <c r="Y176" s="176">
        <f>X176*K176</f>
        <v>3.5200000000000002E-2</v>
      </c>
      <c r="Z176" s="176">
        <v>0</v>
      </c>
      <c r="AA176" s="177">
        <f>Z176*K176</f>
        <v>0</v>
      </c>
      <c r="AR176" s="21" t="s">
        <v>240</v>
      </c>
      <c r="AT176" s="21" t="s">
        <v>166</v>
      </c>
      <c r="AU176" s="21" t="s">
        <v>121</v>
      </c>
      <c r="AY176" s="21" t="s">
        <v>165</v>
      </c>
      <c r="BE176" s="113">
        <f>IF(U176="základní",N176,0)</f>
        <v>0</v>
      </c>
      <c r="BF176" s="113">
        <f>IF(U176="snížená",N176,0)</f>
        <v>0</v>
      </c>
      <c r="BG176" s="113">
        <f>IF(U176="zákl. přenesená",N176,0)</f>
        <v>0</v>
      </c>
      <c r="BH176" s="113">
        <f>IF(U176="sníž. přenesená",N176,0)</f>
        <v>0</v>
      </c>
      <c r="BI176" s="113">
        <f>IF(U176="nulová",N176,0)</f>
        <v>0</v>
      </c>
      <c r="BJ176" s="21" t="s">
        <v>87</v>
      </c>
      <c r="BK176" s="113">
        <f>ROUND(L176*K176,2)</f>
        <v>0</v>
      </c>
      <c r="BL176" s="21" t="s">
        <v>240</v>
      </c>
      <c r="BM176" s="21" t="s">
        <v>255</v>
      </c>
    </row>
    <row r="177" spans="2:65" s="1" customFormat="1" ht="22.5" customHeight="1">
      <c r="B177" s="38"/>
      <c r="C177" s="171" t="s">
        <v>240</v>
      </c>
      <c r="D177" s="171" t="s">
        <v>166</v>
      </c>
      <c r="E177" s="172" t="s">
        <v>256</v>
      </c>
      <c r="F177" s="283" t="s">
        <v>257</v>
      </c>
      <c r="G177" s="283"/>
      <c r="H177" s="283"/>
      <c r="I177" s="283"/>
      <c r="J177" s="173" t="s">
        <v>239</v>
      </c>
      <c r="K177" s="174">
        <v>24</v>
      </c>
      <c r="L177" s="284">
        <v>0</v>
      </c>
      <c r="M177" s="285"/>
      <c r="N177" s="286">
        <f>ROUND(L177*K177,2)</f>
        <v>0</v>
      </c>
      <c r="O177" s="286"/>
      <c r="P177" s="286"/>
      <c r="Q177" s="286"/>
      <c r="R177" s="40"/>
      <c r="T177" s="175" t="s">
        <v>22</v>
      </c>
      <c r="U177" s="47" t="s">
        <v>44</v>
      </c>
      <c r="V177" s="39"/>
      <c r="W177" s="176">
        <f>V177*K177</f>
        <v>0</v>
      </c>
      <c r="X177" s="176">
        <v>5.9000000000000003E-4</v>
      </c>
      <c r="Y177" s="176">
        <f>X177*K177</f>
        <v>1.4160000000000001E-2</v>
      </c>
      <c r="Z177" s="176">
        <v>0</v>
      </c>
      <c r="AA177" s="177">
        <f>Z177*K177</f>
        <v>0</v>
      </c>
      <c r="AR177" s="21" t="s">
        <v>240</v>
      </c>
      <c r="AT177" s="21" t="s">
        <v>166</v>
      </c>
      <c r="AU177" s="21" t="s">
        <v>121</v>
      </c>
      <c r="AY177" s="21" t="s">
        <v>165</v>
      </c>
      <c r="BE177" s="113">
        <f>IF(U177="základní",N177,0)</f>
        <v>0</v>
      </c>
      <c r="BF177" s="113">
        <f>IF(U177="snížená",N177,0)</f>
        <v>0</v>
      </c>
      <c r="BG177" s="113">
        <f>IF(U177="zákl. přenesená",N177,0)</f>
        <v>0</v>
      </c>
      <c r="BH177" s="113">
        <f>IF(U177="sníž. přenesená",N177,0)</f>
        <v>0</v>
      </c>
      <c r="BI177" s="113">
        <f>IF(U177="nulová",N177,0)</f>
        <v>0</v>
      </c>
      <c r="BJ177" s="21" t="s">
        <v>87</v>
      </c>
      <c r="BK177" s="113">
        <f>ROUND(L177*K177,2)</f>
        <v>0</v>
      </c>
      <c r="BL177" s="21" t="s">
        <v>240</v>
      </c>
      <c r="BM177" s="21" t="s">
        <v>258</v>
      </c>
    </row>
    <row r="178" spans="2:65" s="10" customFormat="1" ht="22.5" customHeight="1">
      <c r="B178" s="178"/>
      <c r="C178" s="179"/>
      <c r="D178" s="179"/>
      <c r="E178" s="180" t="s">
        <v>22</v>
      </c>
      <c r="F178" s="287" t="s">
        <v>259</v>
      </c>
      <c r="G178" s="288"/>
      <c r="H178" s="288"/>
      <c r="I178" s="288"/>
      <c r="J178" s="179"/>
      <c r="K178" s="181" t="s">
        <v>22</v>
      </c>
      <c r="L178" s="179"/>
      <c r="M178" s="179"/>
      <c r="N178" s="179"/>
      <c r="O178" s="179"/>
      <c r="P178" s="179"/>
      <c r="Q178" s="179"/>
      <c r="R178" s="182"/>
      <c r="T178" s="183"/>
      <c r="U178" s="179"/>
      <c r="V178" s="179"/>
      <c r="W178" s="179"/>
      <c r="X178" s="179"/>
      <c r="Y178" s="179"/>
      <c r="Z178" s="179"/>
      <c r="AA178" s="184"/>
      <c r="AT178" s="185" t="s">
        <v>173</v>
      </c>
      <c r="AU178" s="185" t="s">
        <v>121</v>
      </c>
      <c r="AV178" s="10" t="s">
        <v>87</v>
      </c>
      <c r="AW178" s="10" t="s">
        <v>36</v>
      </c>
      <c r="AX178" s="10" t="s">
        <v>79</v>
      </c>
      <c r="AY178" s="185" t="s">
        <v>165</v>
      </c>
    </row>
    <row r="179" spans="2:65" s="11" customFormat="1" ht="22.5" customHeight="1">
      <c r="B179" s="186"/>
      <c r="C179" s="187"/>
      <c r="D179" s="187"/>
      <c r="E179" s="188" t="s">
        <v>22</v>
      </c>
      <c r="F179" s="291" t="s">
        <v>260</v>
      </c>
      <c r="G179" s="292"/>
      <c r="H179" s="292"/>
      <c r="I179" s="292"/>
      <c r="J179" s="187"/>
      <c r="K179" s="189">
        <v>24</v>
      </c>
      <c r="L179" s="187"/>
      <c r="M179" s="187"/>
      <c r="N179" s="187"/>
      <c r="O179" s="187"/>
      <c r="P179" s="187"/>
      <c r="Q179" s="187"/>
      <c r="R179" s="190"/>
      <c r="T179" s="191"/>
      <c r="U179" s="187"/>
      <c r="V179" s="187"/>
      <c r="W179" s="187"/>
      <c r="X179" s="187"/>
      <c r="Y179" s="187"/>
      <c r="Z179" s="187"/>
      <c r="AA179" s="192"/>
      <c r="AT179" s="193" t="s">
        <v>173</v>
      </c>
      <c r="AU179" s="193" t="s">
        <v>121</v>
      </c>
      <c r="AV179" s="11" t="s">
        <v>121</v>
      </c>
      <c r="AW179" s="11" t="s">
        <v>36</v>
      </c>
      <c r="AX179" s="11" t="s">
        <v>87</v>
      </c>
      <c r="AY179" s="193" t="s">
        <v>165</v>
      </c>
    </row>
    <row r="180" spans="2:65" s="1" customFormat="1" ht="22.5" customHeight="1">
      <c r="B180" s="38"/>
      <c r="C180" s="171" t="s">
        <v>261</v>
      </c>
      <c r="D180" s="171" t="s">
        <v>166</v>
      </c>
      <c r="E180" s="172" t="s">
        <v>262</v>
      </c>
      <c r="F180" s="283" t="s">
        <v>263</v>
      </c>
      <c r="G180" s="283"/>
      <c r="H180" s="283"/>
      <c r="I180" s="283"/>
      <c r="J180" s="173" t="s">
        <v>239</v>
      </c>
      <c r="K180" s="174">
        <v>32</v>
      </c>
      <c r="L180" s="284">
        <v>0</v>
      </c>
      <c r="M180" s="285"/>
      <c r="N180" s="286">
        <f>ROUND(L180*K180,2)</f>
        <v>0</v>
      </c>
      <c r="O180" s="286"/>
      <c r="P180" s="286"/>
      <c r="Q180" s="286"/>
      <c r="R180" s="40"/>
      <c r="T180" s="175" t="s">
        <v>22</v>
      </c>
      <c r="U180" s="47" t="s">
        <v>44</v>
      </c>
      <c r="V180" s="39"/>
      <c r="W180" s="176">
        <f>V180*K180</f>
        <v>0</v>
      </c>
      <c r="X180" s="176">
        <v>1.1999999999999999E-3</v>
      </c>
      <c r="Y180" s="176">
        <f>X180*K180</f>
        <v>3.8399999999999997E-2</v>
      </c>
      <c r="Z180" s="176">
        <v>0</v>
      </c>
      <c r="AA180" s="177">
        <f>Z180*K180</f>
        <v>0</v>
      </c>
      <c r="AR180" s="21" t="s">
        <v>240</v>
      </c>
      <c r="AT180" s="21" t="s">
        <v>166</v>
      </c>
      <c r="AU180" s="21" t="s">
        <v>121</v>
      </c>
      <c r="AY180" s="21" t="s">
        <v>165</v>
      </c>
      <c r="BE180" s="113">
        <f>IF(U180="základní",N180,0)</f>
        <v>0</v>
      </c>
      <c r="BF180" s="113">
        <f>IF(U180="snížená",N180,0)</f>
        <v>0</v>
      </c>
      <c r="BG180" s="113">
        <f>IF(U180="zákl. přenesená",N180,0)</f>
        <v>0</v>
      </c>
      <c r="BH180" s="113">
        <f>IF(U180="sníž. přenesená",N180,0)</f>
        <v>0</v>
      </c>
      <c r="BI180" s="113">
        <f>IF(U180="nulová",N180,0)</f>
        <v>0</v>
      </c>
      <c r="BJ180" s="21" t="s">
        <v>87</v>
      </c>
      <c r="BK180" s="113">
        <f>ROUND(L180*K180,2)</f>
        <v>0</v>
      </c>
      <c r="BL180" s="21" t="s">
        <v>240</v>
      </c>
      <c r="BM180" s="21" t="s">
        <v>264</v>
      </c>
    </row>
    <row r="181" spans="2:65" s="10" customFormat="1" ht="22.5" customHeight="1">
      <c r="B181" s="178"/>
      <c r="C181" s="179"/>
      <c r="D181" s="179"/>
      <c r="E181" s="180" t="s">
        <v>22</v>
      </c>
      <c r="F181" s="287" t="s">
        <v>259</v>
      </c>
      <c r="G181" s="288"/>
      <c r="H181" s="288"/>
      <c r="I181" s="288"/>
      <c r="J181" s="179"/>
      <c r="K181" s="181" t="s">
        <v>22</v>
      </c>
      <c r="L181" s="179"/>
      <c r="M181" s="179"/>
      <c r="N181" s="179"/>
      <c r="O181" s="179"/>
      <c r="P181" s="179"/>
      <c r="Q181" s="179"/>
      <c r="R181" s="182"/>
      <c r="T181" s="183"/>
      <c r="U181" s="179"/>
      <c r="V181" s="179"/>
      <c r="W181" s="179"/>
      <c r="X181" s="179"/>
      <c r="Y181" s="179"/>
      <c r="Z181" s="179"/>
      <c r="AA181" s="184"/>
      <c r="AT181" s="185" t="s">
        <v>173</v>
      </c>
      <c r="AU181" s="185" t="s">
        <v>121</v>
      </c>
      <c r="AV181" s="10" t="s">
        <v>87</v>
      </c>
      <c r="AW181" s="10" t="s">
        <v>36</v>
      </c>
      <c r="AX181" s="10" t="s">
        <v>79</v>
      </c>
      <c r="AY181" s="185" t="s">
        <v>165</v>
      </c>
    </row>
    <row r="182" spans="2:65" s="11" customFormat="1" ht="22.5" customHeight="1">
      <c r="B182" s="186"/>
      <c r="C182" s="187"/>
      <c r="D182" s="187"/>
      <c r="E182" s="188" t="s">
        <v>22</v>
      </c>
      <c r="F182" s="291" t="s">
        <v>265</v>
      </c>
      <c r="G182" s="292"/>
      <c r="H182" s="292"/>
      <c r="I182" s="292"/>
      <c r="J182" s="187"/>
      <c r="K182" s="189">
        <v>32</v>
      </c>
      <c r="L182" s="187"/>
      <c r="M182" s="187"/>
      <c r="N182" s="187"/>
      <c r="O182" s="187"/>
      <c r="P182" s="187"/>
      <c r="Q182" s="187"/>
      <c r="R182" s="190"/>
      <c r="T182" s="191"/>
      <c r="U182" s="187"/>
      <c r="V182" s="187"/>
      <c r="W182" s="187"/>
      <c r="X182" s="187"/>
      <c r="Y182" s="187"/>
      <c r="Z182" s="187"/>
      <c r="AA182" s="192"/>
      <c r="AT182" s="193" t="s">
        <v>173</v>
      </c>
      <c r="AU182" s="193" t="s">
        <v>121</v>
      </c>
      <c r="AV182" s="11" t="s">
        <v>121</v>
      </c>
      <c r="AW182" s="11" t="s">
        <v>36</v>
      </c>
      <c r="AX182" s="11" t="s">
        <v>87</v>
      </c>
      <c r="AY182" s="193" t="s">
        <v>165</v>
      </c>
    </row>
    <row r="183" spans="2:65" s="1" customFormat="1" ht="22.5" customHeight="1">
      <c r="B183" s="38"/>
      <c r="C183" s="171" t="s">
        <v>266</v>
      </c>
      <c r="D183" s="171" t="s">
        <v>166</v>
      </c>
      <c r="E183" s="172" t="s">
        <v>267</v>
      </c>
      <c r="F183" s="283" t="s">
        <v>268</v>
      </c>
      <c r="G183" s="283"/>
      <c r="H183" s="283"/>
      <c r="I183" s="283"/>
      <c r="J183" s="173" t="s">
        <v>239</v>
      </c>
      <c r="K183" s="174">
        <v>25</v>
      </c>
      <c r="L183" s="284">
        <v>0</v>
      </c>
      <c r="M183" s="285"/>
      <c r="N183" s="286">
        <f>ROUND(L183*K183,2)</f>
        <v>0</v>
      </c>
      <c r="O183" s="286"/>
      <c r="P183" s="286"/>
      <c r="Q183" s="286"/>
      <c r="R183" s="40"/>
      <c r="T183" s="175" t="s">
        <v>22</v>
      </c>
      <c r="U183" s="47" t="s">
        <v>44</v>
      </c>
      <c r="V183" s="39"/>
      <c r="W183" s="176">
        <f>V183*K183</f>
        <v>0</v>
      </c>
      <c r="X183" s="176">
        <v>2.9E-4</v>
      </c>
      <c r="Y183" s="176">
        <f>X183*K183</f>
        <v>7.2500000000000004E-3</v>
      </c>
      <c r="Z183" s="176">
        <v>0</v>
      </c>
      <c r="AA183" s="177">
        <f>Z183*K183</f>
        <v>0</v>
      </c>
      <c r="AR183" s="21" t="s">
        <v>240</v>
      </c>
      <c r="AT183" s="21" t="s">
        <v>166</v>
      </c>
      <c r="AU183" s="21" t="s">
        <v>121</v>
      </c>
      <c r="AY183" s="21" t="s">
        <v>165</v>
      </c>
      <c r="BE183" s="113">
        <f>IF(U183="základní",N183,0)</f>
        <v>0</v>
      </c>
      <c r="BF183" s="113">
        <f>IF(U183="snížená",N183,0)</f>
        <v>0</v>
      </c>
      <c r="BG183" s="113">
        <f>IF(U183="zákl. přenesená",N183,0)</f>
        <v>0</v>
      </c>
      <c r="BH183" s="113">
        <f>IF(U183="sníž. přenesená",N183,0)</f>
        <v>0</v>
      </c>
      <c r="BI183" s="113">
        <f>IF(U183="nulová",N183,0)</f>
        <v>0</v>
      </c>
      <c r="BJ183" s="21" t="s">
        <v>87</v>
      </c>
      <c r="BK183" s="113">
        <f>ROUND(L183*K183,2)</f>
        <v>0</v>
      </c>
      <c r="BL183" s="21" t="s">
        <v>240</v>
      </c>
      <c r="BM183" s="21" t="s">
        <v>269</v>
      </c>
    </row>
    <row r="184" spans="2:65" s="10" customFormat="1" ht="22.5" customHeight="1">
      <c r="B184" s="178"/>
      <c r="C184" s="179"/>
      <c r="D184" s="179"/>
      <c r="E184" s="180" t="s">
        <v>22</v>
      </c>
      <c r="F184" s="287" t="s">
        <v>259</v>
      </c>
      <c r="G184" s="288"/>
      <c r="H184" s="288"/>
      <c r="I184" s="288"/>
      <c r="J184" s="179"/>
      <c r="K184" s="181" t="s">
        <v>22</v>
      </c>
      <c r="L184" s="179"/>
      <c r="M184" s="179"/>
      <c r="N184" s="179"/>
      <c r="O184" s="179"/>
      <c r="P184" s="179"/>
      <c r="Q184" s="179"/>
      <c r="R184" s="182"/>
      <c r="T184" s="183"/>
      <c r="U184" s="179"/>
      <c r="V184" s="179"/>
      <c r="W184" s="179"/>
      <c r="X184" s="179"/>
      <c r="Y184" s="179"/>
      <c r="Z184" s="179"/>
      <c r="AA184" s="184"/>
      <c r="AT184" s="185" t="s">
        <v>173</v>
      </c>
      <c r="AU184" s="185" t="s">
        <v>121</v>
      </c>
      <c r="AV184" s="10" t="s">
        <v>87</v>
      </c>
      <c r="AW184" s="10" t="s">
        <v>36</v>
      </c>
      <c r="AX184" s="10" t="s">
        <v>79</v>
      </c>
      <c r="AY184" s="185" t="s">
        <v>165</v>
      </c>
    </row>
    <row r="185" spans="2:65" s="11" customFormat="1" ht="22.5" customHeight="1">
      <c r="B185" s="186"/>
      <c r="C185" s="187"/>
      <c r="D185" s="187"/>
      <c r="E185" s="188" t="s">
        <v>22</v>
      </c>
      <c r="F185" s="291" t="s">
        <v>270</v>
      </c>
      <c r="G185" s="292"/>
      <c r="H185" s="292"/>
      <c r="I185" s="292"/>
      <c r="J185" s="187"/>
      <c r="K185" s="189">
        <v>25</v>
      </c>
      <c r="L185" s="187"/>
      <c r="M185" s="187"/>
      <c r="N185" s="187"/>
      <c r="O185" s="187"/>
      <c r="P185" s="187"/>
      <c r="Q185" s="187"/>
      <c r="R185" s="190"/>
      <c r="T185" s="191"/>
      <c r="U185" s="187"/>
      <c r="V185" s="187"/>
      <c r="W185" s="187"/>
      <c r="X185" s="187"/>
      <c r="Y185" s="187"/>
      <c r="Z185" s="187"/>
      <c r="AA185" s="192"/>
      <c r="AT185" s="193" t="s">
        <v>173</v>
      </c>
      <c r="AU185" s="193" t="s">
        <v>121</v>
      </c>
      <c r="AV185" s="11" t="s">
        <v>121</v>
      </c>
      <c r="AW185" s="11" t="s">
        <v>36</v>
      </c>
      <c r="AX185" s="11" t="s">
        <v>87</v>
      </c>
      <c r="AY185" s="193" t="s">
        <v>165</v>
      </c>
    </row>
    <row r="186" spans="2:65" s="1" customFormat="1" ht="22.5" customHeight="1">
      <c r="B186" s="38"/>
      <c r="C186" s="171" t="s">
        <v>271</v>
      </c>
      <c r="D186" s="171" t="s">
        <v>166</v>
      </c>
      <c r="E186" s="172" t="s">
        <v>272</v>
      </c>
      <c r="F186" s="283" t="s">
        <v>273</v>
      </c>
      <c r="G186" s="283"/>
      <c r="H186" s="283"/>
      <c r="I186" s="283"/>
      <c r="J186" s="173" t="s">
        <v>239</v>
      </c>
      <c r="K186" s="174">
        <v>36</v>
      </c>
      <c r="L186" s="284">
        <v>0</v>
      </c>
      <c r="M186" s="285"/>
      <c r="N186" s="286">
        <f>ROUND(L186*K186,2)</f>
        <v>0</v>
      </c>
      <c r="O186" s="286"/>
      <c r="P186" s="286"/>
      <c r="Q186" s="286"/>
      <c r="R186" s="40"/>
      <c r="T186" s="175" t="s">
        <v>22</v>
      </c>
      <c r="U186" s="47" t="s">
        <v>44</v>
      </c>
      <c r="V186" s="39"/>
      <c r="W186" s="176">
        <f>V186*K186</f>
        <v>0</v>
      </c>
      <c r="X186" s="176">
        <v>3.5E-4</v>
      </c>
      <c r="Y186" s="176">
        <f>X186*K186</f>
        <v>1.26E-2</v>
      </c>
      <c r="Z186" s="176">
        <v>0</v>
      </c>
      <c r="AA186" s="177">
        <f>Z186*K186</f>
        <v>0</v>
      </c>
      <c r="AR186" s="21" t="s">
        <v>240</v>
      </c>
      <c r="AT186" s="21" t="s">
        <v>166</v>
      </c>
      <c r="AU186" s="21" t="s">
        <v>121</v>
      </c>
      <c r="AY186" s="21" t="s">
        <v>165</v>
      </c>
      <c r="BE186" s="113">
        <f>IF(U186="základní",N186,0)</f>
        <v>0</v>
      </c>
      <c r="BF186" s="113">
        <f>IF(U186="snížená",N186,0)</f>
        <v>0</v>
      </c>
      <c r="BG186" s="113">
        <f>IF(U186="zákl. přenesená",N186,0)</f>
        <v>0</v>
      </c>
      <c r="BH186" s="113">
        <f>IF(U186="sníž. přenesená",N186,0)</f>
        <v>0</v>
      </c>
      <c r="BI186" s="113">
        <f>IF(U186="nulová",N186,0)</f>
        <v>0</v>
      </c>
      <c r="BJ186" s="21" t="s">
        <v>87</v>
      </c>
      <c r="BK186" s="113">
        <f>ROUND(L186*K186,2)</f>
        <v>0</v>
      </c>
      <c r="BL186" s="21" t="s">
        <v>240</v>
      </c>
      <c r="BM186" s="21" t="s">
        <v>274</v>
      </c>
    </row>
    <row r="187" spans="2:65" s="10" customFormat="1" ht="22.5" customHeight="1">
      <c r="B187" s="178"/>
      <c r="C187" s="179"/>
      <c r="D187" s="179"/>
      <c r="E187" s="180" t="s">
        <v>22</v>
      </c>
      <c r="F187" s="287" t="s">
        <v>259</v>
      </c>
      <c r="G187" s="288"/>
      <c r="H187" s="288"/>
      <c r="I187" s="288"/>
      <c r="J187" s="179"/>
      <c r="K187" s="181" t="s">
        <v>22</v>
      </c>
      <c r="L187" s="179"/>
      <c r="M187" s="179"/>
      <c r="N187" s="179"/>
      <c r="O187" s="179"/>
      <c r="P187" s="179"/>
      <c r="Q187" s="179"/>
      <c r="R187" s="182"/>
      <c r="T187" s="183"/>
      <c r="U187" s="179"/>
      <c r="V187" s="179"/>
      <c r="W187" s="179"/>
      <c r="X187" s="179"/>
      <c r="Y187" s="179"/>
      <c r="Z187" s="179"/>
      <c r="AA187" s="184"/>
      <c r="AT187" s="185" t="s">
        <v>173</v>
      </c>
      <c r="AU187" s="185" t="s">
        <v>121</v>
      </c>
      <c r="AV187" s="10" t="s">
        <v>87</v>
      </c>
      <c r="AW187" s="10" t="s">
        <v>36</v>
      </c>
      <c r="AX187" s="10" t="s">
        <v>79</v>
      </c>
      <c r="AY187" s="185" t="s">
        <v>165</v>
      </c>
    </row>
    <row r="188" spans="2:65" s="10" customFormat="1" ht="22.5" customHeight="1">
      <c r="B188" s="178"/>
      <c r="C188" s="179"/>
      <c r="D188" s="179"/>
      <c r="E188" s="180" t="s">
        <v>22</v>
      </c>
      <c r="F188" s="289" t="s">
        <v>275</v>
      </c>
      <c r="G188" s="290"/>
      <c r="H188" s="290"/>
      <c r="I188" s="290"/>
      <c r="J188" s="179"/>
      <c r="K188" s="181" t="s">
        <v>22</v>
      </c>
      <c r="L188" s="179"/>
      <c r="M188" s="179"/>
      <c r="N188" s="179"/>
      <c r="O188" s="179"/>
      <c r="P188" s="179"/>
      <c r="Q188" s="179"/>
      <c r="R188" s="182"/>
      <c r="T188" s="183"/>
      <c r="U188" s="179"/>
      <c r="V188" s="179"/>
      <c r="W188" s="179"/>
      <c r="X188" s="179"/>
      <c r="Y188" s="179"/>
      <c r="Z188" s="179"/>
      <c r="AA188" s="184"/>
      <c r="AT188" s="185" t="s">
        <v>173</v>
      </c>
      <c r="AU188" s="185" t="s">
        <v>121</v>
      </c>
      <c r="AV188" s="10" t="s">
        <v>87</v>
      </c>
      <c r="AW188" s="10" t="s">
        <v>36</v>
      </c>
      <c r="AX188" s="10" t="s">
        <v>79</v>
      </c>
      <c r="AY188" s="185" t="s">
        <v>165</v>
      </c>
    </row>
    <row r="189" spans="2:65" s="11" customFormat="1" ht="22.5" customHeight="1">
      <c r="B189" s="186"/>
      <c r="C189" s="187"/>
      <c r="D189" s="187"/>
      <c r="E189" s="188" t="s">
        <v>22</v>
      </c>
      <c r="F189" s="291" t="s">
        <v>276</v>
      </c>
      <c r="G189" s="292"/>
      <c r="H189" s="292"/>
      <c r="I189" s="292"/>
      <c r="J189" s="187"/>
      <c r="K189" s="189">
        <v>36</v>
      </c>
      <c r="L189" s="187"/>
      <c r="M189" s="187"/>
      <c r="N189" s="187"/>
      <c r="O189" s="187"/>
      <c r="P189" s="187"/>
      <c r="Q189" s="187"/>
      <c r="R189" s="190"/>
      <c r="T189" s="191"/>
      <c r="U189" s="187"/>
      <c r="V189" s="187"/>
      <c r="W189" s="187"/>
      <c r="X189" s="187"/>
      <c r="Y189" s="187"/>
      <c r="Z189" s="187"/>
      <c r="AA189" s="192"/>
      <c r="AT189" s="193" t="s">
        <v>173</v>
      </c>
      <c r="AU189" s="193" t="s">
        <v>121</v>
      </c>
      <c r="AV189" s="11" t="s">
        <v>121</v>
      </c>
      <c r="AW189" s="11" t="s">
        <v>36</v>
      </c>
      <c r="AX189" s="11" t="s">
        <v>87</v>
      </c>
      <c r="AY189" s="193" t="s">
        <v>165</v>
      </c>
    </row>
    <row r="190" spans="2:65" s="1" customFormat="1" ht="22.5" customHeight="1">
      <c r="B190" s="38"/>
      <c r="C190" s="171" t="s">
        <v>277</v>
      </c>
      <c r="D190" s="171" t="s">
        <v>166</v>
      </c>
      <c r="E190" s="172" t="s">
        <v>278</v>
      </c>
      <c r="F190" s="283" t="s">
        <v>279</v>
      </c>
      <c r="G190" s="283"/>
      <c r="H190" s="283"/>
      <c r="I190" s="283"/>
      <c r="J190" s="173" t="s">
        <v>239</v>
      </c>
      <c r="K190" s="174">
        <v>30</v>
      </c>
      <c r="L190" s="284">
        <v>0</v>
      </c>
      <c r="M190" s="285"/>
      <c r="N190" s="286">
        <f>ROUND(L190*K190,2)</f>
        <v>0</v>
      </c>
      <c r="O190" s="286"/>
      <c r="P190" s="286"/>
      <c r="Q190" s="286"/>
      <c r="R190" s="40"/>
      <c r="T190" s="175" t="s">
        <v>22</v>
      </c>
      <c r="U190" s="47" t="s">
        <v>44</v>
      </c>
      <c r="V190" s="39"/>
      <c r="W190" s="176">
        <f>V190*K190</f>
        <v>0</v>
      </c>
      <c r="X190" s="176">
        <v>1.14E-3</v>
      </c>
      <c r="Y190" s="176">
        <f>X190*K190</f>
        <v>3.4200000000000001E-2</v>
      </c>
      <c r="Z190" s="176">
        <v>0</v>
      </c>
      <c r="AA190" s="177">
        <f>Z190*K190</f>
        <v>0</v>
      </c>
      <c r="AR190" s="21" t="s">
        <v>240</v>
      </c>
      <c r="AT190" s="21" t="s">
        <v>166</v>
      </c>
      <c r="AU190" s="21" t="s">
        <v>121</v>
      </c>
      <c r="AY190" s="21" t="s">
        <v>165</v>
      </c>
      <c r="BE190" s="113">
        <f>IF(U190="základní",N190,0)</f>
        <v>0</v>
      </c>
      <c r="BF190" s="113">
        <f>IF(U190="snížená",N190,0)</f>
        <v>0</v>
      </c>
      <c r="BG190" s="113">
        <f>IF(U190="zákl. přenesená",N190,0)</f>
        <v>0</v>
      </c>
      <c r="BH190" s="113">
        <f>IF(U190="sníž. přenesená",N190,0)</f>
        <v>0</v>
      </c>
      <c r="BI190" s="113">
        <f>IF(U190="nulová",N190,0)</f>
        <v>0</v>
      </c>
      <c r="BJ190" s="21" t="s">
        <v>87</v>
      </c>
      <c r="BK190" s="113">
        <f>ROUND(L190*K190,2)</f>
        <v>0</v>
      </c>
      <c r="BL190" s="21" t="s">
        <v>240</v>
      </c>
      <c r="BM190" s="21" t="s">
        <v>280</v>
      </c>
    </row>
    <row r="191" spans="2:65" s="10" customFormat="1" ht="22.5" customHeight="1">
      <c r="B191" s="178"/>
      <c r="C191" s="179"/>
      <c r="D191" s="179"/>
      <c r="E191" s="180" t="s">
        <v>22</v>
      </c>
      <c r="F191" s="287" t="s">
        <v>281</v>
      </c>
      <c r="G191" s="288"/>
      <c r="H191" s="288"/>
      <c r="I191" s="288"/>
      <c r="J191" s="179"/>
      <c r="K191" s="181" t="s">
        <v>22</v>
      </c>
      <c r="L191" s="179"/>
      <c r="M191" s="179"/>
      <c r="N191" s="179"/>
      <c r="O191" s="179"/>
      <c r="P191" s="179"/>
      <c r="Q191" s="179"/>
      <c r="R191" s="182"/>
      <c r="T191" s="183"/>
      <c r="U191" s="179"/>
      <c r="V191" s="179"/>
      <c r="W191" s="179"/>
      <c r="X191" s="179"/>
      <c r="Y191" s="179"/>
      <c r="Z191" s="179"/>
      <c r="AA191" s="184"/>
      <c r="AT191" s="185" t="s">
        <v>173</v>
      </c>
      <c r="AU191" s="185" t="s">
        <v>121</v>
      </c>
      <c r="AV191" s="10" t="s">
        <v>87</v>
      </c>
      <c r="AW191" s="10" t="s">
        <v>36</v>
      </c>
      <c r="AX191" s="10" t="s">
        <v>79</v>
      </c>
      <c r="AY191" s="185" t="s">
        <v>165</v>
      </c>
    </row>
    <row r="192" spans="2:65" s="10" customFormat="1" ht="22.5" customHeight="1">
      <c r="B192" s="178"/>
      <c r="C192" s="179"/>
      <c r="D192" s="179"/>
      <c r="E192" s="180" t="s">
        <v>22</v>
      </c>
      <c r="F192" s="289" t="s">
        <v>282</v>
      </c>
      <c r="G192" s="290"/>
      <c r="H192" s="290"/>
      <c r="I192" s="290"/>
      <c r="J192" s="179"/>
      <c r="K192" s="181" t="s">
        <v>22</v>
      </c>
      <c r="L192" s="179"/>
      <c r="M192" s="179"/>
      <c r="N192" s="179"/>
      <c r="O192" s="179"/>
      <c r="P192" s="179"/>
      <c r="Q192" s="179"/>
      <c r="R192" s="182"/>
      <c r="T192" s="183"/>
      <c r="U192" s="179"/>
      <c r="V192" s="179"/>
      <c r="W192" s="179"/>
      <c r="X192" s="179"/>
      <c r="Y192" s="179"/>
      <c r="Z192" s="179"/>
      <c r="AA192" s="184"/>
      <c r="AT192" s="185" t="s">
        <v>173</v>
      </c>
      <c r="AU192" s="185" t="s">
        <v>121</v>
      </c>
      <c r="AV192" s="10" t="s">
        <v>87</v>
      </c>
      <c r="AW192" s="10" t="s">
        <v>36</v>
      </c>
      <c r="AX192" s="10" t="s">
        <v>79</v>
      </c>
      <c r="AY192" s="185" t="s">
        <v>165</v>
      </c>
    </row>
    <row r="193" spans="2:65" s="11" customFormat="1" ht="22.5" customHeight="1">
      <c r="B193" s="186"/>
      <c r="C193" s="187"/>
      <c r="D193" s="187"/>
      <c r="E193" s="188" t="s">
        <v>22</v>
      </c>
      <c r="F193" s="291" t="s">
        <v>283</v>
      </c>
      <c r="G193" s="292"/>
      <c r="H193" s="292"/>
      <c r="I193" s="292"/>
      <c r="J193" s="187"/>
      <c r="K193" s="189">
        <v>30</v>
      </c>
      <c r="L193" s="187"/>
      <c r="M193" s="187"/>
      <c r="N193" s="187"/>
      <c r="O193" s="187"/>
      <c r="P193" s="187"/>
      <c r="Q193" s="187"/>
      <c r="R193" s="190"/>
      <c r="T193" s="191"/>
      <c r="U193" s="187"/>
      <c r="V193" s="187"/>
      <c r="W193" s="187"/>
      <c r="X193" s="187"/>
      <c r="Y193" s="187"/>
      <c r="Z193" s="187"/>
      <c r="AA193" s="192"/>
      <c r="AT193" s="193" t="s">
        <v>173</v>
      </c>
      <c r="AU193" s="193" t="s">
        <v>121</v>
      </c>
      <c r="AV193" s="11" t="s">
        <v>121</v>
      </c>
      <c r="AW193" s="11" t="s">
        <v>36</v>
      </c>
      <c r="AX193" s="11" t="s">
        <v>87</v>
      </c>
      <c r="AY193" s="193" t="s">
        <v>165</v>
      </c>
    </row>
    <row r="194" spans="2:65" s="1" customFormat="1" ht="22.5" customHeight="1">
      <c r="B194" s="38"/>
      <c r="C194" s="171" t="s">
        <v>10</v>
      </c>
      <c r="D194" s="171" t="s">
        <v>166</v>
      </c>
      <c r="E194" s="172" t="s">
        <v>284</v>
      </c>
      <c r="F194" s="283" t="s">
        <v>285</v>
      </c>
      <c r="G194" s="283"/>
      <c r="H194" s="283"/>
      <c r="I194" s="283"/>
      <c r="J194" s="173" t="s">
        <v>286</v>
      </c>
      <c r="K194" s="174">
        <v>27</v>
      </c>
      <c r="L194" s="284">
        <v>0</v>
      </c>
      <c r="M194" s="285"/>
      <c r="N194" s="286">
        <f t="shared" ref="N194:N204" si="5">ROUND(L194*K194,2)</f>
        <v>0</v>
      </c>
      <c r="O194" s="286"/>
      <c r="P194" s="286"/>
      <c r="Q194" s="286"/>
      <c r="R194" s="40"/>
      <c r="T194" s="175" t="s">
        <v>22</v>
      </c>
      <c r="U194" s="47" t="s">
        <v>44</v>
      </c>
      <c r="V194" s="39"/>
      <c r="W194" s="176">
        <f t="shared" ref="W194:W204" si="6">V194*K194</f>
        <v>0</v>
      </c>
      <c r="X194" s="176">
        <v>0</v>
      </c>
      <c r="Y194" s="176">
        <f t="shared" ref="Y194:Y204" si="7">X194*K194</f>
        <v>0</v>
      </c>
      <c r="Z194" s="176">
        <v>0</v>
      </c>
      <c r="AA194" s="177">
        <f t="shared" ref="AA194:AA204" si="8">Z194*K194</f>
        <v>0</v>
      </c>
      <c r="AR194" s="21" t="s">
        <v>240</v>
      </c>
      <c r="AT194" s="21" t="s">
        <v>166</v>
      </c>
      <c r="AU194" s="21" t="s">
        <v>121</v>
      </c>
      <c r="AY194" s="21" t="s">
        <v>165</v>
      </c>
      <c r="BE194" s="113">
        <f t="shared" ref="BE194:BE204" si="9">IF(U194="základní",N194,0)</f>
        <v>0</v>
      </c>
      <c r="BF194" s="113">
        <f t="shared" ref="BF194:BF204" si="10">IF(U194="snížená",N194,0)</f>
        <v>0</v>
      </c>
      <c r="BG194" s="113">
        <f t="shared" ref="BG194:BG204" si="11">IF(U194="zákl. přenesená",N194,0)</f>
        <v>0</v>
      </c>
      <c r="BH194" s="113">
        <f t="shared" ref="BH194:BH204" si="12">IF(U194="sníž. přenesená",N194,0)</f>
        <v>0</v>
      </c>
      <c r="BI194" s="113">
        <f t="shared" ref="BI194:BI204" si="13">IF(U194="nulová",N194,0)</f>
        <v>0</v>
      </c>
      <c r="BJ194" s="21" t="s">
        <v>87</v>
      </c>
      <c r="BK194" s="113">
        <f t="shared" ref="BK194:BK204" si="14">ROUND(L194*K194,2)</f>
        <v>0</v>
      </c>
      <c r="BL194" s="21" t="s">
        <v>240</v>
      </c>
      <c r="BM194" s="21" t="s">
        <v>287</v>
      </c>
    </row>
    <row r="195" spans="2:65" s="1" customFormat="1" ht="22.5" customHeight="1">
      <c r="B195" s="38"/>
      <c r="C195" s="171" t="s">
        <v>288</v>
      </c>
      <c r="D195" s="171" t="s">
        <v>166</v>
      </c>
      <c r="E195" s="172" t="s">
        <v>289</v>
      </c>
      <c r="F195" s="283" t="s">
        <v>290</v>
      </c>
      <c r="G195" s="283"/>
      <c r="H195" s="283"/>
      <c r="I195" s="283"/>
      <c r="J195" s="173" t="s">
        <v>286</v>
      </c>
      <c r="K195" s="174">
        <v>9</v>
      </c>
      <c r="L195" s="284">
        <v>0</v>
      </c>
      <c r="M195" s="285"/>
      <c r="N195" s="286">
        <f t="shared" si="5"/>
        <v>0</v>
      </c>
      <c r="O195" s="286"/>
      <c r="P195" s="286"/>
      <c r="Q195" s="286"/>
      <c r="R195" s="40"/>
      <c r="T195" s="175" t="s">
        <v>22</v>
      </c>
      <c r="U195" s="47" t="s">
        <v>44</v>
      </c>
      <c r="V195" s="39"/>
      <c r="W195" s="176">
        <f t="shared" si="6"/>
        <v>0</v>
      </c>
      <c r="X195" s="176">
        <v>0</v>
      </c>
      <c r="Y195" s="176">
        <f t="shared" si="7"/>
        <v>0</v>
      </c>
      <c r="Z195" s="176">
        <v>0</v>
      </c>
      <c r="AA195" s="177">
        <f t="shared" si="8"/>
        <v>0</v>
      </c>
      <c r="AR195" s="21" t="s">
        <v>240</v>
      </c>
      <c r="AT195" s="21" t="s">
        <v>166</v>
      </c>
      <c r="AU195" s="21" t="s">
        <v>121</v>
      </c>
      <c r="AY195" s="21" t="s">
        <v>165</v>
      </c>
      <c r="BE195" s="113">
        <f t="shared" si="9"/>
        <v>0</v>
      </c>
      <c r="BF195" s="113">
        <f t="shared" si="10"/>
        <v>0</v>
      </c>
      <c r="BG195" s="113">
        <f t="shared" si="11"/>
        <v>0</v>
      </c>
      <c r="BH195" s="113">
        <f t="shared" si="12"/>
        <v>0</v>
      </c>
      <c r="BI195" s="113">
        <f t="shared" si="13"/>
        <v>0</v>
      </c>
      <c r="BJ195" s="21" t="s">
        <v>87</v>
      </c>
      <c r="BK195" s="113">
        <f t="shared" si="14"/>
        <v>0</v>
      </c>
      <c r="BL195" s="21" t="s">
        <v>240</v>
      </c>
      <c r="BM195" s="21" t="s">
        <v>291</v>
      </c>
    </row>
    <row r="196" spans="2:65" s="1" customFormat="1" ht="31.5" customHeight="1">
      <c r="B196" s="38"/>
      <c r="C196" s="171" t="s">
        <v>292</v>
      </c>
      <c r="D196" s="171" t="s">
        <v>166</v>
      </c>
      <c r="E196" s="172" t="s">
        <v>293</v>
      </c>
      <c r="F196" s="283" t="s">
        <v>294</v>
      </c>
      <c r="G196" s="283"/>
      <c r="H196" s="283"/>
      <c r="I196" s="283"/>
      <c r="J196" s="173" t="s">
        <v>286</v>
      </c>
      <c r="K196" s="174">
        <v>1</v>
      </c>
      <c r="L196" s="284">
        <v>0</v>
      </c>
      <c r="M196" s="285"/>
      <c r="N196" s="286">
        <f t="shared" si="5"/>
        <v>0</v>
      </c>
      <c r="O196" s="286"/>
      <c r="P196" s="286"/>
      <c r="Q196" s="286"/>
      <c r="R196" s="40"/>
      <c r="T196" s="175" t="s">
        <v>22</v>
      </c>
      <c r="U196" s="47" t="s">
        <v>44</v>
      </c>
      <c r="V196" s="39"/>
      <c r="W196" s="176">
        <f t="shared" si="6"/>
        <v>0</v>
      </c>
      <c r="X196" s="176">
        <v>1.01E-3</v>
      </c>
      <c r="Y196" s="176">
        <f t="shared" si="7"/>
        <v>1.01E-3</v>
      </c>
      <c r="Z196" s="176">
        <v>0</v>
      </c>
      <c r="AA196" s="177">
        <f t="shared" si="8"/>
        <v>0</v>
      </c>
      <c r="AR196" s="21" t="s">
        <v>240</v>
      </c>
      <c r="AT196" s="21" t="s">
        <v>166</v>
      </c>
      <c r="AU196" s="21" t="s">
        <v>121</v>
      </c>
      <c r="AY196" s="21" t="s">
        <v>165</v>
      </c>
      <c r="BE196" s="113">
        <f t="shared" si="9"/>
        <v>0</v>
      </c>
      <c r="BF196" s="113">
        <f t="shared" si="10"/>
        <v>0</v>
      </c>
      <c r="BG196" s="113">
        <f t="shared" si="11"/>
        <v>0</v>
      </c>
      <c r="BH196" s="113">
        <f t="shared" si="12"/>
        <v>0</v>
      </c>
      <c r="BI196" s="113">
        <f t="shared" si="13"/>
        <v>0</v>
      </c>
      <c r="BJ196" s="21" t="s">
        <v>87</v>
      </c>
      <c r="BK196" s="113">
        <f t="shared" si="14"/>
        <v>0</v>
      </c>
      <c r="BL196" s="21" t="s">
        <v>240</v>
      </c>
      <c r="BM196" s="21" t="s">
        <v>295</v>
      </c>
    </row>
    <row r="197" spans="2:65" s="1" customFormat="1" ht="22.5" customHeight="1">
      <c r="B197" s="38"/>
      <c r="C197" s="171" t="s">
        <v>260</v>
      </c>
      <c r="D197" s="171" t="s">
        <v>166</v>
      </c>
      <c r="E197" s="172" t="s">
        <v>296</v>
      </c>
      <c r="F197" s="283" t="s">
        <v>297</v>
      </c>
      <c r="G197" s="283"/>
      <c r="H197" s="283"/>
      <c r="I197" s="283"/>
      <c r="J197" s="173" t="s">
        <v>286</v>
      </c>
      <c r="K197" s="174">
        <v>4</v>
      </c>
      <c r="L197" s="284">
        <v>0</v>
      </c>
      <c r="M197" s="285"/>
      <c r="N197" s="286">
        <f t="shared" si="5"/>
        <v>0</v>
      </c>
      <c r="O197" s="286"/>
      <c r="P197" s="286"/>
      <c r="Q197" s="286"/>
      <c r="R197" s="40"/>
      <c r="T197" s="175" t="s">
        <v>22</v>
      </c>
      <c r="U197" s="47" t="s">
        <v>44</v>
      </c>
      <c r="V197" s="39"/>
      <c r="W197" s="176">
        <f t="shared" si="6"/>
        <v>0</v>
      </c>
      <c r="X197" s="176">
        <v>6.8999999999999999E-3</v>
      </c>
      <c r="Y197" s="176">
        <f t="shared" si="7"/>
        <v>2.76E-2</v>
      </c>
      <c r="Z197" s="176">
        <v>0</v>
      </c>
      <c r="AA197" s="177">
        <f t="shared" si="8"/>
        <v>0</v>
      </c>
      <c r="AR197" s="21" t="s">
        <v>240</v>
      </c>
      <c r="AT197" s="21" t="s">
        <v>166</v>
      </c>
      <c r="AU197" s="21" t="s">
        <v>121</v>
      </c>
      <c r="AY197" s="21" t="s">
        <v>165</v>
      </c>
      <c r="BE197" s="113">
        <f t="shared" si="9"/>
        <v>0</v>
      </c>
      <c r="BF197" s="113">
        <f t="shared" si="10"/>
        <v>0</v>
      </c>
      <c r="BG197" s="113">
        <f t="shared" si="11"/>
        <v>0</v>
      </c>
      <c r="BH197" s="113">
        <f t="shared" si="12"/>
        <v>0</v>
      </c>
      <c r="BI197" s="113">
        <f t="shared" si="13"/>
        <v>0</v>
      </c>
      <c r="BJ197" s="21" t="s">
        <v>87</v>
      </c>
      <c r="BK197" s="113">
        <f t="shared" si="14"/>
        <v>0</v>
      </c>
      <c r="BL197" s="21" t="s">
        <v>240</v>
      </c>
      <c r="BM197" s="21" t="s">
        <v>298</v>
      </c>
    </row>
    <row r="198" spans="2:65" s="1" customFormat="1" ht="22.5" customHeight="1">
      <c r="B198" s="38"/>
      <c r="C198" s="171" t="s">
        <v>270</v>
      </c>
      <c r="D198" s="171" t="s">
        <v>166</v>
      </c>
      <c r="E198" s="172" t="s">
        <v>299</v>
      </c>
      <c r="F198" s="283" t="s">
        <v>300</v>
      </c>
      <c r="G198" s="283"/>
      <c r="H198" s="283"/>
      <c r="I198" s="283"/>
      <c r="J198" s="173" t="s">
        <v>22</v>
      </c>
      <c r="K198" s="174">
        <v>2</v>
      </c>
      <c r="L198" s="284">
        <v>0</v>
      </c>
      <c r="M198" s="285"/>
      <c r="N198" s="286">
        <f t="shared" si="5"/>
        <v>0</v>
      </c>
      <c r="O198" s="286"/>
      <c r="P198" s="286"/>
      <c r="Q198" s="286"/>
      <c r="R198" s="40"/>
      <c r="T198" s="175" t="s">
        <v>22</v>
      </c>
      <c r="U198" s="47" t="s">
        <v>44</v>
      </c>
      <c r="V198" s="39"/>
      <c r="W198" s="176">
        <f t="shared" si="6"/>
        <v>0</v>
      </c>
      <c r="X198" s="176">
        <v>0</v>
      </c>
      <c r="Y198" s="176">
        <f t="shared" si="7"/>
        <v>0</v>
      </c>
      <c r="Z198" s="176">
        <v>0</v>
      </c>
      <c r="AA198" s="177">
        <f t="shared" si="8"/>
        <v>0</v>
      </c>
      <c r="AR198" s="21" t="s">
        <v>240</v>
      </c>
      <c r="AT198" s="21" t="s">
        <v>166</v>
      </c>
      <c r="AU198" s="21" t="s">
        <v>121</v>
      </c>
      <c r="AY198" s="21" t="s">
        <v>165</v>
      </c>
      <c r="BE198" s="113">
        <f t="shared" si="9"/>
        <v>0</v>
      </c>
      <c r="BF198" s="113">
        <f t="shared" si="10"/>
        <v>0</v>
      </c>
      <c r="BG198" s="113">
        <f t="shared" si="11"/>
        <v>0</v>
      </c>
      <c r="BH198" s="113">
        <f t="shared" si="12"/>
        <v>0</v>
      </c>
      <c r="BI198" s="113">
        <f t="shared" si="13"/>
        <v>0</v>
      </c>
      <c r="BJ198" s="21" t="s">
        <v>87</v>
      </c>
      <c r="BK198" s="113">
        <f t="shared" si="14"/>
        <v>0</v>
      </c>
      <c r="BL198" s="21" t="s">
        <v>240</v>
      </c>
      <c r="BM198" s="21" t="s">
        <v>301</v>
      </c>
    </row>
    <row r="199" spans="2:65" s="1" customFormat="1" ht="31.5" customHeight="1">
      <c r="B199" s="38"/>
      <c r="C199" s="171" t="s">
        <v>302</v>
      </c>
      <c r="D199" s="171" t="s">
        <v>166</v>
      </c>
      <c r="E199" s="172" t="s">
        <v>303</v>
      </c>
      <c r="F199" s="283" t="s">
        <v>304</v>
      </c>
      <c r="G199" s="283"/>
      <c r="H199" s="283"/>
      <c r="I199" s="283"/>
      <c r="J199" s="173" t="s">
        <v>286</v>
      </c>
      <c r="K199" s="174">
        <v>1</v>
      </c>
      <c r="L199" s="284">
        <v>0</v>
      </c>
      <c r="M199" s="285"/>
      <c r="N199" s="286">
        <f t="shared" si="5"/>
        <v>0</v>
      </c>
      <c r="O199" s="286"/>
      <c r="P199" s="286"/>
      <c r="Q199" s="286"/>
      <c r="R199" s="40"/>
      <c r="T199" s="175" t="s">
        <v>22</v>
      </c>
      <c r="U199" s="47" t="s">
        <v>44</v>
      </c>
      <c r="V199" s="39"/>
      <c r="W199" s="176">
        <f t="shared" si="6"/>
        <v>0</v>
      </c>
      <c r="X199" s="176">
        <v>3.4000000000000002E-4</v>
      </c>
      <c r="Y199" s="176">
        <f t="shared" si="7"/>
        <v>3.4000000000000002E-4</v>
      </c>
      <c r="Z199" s="176">
        <v>0</v>
      </c>
      <c r="AA199" s="177">
        <f t="shared" si="8"/>
        <v>0</v>
      </c>
      <c r="AR199" s="21" t="s">
        <v>240</v>
      </c>
      <c r="AT199" s="21" t="s">
        <v>166</v>
      </c>
      <c r="AU199" s="21" t="s">
        <v>121</v>
      </c>
      <c r="AY199" s="21" t="s">
        <v>165</v>
      </c>
      <c r="BE199" s="113">
        <f t="shared" si="9"/>
        <v>0</v>
      </c>
      <c r="BF199" s="113">
        <f t="shared" si="10"/>
        <v>0</v>
      </c>
      <c r="BG199" s="113">
        <f t="shared" si="11"/>
        <v>0</v>
      </c>
      <c r="BH199" s="113">
        <f t="shared" si="12"/>
        <v>0</v>
      </c>
      <c r="BI199" s="113">
        <f t="shared" si="13"/>
        <v>0</v>
      </c>
      <c r="BJ199" s="21" t="s">
        <v>87</v>
      </c>
      <c r="BK199" s="113">
        <f t="shared" si="14"/>
        <v>0</v>
      </c>
      <c r="BL199" s="21" t="s">
        <v>240</v>
      </c>
      <c r="BM199" s="21" t="s">
        <v>305</v>
      </c>
    </row>
    <row r="200" spans="2:65" s="1" customFormat="1" ht="22.5" customHeight="1">
      <c r="B200" s="38"/>
      <c r="C200" s="171" t="s">
        <v>306</v>
      </c>
      <c r="D200" s="171" t="s">
        <v>166</v>
      </c>
      <c r="E200" s="172" t="s">
        <v>307</v>
      </c>
      <c r="F200" s="283" t="s">
        <v>308</v>
      </c>
      <c r="G200" s="283"/>
      <c r="H200" s="283"/>
      <c r="I200" s="283"/>
      <c r="J200" s="173" t="s">
        <v>286</v>
      </c>
      <c r="K200" s="174">
        <v>5</v>
      </c>
      <c r="L200" s="284">
        <v>0</v>
      </c>
      <c r="M200" s="285"/>
      <c r="N200" s="286">
        <f t="shared" si="5"/>
        <v>0</v>
      </c>
      <c r="O200" s="286"/>
      <c r="P200" s="286"/>
      <c r="Q200" s="286"/>
      <c r="R200" s="40"/>
      <c r="T200" s="175" t="s">
        <v>22</v>
      </c>
      <c r="U200" s="47" t="s">
        <v>44</v>
      </c>
      <c r="V200" s="39"/>
      <c r="W200" s="176">
        <f t="shared" si="6"/>
        <v>0</v>
      </c>
      <c r="X200" s="176">
        <v>0</v>
      </c>
      <c r="Y200" s="176">
        <f t="shared" si="7"/>
        <v>0</v>
      </c>
      <c r="Z200" s="176">
        <v>0</v>
      </c>
      <c r="AA200" s="177">
        <f t="shared" si="8"/>
        <v>0</v>
      </c>
      <c r="AR200" s="21" t="s">
        <v>240</v>
      </c>
      <c r="AT200" s="21" t="s">
        <v>166</v>
      </c>
      <c r="AU200" s="21" t="s">
        <v>121</v>
      </c>
      <c r="AY200" s="21" t="s">
        <v>165</v>
      </c>
      <c r="BE200" s="113">
        <f t="shared" si="9"/>
        <v>0</v>
      </c>
      <c r="BF200" s="113">
        <f t="shared" si="10"/>
        <v>0</v>
      </c>
      <c r="BG200" s="113">
        <f t="shared" si="11"/>
        <v>0</v>
      </c>
      <c r="BH200" s="113">
        <f t="shared" si="12"/>
        <v>0</v>
      </c>
      <c r="BI200" s="113">
        <f t="shared" si="13"/>
        <v>0</v>
      </c>
      <c r="BJ200" s="21" t="s">
        <v>87</v>
      </c>
      <c r="BK200" s="113">
        <f t="shared" si="14"/>
        <v>0</v>
      </c>
      <c r="BL200" s="21" t="s">
        <v>240</v>
      </c>
      <c r="BM200" s="21" t="s">
        <v>309</v>
      </c>
    </row>
    <row r="201" spans="2:65" s="1" customFormat="1" ht="22.5" customHeight="1">
      <c r="B201" s="38"/>
      <c r="C201" s="171" t="s">
        <v>310</v>
      </c>
      <c r="D201" s="171" t="s">
        <v>166</v>
      </c>
      <c r="E201" s="172" t="s">
        <v>311</v>
      </c>
      <c r="F201" s="283" t="s">
        <v>312</v>
      </c>
      <c r="G201" s="283"/>
      <c r="H201" s="283"/>
      <c r="I201" s="283"/>
      <c r="J201" s="173" t="s">
        <v>286</v>
      </c>
      <c r="K201" s="174">
        <v>2</v>
      </c>
      <c r="L201" s="284">
        <v>0</v>
      </c>
      <c r="M201" s="285"/>
      <c r="N201" s="286">
        <f t="shared" si="5"/>
        <v>0</v>
      </c>
      <c r="O201" s="286"/>
      <c r="P201" s="286"/>
      <c r="Q201" s="286"/>
      <c r="R201" s="40"/>
      <c r="T201" s="175" t="s">
        <v>22</v>
      </c>
      <c r="U201" s="47" t="s">
        <v>44</v>
      </c>
      <c r="V201" s="39"/>
      <c r="W201" s="176">
        <f t="shared" si="6"/>
        <v>0</v>
      </c>
      <c r="X201" s="176">
        <v>1.6000000000000001E-4</v>
      </c>
      <c r="Y201" s="176">
        <f t="shared" si="7"/>
        <v>3.2000000000000003E-4</v>
      </c>
      <c r="Z201" s="176">
        <v>0</v>
      </c>
      <c r="AA201" s="177">
        <f t="shared" si="8"/>
        <v>0</v>
      </c>
      <c r="AR201" s="21" t="s">
        <v>240</v>
      </c>
      <c r="AT201" s="21" t="s">
        <v>166</v>
      </c>
      <c r="AU201" s="21" t="s">
        <v>121</v>
      </c>
      <c r="AY201" s="21" t="s">
        <v>165</v>
      </c>
      <c r="BE201" s="113">
        <f t="shared" si="9"/>
        <v>0</v>
      </c>
      <c r="BF201" s="113">
        <f t="shared" si="10"/>
        <v>0</v>
      </c>
      <c r="BG201" s="113">
        <f t="shared" si="11"/>
        <v>0</v>
      </c>
      <c r="BH201" s="113">
        <f t="shared" si="12"/>
        <v>0</v>
      </c>
      <c r="BI201" s="113">
        <f t="shared" si="13"/>
        <v>0</v>
      </c>
      <c r="BJ201" s="21" t="s">
        <v>87</v>
      </c>
      <c r="BK201" s="113">
        <f t="shared" si="14"/>
        <v>0</v>
      </c>
      <c r="BL201" s="21" t="s">
        <v>240</v>
      </c>
      <c r="BM201" s="21" t="s">
        <v>313</v>
      </c>
    </row>
    <row r="202" spans="2:65" s="1" customFormat="1" ht="22.5" customHeight="1">
      <c r="B202" s="38"/>
      <c r="C202" s="171" t="s">
        <v>314</v>
      </c>
      <c r="D202" s="171" t="s">
        <v>166</v>
      </c>
      <c r="E202" s="172" t="s">
        <v>315</v>
      </c>
      <c r="F202" s="283" t="s">
        <v>316</v>
      </c>
      <c r="G202" s="283"/>
      <c r="H202" s="283"/>
      <c r="I202" s="283"/>
      <c r="J202" s="173" t="s">
        <v>286</v>
      </c>
      <c r="K202" s="174">
        <v>1</v>
      </c>
      <c r="L202" s="284">
        <v>0</v>
      </c>
      <c r="M202" s="285"/>
      <c r="N202" s="286">
        <f t="shared" si="5"/>
        <v>0</v>
      </c>
      <c r="O202" s="286"/>
      <c r="P202" s="286"/>
      <c r="Q202" s="286"/>
      <c r="R202" s="40"/>
      <c r="T202" s="175" t="s">
        <v>22</v>
      </c>
      <c r="U202" s="47" t="s">
        <v>44</v>
      </c>
      <c r="V202" s="39"/>
      <c r="W202" s="176">
        <f t="shared" si="6"/>
        <v>0</v>
      </c>
      <c r="X202" s="176">
        <v>2.9E-4</v>
      </c>
      <c r="Y202" s="176">
        <f t="shared" si="7"/>
        <v>2.9E-4</v>
      </c>
      <c r="Z202" s="176">
        <v>0</v>
      </c>
      <c r="AA202" s="177">
        <f t="shared" si="8"/>
        <v>0</v>
      </c>
      <c r="AR202" s="21" t="s">
        <v>240</v>
      </c>
      <c r="AT202" s="21" t="s">
        <v>166</v>
      </c>
      <c r="AU202" s="21" t="s">
        <v>121</v>
      </c>
      <c r="AY202" s="21" t="s">
        <v>165</v>
      </c>
      <c r="BE202" s="113">
        <f t="shared" si="9"/>
        <v>0</v>
      </c>
      <c r="BF202" s="113">
        <f t="shared" si="10"/>
        <v>0</v>
      </c>
      <c r="BG202" s="113">
        <f t="shared" si="11"/>
        <v>0</v>
      </c>
      <c r="BH202" s="113">
        <f t="shared" si="12"/>
        <v>0</v>
      </c>
      <c r="BI202" s="113">
        <f t="shared" si="13"/>
        <v>0</v>
      </c>
      <c r="BJ202" s="21" t="s">
        <v>87</v>
      </c>
      <c r="BK202" s="113">
        <f t="shared" si="14"/>
        <v>0</v>
      </c>
      <c r="BL202" s="21" t="s">
        <v>240</v>
      </c>
      <c r="BM202" s="21" t="s">
        <v>317</v>
      </c>
    </row>
    <row r="203" spans="2:65" s="1" customFormat="1" ht="31.5" customHeight="1">
      <c r="B203" s="38"/>
      <c r="C203" s="171" t="s">
        <v>283</v>
      </c>
      <c r="D203" s="171" t="s">
        <v>166</v>
      </c>
      <c r="E203" s="172" t="s">
        <v>318</v>
      </c>
      <c r="F203" s="283" t="s">
        <v>319</v>
      </c>
      <c r="G203" s="283"/>
      <c r="H203" s="283"/>
      <c r="I203" s="283"/>
      <c r="J203" s="173" t="s">
        <v>286</v>
      </c>
      <c r="K203" s="174">
        <v>4</v>
      </c>
      <c r="L203" s="284">
        <v>0</v>
      </c>
      <c r="M203" s="285"/>
      <c r="N203" s="286">
        <f t="shared" si="5"/>
        <v>0</v>
      </c>
      <c r="O203" s="286"/>
      <c r="P203" s="286"/>
      <c r="Q203" s="286"/>
      <c r="R203" s="40"/>
      <c r="T203" s="175" t="s">
        <v>22</v>
      </c>
      <c r="U203" s="47" t="s">
        <v>44</v>
      </c>
      <c r="V203" s="39"/>
      <c r="W203" s="176">
        <f t="shared" si="6"/>
        <v>0</v>
      </c>
      <c r="X203" s="176">
        <v>5.1000000000000004E-4</v>
      </c>
      <c r="Y203" s="176">
        <f t="shared" si="7"/>
        <v>2.0400000000000001E-3</v>
      </c>
      <c r="Z203" s="176">
        <v>0</v>
      </c>
      <c r="AA203" s="177">
        <f t="shared" si="8"/>
        <v>0</v>
      </c>
      <c r="AR203" s="21" t="s">
        <v>240</v>
      </c>
      <c r="AT203" s="21" t="s">
        <v>166</v>
      </c>
      <c r="AU203" s="21" t="s">
        <v>121</v>
      </c>
      <c r="AY203" s="21" t="s">
        <v>165</v>
      </c>
      <c r="BE203" s="113">
        <f t="shared" si="9"/>
        <v>0</v>
      </c>
      <c r="BF203" s="113">
        <f t="shared" si="10"/>
        <v>0</v>
      </c>
      <c r="BG203" s="113">
        <f t="shared" si="11"/>
        <v>0</v>
      </c>
      <c r="BH203" s="113">
        <f t="shared" si="12"/>
        <v>0</v>
      </c>
      <c r="BI203" s="113">
        <f t="shared" si="13"/>
        <v>0</v>
      </c>
      <c r="BJ203" s="21" t="s">
        <v>87</v>
      </c>
      <c r="BK203" s="113">
        <f t="shared" si="14"/>
        <v>0</v>
      </c>
      <c r="BL203" s="21" t="s">
        <v>240</v>
      </c>
      <c r="BM203" s="21" t="s">
        <v>320</v>
      </c>
    </row>
    <row r="204" spans="2:65" s="1" customFormat="1" ht="31.5" customHeight="1">
      <c r="B204" s="38"/>
      <c r="C204" s="171" t="s">
        <v>321</v>
      </c>
      <c r="D204" s="171" t="s">
        <v>166</v>
      </c>
      <c r="E204" s="172" t="s">
        <v>322</v>
      </c>
      <c r="F204" s="283" t="s">
        <v>323</v>
      </c>
      <c r="G204" s="283"/>
      <c r="H204" s="283"/>
      <c r="I204" s="283"/>
      <c r="J204" s="173" t="s">
        <v>239</v>
      </c>
      <c r="K204" s="174">
        <v>260</v>
      </c>
      <c r="L204" s="284">
        <v>0</v>
      </c>
      <c r="M204" s="285"/>
      <c r="N204" s="286">
        <f t="shared" si="5"/>
        <v>0</v>
      </c>
      <c r="O204" s="286"/>
      <c r="P204" s="286"/>
      <c r="Q204" s="286"/>
      <c r="R204" s="40"/>
      <c r="T204" s="175" t="s">
        <v>22</v>
      </c>
      <c r="U204" s="47" t="s">
        <v>44</v>
      </c>
      <c r="V204" s="39"/>
      <c r="W204" s="176">
        <f t="shared" si="6"/>
        <v>0</v>
      </c>
      <c r="X204" s="176">
        <v>0</v>
      </c>
      <c r="Y204" s="176">
        <f t="shared" si="7"/>
        <v>0</v>
      </c>
      <c r="Z204" s="176">
        <v>0</v>
      </c>
      <c r="AA204" s="177">
        <f t="shared" si="8"/>
        <v>0</v>
      </c>
      <c r="AR204" s="21" t="s">
        <v>240</v>
      </c>
      <c r="AT204" s="21" t="s">
        <v>166</v>
      </c>
      <c r="AU204" s="21" t="s">
        <v>121</v>
      </c>
      <c r="AY204" s="21" t="s">
        <v>165</v>
      </c>
      <c r="BE204" s="113">
        <f t="shared" si="9"/>
        <v>0</v>
      </c>
      <c r="BF204" s="113">
        <f t="shared" si="10"/>
        <v>0</v>
      </c>
      <c r="BG204" s="113">
        <f t="shared" si="11"/>
        <v>0</v>
      </c>
      <c r="BH204" s="113">
        <f t="shared" si="12"/>
        <v>0</v>
      </c>
      <c r="BI204" s="113">
        <f t="shared" si="13"/>
        <v>0</v>
      </c>
      <c r="BJ204" s="21" t="s">
        <v>87</v>
      </c>
      <c r="BK204" s="113">
        <f t="shared" si="14"/>
        <v>0</v>
      </c>
      <c r="BL204" s="21" t="s">
        <v>240</v>
      </c>
      <c r="BM204" s="21" t="s">
        <v>324</v>
      </c>
    </row>
    <row r="205" spans="2:65" s="11" customFormat="1" ht="22.5" customHeight="1">
      <c r="B205" s="186"/>
      <c r="C205" s="187"/>
      <c r="D205" s="187"/>
      <c r="E205" s="188" t="s">
        <v>22</v>
      </c>
      <c r="F205" s="299" t="s">
        <v>325</v>
      </c>
      <c r="G205" s="300"/>
      <c r="H205" s="300"/>
      <c r="I205" s="300"/>
      <c r="J205" s="187"/>
      <c r="K205" s="189">
        <v>63</v>
      </c>
      <c r="L205" s="187"/>
      <c r="M205" s="187"/>
      <c r="N205" s="187"/>
      <c r="O205" s="187"/>
      <c r="P205" s="187"/>
      <c r="Q205" s="187"/>
      <c r="R205" s="190"/>
      <c r="T205" s="191"/>
      <c r="U205" s="187"/>
      <c r="V205" s="187"/>
      <c r="W205" s="187"/>
      <c r="X205" s="187"/>
      <c r="Y205" s="187"/>
      <c r="Z205" s="187"/>
      <c r="AA205" s="192"/>
      <c r="AT205" s="193" t="s">
        <v>173</v>
      </c>
      <c r="AU205" s="193" t="s">
        <v>121</v>
      </c>
      <c r="AV205" s="11" t="s">
        <v>121</v>
      </c>
      <c r="AW205" s="11" t="s">
        <v>36</v>
      </c>
      <c r="AX205" s="11" t="s">
        <v>79</v>
      </c>
      <c r="AY205" s="193" t="s">
        <v>165</v>
      </c>
    </row>
    <row r="206" spans="2:65" s="11" customFormat="1" ht="22.5" customHeight="1">
      <c r="B206" s="186"/>
      <c r="C206" s="187"/>
      <c r="D206" s="187"/>
      <c r="E206" s="188" t="s">
        <v>22</v>
      </c>
      <c r="F206" s="291" t="s">
        <v>326</v>
      </c>
      <c r="G206" s="292"/>
      <c r="H206" s="292"/>
      <c r="I206" s="292"/>
      <c r="J206" s="187"/>
      <c r="K206" s="189">
        <v>117</v>
      </c>
      <c r="L206" s="187"/>
      <c r="M206" s="187"/>
      <c r="N206" s="187"/>
      <c r="O206" s="187"/>
      <c r="P206" s="187"/>
      <c r="Q206" s="187"/>
      <c r="R206" s="190"/>
      <c r="T206" s="191"/>
      <c r="U206" s="187"/>
      <c r="V206" s="187"/>
      <c r="W206" s="187"/>
      <c r="X206" s="187"/>
      <c r="Y206" s="187"/>
      <c r="Z206" s="187"/>
      <c r="AA206" s="192"/>
      <c r="AT206" s="193" t="s">
        <v>173</v>
      </c>
      <c r="AU206" s="193" t="s">
        <v>121</v>
      </c>
      <c r="AV206" s="11" t="s">
        <v>121</v>
      </c>
      <c r="AW206" s="11" t="s">
        <v>36</v>
      </c>
      <c r="AX206" s="11" t="s">
        <v>79</v>
      </c>
      <c r="AY206" s="193" t="s">
        <v>165</v>
      </c>
    </row>
    <row r="207" spans="2:65" s="11" customFormat="1" ht="22.5" customHeight="1">
      <c r="B207" s="186"/>
      <c r="C207" s="187"/>
      <c r="D207" s="187"/>
      <c r="E207" s="188" t="s">
        <v>22</v>
      </c>
      <c r="F207" s="291" t="s">
        <v>327</v>
      </c>
      <c r="G207" s="292"/>
      <c r="H207" s="292"/>
      <c r="I207" s="292"/>
      <c r="J207" s="187"/>
      <c r="K207" s="189">
        <v>50</v>
      </c>
      <c r="L207" s="187"/>
      <c r="M207" s="187"/>
      <c r="N207" s="187"/>
      <c r="O207" s="187"/>
      <c r="P207" s="187"/>
      <c r="Q207" s="187"/>
      <c r="R207" s="190"/>
      <c r="T207" s="191"/>
      <c r="U207" s="187"/>
      <c r="V207" s="187"/>
      <c r="W207" s="187"/>
      <c r="X207" s="187"/>
      <c r="Y207" s="187"/>
      <c r="Z207" s="187"/>
      <c r="AA207" s="192"/>
      <c r="AT207" s="193" t="s">
        <v>173</v>
      </c>
      <c r="AU207" s="193" t="s">
        <v>121</v>
      </c>
      <c r="AV207" s="11" t="s">
        <v>121</v>
      </c>
      <c r="AW207" s="11" t="s">
        <v>36</v>
      </c>
      <c r="AX207" s="11" t="s">
        <v>79</v>
      </c>
      <c r="AY207" s="193" t="s">
        <v>165</v>
      </c>
    </row>
    <row r="208" spans="2:65" s="11" customFormat="1" ht="22.5" customHeight="1">
      <c r="B208" s="186"/>
      <c r="C208" s="187"/>
      <c r="D208" s="187"/>
      <c r="E208" s="188" t="s">
        <v>22</v>
      </c>
      <c r="F208" s="291" t="s">
        <v>328</v>
      </c>
      <c r="G208" s="292"/>
      <c r="H208" s="292"/>
      <c r="I208" s="292"/>
      <c r="J208" s="187"/>
      <c r="K208" s="189">
        <v>30</v>
      </c>
      <c r="L208" s="187"/>
      <c r="M208" s="187"/>
      <c r="N208" s="187"/>
      <c r="O208" s="187"/>
      <c r="P208" s="187"/>
      <c r="Q208" s="187"/>
      <c r="R208" s="190"/>
      <c r="T208" s="191"/>
      <c r="U208" s="187"/>
      <c r="V208" s="187"/>
      <c r="W208" s="187"/>
      <c r="X208" s="187"/>
      <c r="Y208" s="187"/>
      <c r="Z208" s="187"/>
      <c r="AA208" s="192"/>
      <c r="AT208" s="193" t="s">
        <v>173</v>
      </c>
      <c r="AU208" s="193" t="s">
        <v>121</v>
      </c>
      <c r="AV208" s="11" t="s">
        <v>121</v>
      </c>
      <c r="AW208" s="11" t="s">
        <v>36</v>
      </c>
      <c r="AX208" s="11" t="s">
        <v>79</v>
      </c>
      <c r="AY208" s="193" t="s">
        <v>165</v>
      </c>
    </row>
    <row r="209" spans="2:65" s="12" customFormat="1" ht="22.5" customHeight="1">
      <c r="B209" s="194"/>
      <c r="C209" s="195"/>
      <c r="D209" s="195"/>
      <c r="E209" s="196" t="s">
        <v>22</v>
      </c>
      <c r="F209" s="293" t="s">
        <v>180</v>
      </c>
      <c r="G209" s="294"/>
      <c r="H209" s="294"/>
      <c r="I209" s="294"/>
      <c r="J209" s="195"/>
      <c r="K209" s="197">
        <v>260</v>
      </c>
      <c r="L209" s="195"/>
      <c r="M209" s="195"/>
      <c r="N209" s="195"/>
      <c r="O209" s="195"/>
      <c r="P209" s="195"/>
      <c r="Q209" s="195"/>
      <c r="R209" s="198"/>
      <c r="T209" s="199"/>
      <c r="U209" s="195"/>
      <c r="V209" s="195"/>
      <c r="W209" s="195"/>
      <c r="X209" s="195"/>
      <c r="Y209" s="195"/>
      <c r="Z209" s="195"/>
      <c r="AA209" s="200"/>
      <c r="AT209" s="201" t="s">
        <v>173</v>
      </c>
      <c r="AU209" s="201" t="s">
        <v>121</v>
      </c>
      <c r="AV209" s="12" t="s">
        <v>170</v>
      </c>
      <c r="AW209" s="12" t="s">
        <v>36</v>
      </c>
      <c r="AX209" s="12" t="s">
        <v>87</v>
      </c>
      <c r="AY209" s="201" t="s">
        <v>165</v>
      </c>
    </row>
    <row r="210" spans="2:65" s="1" customFormat="1" ht="31.5" customHeight="1">
      <c r="B210" s="38"/>
      <c r="C210" s="171" t="s">
        <v>265</v>
      </c>
      <c r="D210" s="171" t="s">
        <v>166</v>
      </c>
      <c r="E210" s="172" t="s">
        <v>329</v>
      </c>
      <c r="F210" s="283" t="s">
        <v>330</v>
      </c>
      <c r="G210" s="283"/>
      <c r="H210" s="283"/>
      <c r="I210" s="283"/>
      <c r="J210" s="173" t="s">
        <v>239</v>
      </c>
      <c r="K210" s="174">
        <v>49</v>
      </c>
      <c r="L210" s="284">
        <v>0</v>
      </c>
      <c r="M210" s="285"/>
      <c r="N210" s="286">
        <f>ROUND(L210*K210,2)</f>
        <v>0</v>
      </c>
      <c r="O210" s="286"/>
      <c r="P210" s="286"/>
      <c r="Q210" s="286"/>
      <c r="R210" s="40"/>
      <c r="T210" s="175" t="s">
        <v>22</v>
      </c>
      <c r="U210" s="47" t="s">
        <v>44</v>
      </c>
      <c r="V210" s="39"/>
      <c r="W210" s="176">
        <f>V210*K210</f>
        <v>0</v>
      </c>
      <c r="X210" s="176">
        <v>0</v>
      </c>
      <c r="Y210" s="176">
        <f>X210*K210</f>
        <v>0</v>
      </c>
      <c r="Z210" s="176">
        <v>0</v>
      </c>
      <c r="AA210" s="177">
        <f>Z210*K210</f>
        <v>0</v>
      </c>
      <c r="AR210" s="21" t="s">
        <v>240</v>
      </c>
      <c r="AT210" s="21" t="s">
        <v>166</v>
      </c>
      <c r="AU210" s="21" t="s">
        <v>121</v>
      </c>
      <c r="AY210" s="21" t="s">
        <v>165</v>
      </c>
      <c r="BE210" s="113">
        <f>IF(U210="základní",N210,0)</f>
        <v>0</v>
      </c>
      <c r="BF210" s="113">
        <f>IF(U210="snížená",N210,0)</f>
        <v>0</v>
      </c>
      <c r="BG210" s="113">
        <f>IF(U210="zákl. přenesená",N210,0)</f>
        <v>0</v>
      </c>
      <c r="BH210" s="113">
        <f>IF(U210="sníž. přenesená",N210,0)</f>
        <v>0</v>
      </c>
      <c r="BI210" s="113">
        <f>IF(U210="nulová",N210,0)</f>
        <v>0</v>
      </c>
      <c r="BJ210" s="21" t="s">
        <v>87</v>
      </c>
      <c r="BK210" s="113">
        <f>ROUND(L210*K210,2)</f>
        <v>0</v>
      </c>
      <c r="BL210" s="21" t="s">
        <v>240</v>
      </c>
      <c r="BM210" s="21" t="s">
        <v>331</v>
      </c>
    </row>
    <row r="211" spans="2:65" s="11" customFormat="1" ht="22.5" customHeight="1">
      <c r="B211" s="186"/>
      <c r="C211" s="187"/>
      <c r="D211" s="187"/>
      <c r="E211" s="188" t="s">
        <v>22</v>
      </c>
      <c r="F211" s="299" t="s">
        <v>332</v>
      </c>
      <c r="G211" s="300"/>
      <c r="H211" s="300"/>
      <c r="I211" s="300"/>
      <c r="J211" s="187"/>
      <c r="K211" s="189">
        <v>49</v>
      </c>
      <c r="L211" s="187"/>
      <c r="M211" s="187"/>
      <c r="N211" s="187"/>
      <c r="O211" s="187"/>
      <c r="P211" s="187"/>
      <c r="Q211" s="187"/>
      <c r="R211" s="190"/>
      <c r="T211" s="191"/>
      <c r="U211" s="187"/>
      <c r="V211" s="187"/>
      <c r="W211" s="187"/>
      <c r="X211" s="187"/>
      <c r="Y211" s="187"/>
      <c r="Z211" s="187"/>
      <c r="AA211" s="192"/>
      <c r="AT211" s="193" t="s">
        <v>173</v>
      </c>
      <c r="AU211" s="193" t="s">
        <v>121</v>
      </c>
      <c r="AV211" s="11" t="s">
        <v>121</v>
      </c>
      <c r="AW211" s="11" t="s">
        <v>36</v>
      </c>
      <c r="AX211" s="11" t="s">
        <v>87</v>
      </c>
      <c r="AY211" s="193" t="s">
        <v>165</v>
      </c>
    </row>
    <row r="212" spans="2:65" s="1" customFormat="1" ht="31.5" customHeight="1">
      <c r="B212" s="38"/>
      <c r="C212" s="171" t="s">
        <v>333</v>
      </c>
      <c r="D212" s="171" t="s">
        <v>166</v>
      </c>
      <c r="E212" s="172" t="s">
        <v>334</v>
      </c>
      <c r="F212" s="283" t="s">
        <v>335</v>
      </c>
      <c r="G212" s="283"/>
      <c r="H212" s="283"/>
      <c r="I212" s="283"/>
      <c r="J212" s="173" t="s">
        <v>336</v>
      </c>
      <c r="K212" s="206">
        <v>0</v>
      </c>
      <c r="L212" s="284">
        <v>0</v>
      </c>
      <c r="M212" s="285"/>
      <c r="N212" s="286">
        <f>ROUND(L212*K212,2)</f>
        <v>0</v>
      </c>
      <c r="O212" s="286"/>
      <c r="P212" s="286"/>
      <c r="Q212" s="286"/>
      <c r="R212" s="40"/>
      <c r="T212" s="175" t="s">
        <v>22</v>
      </c>
      <c r="U212" s="47" t="s">
        <v>44</v>
      </c>
      <c r="V212" s="39"/>
      <c r="W212" s="176">
        <f>V212*K212</f>
        <v>0</v>
      </c>
      <c r="X212" s="176">
        <v>0</v>
      </c>
      <c r="Y212" s="176">
        <f>X212*K212</f>
        <v>0</v>
      </c>
      <c r="Z212" s="176">
        <v>0</v>
      </c>
      <c r="AA212" s="177">
        <f>Z212*K212</f>
        <v>0</v>
      </c>
      <c r="AR212" s="21" t="s">
        <v>240</v>
      </c>
      <c r="AT212" s="21" t="s">
        <v>166</v>
      </c>
      <c r="AU212" s="21" t="s">
        <v>121</v>
      </c>
      <c r="AY212" s="21" t="s">
        <v>165</v>
      </c>
      <c r="BE212" s="113">
        <f>IF(U212="základní",N212,0)</f>
        <v>0</v>
      </c>
      <c r="BF212" s="113">
        <f>IF(U212="snížená",N212,0)</f>
        <v>0</v>
      </c>
      <c r="BG212" s="113">
        <f>IF(U212="zákl. přenesená",N212,0)</f>
        <v>0</v>
      </c>
      <c r="BH212" s="113">
        <f>IF(U212="sníž. přenesená",N212,0)</f>
        <v>0</v>
      </c>
      <c r="BI212" s="113">
        <f>IF(U212="nulová",N212,0)</f>
        <v>0</v>
      </c>
      <c r="BJ212" s="21" t="s">
        <v>87</v>
      </c>
      <c r="BK212" s="113">
        <f>ROUND(L212*K212,2)</f>
        <v>0</v>
      </c>
      <c r="BL212" s="21" t="s">
        <v>240</v>
      </c>
      <c r="BM212" s="21" t="s">
        <v>337</v>
      </c>
    </row>
    <row r="213" spans="2:65" s="9" customFormat="1" ht="29.85" customHeight="1">
      <c r="B213" s="160"/>
      <c r="C213" s="161"/>
      <c r="D213" s="170" t="s">
        <v>137</v>
      </c>
      <c r="E213" s="170"/>
      <c r="F213" s="170"/>
      <c r="G213" s="170"/>
      <c r="H213" s="170"/>
      <c r="I213" s="170"/>
      <c r="J213" s="170"/>
      <c r="K213" s="170"/>
      <c r="L213" s="170"/>
      <c r="M213" s="170"/>
      <c r="N213" s="306">
        <f>BK213</f>
        <v>0</v>
      </c>
      <c r="O213" s="307"/>
      <c r="P213" s="307"/>
      <c r="Q213" s="307"/>
      <c r="R213" s="163"/>
      <c r="T213" s="164"/>
      <c r="U213" s="161"/>
      <c r="V213" s="161"/>
      <c r="W213" s="165">
        <f>SUM(W214:W279)</f>
        <v>0</v>
      </c>
      <c r="X213" s="161"/>
      <c r="Y213" s="165">
        <f>SUM(Y214:Y279)</f>
        <v>0.74261600000000016</v>
      </c>
      <c r="Z213" s="161"/>
      <c r="AA213" s="166">
        <f>SUM(AA214:AA279)</f>
        <v>0</v>
      </c>
      <c r="AR213" s="167" t="s">
        <v>121</v>
      </c>
      <c r="AT213" s="168" t="s">
        <v>78</v>
      </c>
      <c r="AU213" s="168" t="s">
        <v>87</v>
      </c>
      <c r="AY213" s="167" t="s">
        <v>165</v>
      </c>
      <c r="BK213" s="169">
        <f>SUM(BK214:BK279)</f>
        <v>0</v>
      </c>
    </row>
    <row r="214" spans="2:65" s="1" customFormat="1" ht="22.5" customHeight="1">
      <c r="B214" s="38"/>
      <c r="C214" s="171" t="s">
        <v>338</v>
      </c>
      <c r="D214" s="171" t="s">
        <v>166</v>
      </c>
      <c r="E214" s="172" t="s">
        <v>339</v>
      </c>
      <c r="F214" s="283" t="s">
        <v>340</v>
      </c>
      <c r="G214" s="283"/>
      <c r="H214" s="283"/>
      <c r="I214" s="283"/>
      <c r="J214" s="173" t="s">
        <v>239</v>
      </c>
      <c r="K214" s="174">
        <v>18</v>
      </c>
      <c r="L214" s="284">
        <v>0</v>
      </c>
      <c r="M214" s="285"/>
      <c r="N214" s="286">
        <f t="shared" ref="N214:N224" si="15">ROUND(L214*K214,2)</f>
        <v>0</v>
      </c>
      <c r="O214" s="286"/>
      <c r="P214" s="286"/>
      <c r="Q214" s="286"/>
      <c r="R214" s="40"/>
      <c r="T214" s="175" t="s">
        <v>22</v>
      </c>
      <c r="U214" s="47" t="s">
        <v>44</v>
      </c>
      <c r="V214" s="39"/>
      <c r="W214" s="176">
        <f t="shared" ref="W214:W224" si="16">V214*K214</f>
        <v>0</v>
      </c>
      <c r="X214" s="176">
        <v>3.0899999999999999E-3</v>
      </c>
      <c r="Y214" s="176">
        <f t="shared" ref="Y214:Y224" si="17">X214*K214</f>
        <v>5.5619999999999996E-2</v>
      </c>
      <c r="Z214" s="176">
        <v>0</v>
      </c>
      <c r="AA214" s="177">
        <f t="shared" ref="AA214:AA224" si="18">Z214*K214</f>
        <v>0</v>
      </c>
      <c r="AR214" s="21" t="s">
        <v>240</v>
      </c>
      <c r="AT214" s="21" t="s">
        <v>166</v>
      </c>
      <c r="AU214" s="21" t="s">
        <v>121</v>
      </c>
      <c r="AY214" s="21" t="s">
        <v>165</v>
      </c>
      <c r="BE214" s="113">
        <f t="shared" ref="BE214:BE224" si="19">IF(U214="základní",N214,0)</f>
        <v>0</v>
      </c>
      <c r="BF214" s="113">
        <f t="shared" ref="BF214:BF224" si="20">IF(U214="snížená",N214,0)</f>
        <v>0</v>
      </c>
      <c r="BG214" s="113">
        <f t="shared" ref="BG214:BG224" si="21">IF(U214="zákl. přenesená",N214,0)</f>
        <v>0</v>
      </c>
      <c r="BH214" s="113">
        <f t="shared" ref="BH214:BH224" si="22">IF(U214="sníž. přenesená",N214,0)</f>
        <v>0</v>
      </c>
      <c r="BI214" s="113">
        <f t="shared" ref="BI214:BI224" si="23">IF(U214="nulová",N214,0)</f>
        <v>0</v>
      </c>
      <c r="BJ214" s="21" t="s">
        <v>87</v>
      </c>
      <c r="BK214" s="113">
        <f t="shared" ref="BK214:BK224" si="24">ROUND(L214*K214,2)</f>
        <v>0</v>
      </c>
      <c r="BL214" s="21" t="s">
        <v>240</v>
      </c>
      <c r="BM214" s="21" t="s">
        <v>341</v>
      </c>
    </row>
    <row r="215" spans="2:65" s="1" customFormat="1" ht="22.5" customHeight="1">
      <c r="B215" s="38"/>
      <c r="C215" s="171" t="s">
        <v>342</v>
      </c>
      <c r="D215" s="171" t="s">
        <v>166</v>
      </c>
      <c r="E215" s="172" t="s">
        <v>343</v>
      </c>
      <c r="F215" s="283" t="s">
        <v>344</v>
      </c>
      <c r="G215" s="283"/>
      <c r="H215" s="283"/>
      <c r="I215" s="283"/>
      <c r="J215" s="173" t="s">
        <v>239</v>
      </c>
      <c r="K215" s="174">
        <v>4</v>
      </c>
      <c r="L215" s="284">
        <v>0</v>
      </c>
      <c r="M215" s="285"/>
      <c r="N215" s="286">
        <f t="shared" si="15"/>
        <v>0</v>
      </c>
      <c r="O215" s="286"/>
      <c r="P215" s="286"/>
      <c r="Q215" s="286"/>
      <c r="R215" s="40"/>
      <c r="T215" s="175" t="s">
        <v>22</v>
      </c>
      <c r="U215" s="47" t="s">
        <v>44</v>
      </c>
      <c r="V215" s="39"/>
      <c r="W215" s="176">
        <f t="shared" si="16"/>
        <v>0</v>
      </c>
      <c r="X215" s="176">
        <v>4.5100000000000001E-3</v>
      </c>
      <c r="Y215" s="176">
        <f t="shared" si="17"/>
        <v>1.804E-2</v>
      </c>
      <c r="Z215" s="176">
        <v>0</v>
      </c>
      <c r="AA215" s="177">
        <f t="shared" si="18"/>
        <v>0</v>
      </c>
      <c r="AR215" s="21" t="s">
        <v>240</v>
      </c>
      <c r="AT215" s="21" t="s">
        <v>166</v>
      </c>
      <c r="AU215" s="21" t="s">
        <v>121</v>
      </c>
      <c r="AY215" s="21" t="s">
        <v>165</v>
      </c>
      <c r="BE215" s="113">
        <f t="shared" si="19"/>
        <v>0</v>
      </c>
      <c r="BF215" s="113">
        <f t="shared" si="20"/>
        <v>0</v>
      </c>
      <c r="BG215" s="113">
        <f t="shared" si="21"/>
        <v>0</v>
      </c>
      <c r="BH215" s="113">
        <f t="shared" si="22"/>
        <v>0</v>
      </c>
      <c r="BI215" s="113">
        <f t="shared" si="23"/>
        <v>0</v>
      </c>
      <c r="BJ215" s="21" t="s">
        <v>87</v>
      </c>
      <c r="BK215" s="113">
        <f t="shared" si="24"/>
        <v>0</v>
      </c>
      <c r="BL215" s="21" t="s">
        <v>240</v>
      </c>
      <c r="BM215" s="21" t="s">
        <v>345</v>
      </c>
    </row>
    <row r="216" spans="2:65" s="1" customFormat="1" ht="22.5" customHeight="1">
      <c r="B216" s="38"/>
      <c r="C216" s="171" t="s">
        <v>276</v>
      </c>
      <c r="D216" s="171" t="s">
        <v>166</v>
      </c>
      <c r="E216" s="172" t="s">
        <v>346</v>
      </c>
      <c r="F216" s="283" t="s">
        <v>347</v>
      </c>
      <c r="G216" s="283"/>
      <c r="H216" s="283"/>
      <c r="I216" s="283"/>
      <c r="J216" s="173" t="s">
        <v>239</v>
      </c>
      <c r="K216" s="174">
        <v>40</v>
      </c>
      <c r="L216" s="284">
        <v>0</v>
      </c>
      <c r="M216" s="285"/>
      <c r="N216" s="286">
        <f t="shared" si="15"/>
        <v>0</v>
      </c>
      <c r="O216" s="286"/>
      <c r="P216" s="286"/>
      <c r="Q216" s="286"/>
      <c r="R216" s="40"/>
      <c r="T216" s="175" t="s">
        <v>22</v>
      </c>
      <c r="U216" s="47" t="s">
        <v>44</v>
      </c>
      <c r="V216" s="39"/>
      <c r="W216" s="176">
        <f t="shared" si="16"/>
        <v>0</v>
      </c>
      <c r="X216" s="176">
        <v>5.1799999999999997E-3</v>
      </c>
      <c r="Y216" s="176">
        <f t="shared" si="17"/>
        <v>0.2072</v>
      </c>
      <c r="Z216" s="176">
        <v>0</v>
      </c>
      <c r="AA216" s="177">
        <f t="shared" si="18"/>
        <v>0</v>
      </c>
      <c r="AR216" s="21" t="s">
        <v>240</v>
      </c>
      <c r="AT216" s="21" t="s">
        <v>166</v>
      </c>
      <c r="AU216" s="21" t="s">
        <v>121</v>
      </c>
      <c r="AY216" s="21" t="s">
        <v>165</v>
      </c>
      <c r="BE216" s="113">
        <f t="shared" si="19"/>
        <v>0</v>
      </c>
      <c r="BF216" s="113">
        <f t="shared" si="20"/>
        <v>0</v>
      </c>
      <c r="BG216" s="113">
        <f t="shared" si="21"/>
        <v>0</v>
      </c>
      <c r="BH216" s="113">
        <f t="shared" si="22"/>
        <v>0</v>
      </c>
      <c r="BI216" s="113">
        <f t="shared" si="23"/>
        <v>0</v>
      </c>
      <c r="BJ216" s="21" t="s">
        <v>87</v>
      </c>
      <c r="BK216" s="113">
        <f t="shared" si="24"/>
        <v>0</v>
      </c>
      <c r="BL216" s="21" t="s">
        <v>240</v>
      </c>
      <c r="BM216" s="21" t="s">
        <v>348</v>
      </c>
    </row>
    <row r="217" spans="2:65" s="1" customFormat="1" ht="22.5" customHeight="1">
      <c r="B217" s="38"/>
      <c r="C217" s="171" t="s">
        <v>349</v>
      </c>
      <c r="D217" s="171" t="s">
        <v>166</v>
      </c>
      <c r="E217" s="172" t="s">
        <v>350</v>
      </c>
      <c r="F217" s="283" t="s">
        <v>351</v>
      </c>
      <c r="G217" s="283"/>
      <c r="H217" s="283"/>
      <c r="I217" s="283"/>
      <c r="J217" s="173" t="s">
        <v>239</v>
      </c>
      <c r="K217" s="174">
        <v>169</v>
      </c>
      <c r="L217" s="284">
        <v>0</v>
      </c>
      <c r="M217" s="285"/>
      <c r="N217" s="286">
        <f t="shared" si="15"/>
        <v>0</v>
      </c>
      <c r="O217" s="286"/>
      <c r="P217" s="286"/>
      <c r="Q217" s="286"/>
      <c r="R217" s="40"/>
      <c r="T217" s="175" t="s">
        <v>22</v>
      </c>
      <c r="U217" s="47" t="s">
        <v>44</v>
      </c>
      <c r="V217" s="39"/>
      <c r="W217" s="176">
        <f t="shared" si="16"/>
        <v>0</v>
      </c>
      <c r="X217" s="176">
        <v>7.7999999999999999E-4</v>
      </c>
      <c r="Y217" s="176">
        <f t="shared" si="17"/>
        <v>0.13181999999999999</v>
      </c>
      <c r="Z217" s="176">
        <v>0</v>
      </c>
      <c r="AA217" s="177">
        <f t="shared" si="18"/>
        <v>0</v>
      </c>
      <c r="AR217" s="21" t="s">
        <v>240</v>
      </c>
      <c r="AT217" s="21" t="s">
        <v>166</v>
      </c>
      <c r="AU217" s="21" t="s">
        <v>121</v>
      </c>
      <c r="AY217" s="21" t="s">
        <v>165</v>
      </c>
      <c r="BE217" s="113">
        <f t="shared" si="19"/>
        <v>0</v>
      </c>
      <c r="BF217" s="113">
        <f t="shared" si="20"/>
        <v>0</v>
      </c>
      <c r="BG217" s="113">
        <f t="shared" si="21"/>
        <v>0</v>
      </c>
      <c r="BH217" s="113">
        <f t="shared" si="22"/>
        <v>0</v>
      </c>
      <c r="BI217" s="113">
        <f t="shared" si="23"/>
        <v>0</v>
      </c>
      <c r="BJ217" s="21" t="s">
        <v>87</v>
      </c>
      <c r="BK217" s="113">
        <f t="shared" si="24"/>
        <v>0</v>
      </c>
      <c r="BL217" s="21" t="s">
        <v>240</v>
      </c>
      <c r="BM217" s="21" t="s">
        <v>352</v>
      </c>
    </row>
    <row r="218" spans="2:65" s="1" customFormat="1" ht="22.5" customHeight="1">
      <c r="B218" s="38"/>
      <c r="C218" s="171" t="s">
        <v>353</v>
      </c>
      <c r="D218" s="171" t="s">
        <v>166</v>
      </c>
      <c r="E218" s="172" t="s">
        <v>354</v>
      </c>
      <c r="F218" s="283" t="s">
        <v>355</v>
      </c>
      <c r="G218" s="283"/>
      <c r="H218" s="283"/>
      <c r="I218" s="283"/>
      <c r="J218" s="173" t="s">
        <v>239</v>
      </c>
      <c r="K218" s="174">
        <v>5</v>
      </c>
      <c r="L218" s="284">
        <v>0</v>
      </c>
      <c r="M218" s="285"/>
      <c r="N218" s="286">
        <f t="shared" si="15"/>
        <v>0</v>
      </c>
      <c r="O218" s="286"/>
      <c r="P218" s="286"/>
      <c r="Q218" s="286"/>
      <c r="R218" s="40"/>
      <c r="T218" s="175" t="s">
        <v>22</v>
      </c>
      <c r="U218" s="47" t="s">
        <v>44</v>
      </c>
      <c r="V218" s="39"/>
      <c r="W218" s="176">
        <f t="shared" si="16"/>
        <v>0</v>
      </c>
      <c r="X218" s="176">
        <v>1.25E-3</v>
      </c>
      <c r="Y218" s="176">
        <f t="shared" si="17"/>
        <v>6.2500000000000003E-3</v>
      </c>
      <c r="Z218" s="176">
        <v>0</v>
      </c>
      <c r="AA218" s="177">
        <f t="shared" si="18"/>
        <v>0</v>
      </c>
      <c r="AR218" s="21" t="s">
        <v>240</v>
      </c>
      <c r="AT218" s="21" t="s">
        <v>166</v>
      </c>
      <c r="AU218" s="21" t="s">
        <v>121</v>
      </c>
      <c r="AY218" s="21" t="s">
        <v>165</v>
      </c>
      <c r="BE218" s="113">
        <f t="shared" si="19"/>
        <v>0</v>
      </c>
      <c r="BF218" s="113">
        <f t="shared" si="20"/>
        <v>0</v>
      </c>
      <c r="BG218" s="113">
        <f t="shared" si="21"/>
        <v>0</v>
      </c>
      <c r="BH218" s="113">
        <f t="shared" si="22"/>
        <v>0</v>
      </c>
      <c r="BI218" s="113">
        <f t="shared" si="23"/>
        <v>0</v>
      </c>
      <c r="BJ218" s="21" t="s">
        <v>87</v>
      </c>
      <c r="BK218" s="113">
        <f t="shared" si="24"/>
        <v>0</v>
      </c>
      <c r="BL218" s="21" t="s">
        <v>240</v>
      </c>
      <c r="BM218" s="21" t="s">
        <v>356</v>
      </c>
    </row>
    <row r="219" spans="2:65" s="1" customFormat="1" ht="22.5" customHeight="1">
      <c r="B219" s="38"/>
      <c r="C219" s="171" t="s">
        <v>357</v>
      </c>
      <c r="D219" s="171" t="s">
        <v>166</v>
      </c>
      <c r="E219" s="172" t="s">
        <v>358</v>
      </c>
      <c r="F219" s="283" t="s">
        <v>359</v>
      </c>
      <c r="G219" s="283"/>
      <c r="H219" s="283"/>
      <c r="I219" s="283"/>
      <c r="J219" s="173" t="s">
        <v>239</v>
      </c>
      <c r="K219" s="174">
        <v>35</v>
      </c>
      <c r="L219" s="284">
        <v>0</v>
      </c>
      <c r="M219" s="285"/>
      <c r="N219" s="286">
        <f t="shared" si="15"/>
        <v>0</v>
      </c>
      <c r="O219" s="286"/>
      <c r="P219" s="286"/>
      <c r="Q219" s="286"/>
      <c r="R219" s="40"/>
      <c r="T219" s="175" t="s">
        <v>22</v>
      </c>
      <c r="U219" s="47" t="s">
        <v>44</v>
      </c>
      <c r="V219" s="39"/>
      <c r="W219" s="176">
        <f t="shared" si="16"/>
        <v>0</v>
      </c>
      <c r="X219" s="176">
        <v>9.6000000000000002E-4</v>
      </c>
      <c r="Y219" s="176">
        <f t="shared" si="17"/>
        <v>3.3599999999999998E-2</v>
      </c>
      <c r="Z219" s="176">
        <v>0</v>
      </c>
      <c r="AA219" s="177">
        <f t="shared" si="18"/>
        <v>0</v>
      </c>
      <c r="AR219" s="21" t="s">
        <v>240</v>
      </c>
      <c r="AT219" s="21" t="s">
        <v>166</v>
      </c>
      <c r="AU219" s="21" t="s">
        <v>121</v>
      </c>
      <c r="AY219" s="21" t="s">
        <v>165</v>
      </c>
      <c r="BE219" s="113">
        <f t="shared" si="19"/>
        <v>0</v>
      </c>
      <c r="BF219" s="113">
        <f t="shared" si="20"/>
        <v>0</v>
      </c>
      <c r="BG219" s="113">
        <f t="shared" si="21"/>
        <v>0</v>
      </c>
      <c r="BH219" s="113">
        <f t="shared" si="22"/>
        <v>0</v>
      </c>
      <c r="BI219" s="113">
        <f t="shared" si="23"/>
        <v>0</v>
      </c>
      <c r="BJ219" s="21" t="s">
        <v>87</v>
      </c>
      <c r="BK219" s="113">
        <f t="shared" si="24"/>
        <v>0</v>
      </c>
      <c r="BL219" s="21" t="s">
        <v>240</v>
      </c>
      <c r="BM219" s="21" t="s">
        <v>360</v>
      </c>
    </row>
    <row r="220" spans="2:65" s="1" customFormat="1" ht="22.5" customHeight="1">
      <c r="B220" s="38"/>
      <c r="C220" s="171" t="s">
        <v>361</v>
      </c>
      <c r="D220" s="171" t="s">
        <v>166</v>
      </c>
      <c r="E220" s="172" t="s">
        <v>362</v>
      </c>
      <c r="F220" s="283" t="s">
        <v>363</v>
      </c>
      <c r="G220" s="283"/>
      <c r="H220" s="283"/>
      <c r="I220" s="283"/>
      <c r="J220" s="173" t="s">
        <v>239</v>
      </c>
      <c r="K220" s="174">
        <v>3</v>
      </c>
      <c r="L220" s="284">
        <v>0</v>
      </c>
      <c r="M220" s="285"/>
      <c r="N220" s="286">
        <f t="shared" si="15"/>
        <v>0</v>
      </c>
      <c r="O220" s="286"/>
      <c r="P220" s="286"/>
      <c r="Q220" s="286"/>
      <c r="R220" s="40"/>
      <c r="T220" s="175" t="s">
        <v>22</v>
      </c>
      <c r="U220" s="47" t="s">
        <v>44</v>
      </c>
      <c r="V220" s="39"/>
      <c r="W220" s="176">
        <f t="shared" si="16"/>
        <v>0</v>
      </c>
      <c r="X220" s="176">
        <v>2.5600000000000002E-3</v>
      </c>
      <c r="Y220" s="176">
        <f t="shared" si="17"/>
        <v>7.6800000000000011E-3</v>
      </c>
      <c r="Z220" s="176">
        <v>0</v>
      </c>
      <c r="AA220" s="177">
        <f t="shared" si="18"/>
        <v>0</v>
      </c>
      <c r="AR220" s="21" t="s">
        <v>240</v>
      </c>
      <c r="AT220" s="21" t="s">
        <v>166</v>
      </c>
      <c r="AU220" s="21" t="s">
        <v>121</v>
      </c>
      <c r="AY220" s="21" t="s">
        <v>165</v>
      </c>
      <c r="BE220" s="113">
        <f t="shared" si="19"/>
        <v>0</v>
      </c>
      <c r="BF220" s="113">
        <f t="shared" si="20"/>
        <v>0</v>
      </c>
      <c r="BG220" s="113">
        <f t="shared" si="21"/>
        <v>0</v>
      </c>
      <c r="BH220" s="113">
        <f t="shared" si="22"/>
        <v>0</v>
      </c>
      <c r="BI220" s="113">
        <f t="shared" si="23"/>
        <v>0</v>
      </c>
      <c r="BJ220" s="21" t="s">
        <v>87</v>
      </c>
      <c r="BK220" s="113">
        <f t="shared" si="24"/>
        <v>0</v>
      </c>
      <c r="BL220" s="21" t="s">
        <v>240</v>
      </c>
      <c r="BM220" s="21" t="s">
        <v>364</v>
      </c>
    </row>
    <row r="221" spans="2:65" s="1" customFormat="1" ht="22.5" customHeight="1">
      <c r="B221" s="38"/>
      <c r="C221" s="171" t="s">
        <v>365</v>
      </c>
      <c r="D221" s="171" t="s">
        <v>166</v>
      </c>
      <c r="E221" s="172" t="s">
        <v>366</v>
      </c>
      <c r="F221" s="283" t="s">
        <v>367</v>
      </c>
      <c r="G221" s="283"/>
      <c r="H221" s="283"/>
      <c r="I221" s="283"/>
      <c r="J221" s="173" t="s">
        <v>239</v>
      </c>
      <c r="K221" s="174">
        <v>17</v>
      </c>
      <c r="L221" s="284">
        <v>0</v>
      </c>
      <c r="M221" s="285"/>
      <c r="N221" s="286">
        <f t="shared" si="15"/>
        <v>0</v>
      </c>
      <c r="O221" s="286"/>
      <c r="P221" s="286"/>
      <c r="Q221" s="286"/>
      <c r="R221" s="40"/>
      <c r="T221" s="175" t="s">
        <v>22</v>
      </c>
      <c r="U221" s="47" t="s">
        <v>44</v>
      </c>
      <c r="V221" s="39"/>
      <c r="W221" s="176">
        <f t="shared" si="16"/>
        <v>0</v>
      </c>
      <c r="X221" s="176">
        <v>3.64E-3</v>
      </c>
      <c r="Y221" s="176">
        <f t="shared" si="17"/>
        <v>6.1879999999999998E-2</v>
      </c>
      <c r="Z221" s="176">
        <v>0</v>
      </c>
      <c r="AA221" s="177">
        <f t="shared" si="18"/>
        <v>0</v>
      </c>
      <c r="AR221" s="21" t="s">
        <v>240</v>
      </c>
      <c r="AT221" s="21" t="s">
        <v>166</v>
      </c>
      <c r="AU221" s="21" t="s">
        <v>121</v>
      </c>
      <c r="AY221" s="21" t="s">
        <v>165</v>
      </c>
      <c r="BE221" s="113">
        <f t="shared" si="19"/>
        <v>0</v>
      </c>
      <c r="BF221" s="113">
        <f t="shared" si="20"/>
        <v>0</v>
      </c>
      <c r="BG221" s="113">
        <f t="shared" si="21"/>
        <v>0</v>
      </c>
      <c r="BH221" s="113">
        <f t="shared" si="22"/>
        <v>0</v>
      </c>
      <c r="BI221" s="113">
        <f t="shared" si="23"/>
        <v>0</v>
      </c>
      <c r="BJ221" s="21" t="s">
        <v>87</v>
      </c>
      <c r="BK221" s="113">
        <f t="shared" si="24"/>
        <v>0</v>
      </c>
      <c r="BL221" s="21" t="s">
        <v>240</v>
      </c>
      <c r="BM221" s="21" t="s">
        <v>368</v>
      </c>
    </row>
    <row r="222" spans="2:65" s="1" customFormat="1" ht="22.5" customHeight="1">
      <c r="B222" s="38"/>
      <c r="C222" s="171" t="s">
        <v>369</v>
      </c>
      <c r="D222" s="171" t="s">
        <v>166</v>
      </c>
      <c r="E222" s="172" t="s">
        <v>370</v>
      </c>
      <c r="F222" s="283" t="s">
        <v>371</v>
      </c>
      <c r="G222" s="283"/>
      <c r="H222" s="283"/>
      <c r="I222" s="283"/>
      <c r="J222" s="173" t="s">
        <v>239</v>
      </c>
      <c r="K222" s="174">
        <v>28.3</v>
      </c>
      <c r="L222" s="284">
        <v>0</v>
      </c>
      <c r="M222" s="285"/>
      <c r="N222" s="286">
        <f t="shared" si="15"/>
        <v>0</v>
      </c>
      <c r="O222" s="286"/>
      <c r="P222" s="286"/>
      <c r="Q222" s="286"/>
      <c r="R222" s="40"/>
      <c r="T222" s="175" t="s">
        <v>22</v>
      </c>
      <c r="U222" s="47" t="s">
        <v>44</v>
      </c>
      <c r="V222" s="39"/>
      <c r="W222" s="176">
        <f t="shared" si="16"/>
        <v>0</v>
      </c>
      <c r="X222" s="176">
        <v>1.07E-3</v>
      </c>
      <c r="Y222" s="176">
        <f t="shared" si="17"/>
        <v>3.0280999999999999E-2</v>
      </c>
      <c r="Z222" s="176">
        <v>0</v>
      </c>
      <c r="AA222" s="177">
        <f t="shared" si="18"/>
        <v>0</v>
      </c>
      <c r="AR222" s="21" t="s">
        <v>240</v>
      </c>
      <c r="AT222" s="21" t="s">
        <v>166</v>
      </c>
      <c r="AU222" s="21" t="s">
        <v>121</v>
      </c>
      <c r="AY222" s="21" t="s">
        <v>165</v>
      </c>
      <c r="BE222" s="113">
        <f t="shared" si="19"/>
        <v>0</v>
      </c>
      <c r="BF222" s="113">
        <f t="shared" si="20"/>
        <v>0</v>
      </c>
      <c r="BG222" s="113">
        <f t="shared" si="21"/>
        <v>0</v>
      </c>
      <c r="BH222" s="113">
        <f t="shared" si="22"/>
        <v>0</v>
      </c>
      <c r="BI222" s="113">
        <f t="shared" si="23"/>
        <v>0</v>
      </c>
      <c r="BJ222" s="21" t="s">
        <v>87</v>
      </c>
      <c r="BK222" s="113">
        <f t="shared" si="24"/>
        <v>0</v>
      </c>
      <c r="BL222" s="21" t="s">
        <v>240</v>
      </c>
      <c r="BM222" s="21" t="s">
        <v>372</v>
      </c>
    </row>
    <row r="223" spans="2:65" s="1" customFormat="1" ht="31.5" customHeight="1">
      <c r="B223" s="38"/>
      <c r="C223" s="171" t="s">
        <v>373</v>
      </c>
      <c r="D223" s="171" t="s">
        <v>166</v>
      </c>
      <c r="E223" s="172" t="s">
        <v>374</v>
      </c>
      <c r="F223" s="283" t="s">
        <v>375</v>
      </c>
      <c r="G223" s="283"/>
      <c r="H223" s="283"/>
      <c r="I223" s="283"/>
      <c r="J223" s="173" t="s">
        <v>239</v>
      </c>
      <c r="K223" s="174">
        <v>84</v>
      </c>
      <c r="L223" s="284">
        <v>0</v>
      </c>
      <c r="M223" s="285"/>
      <c r="N223" s="286">
        <f t="shared" si="15"/>
        <v>0</v>
      </c>
      <c r="O223" s="286"/>
      <c r="P223" s="286"/>
      <c r="Q223" s="286"/>
      <c r="R223" s="40"/>
      <c r="T223" s="175" t="s">
        <v>22</v>
      </c>
      <c r="U223" s="47" t="s">
        <v>44</v>
      </c>
      <c r="V223" s="39"/>
      <c r="W223" s="176">
        <f t="shared" si="16"/>
        <v>0</v>
      </c>
      <c r="X223" s="176">
        <v>6.9999999999999994E-5</v>
      </c>
      <c r="Y223" s="176">
        <f t="shared" si="17"/>
        <v>5.8799999999999998E-3</v>
      </c>
      <c r="Z223" s="176">
        <v>0</v>
      </c>
      <c r="AA223" s="177">
        <f t="shared" si="18"/>
        <v>0</v>
      </c>
      <c r="AR223" s="21" t="s">
        <v>240</v>
      </c>
      <c r="AT223" s="21" t="s">
        <v>166</v>
      </c>
      <c r="AU223" s="21" t="s">
        <v>121</v>
      </c>
      <c r="AY223" s="21" t="s">
        <v>165</v>
      </c>
      <c r="BE223" s="113">
        <f t="shared" si="19"/>
        <v>0</v>
      </c>
      <c r="BF223" s="113">
        <f t="shared" si="20"/>
        <v>0</v>
      </c>
      <c r="BG223" s="113">
        <f t="shared" si="21"/>
        <v>0</v>
      </c>
      <c r="BH223" s="113">
        <f t="shared" si="22"/>
        <v>0</v>
      </c>
      <c r="BI223" s="113">
        <f t="shared" si="23"/>
        <v>0</v>
      </c>
      <c r="BJ223" s="21" t="s">
        <v>87</v>
      </c>
      <c r="BK223" s="113">
        <f t="shared" si="24"/>
        <v>0</v>
      </c>
      <c r="BL223" s="21" t="s">
        <v>240</v>
      </c>
      <c r="BM223" s="21" t="s">
        <v>376</v>
      </c>
    </row>
    <row r="224" spans="2:65" s="1" customFormat="1" ht="31.5" customHeight="1">
      <c r="B224" s="38"/>
      <c r="C224" s="171" t="s">
        <v>377</v>
      </c>
      <c r="D224" s="171" t="s">
        <v>166</v>
      </c>
      <c r="E224" s="172" t="s">
        <v>378</v>
      </c>
      <c r="F224" s="283" t="s">
        <v>379</v>
      </c>
      <c r="G224" s="283"/>
      <c r="H224" s="283"/>
      <c r="I224" s="283"/>
      <c r="J224" s="173" t="s">
        <v>239</v>
      </c>
      <c r="K224" s="174">
        <v>16.5</v>
      </c>
      <c r="L224" s="284">
        <v>0</v>
      </c>
      <c r="M224" s="285"/>
      <c r="N224" s="286">
        <f t="shared" si="15"/>
        <v>0</v>
      </c>
      <c r="O224" s="286"/>
      <c r="P224" s="286"/>
      <c r="Q224" s="286"/>
      <c r="R224" s="40"/>
      <c r="T224" s="175" t="s">
        <v>22</v>
      </c>
      <c r="U224" s="47" t="s">
        <v>44</v>
      </c>
      <c r="V224" s="39"/>
      <c r="W224" s="176">
        <f t="shared" si="16"/>
        <v>0</v>
      </c>
      <c r="X224" s="176">
        <v>9.0000000000000006E-5</v>
      </c>
      <c r="Y224" s="176">
        <f t="shared" si="17"/>
        <v>1.485E-3</v>
      </c>
      <c r="Z224" s="176">
        <v>0</v>
      </c>
      <c r="AA224" s="177">
        <f t="shared" si="18"/>
        <v>0</v>
      </c>
      <c r="AR224" s="21" t="s">
        <v>240</v>
      </c>
      <c r="AT224" s="21" t="s">
        <v>166</v>
      </c>
      <c r="AU224" s="21" t="s">
        <v>121</v>
      </c>
      <c r="AY224" s="21" t="s">
        <v>165</v>
      </c>
      <c r="BE224" s="113">
        <f t="shared" si="19"/>
        <v>0</v>
      </c>
      <c r="BF224" s="113">
        <f t="shared" si="20"/>
        <v>0</v>
      </c>
      <c r="BG224" s="113">
        <f t="shared" si="21"/>
        <v>0</v>
      </c>
      <c r="BH224" s="113">
        <f t="shared" si="22"/>
        <v>0</v>
      </c>
      <c r="BI224" s="113">
        <f t="shared" si="23"/>
        <v>0</v>
      </c>
      <c r="BJ224" s="21" t="s">
        <v>87</v>
      </c>
      <c r="BK224" s="113">
        <f t="shared" si="24"/>
        <v>0</v>
      </c>
      <c r="BL224" s="21" t="s">
        <v>240</v>
      </c>
      <c r="BM224" s="21" t="s">
        <v>380</v>
      </c>
    </row>
    <row r="225" spans="2:65" s="11" customFormat="1" ht="22.5" customHeight="1">
      <c r="B225" s="186"/>
      <c r="C225" s="187"/>
      <c r="D225" s="187"/>
      <c r="E225" s="188" t="s">
        <v>22</v>
      </c>
      <c r="F225" s="299" t="s">
        <v>381</v>
      </c>
      <c r="G225" s="300"/>
      <c r="H225" s="300"/>
      <c r="I225" s="300"/>
      <c r="J225" s="187"/>
      <c r="K225" s="189">
        <v>16.5</v>
      </c>
      <c r="L225" s="187"/>
      <c r="M225" s="187"/>
      <c r="N225" s="187"/>
      <c r="O225" s="187"/>
      <c r="P225" s="187"/>
      <c r="Q225" s="187"/>
      <c r="R225" s="190"/>
      <c r="T225" s="191"/>
      <c r="U225" s="187"/>
      <c r="V225" s="187"/>
      <c r="W225" s="187"/>
      <c r="X225" s="187"/>
      <c r="Y225" s="187"/>
      <c r="Z225" s="187"/>
      <c r="AA225" s="192"/>
      <c r="AT225" s="193" t="s">
        <v>173</v>
      </c>
      <c r="AU225" s="193" t="s">
        <v>121</v>
      </c>
      <c r="AV225" s="11" t="s">
        <v>121</v>
      </c>
      <c r="AW225" s="11" t="s">
        <v>36</v>
      </c>
      <c r="AX225" s="11" t="s">
        <v>87</v>
      </c>
      <c r="AY225" s="193" t="s">
        <v>165</v>
      </c>
    </row>
    <row r="226" spans="2:65" s="1" customFormat="1" ht="31.5" customHeight="1">
      <c r="B226" s="38"/>
      <c r="C226" s="171" t="s">
        <v>382</v>
      </c>
      <c r="D226" s="171" t="s">
        <v>166</v>
      </c>
      <c r="E226" s="172" t="s">
        <v>383</v>
      </c>
      <c r="F226" s="283" t="s">
        <v>384</v>
      </c>
      <c r="G226" s="283"/>
      <c r="H226" s="283"/>
      <c r="I226" s="283"/>
      <c r="J226" s="173" t="s">
        <v>239</v>
      </c>
      <c r="K226" s="174">
        <v>10</v>
      </c>
      <c r="L226" s="284">
        <v>0</v>
      </c>
      <c r="M226" s="285"/>
      <c r="N226" s="286">
        <f>ROUND(L226*K226,2)</f>
        <v>0</v>
      </c>
      <c r="O226" s="286"/>
      <c r="P226" s="286"/>
      <c r="Q226" s="286"/>
      <c r="R226" s="40"/>
      <c r="T226" s="175" t="s">
        <v>22</v>
      </c>
      <c r="U226" s="47" t="s">
        <v>44</v>
      </c>
      <c r="V226" s="39"/>
      <c r="W226" s="176">
        <f>V226*K226</f>
        <v>0</v>
      </c>
      <c r="X226" s="176">
        <v>1.2E-4</v>
      </c>
      <c r="Y226" s="176">
        <f>X226*K226</f>
        <v>1.2000000000000001E-3</v>
      </c>
      <c r="Z226" s="176">
        <v>0</v>
      </c>
      <c r="AA226" s="177">
        <f>Z226*K226</f>
        <v>0</v>
      </c>
      <c r="AR226" s="21" t="s">
        <v>240</v>
      </c>
      <c r="AT226" s="21" t="s">
        <v>166</v>
      </c>
      <c r="AU226" s="21" t="s">
        <v>121</v>
      </c>
      <c r="AY226" s="21" t="s">
        <v>165</v>
      </c>
      <c r="BE226" s="113">
        <f>IF(U226="základní",N226,0)</f>
        <v>0</v>
      </c>
      <c r="BF226" s="113">
        <f>IF(U226="snížená",N226,0)</f>
        <v>0</v>
      </c>
      <c r="BG226" s="113">
        <f>IF(U226="zákl. přenesená",N226,0)</f>
        <v>0</v>
      </c>
      <c r="BH226" s="113">
        <f>IF(U226="sníž. přenesená",N226,0)</f>
        <v>0</v>
      </c>
      <c r="BI226" s="113">
        <f>IF(U226="nulová",N226,0)</f>
        <v>0</v>
      </c>
      <c r="BJ226" s="21" t="s">
        <v>87</v>
      </c>
      <c r="BK226" s="113">
        <f>ROUND(L226*K226,2)</f>
        <v>0</v>
      </c>
      <c r="BL226" s="21" t="s">
        <v>240</v>
      </c>
      <c r="BM226" s="21" t="s">
        <v>385</v>
      </c>
    </row>
    <row r="227" spans="2:65" s="11" customFormat="1" ht="22.5" customHeight="1">
      <c r="B227" s="186"/>
      <c r="C227" s="187"/>
      <c r="D227" s="187"/>
      <c r="E227" s="188" t="s">
        <v>22</v>
      </c>
      <c r="F227" s="299" t="s">
        <v>225</v>
      </c>
      <c r="G227" s="300"/>
      <c r="H227" s="300"/>
      <c r="I227" s="300"/>
      <c r="J227" s="187"/>
      <c r="K227" s="189">
        <v>10</v>
      </c>
      <c r="L227" s="187"/>
      <c r="M227" s="187"/>
      <c r="N227" s="187"/>
      <c r="O227" s="187"/>
      <c r="P227" s="187"/>
      <c r="Q227" s="187"/>
      <c r="R227" s="190"/>
      <c r="T227" s="191"/>
      <c r="U227" s="187"/>
      <c r="V227" s="187"/>
      <c r="W227" s="187"/>
      <c r="X227" s="187"/>
      <c r="Y227" s="187"/>
      <c r="Z227" s="187"/>
      <c r="AA227" s="192"/>
      <c r="AT227" s="193" t="s">
        <v>173</v>
      </c>
      <c r="AU227" s="193" t="s">
        <v>121</v>
      </c>
      <c r="AV227" s="11" t="s">
        <v>121</v>
      </c>
      <c r="AW227" s="11" t="s">
        <v>36</v>
      </c>
      <c r="AX227" s="11" t="s">
        <v>87</v>
      </c>
      <c r="AY227" s="193" t="s">
        <v>165</v>
      </c>
    </row>
    <row r="228" spans="2:65" s="1" customFormat="1" ht="31.5" customHeight="1">
      <c r="B228" s="38"/>
      <c r="C228" s="171" t="s">
        <v>386</v>
      </c>
      <c r="D228" s="171" t="s">
        <v>166</v>
      </c>
      <c r="E228" s="172" t="s">
        <v>387</v>
      </c>
      <c r="F228" s="283" t="s">
        <v>388</v>
      </c>
      <c r="G228" s="283"/>
      <c r="H228" s="283"/>
      <c r="I228" s="283"/>
      <c r="J228" s="173" t="s">
        <v>239</v>
      </c>
      <c r="K228" s="174">
        <v>85</v>
      </c>
      <c r="L228" s="284">
        <v>0</v>
      </c>
      <c r="M228" s="285"/>
      <c r="N228" s="286">
        <f>ROUND(L228*K228,2)</f>
        <v>0</v>
      </c>
      <c r="O228" s="286"/>
      <c r="P228" s="286"/>
      <c r="Q228" s="286"/>
      <c r="R228" s="40"/>
      <c r="T228" s="175" t="s">
        <v>22</v>
      </c>
      <c r="U228" s="47" t="s">
        <v>44</v>
      </c>
      <c r="V228" s="39"/>
      <c r="W228" s="176">
        <f>V228*K228</f>
        <v>0</v>
      </c>
      <c r="X228" s="176">
        <v>1.2E-4</v>
      </c>
      <c r="Y228" s="176">
        <f>X228*K228</f>
        <v>1.0200000000000001E-2</v>
      </c>
      <c r="Z228" s="176">
        <v>0</v>
      </c>
      <c r="AA228" s="177">
        <f>Z228*K228</f>
        <v>0</v>
      </c>
      <c r="AR228" s="21" t="s">
        <v>240</v>
      </c>
      <c r="AT228" s="21" t="s">
        <v>166</v>
      </c>
      <c r="AU228" s="21" t="s">
        <v>121</v>
      </c>
      <c r="AY228" s="21" t="s">
        <v>165</v>
      </c>
      <c r="BE228" s="113">
        <f>IF(U228="základní",N228,0)</f>
        <v>0</v>
      </c>
      <c r="BF228" s="113">
        <f>IF(U228="snížená",N228,0)</f>
        <v>0</v>
      </c>
      <c r="BG228" s="113">
        <f>IF(U228="zákl. přenesená",N228,0)</f>
        <v>0</v>
      </c>
      <c r="BH228" s="113">
        <f>IF(U228="sníž. přenesená",N228,0)</f>
        <v>0</v>
      </c>
      <c r="BI228" s="113">
        <f>IF(U228="nulová",N228,0)</f>
        <v>0</v>
      </c>
      <c r="BJ228" s="21" t="s">
        <v>87</v>
      </c>
      <c r="BK228" s="113">
        <f>ROUND(L228*K228,2)</f>
        <v>0</v>
      </c>
      <c r="BL228" s="21" t="s">
        <v>240</v>
      </c>
      <c r="BM228" s="21" t="s">
        <v>389</v>
      </c>
    </row>
    <row r="229" spans="2:65" s="11" customFormat="1" ht="22.5" customHeight="1">
      <c r="B229" s="186"/>
      <c r="C229" s="187"/>
      <c r="D229" s="187"/>
      <c r="E229" s="188" t="s">
        <v>22</v>
      </c>
      <c r="F229" s="299" t="s">
        <v>390</v>
      </c>
      <c r="G229" s="300"/>
      <c r="H229" s="300"/>
      <c r="I229" s="300"/>
      <c r="J229" s="187"/>
      <c r="K229" s="189">
        <v>85</v>
      </c>
      <c r="L229" s="187"/>
      <c r="M229" s="187"/>
      <c r="N229" s="187"/>
      <c r="O229" s="187"/>
      <c r="P229" s="187"/>
      <c r="Q229" s="187"/>
      <c r="R229" s="190"/>
      <c r="T229" s="191"/>
      <c r="U229" s="187"/>
      <c r="V229" s="187"/>
      <c r="W229" s="187"/>
      <c r="X229" s="187"/>
      <c r="Y229" s="187"/>
      <c r="Z229" s="187"/>
      <c r="AA229" s="192"/>
      <c r="AT229" s="193" t="s">
        <v>173</v>
      </c>
      <c r="AU229" s="193" t="s">
        <v>121</v>
      </c>
      <c r="AV229" s="11" t="s">
        <v>121</v>
      </c>
      <c r="AW229" s="11" t="s">
        <v>36</v>
      </c>
      <c r="AX229" s="11" t="s">
        <v>87</v>
      </c>
      <c r="AY229" s="193" t="s">
        <v>165</v>
      </c>
    </row>
    <row r="230" spans="2:65" s="1" customFormat="1" ht="31.5" customHeight="1">
      <c r="B230" s="38"/>
      <c r="C230" s="171" t="s">
        <v>391</v>
      </c>
      <c r="D230" s="171" t="s">
        <v>166</v>
      </c>
      <c r="E230" s="172" t="s">
        <v>392</v>
      </c>
      <c r="F230" s="283" t="s">
        <v>393</v>
      </c>
      <c r="G230" s="283"/>
      <c r="H230" s="283"/>
      <c r="I230" s="283"/>
      <c r="J230" s="173" t="s">
        <v>239</v>
      </c>
      <c r="K230" s="174">
        <v>22</v>
      </c>
      <c r="L230" s="284">
        <v>0</v>
      </c>
      <c r="M230" s="285"/>
      <c r="N230" s="286">
        <f>ROUND(L230*K230,2)</f>
        <v>0</v>
      </c>
      <c r="O230" s="286"/>
      <c r="P230" s="286"/>
      <c r="Q230" s="286"/>
      <c r="R230" s="40"/>
      <c r="T230" s="175" t="s">
        <v>22</v>
      </c>
      <c r="U230" s="47" t="s">
        <v>44</v>
      </c>
      <c r="V230" s="39"/>
      <c r="W230" s="176">
        <f>V230*K230</f>
        <v>0</v>
      </c>
      <c r="X230" s="176">
        <v>2.4000000000000001E-4</v>
      </c>
      <c r="Y230" s="176">
        <f>X230*K230</f>
        <v>5.28E-3</v>
      </c>
      <c r="Z230" s="176">
        <v>0</v>
      </c>
      <c r="AA230" s="177">
        <f>Z230*K230</f>
        <v>0</v>
      </c>
      <c r="AR230" s="21" t="s">
        <v>240</v>
      </c>
      <c r="AT230" s="21" t="s">
        <v>166</v>
      </c>
      <c r="AU230" s="21" t="s">
        <v>121</v>
      </c>
      <c r="AY230" s="21" t="s">
        <v>165</v>
      </c>
      <c r="BE230" s="113">
        <f>IF(U230="základní",N230,0)</f>
        <v>0</v>
      </c>
      <c r="BF230" s="113">
        <f>IF(U230="snížená",N230,0)</f>
        <v>0</v>
      </c>
      <c r="BG230" s="113">
        <f>IF(U230="zákl. přenesená",N230,0)</f>
        <v>0</v>
      </c>
      <c r="BH230" s="113">
        <f>IF(U230="sníž. přenesená",N230,0)</f>
        <v>0</v>
      </c>
      <c r="BI230" s="113">
        <f>IF(U230="nulová",N230,0)</f>
        <v>0</v>
      </c>
      <c r="BJ230" s="21" t="s">
        <v>87</v>
      </c>
      <c r="BK230" s="113">
        <f>ROUND(L230*K230,2)</f>
        <v>0</v>
      </c>
      <c r="BL230" s="21" t="s">
        <v>240</v>
      </c>
      <c r="BM230" s="21" t="s">
        <v>394</v>
      </c>
    </row>
    <row r="231" spans="2:65" s="11" customFormat="1" ht="22.5" customHeight="1">
      <c r="B231" s="186"/>
      <c r="C231" s="187"/>
      <c r="D231" s="187"/>
      <c r="E231" s="188" t="s">
        <v>22</v>
      </c>
      <c r="F231" s="299" t="s">
        <v>395</v>
      </c>
      <c r="G231" s="300"/>
      <c r="H231" s="300"/>
      <c r="I231" s="300"/>
      <c r="J231" s="187"/>
      <c r="K231" s="189">
        <v>22</v>
      </c>
      <c r="L231" s="187"/>
      <c r="M231" s="187"/>
      <c r="N231" s="187"/>
      <c r="O231" s="187"/>
      <c r="P231" s="187"/>
      <c r="Q231" s="187"/>
      <c r="R231" s="190"/>
      <c r="T231" s="191"/>
      <c r="U231" s="187"/>
      <c r="V231" s="187"/>
      <c r="W231" s="187"/>
      <c r="X231" s="187"/>
      <c r="Y231" s="187"/>
      <c r="Z231" s="187"/>
      <c r="AA231" s="192"/>
      <c r="AT231" s="193" t="s">
        <v>173</v>
      </c>
      <c r="AU231" s="193" t="s">
        <v>121</v>
      </c>
      <c r="AV231" s="11" t="s">
        <v>121</v>
      </c>
      <c r="AW231" s="11" t="s">
        <v>36</v>
      </c>
      <c r="AX231" s="11" t="s">
        <v>87</v>
      </c>
      <c r="AY231" s="193" t="s">
        <v>165</v>
      </c>
    </row>
    <row r="232" spans="2:65" s="1" customFormat="1" ht="31.5" customHeight="1">
      <c r="B232" s="38"/>
      <c r="C232" s="171" t="s">
        <v>396</v>
      </c>
      <c r="D232" s="171" t="s">
        <v>166</v>
      </c>
      <c r="E232" s="172" t="s">
        <v>397</v>
      </c>
      <c r="F232" s="283" t="s">
        <v>398</v>
      </c>
      <c r="G232" s="283"/>
      <c r="H232" s="283"/>
      <c r="I232" s="283"/>
      <c r="J232" s="173" t="s">
        <v>239</v>
      </c>
      <c r="K232" s="174">
        <v>2.5</v>
      </c>
      <c r="L232" s="284">
        <v>0</v>
      </c>
      <c r="M232" s="285"/>
      <c r="N232" s="286">
        <f t="shared" ref="N232:N246" si="25">ROUND(L232*K232,2)</f>
        <v>0</v>
      </c>
      <c r="O232" s="286"/>
      <c r="P232" s="286"/>
      <c r="Q232" s="286"/>
      <c r="R232" s="40"/>
      <c r="T232" s="175" t="s">
        <v>22</v>
      </c>
      <c r="U232" s="47" t="s">
        <v>44</v>
      </c>
      <c r="V232" s="39"/>
      <c r="W232" s="176">
        <f t="shared" ref="W232:W246" si="26">V232*K232</f>
        <v>0</v>
      </c>
      <c r="X232" s="176">
        <v>2.4000000000000001E-4</v>
      </c>
      <c r="Y232" s="176">
        <f t="shared" ref="Y232:Y246" si="27">X232*K232</f>
        <v>6.0000000000000006E-4</v>
      </c>
      <c r="Z232" s="176">
        <v>0</v>
      </c>
      <c r="AA232" s="177">
        <f t="shared" ref="AA232:AA246" si="28">Z232*K232</f>
        <v>0</v>
      </c>
      <c r="AR232" s="21" t="s">
        <v>240</v>
      </c>
      <c r="AT232" s="21" t="s">
        <v>166</v>
      </c>
      <c r="AU232" s="21" t="s">
        <v>121</v>
      </c>
      <c r="AY232" s="21" t="s">
        <v>165</v>
      </c>
      <c r="BE232" s="113">
        <f t="shared" ref="BE232:BE246" si="29">IF(U232="základní",N232,0)</f>
        <v>0</v>
      </c>
      <c r="BF232" s="113">
        <f t="shared" ref="BF232:BF246" si="30">IF(U232="snížená",N232,0)</f>
        <v>0</v>
      </c>
      <c r="BG232" s="113">
        <f t="shared" ref="BG232:BG246" si="31">IF(U232="zákl. přenesená",N232,0)</f>
        <v>0</v>
      </c>
      <c r="BH232" s="113">
        <f t="shared" ref="BH232:BH246" si="32">IF(U232="sníž. přenesená",N232,0)</f>
        <v>0</v>
      </c>
      <c r="BI232" s="113">
        <f t="shared" ref="BI232:BI246" si="33">IF(U232="nulová",N232,0)</f>
        <v>0</v>
      </c>
      <c r="BJ232" s="21" t="s">
        <v>87</v>
      </c>
      <c r="BK232" s="113">
        <f t="shared" ref="BK232:BK246" si="34">ROUND(L232*K232,2)</f>
        <v>0</v>
      </c>
      <c r="BL232" s="21" t="s">
        <v>240</v>
      </c>
      <c r="BM232" s="21" t="s">
        <v>399</v>
      </c>
    </row>
    <row r="233" spans="2:65" s="1" customFormat="1" ht="31.5" customHeight="1">
      <c r="B233" s="38"/>
      <c r="C233" s="171" t="s">
        <v>400</v>
      </c>
      <c r="D233" s="171" t="s">
        <v>166</v>
      </c>
      <c r="E233" s="172" t="s">
        <v>401</v>
      </c>
      <c r="F233" s="283" t="s">
        <v>402</v>
      </c>
      <c r="G233" s="283"/>
      <c r="H233" s="283"/>
      <c r="I233" s="283"/>
      <c r="J233" s="173" t="s">
        <v>239</v>
      </c>
      <c r="K233" s="174">
        <v>2</v>
      </c>
      <c r="L233" s="284">
        <v>0</v>
      </c>
      <c r="M233" s="285"/>
      <c r="N233" s="286">
        <f t="shared" si="25"/>
        <v>0</v>
      </c>
      <c r="O233" s="286"/>
      <c r="P233" s="286"/>
      <c r="Q233" s="286"/>
      <c r="R233" s="40"/>
      <c r="T233" s="175" t="s">
        <v>22</v>
      </c>
      <c r="U233" s="47" t="s">
        <v>44</v>
      </c>
      <c r="V233" s="39"/>
      <c r="W233" s="176">
        <f t="shared" si="26"/>
        <v>0</v>
      </c>
      <c r="X233" s="176">
        <v>2.4000000000000001E-4</v>
      </c>
      <c r="Y233" s="176">
        <f t="shared" si="27"/>
        <v>4.8000000000000001E-4</v>
      </c>
      <c r="Z233" s="176">
        <v>0</v>
      </c>
      <c r="AA233" s="177">
        <f t="shared" si="28"/>
        <v>0</v>
      </c>
      <c r="AR233" s="21" t="s">
        <v>240</v>
      </c>
      <c r="AT233" s="21" t="s">
        <v>166</v>
      </c>
      <c r="AU233" s="21" t="s">
        <v>121</v>
      </c>
      <c r="AY233" s="21" t="s">
        <v>165</v>
      </c>
      <c r="BE233" s="113">
        <f t="shared" si="29"/>
        <v>0</v>
      </c>
      <c r="BF233" s="113">
        <f t="shared" si="30"/>
        <v>0</v>
      </c>
      <c r="BG233" s="113">
        <f t="shared" si="31"/>
        <v>0</v>
      </c>
      <c r="BH233" s="113">
        <f t="shared" si="32"/>
        <v>0</v>
      </c>
      <c r="BI233" s="113">
        <f t="shared" si="33"/>
        <v>0</v>
      </c>
      <c r="BJ233" s="21" t="s">
        <v>87</v>
      </c>
      <c r="BK233" s="113">
        <f t="shared" si="34"/>
        <v>0</v>
      </c>
      <c r="BL233" s="21" t="s">
        <v>240</v>
      </c>
      <c r="BM233" s="21" t="s">
        <v>403</v>
      </c>
    </row>
    <row r="234" spans="2:65" s="1" customFormat="1" ht="31.5" customHeight="1">
      <c r="B234" s="38"/>
      <c r="C234" s="171" t="s">
        <v>404</v>
      </c>
      <c r="D234" s="171" t="s">
        <v>166</v>
      </c>
      <c r="E234" s="172" t="s">
        <v>405</v>
      </c>
      <c r="F234" s="283" t="s">
        <v>406</v>
      </c>
      <c r="G234" s="283"/>
      <c r="H234" s="283"/>
      <c r="I234" s="283"/>
      <c r="J234" s="173" t="s">
        <v>239</v>
      </c>
      <c r="K234" s="174">
        <v>7</v>
      </c>
      <c r="L234" s="284">
        <v>0</v>
      </c>
      <c r="M234" s="285"/>
      <c r="N234" s="286">
        <f t="shared" si="25"/>
        <v>0</v>
      </c>
      <c r="O234" s="286"/>
      <c r="P234" s="286"/>
      <c r="Q234" s="286"/>
      <c r="R234" s="40"/>
      <c r="T234" s="175" t="s">
        <v>22</v>
      </c>
      <c r="U234" s="47" t="s">
        <v>44</v>
      </c>
      <c r="V234" s="39"/>
      <c r="W234" s="176">
        <f t="shared" si="26"/>
        <v>0</v>
      </c>
      <c r="X234" s="176">
        <v>2.7E-4</v>
      </c>
      <c r="Y234" s="176">
        <f t="shared" si="27"/>
        <v>1.89E-3</v>
      </c>
      <c r="Z234" s="176">
        <v>0</v>
      </c>
      <c r="AA234" s="177">
        <f t="shared" si="28"/>
        <v>0</v>
      </c>
      <c r="AR234" s="21" t="s">
        <v>240</v>
      </c>
      <c r="AT234" s="21" t="s">
        <v>166</v>
      </c>
      <c r="AU234" s="21" t="s">
        <v>121</v>
      </c>
      <c r="AY234" s="21" t="s">
        <v>165</v>
      </c>
      <c r="BE234" s="113">
        <f t="shared" si="29"/>
        <v>0</v>
      </c>
      <c r="BF234" s="113">
        <f t="shared" si="30"/>
        <v>0</v>
      </c>
      <c r="BG234" s="113">
        <f t="shared" si="31"/>
        <v>0</v>
      </c>
      <c r="BH234" s="113">
        <f t="shared" si="32"/>
        <v>0</v>
      </c>
      <c r="BI234" s="113">
        <f t="shared" si="33"/>
        <v>0</v>
      </c>
      <c r="BJ234" s="21" t="s">
        <v>87</v>
      </c>
      <c r="BK234" s="113">
        <f t="shared" si="34"/>
        <v>0</v>
      </c>
      <c r="BL234" s="21" t="s">
        <v>240</v>
      </c>
      <c r="BM234" s="21" t="s">
        <v>407</v>
      </c>
    </row>
    <row r="235" spans="2:65" s="1" customFormat="1" ht="22.5" customHeight="1">
      <c r="B235" s="38"/>
      <c r="C235" s="171" t="s">
        <v>408</v>
      </c>
      <c r="D235" s="171" t="s">
        <v>166</v>
      </c>
      <c r="E235" s="172" t="s">
        <v>409</v>
      </c>
      <c r="F235" s="283" t="s">
        <v>410</v>
      </c>
      <c r="G235" s="283"/>
      <c r="H235" s="283"/>
      <c r="I235" s="283"/>
      <c r="J235" s="173" t="s">
        <v>286</v>
      </c>
      <c r="K235" s="174">
        <v>48</v>
      </c>
      <c r="L235" s="284">
        <v>0</v>
      </c>
      <c r="M235" s="285"/>
      <c r="N235" s="286">
        <f t="shared" si="25"/>
        <v>0</v>
      </c>
      <c r="O235" s="286"/>
      <c r="P235" s="286"/>
      <c r="Q235" s="286"/>
      <c r="R235" s="40"/>
      <c r="T235" s="175" t="s">
        <v>22</v>
      </c>
      <c r="U235" s="47" t="s">
        <v>44</v>
      </c>
      <c r="V235" s="39"/>
      <c r="W235" s="176">
        <f t="shared" si="26"/>
        <v>0</v>
      </c>
      <c r="X235" s="176">
        <v>0</v>
      </c>
      <c r="Y235" s="176">
        <f t="shared" si="27"/>
        <v>0</v>
      </c>
      <c r="Z235" s="176">
        <v>0</v>
      </c>
      <c r="AA235" s="177">
        <f t="shared" si="28"/>
        <v>0</v>
      </c>
      <c r="AR235" s="21" t="s">
        <v>240</v>
      </c>
      <c r="AT235" s="21" t="s">
        <v>166</v>
      </c>
      <c r="AU235" s="21" t="s">
        <v>121</v>
      </c>
      <c r="AY235" s="21" t="s">
        <v>165</v>
      </c>
      <c r="BE235" s="113">
        <f t="shared" si="29"/>
        <v>0</v>
      </c>
      <c r="BF235" s="113">
        <f t="shared" si="30"/>
        <v>0</v>
      </c>
      <c r="BG235" s="113">
        <f t="shared" si="31"/>
        <v>0</v>
      </c>
      <c r="BH235" s="113">
        <f t="shared" si="32"/>
        <v>0</v>
      </c>
      <c r="BI235" s="113">
        <f t="shared" si="33"/>
        <v>0</v>
      </c>
      <c r="BJ235" s="21" t="s">
        <v>87</v>
      </c>
      <c r="BK235" s="113">
        <f t="shared" si="34"/>
        <v>0</v>
      </c>
      <c r="BL235" s="21" t="s">
        <v>240</v>
      </c>
      <c r="BM235" s="21" t="s">
        <v>411</v>
      </c>
    </row>
    <row r="236" spans="2:65" s="1" customFormat="1" ht="31.5" customHeight="1">
      <c r="B236" s="38"/>
      <c r="C236" s="171" t="s">
        <v>412</v>
      </c>
      <c r="D236" s="171" t="s">
        <v>166</v>
      </c>
      <c r="E236" s="172" t="s">
        <v>413</v>
      </c>
      <c r="F236" s="283" t="s">
        <v>414</v>
      </c>
      <c r="G236" s="283"/>
      <c r="H236" s="283"/>
      <c r="I236" s="283"/>
      <c r="J236" s="173" t="s">
        <v>286</v>
      </c>
      <c r="K236" s="174">
        <v>1</v>
      </c>
      <c r="L236" s="284">
        <v>0</v>
      </c>
      <c r="M236" s="285"/>
      <c r="N236" s="286">
        <f t="shared" si="25"/>
        <v>0</v>
      </c>
      <c r="O236" s="286"/>
      <c r="P236" s="286"/>
      <c r="Q236" s="286"/>
      <c r="R236" s="40"/>
      <c r="T236" s="175" t="s">
        <v>22</v>
      </c>
      <c r="U236" s="47" t="s">
        <v>44</v>
      </c>
      <c r="V236" s="39"/>
      <c r="W236" s="176">
        <f t="shared" si="26"/>
        <v>0</v>
      </c>
      <c r="X236" s="176">
        <v>2.0000000000000002E-5</v>
      </c>
      <c r="Y236" s="176">
        <f t="shared" si="27"/>
        <v>2.0000000000000002E-5</v>
      </c>
      <c r="Z236" s="176">
        <v>0</v>
      </c>
      <c r="AA236" s="177">
        <f t="shared" si="28"/>
        <v>0</v>
      </c>
      <c r="AR236" s="21" t="s">
        <v>240</v>
      </c>
      <c r="AT236" s="21" t="s">
        <v>166</v>
      </c>
      <c r="AU236" s="21" t="s">
        <v>121</v>
      </c>
      <c r="AY236" s="21" t="s">
        <v>165</v>
      </c>
      <c r="BE236" s="113">
        <f t="shared" si="29"/>
        <v>0</v>
      </c>
      <c r="BF236" s="113">
        <f t="shared" si="30"/>
        <v>0</v>
      </c>
      <c r="BG236" s="113">
        <f t="shared" si="31"/>
        <v>0</v>
      </c>
      <c r="BH236" s="113">
        <f t="shared" si="32"/>
        <v>0</v>
      </c>
      <c r="BI236" s="113">
        <f t="shared" si="33"/>
        <v>0</v>
      </c>
      <c r="BJ236" s="21" t="s">
        <v>87</v>
      </c>
      <c r="BK236" s="113">
        <f t="shared" si="34"/>
        <v>0</v>
      </c>
      <c r="BL236" s="21" t="s">
        <v>240</v>
      </c>
      <c r="BM236" s="21" t="s">
        <v>415</v>
      </c>
    </row>
    <row r="237" spans="2:65" s="1" customFormat="1" ht="22.5" customHeight="1">
      <c r="B237" s="38"/>
      <c r="C237" s="202" t="s">
        <v>416</v>
      </c>
      <c r="D237" s="202" t="s">
        <v>221</v>
      </c>
      <c r="E237" s="203" t="s">
        <v>417</v>
      </c>
      <c r="F237" s="295" t="s">
        <v>418</v>
      </c>
      <c r="G237" s="295"/>
      <c r="H237" s="295"/>
      <c r="I237" s="295"/>
      <c r="J237" s="204" t="s">
        <v>286</v>
      </c>
      <c r="K237" s="205">
        <v>1</v>
      </c>
      <c r="L237" s="296">
        <v>0</v>
      </c>
      <c r="M237" s="297"/>
      <c r="N237" s="298">
        <f t="shared" si="25"/>
        <v>0</v>
      </c>
      <c r="O237" s="286"/>
      <c r="P237" s="286"/>
      <c r="Q237" s="286"/>
      <c r="R237" s="40"/>
      <c r="T237" s="175" t="s">
        <v>22</v>
      </c>
      <c r="U237" s="47" t="s">
        <v>44</v>
      </c>
      <c r="V237" s="39"/>
      <c r="W237" s="176">
        <f t="shared" si="26"/>
        <v>0</v>
      </c>
      <c r="X237" s="176">
        <v>0</v>
      </c>
      <c r="Y237" s="176">
        <f t="shared" si="27"/>
        <v>0</v>
      </c>
      <c r="Z237" s="176">
        <v>0</v>
      </c>
      <c r="AA237" s="177">
        <f t="shared" si="28"/>
        <v>0</v>
      </c>
      <c r="AR237" s="21" t="s">
        <v>265</v>
      </c>
      <c r="AT237" s="21" t="s">
        <v>221</v>
      </c>
      <c r="AU237" s="21" t="s">
        <v>121</v>
      </c>
      <c r="AY237" s="21" t="s">
        <v>165</v>
      </c>
      <c r="BE237" s="113">
        <f t="shared" si="29"/>
        <v>0</v>
      </c>
      <c r="BF237" s="113">
        <f t="shared" si="30"/>
        <v>0</v>
      </c>
      <c r="BG237" s="113">
        <f t="shared" si="31"/>
        <v>0</v>
      </c>
      <c r="BH237" s="113">
        <f t="shared" si="32"/>
        <v>0</v>
      </c>
      <c r="BI237" s="113">
        <f t="shared" si="33"/>
        <v>0</v>
      </c>
      <c r="BJ237" s="21" t="s">
        <v>87</v>
      </c>
      <c r="BK237" s="113">
        <f t="shared" si="34"/>
        <v>0</v>
      </c>
      <c r="BL237" s="21" t="s">
        <v>240</v>
      </c>
      <c r="BM237" s="21" t="s">
        <v>419</v>
      </c>
    </row>
    <row r="238" spans="2:65" s="1" customFormat="1" ht="31.5" customHeight="1">
      <c r="B238" s="38"/>
      <c r="C238" s="171" t="s">
        <v>420</v>
      </c>
      <c r="D238" s="171" t="s">
        <v>166</v>
      </c>
      <c r="E238" s="172" t="s">
        <v>421</v>
      </c>
      <c r="F238" s="283" t="s">
        <v>422</v>
      </c>
      <c r="G238" s="283"/>
      <c r="H238" s="283"/>
      <c r="I238" s="283"/>
      <c r="J238" s="173" t="s">
        <v>286</v>
      </c>
      <c r="K238" s="174">
        <v>1</v>
      </c>
      <c r="L238" s="284">
        <v>0</v>
      </c>
      <c r="M238" s="285"/>
      <c r="N238" s="286">
        <f t="shared" si="25"/>
        <v>0</v>
      </c>
      <c r="O238" s="286"/>
      <c r="P238" s="286"/>
      <c r="Q238" s="286"/>
      <c r="R238" s="40"/>
      <c r="T238" s="175" t="s">
        <v>22</v>
      </c>
      <c r="U238" s="47" t="s">
        <v>44</v>
      </c>
      <c r="V238" s="39"/>
      <c r="W238" s="176">
        <f t="shared" si="26"/>
        <v>0</v>
      </c>
      <c r="X238" s="176">
        <v>2.0000000000000002E-5</v>
      </c>
      <c r="Y238" s="176">
        <f t="shared" si="27"/>
        <v>2.0000000000000002E-5</v>
      </c>
      <c r="Z238" s="176">
        <v>0</v>
      </c>
      <c r="AA238" s="177">
        <f t="shared" si="28"/>
        <v>0</v>
      </c>
      <c r="AR238" s="21" t="s">
        <v>240</v>
      </c>
      <c r="AT238" s="21" t="s">
        <v>166</v>
      </c>
      <c r="AU238" s="21" t="s">
        <v>121</v>
      </c>
      <c r="AY238" s="21" t="s">
        <v>165</v>
      </c>
      <c r="BE238" s="113">
        <f t="shared" si="29"/>
        <v>0</v>
      </c>
      <c r="BF238" s="113">
        <f t="shared" si="30"/>
        <v>0</v>
      </c>
      <c r="BG238" s="113">
        <f t="shared" si="31"/>
        <v>0</v>
      </c>
      <c r="BH238" s="113">
        <f t="shared" si="32"/>
        <v>0</v>
      </c>
      <c r="BI238" s="113">
        <f t="shared" si="33"/>
        <v>0</v>
      </c>
      <c r="BJ238" s="21" t="s">
        <v>87</v>
      </c>
      <c r="BK238" s="113">
        <f t="shared" si="34"/>
        <v>0</v>
      </c>
      <c r="BL238" s="21" t="s">
        <v>240</v>
      </c>
      <c r="BM238" s="21" t="s">
        <v>423</v>
      </c>
    </row>
    <row r="239" spans="2:65" s="1" customFormat="1" ht="22.5" customHeight="1">
      <c r="B239" s="38"/>
      <c r="C239" s="202" t="s">
        <v>424</v>
      </c>
      <c r="D239" s="202" t="s">
        <v>221</v>
      </c>
      <c r="E239" s="203" t="s">
        <v>425</v>
      </c>
      <c r="F239" s="295" t="s">
        <v>426</v>
      </c>
      <c r="G239" s="295"/>
      <c r="H239" s="295"/>
      <c r="I239" s="295"/>
      <c r="J239" s="204" t="s">
        <v>286</v>
      </c>
      <c r="K239" s="205">
        <v>1</v>
      </c>
      <c r="L239" s="296">
        <v>0</v>
      </c>
      <c r="M239" s="297"/>
      <c r="N239" s="298">
        <f t="shared" si="25"/>
        <v>0</v>
      </c>
      <c r="O239" s="286"/>
      <c r="P239" s="286"/>
      <c r="Q239" s="286"/>
      <c r="R239" s="40"/>
      <c r="T239" s="175" t="s">
        <v>22</v>
      </c>
      <c r="U239" s="47" t="s">
        <v>44</v>
      </c>
      <c r="V239" s="39"/>
      <c r="W239" s="176">
        <f t="shared" si="26"/>
        <v>0</v>
      </c>
      <c r="X239" s="176">
        <v>0</v>
      </c>
      <c r="Y239" s="176">
        <f t="shared" si="27"/>
        <v>0</v>
      </c>
      <c r="Z239" s="176">
        <v>0</v>
      </c>
      <c r="AA239" s="177">
        <f t="shared" si="28"/>
        <v>0</v>
      </c>
      <c r="AR239" s="21" t="s">
        <v>265</v>
      </c>
      <c r="AT239" s="21" t="s">
        <v>221</v>
      </c>
      <c r="AU239" s="21" t="s">
        <v>121</v>
      </c>
      <c r="AY239" s="21" t="s">
        <v>165</v>
      </c>
      <c r="BE239" s="113">
        <f t="shared" si="29"/>
        <v>0</v>
      </c>
      <c r="BF239" s="113">
        <f t="shared" si="30"/>
        <v>0</v>
      </c>
      <c r="BG239" s="113">
        <f t="shared" si="31"/>
        <v>0</v>
      </c>
      <c r="BH239" s="113">
        <f t="shared" si="32"/>
        <v>0</v>
      </c>
      <c r="BI239" s="113">
        <f t="shared" si="33"/>
        <v>0</v>
      </c>
      <c r="BJ239" s="21" t="s">
        <v>87</v>
      </c>
      <c r="BK239" s="113">
        <f t="shared" si="34"/>
        <v>0</v>
      </c>
      <c r="BL239" s="21" t="s">
        <v>240</v>
      </c>
      <c r="BM239" s="21" t="s">
        <v>427</v>
      </c>
    </row>
    <row r="240" spans="2:65" s="1" customFormat="1" ht="31.5" customHeight="1">
      <c r="B240" s="38"/>
      <c r="C240" s="171" t="s">
        <v>428</v>
      </c>
      <c r="D240" s="171" t="s">
        <v>166</v>
      </c>
      <c r="E240" s="172" t="s">
        <v>429</v>
      </c>
      <c r="F240" s="283" t="s">
        <v>430</v>
      </c>
      <c r="G240" s="283"/>
      <c r="H240" s="283"/>
      <c r="I240" s="283"/>
      <c r="J240" s="173" t="s">
        <v>286</v>
      </c>
      <c r="K240" s="174">
        <v>1</v>
      </c>
      <c r="L240" s="284">
        <v>0</v>
      </c>
      <c r="M240" s="285"/>
      <c r="N240" s="286">
        <f t="shared" si="25"/>
        <v>0</v>
      </c>
      <c r="O240" s="286"/>
      <c r="P240" s="286"/>
      <c r="Q240" s="286"/>
      <c r="R240" s="40"/>
      <c r="T240" s="175" t="s">
        <v>22</v>
      </c>
      <c r="U240" s="47" t="s">
        <v>44</v>
      </c>
      <c r="V240" s="39"/>
      <c r="W240" s="176">
        <f t="shared" si="26"/>
        <v>0</v>
      </c>
      <c r="X240" s="176">
        <v>2.0000000000000002E-5</v>
      </c>
      <c r="Y240" s="176">
        <f t="shared" si="27"/>
        <v>2.0000000000000002E-5</v>
      </c>
      <c r="Z240" s="176">
        <v>0</v>
      </c>
      <c r="AA240" s="177">
        <f t="shared" si="28"/>
        <v>0</v>
      </c>
      <c r="AR240" s="21" t="s">
        <v>240</v>
      </c>
      <c r="AT240" s="21" t="s">
        <v>166</v>
      </c>
      <c r="AU240" s="21" t="s">
        <v>121</v>
      </c>
      <c r="AY240" s="21" t="s">
        <v>165</v>
      </c>
      <c r="BE240" s="113">
        <f t="shared" si="29"/>
        <v>0</v>
      </c>
      <c r="BF240" s="113">
        <f t="shared" si="30"/>
        <v>0</v>
      </c>
      <c r="BG240" s="113">
        <f t="shared" si="31"/>
        <v>0</v>
      </c>
      <c r="BH240" s="113">
        <f t="shared" si="32"/>
        <v>0</v>
      </c>
      <c r="BI240" s="113">
        <f t="shared" si="33"/>
        <v>0</v>
      </c>
      <c r="BJ240" s="21" t="s">
        <v>87</v>
      </c>
      <c r="BK240" s="113">
        <f t="shared" si="34"/>
        <v>0</v>
      </c>
      <c r="BL240" s="21" t="s">
        <v>240</v>
      </c>
      <c r="BM240" s="21" t="s">
        <v>431</v>
      </c>
    </row>
    <row r="241" spans="2:65" s="1" customFormat="1" ht="22.5" customHeight="1">
      <c r="B241" s="38"/>
      <c r="C241" s="202" t="s">
        <v>432</v>
      </c>
      <c r="D241" s="202" t="s">
        <v>221</v>
      </c>
      <c r="E241" s="203" t="s">
        <v>433</v>
      </c>
      <c r="F241" s="295" t="s">
        <v>434</v>
      </c>
      <c r="G241" s="295"/>
      <c r="H241" s="295"/>
      <c r="I241" s="295"/>
      <c r="J241" s="204" t="s">
        <v>286</v>
      </c>
      <c r="K241" s="205">
        <v>1</v>
      </c>
      <c r="L241" s="296">
        <v>0</v>
      </c>
      <c r="M241" s="297"/>
      <c r="N241" s="298">
        <f t="shared" si="25"/>
        <v>0</v>
      </c>
      <c r="O241" s="286"/>
      <c r="P241" s="286"/>
      <c r="Q241" s="286"/>
      <c r="R241" s="40"/>
      <c r="T241" s="175" t="s">
        <v>22</v>
      </c>
      <c r="U241" s="47" t="s">
        <v>44</v>
      </c>
      <c r="V241" s="39"/>
      <c r="W241" s="176">
        <f t="shared" si="26"/>
        <v>0</v>
      </c>
      <c r="X241" s="176">
        <v>0</v>
      </c>
      <c r="Y241" s="176">
        <f t="shared" si="27"/>
        <v>0</v>
      </c>
      <c r="Z241" s="176">
        <v>0</v>
      </c>
      <c r="AA241" s="177">
        <f t="shared" si="28"/>
        <v>0</v>
      </c>
      <c r="AR241" s="21" t="s">
        <v>265</v>
      </c>
      <c r="AT241" s="21" t="s">
        <v>221</v>
      </c>
      <c r="AU241" s="21" t="s">
        <v>121</v>
      </c>
      <c r="AY241" s="21" t="s">
        <v>165</v>
      </c>
      <c r="BE241" s="113">
        <f t="shared" si="29"/>
        <v>0</v>
      </c>
      <c r="BF241" s="113">
        <f t="shared" si="30"/>
        <v>0</v>
      </c>
      <c r="BG241" s="113">
        <f t="shared" si="31"/>
        <v>0</v>
      </c>
      <c r="BH241" s="113">
        <f t="shared" si="32"/>
        <v>0</v>
      </c>
      <c r="BI241" s="113">
        <f t="shared" si="33"/>
        <v>0</v>
      </c>
      <c r="BJ241" s="21" t="s">
        <v>87</v>
      </c>
      <c r="BK241" s="113">
        <f t="shared" si="34"/>
        <v>0</v>
      </c>
      <c r="BL241" s="21" t="s">
        <v>240</v>
      </c>
      <c r="BM241" s="21" t="s">
        <v>435</v>
      </c>
    </row>
    <row r="242" spans="2:65" s="1" customFormat="1" ht="31.5" customHeight="1">
      <c r="B242" s="38"/>
      <c r="C242" s="171" t="s">
        <v>436</v>
      </c>
      <c r="D242" s="171" t="s">
        <v>166</v>
      </c>
      <c r="E242" s="172" t="s">
        <v>437</v>
      </c>
      <c r="F242" s="283" t="s">
        <v>438</v>
      </c>
      <c r="G242" s="283"/>
      <c r="H242" s="283"/>
      <c r="I242" s="283"/>
      <c r="J242" s="173" t="s">
        <v>286</v>
      </c>
      <c r="K242" s="174">
        <v>5</v>
      </c>
      <c r="L242" s="284">
        <v>0</v>
      </c>
      <c r="M242" s="285"/>
      <c r="N242" s="286">
        <f t="shared" si="25"/>
        <v>0</v>
      </c>
      <c r="O242" s="286"/>
      <c r="P242" s="286"/>
      <c r="Q242" s="286"/>
      <c r="R242" s="40"/>
      <c r="T242" s="175" t="s">
        <v>22</v>
      </c>
      <c r="U242" s="47" t="s">
        <v>44</v>
      </c>
      <c r="V242" s="39"/>
      <c r="W242" s="176">
        <f t="shared" si="26"/>
        <v>0</v>
      </c>
      <c r="X242" s="176">
        <v>2.7E-4</v>
      </c>
      <c r="Y242" s="176">
        <f t="shared" si="27"/>
        <v>1.3500000000000001E-3</v>
      </c>
      <c r="Z242" s="176">
        <v>0</v>
      </c>
      <c r="AA242" s="177">
        <f t="shared" si="28"/>
        <v>0</v>
      </c>
      <c r="AR242" s="21" t="s">
        <v>240</v>
      </c>
      <c r="AT242" s="21" t="s">
        <v>166</v>
      </c>
      <c r="AU242" s="21" t="s">
        <v>121</v>
      </c>
      <c r="AY242" s="21" t="s">
        <v>165</v>
      </c>
      <c r="BE242" s="113">
        <f t="shared" si="29"/>
        <v>0</v>
      </c>
      <c r="BF242" s="113">
        <f t="shared" si="30"/>
        <v>0</v>
      </c>
      <c r="BG242" s="113">
        <f t="shared" si="31"/>
        <v>0</v>
      </c>
      <c r="BH242" s="113">
        <f t="shared" si="32"/>
        <v>0</v>
      </c>
      <c r="BI242" s="113">
        <f t="shared" si="33"/>
        <v>0</v>
      </c>
      <c r="BJ242" s="21" t="s">
        <v>87</v>
      </c>
      <c r="BK242" s="113">
        <f t="shared" si="34"/>
        <v>0</v>
      </c>
      <c r="BL242" s="21" t="s">
        <v>240</v>
      </c>
      <c r="BM242" s="21" t="s">
        <v>439</v>
      </c>
    </row>
    <row r="243" spans="2:65" s="1" customFormat="1" ht="31.5" customHeight="1">
      <c r="B243" s="38"/>
      <c r="C243" s="171" t="s">
        <v>440</v>
      </c>
      <c r="D243" s="171" t="s">
        <v>166</v>
      </c>
      <c r="E243" s="172" t="s">
        <v>441</v>
      </c>
      <c r="F243" s="283" t="s">
        <v>442</v>
      </c>
      <c r="G243" s="283"/>
      <c r="H243" s="283"/>
      <c r="I243" s="283"/>
      <c r="J243" s="173" t="s">
        <v>286</v>
      </c>
      <c r="K243" s="174">
        <v>2</v>
      </c>
      <c r="L243" s="284">
        <v>0</v>
      </c>
      <c r="M243" s="285"/>
      <c r="N243" s="286">
        <f t="shared" si="25"/>
        <v>0</v>
      </c>
      <c r="O243" s="286"/>
      <c r="P243" s="286"/>
      <c r="Q243" s="286"/>
      <c r="R243" s="40"/>
      <c r="T243" s="175" t="s">
        <v>22</v>
      </c>
      <c r="U243" s="47" t="s">
        <v>44</v>
      </c>
      <c r="V243" s="39"/>
      <c r="W243" s="176">
        <f t="shared" si="26"/>
        <v>0</v>
      </c>
      <c r="X243" s="176">
        <v>4.0000000000000002E-4</v>
      </c>
      <c r="Y243" s="176">
        <f t="shared" si="27"/>
        <v>8.0000000000000004E-4</v>
      </c>
      <c r="Z243" s="176">
        <v>0</v>
      </c>
      <c r="AA243" s="177">
        <f t="shared" si="28"/>
        <v>0</v>
      </c>
      <c r="AR243" s="21" t="s">
        <v>240</v>
      </c>
      <c r="AT243" s="21" t="s">
        <v>166</v>
      </c>
      <c r="AU243" s="21" t="s">
        <v>121</v>
      </c>
      <c r="AY243" s="21" t="s">
        <v>165</v>
      </c>
      <c r="BE243" s="113">
        <f t="shared" si="29"/>
        <v>0</v>
      </c>
      <c r="BF243" s="113">
        <f t="shared" si="30"/>
        <v>0</v>
      </c>
      <c r="BG243" s="113">
        <f t="shared" si="31"/>
        <v>0</v>
      </c>
      <c r="BH243" s="113">
        <f t="shared" si="32"/>
        <v>0</v>
      </c>
      <c r="BI243" s="113">
        <f t="shared" si="33"/>
        <v>0</v>
      </c>
      <c r="BJ243" s="21" t="s">
        <v>87</v>
      </c>
      <c r="BK243" s="113">
        <f t="shared" si="34"/>
        <v>0</v>
      </c>
      <c r="BL243" s="21" t="s">
        <v>240</v>
      </c>
      <c r="BM243" s="21" t="s">
        <v>443</v>
      </c>
    </row>
    <row r="244" spans="2:65" s="1" customFormat="1" ht="31.5" customHeight="1">
      <c r="B244" s="38"/>
      <c r="C244" s="171" t="s">
        <v>444</v>
      </c>
      <c r="D244" s="171" t="s">
        <v>166</v>
      </c>
      <c r="E244" s="172" t="s">
        <v>445</v>
      </c>
      <c r="F244" s="283" t="s">
        <v>446</v>
      </c>
      <c r="G244" s="283"/>
      <c r="H244" s="283"/>
      <c r="I244" s="283"/>
      <c r="J244" s="173" t="s">
        <v>286</v>
      </c>
      <c r="K244" s="174">
        <v>3</v>
      </c>
      <c r="L244" s="284">
        <v>0</v>
      </c>
      <c r="M244" s="285"/>
      <c r="N244" s="286">
        <f t="shared" si="25"/>
        <v>0</v>
      </c>
      <c r="O244" s="286"/>
      <c r="P244" s="286"/>
      <c r="Q244" s="286"/>
      <c r="R244" s="40"/>
      <c r="T244" s="175" t="s">
        <v>22</v>
      </c>
      <c r="U244" s="47" t="s">
        <v>44</v>
      </c>
      <c r="V244" s="39"/>
      <c r="W244" s="176">
        <f t="shared" si="26"/>
        <v>0</v>
      </c>
      <c r="X244" s="176">
        <v>1.1999999999999999E-3</v>
      </c>
      <c r="Y244" s="176">
        <f t="shared" si="27"/>
        <v>3.5999999999999999E-3</v>
      </c>
      <c r="Z244" s="176">
        <v>0</v>
      </c>
      <c r="AA244" s="177">
        <f t="shared" si="28"/>
        <v>0</v>
      </c>
      <c r="AR244" s="21" t="s">
        <v>240</v>
      </c>
      <c r="AT244" s="21" t="s">
        <v>166</v>
      </c>
      <c r="AU244" s="21" t="s">
        <v>121</v>
      </c>
      <c r="AY244" s="21" t="s">
        <v>165</v>
      </c>
      <c r="BE244" s="113">
        <f t="shared" si="29"/>
        <v>0</v>
      </c>
      <c r="BF244" s="113">
        <f t="shared" si="30"/>
        <v>0</v>
      </c>
      <c r="BG244" s="113">
        <f t="shared" si="31"/>
        <v>0</v>
      </c>
      <c r="BH244" s="113">
        <f t="shared" si="32"/>
        <v>0</v>
      </c>
      <c r="BI244" s="113">
        <f t="shared" si="33"/>
        <v>0</v>
      </c>
      <c r="BJ244" s="21" t="s">
        <v>87</v>
      </c>
      <c r="BK244" s="113">
        <f t="shared" si="34"/>
        <v>0</v>
      </c>
      <c r="BL244" s="21" t="s">
        <v>240</v>
      </c>
      <c r="BM244" s="21" t="s">
        <v>447</v>
      </c>
    </row>
    <row r="245" spans="2:65" s="1" customFormat="1" ht="22.5" customHeight="1">
      <c r="B245" s="38"/>
      <c r="C245" s="171" t="s">
        <v>448</v>
      </c>
      <c r="D245" s="171" t="s">
        <v>166</v>
      </c>
      <c r="E245" s="172" t="s">
        <v>449</v>
      </c>
      <c r="F245" s="283" t="s">
        <v>450</v>
      </c>
      <c r="G245" s="283"/>
      <c r="H245" s="283"/>
      <c r="I245" s="283"/>
      <c r="J245" s="173" t="s">
        <v>286</v>
      </c>
      <c r="K245" s="174">
        <v>1</v>
      </c>
      <c r="L245" s="284">
        <v>0</v>
      </c>
      <c r="M245" s="285"/>
      <c r="N245" s="286">
        <f t="shared" si="25"/>
        <v>0</v>
      </c>
      <c r="O245" s="286"/>
      <c r="P245" s="286"/>
      <c r="Q245" s="286"/>
      <c r="R245" s="40"/>
      <c r="T245" s="175" t="s">
        <v>22</v>
      </c>
      <c r="U245" s="47" t="s">
        <v>44</v>
      </c>
      <c r="V245" s="39"/>
      <c r="W245" s="176">
        <f t="shared" si="26"/>
        <v>0</v>
      </c>
      <c r="X245" s="176">
        <v>2.9E-4</v>
      </c>
      <c r="Y245" s="176">
        <f t="shared" si="27"/>
        <v>2.9E-4</v>
      </c>
      <c r="Z245" s="176">
        <v>0</v>
      </c>
      <c r="AA245" s="177">
        <f t="shared" si="28"/>
        <v>0</v>
      </c>
      <c r="AR245" s="21" t="s">
        <v>240</v>
      </c>
      <c r="AT245" s="21" t="s">
        <v>166</v>
      </c>
      <c r="AU245" s="21" t="s">
        <v>121</v>
      </c>
      <c r="AY245" s="21" t="s">
        <v>165</v>
      </c>
      <c r="BE245" s="113">
        <f t="shared" si="29"/>
        <v>0</v>
      </c>
      <c r="BF245" s="113">
        <f t="shared" si="30"/>
        <v>0</v>
      </c>
      <c r="BG245" s="113">
        <f t="shared" si="31"/>
        <v>0</v>
      </c>
      <c r="BH245" s="113">
        <f t="shared" si="32"/>
        <v>0</v>
      </c>
      <c r="BI245" s="113">
        <f t="shared" si="33"/>
        <v>0</v>
      </c>
      <c r="BJ245" s="21" t="s">
        <v>87</v>
      </c>
      <c r="BK245" s="113">
        <f t="shared" si="34"/>
        <v>0</v>
      </c>
      <c r="BL245" s="21" t="s">
        <v>240</v>
      </c>
      <c r="BM245" s="21" t="s">
        <v>451</v>
      </c>
    </row>
    <row r="246" spans="2:65" s="1" customFormat="1" ht="31.5" customHeight="1">
      <c r="B246" s="38"/>
      <c r="C246" s="171" t="s">
        <v>452</v>
      </c>
      <c r="D246" s="171" t="s">
        <v>166</v>
      </c>
      <c r="E246" s="172" t="s">
        <v>453</v>
      </c>
      <c r="F246" s="283" t="s">
        <v>454</v>
      </c>
      <c r="G246" s="283"/>
      <c r="H246" s="283"/>
      <c r="I246" s="283"/>
      <c r="J246" s="173" t="s">
        <v>286</v>
      </c>
      <c r="K246" s="174">
        <v>7</v>
      </c>
      <c r="L246" s="284">
        <v>0</v>
      </c>
      <c r="M246" s="285"/>
      <c r="N246" s="286">
        <f t="shared" si="25"/>
        <v>0</v>
      </c>
      <c r="O246" s="286"/>
      <c r="P246" s="286"/>
      <c r="Q246" s="286"/>
      <c r="R246" s="40"/>
      <c r="T246" s="175" t="s">
        <v>22</v>
      </c>
      <c r="U246" s="47" t="s">
        <v>44</v>
      </c>
      <c r="V246" s="39"/>
      <c r="W246" s="176">
        <f t="shared" si="26"/>
        <v>0</v>
      </c>
      <c r="X246" s="176">
        <v>2.1000000000000001E-4</v>
      </c>
      <c r="Y246" s="176">
        <f t="shared" si="27"/>
        <v>1.47E-3</v>
      </c>
      <c r="Z246" s="176">
        <v>0</v>
      </c>
      <c r="AA246" s="177">
        <f t="shared" si="28"/>
        <v>0</v>
      </c>
      <c r="AR246" s="21" t="s">
        <v>240</v>
      </c>
      <c r="AT246" s="21" t="s">
        <v>166</v>
      </c>
      <c r="AU246" s="21" t="s">
        <v>121</v>
      </c>
      <c r="AY246" s="21" t="s">
        <v>165</v>
      </c>
      <c r="BE246" s="113">
        <f t="shared" si="29"/>
        <v>0</v>
      </c>
      <c r="BF246" s="113">
        <f t="shared" si="30"/>
        <v>0</v>
      </c>
      <c r="BG246" s="113">
        <f t="shared" si="31"/>
        <v>0</v>
      </c>
      <c r="BH246" s="113">
        <f t="shared" si="32"/>
        <v>0</v>
      </c>
      <c r="BI246" s="113">
        <f t="shared" si="33"/>
        <v>0</v>
      </c>
      <c r="BJ246" s="21" t="s">
        <v>87</v>
      </c>
      <c r="BK246" s="113">
        <f t="shared" si="34"/>
        <v>0</v>
      </c>
      <c r="BL246" s="21" t="s">
        <v>240</v>
      </c>
      <c r="BM246" s="21" t="s">
        <v>455</v>
      </c>
    </row>
    <row r="247" spans="2:65" s="10" customFormat="1" ht="22.5" customHeight="1">
      <c r="B247" s="178"/>
      <c r="C247" s="179"/>
      <c r="D247" s="179"/>
      <c r="E247" s="180" t="s">
        <v>22</v>
      </c>
      <c r="F247" s="287" t="s">
        <v>456</v>
      </c>
      <c r="G247" s="288"/>
      <c r="H247" s="288"/>
      <c r="I247" s="288"/>
      <c r="J247" s="179"/>
      <c r="K247" s="181" t="s">
        <v>22</v>
      </c>
      <c r="L247" s="179"/>
      <c r="M247" s="179"/>
      <c r="N247" s="179"/>
      <c r="O247" s="179"/>
      <c r="P247" s="179"/>
      <c r="Q247" s="179"/>
      <c r="R247" s="182"/>
      <c r="T247" s="183"/>
      <c r="U247" s="179"/>
      <c r="V247" s="179"/>
      <c r="W247" s="179"/>
      <c r="X247" s="179"/>
      <c r="Y247" s="179"/>
      <c r="Z247" s="179"/>
      <c r="AA247" s="184"/>
      <c r="AT247" s="185" t="s">
        <v>173</v>
      </c>
      <c r="AU247" s="185" t="s">
        <v>121</v>
      </c>
      <c r="AV247" s="10" t="s">
        <v>87</v>
      </c>
      <c r="AW247" s="10" t="s">
        <v>36</v>
      </c>
      <c r="AX247" s="10" t="s">
        <v>79</v>
      </c>
      <c r="AY247" s="185" t="s">
        <v>165</v>
      </c>
    </row>
    <row r="248" spans="2:65" s="11" customFormat="1" ht="22.5" customHeight="1">
      <c r="B248" s="186"/>
      <c r="C248" s="187"/>
      <c r="D248" s="187"/>
      <c r="E248" s="188" t="s">
        <v>22</v>
      </c>
      <c r="F248" s="291" t="s">
        <v>87</v>
      </c>
      <c r="G248" s="292"/>
      <c r="H248" s="292"/>
      <c r="I248" s="292"/>
      <c r="J248" s="187"/>
      <c r="K248" s="189">
        <v>1</v>
      </c>
      <c r="L248" s="187"/>
      <c r="M248" s="187"/>
      <c r="N248" s="187"/>
      <c r="O248" s="187"/>
      <c r="P248" s="187"/>
      <c r="Q248" s="187"/>
      <c r="R248" s="190"/>
      <c r="T248" s="191"/>
      <c r="U248" s="187"/>
      <c r="V248" s="187"/>
      <c r="W248" s="187"/>
      <c r="X248" s="187"/>
      <c r="Y248" s="187"/>
      <c r="Z248" s="187"/>
      <c r="AA248" s="192"/>
      <c r="AT248" s="193" t="s">
        <v>173</v>
      </c>
      <c r="AU248" s="193" t="s">
        <v>121</v>
      </c>
      <c r="AV248" s="11" t="s">
        <v>121</v>
      </c>
      <c r="AW248" s="11" t="s">
        <v>36</v>
      </c>
      <c r="AX248" s="11" t="s">
        <v>79</v>
      </c>
      <c r="AY248" s="193" t="s">
        <v>165</v>
      </c>
    </row>
    <row r="249" spans="2:65" s="10" customFormat="1" ht="22.5" customHeight="1">
      <c r="B249" s="178"/>
      <c r="C249" s="179"/>
      <c r="D249" s="179"/>
      <c r="E249" s="180" t="s">
        <v>22</v>
      </c>
      <c r="F249" s="289" t="s">
        <v>457</v>
      </c>
      <c r="G249" s="290"/>
      <c r="H249" s="290"/>
      <c r="I249" s="290"/>
      <c r="J249" s="179"/>
      <c r="K249" s="181" t="s">
        <v>22</v>
      </c>
      <c r="L249" s="179"/>
      <c r="M249" s="179"/>
      <c r="N249" s="179"/>
      <c r="O249" s="179"/>
      <c r="P249" s="179"/>
      <c r="Q249" s="179"/>
      <c r="R249" s="182"/>
      <c r="T249" s="183"/>
      <c r="U249" s="179"/>
      <c r="V249" s="179"/>
      <c r="W249" s="179"/>
      <c r="X249" s="179"/>
      <c r="Y249" s="179"/>
      <c r="Z249" s="179"/>
      <c r="AA249" s="184"/>
      <c r="AT249" s="185" t="s">
        <v>173</v>
      </c>
      <c r="AU249" s="185" t="s">
        <v>121</v>
      </c>
      <c r="AV249" s="10" t="s">
        <v>87</v>
      </c>
      <c r="AW249" s="10" t="s">
        <v>36</v>
      </c>
      <c r="AX249" s="10" t="s">
        <v>79</v>
      </c>
      <c r="AY249" s="185" t="s">
        <v>165</v>
      </c>
    </row>
    <row r="250" spans="2:65" s="11" customFormat="1" ht="22.5" customHeight="1">
      <c r="B250" s="186"/>
      <c r="C250" s="187"/>
      <c r="D250" s="187"/>
      <c r="E250" s="188" t="s">
        <v>22</v>
      </c>
      <c r="F250" s="291" t="s">
        <v>197</v>
      </c>
      <c r="G250" s="292"/>
      <c r="H250" s="292"/>
      <c r="I250" s="292"/>
      <c r="J250" s="187"/>
      <c r="K250" s="189">
        <v>6</v>
      </c>
      <c r="L250" s="187"/>
      <c r="M250" s="187"/>
      <c r="N250" s="187"/>
      <c r="O250" s="187"/>
      <c r="P250" s="187"/>
      <c r="Q250" s="187"/>
      <c r="R250" s="190"/>
      <c r="T250" s="191"/>
      <c r="U250" s="187"/>
      <c r="V250" s="187"/>
      <c r="W250" s="187"/>
      <c r="X250" s="187"/>
      <c r="Y250" s="187"/>
      <c r="Z250" s="187"/>
      <c r="AA250" s="192"/>
      <c r="AT250" s="193" t="s">
        <v>173</v>
      </c>
      <c r="AU250" s="193" t="s">
        <v>121</v>
      </c>
      <c r="AV250" s="11" t="s">
        <v>121</v>
      </c>
      <c r="AW250" s="11" t="s">
        <v>36</v>
      </c>
      <c r="AX250" s="11" t="s">
        <v>79</v>
      </c>
      <c r="AY250" s="193" t="s">
        <v>165</v>
      </c>
    </row>
    <row r="251" spans="2:65" s="12" customFormat="1" ht="22.5" customHeight="1">
      <c r="B251" s="194"/>
      <c r="C251" s="195"/>
      <c r="D251" s="195"/>
      <c r="E251" s="196" t="s">
        <v>22</v>
      </c>
      <c r="F251" s="293" t="s">
        <v>180</v>
      </c>
      <c r="G251" s="294"/>
      <c r="H251" s="294"/>
      <c r="I251" s="294"/>
      <c r="J251" s="195"/>
      <c r="K251" s="197">
        <v>7</v>
      </c>
      <c r="L251" s="195"/>
      <c r="M251" s="195"/>
      <c r="N251" s="195"/>
      <c r="O251" s="195"/>
      <c r="P251" s="195"/>
      <c r="Q251" s="195"/>
      <c r="R251" s="198"/>
      <c r="T251" s="199"/>
      <c r="U251" s="195"/>
      <c r="V251" s="195"/>
      <c r="W251" s="195"/>
      <c r="X251" s="195"/>
      <c r="Y251" s="195"/>
      <c r="Z251" s="195"/>
      <c r="AA251" s="200"/>
      <c r="AT251" s="201" t="s">
        <v>173</v>
      </c>
      <c r="AU251" s="201" t="s">
        <v>121</v>
      </c>
      <c r="AV251" s="12" t="s">
        <v>170</v>
      </c>
      <c r="AW251" s="12" t="s">
        <v>36</v>
      </c>
      <c r="AX251" s="12" t="s">
        <v>87</v>
      </c>
      <c r="AY251" s="201" t="s">
        <v>165</v>
      </c>
    </row>
    <row r="252" spans="2:65" s="1" customFormat="1" ht="31.5" customHeight="1">
      <c r="B252" s="38"/>
      <c r="C252" s="171" t="s">
        <v>458</v>
      </c>
      <c r="D252" s="171" t="s">
        <v>166</v>
      </c>
      <c r="E252" s="172" t="s">
        <v>459</v>
      </c>
      <c r="F252" s="283" t="s">
        <v>460</v>
      </c>
      <c r="G252" s="283"/>
      <c r="H252" s="283"/>
      <c r="I252" s="283"/>
      <c r="J252" s="173" t="s">
        <v>286</v>
      </c>
      <c r="K252" s="174">
        <v>2</v>
      </c>
      <c r="L252" s="284">
        <v>0</v>
      </c>
      <c r="M252" s="285"/>
      <c r="N252" s="286">
        <f>ROUND(L252*K252,2)</f>
        <v>0</v>
      </c>
      <c r="O252" s="286"/>
      <c r="P252" s="286"/>
      <c r="Q252" s="286"/>
      <c r="R252" s="40"/>
      <c r="T252" s="175" t="s">
        <v>22</v>
      </c>
      <c r="U252" s="47" t="s">
        <v>44</v>
      </c>
      <c r="V252" s="39"/>
      <c r="W252" s="176">
        <f>V252*K252</f>
        <v>0</v>
      </c>
      <c r="X252" s="176">
        <v>3.4000000000000002E-4</v>
      </c>
      <c r="Y252" s="176">
        <f>X252*K252</f>
        <v>6.8000000000000005E-4</v>
      </c>
      <c r="Z252" s="176">
        <v>0</v>
      </c>
      <c r="AA252" s="177">
        <f>Z252*K252</f>
        <v>0</v>
      </c>
      <c r="AR252" s="21" t="s">
        <v>240</v>
      </c>
      <c r="AT252" s="21" t="s">
        <v>166</v>
      </c>
      <c r="AU252" s="21" t="s">
        <v>121</v>
      </c>
      <c r="AY252" s="21" t="s">
        <v>165</v>
      </c>
      <c r="BE252" s="113">
        <f>IF(U252="základní",N252,0)</f>
        <v>0</v>
      </c>
      <c r="BF252" s="113">
        <f>IF(U252="snížená",N252,0)</f>
        <v>0</v>
      </c>
      <c r="BG252" s="113">
        <f>IF(U252="zákl. přenesená",N252,0)</f>
        <v>0</v>
      </c>
      <c r="BH252" s="113">
        <f>IF(U252="sníž. přenesená",N252,0)</f>
        <v>0</v>
      </c>
      <c r="BI252" s="113">
        <f>IF(U252="nulová",N252,0)</f>
        <v>0</v>
      </c>
      <c r="BJ252" s="21" t="s">
        <v>87</v>
      </c>
      <c r="BK252" s="113">
        <f>ROUND(L252*K252,2)</f>
        <v>0</v>
      </c>
      <c r="BL252" s="21" t="s">
        <v>240</v>
      </c>
      <c r="BM252" s="21" t="s">
        <v>461</v>
      </c>
    </row>
    <row r="253" spans="2:65" s="10" customFormat="1" ht="22.5" customHeight="1">
      <c r="B253" s="178"/>
      <c r="C253" s="179"/>
      <c r="D253" s="179"/>
      <c r="E253" s="180" t="s">
        <v>22</v>
      </c>
      <c r="F253" s="287" t="s">
        <v>457</v>
      </c>
      <c r="G253" s="288"/>
      <c r="H253" s="288"/>
      <c r="I253" s="288"/>
      <c r="J253" s="179"/>
      <c r="K253" s="181" t="s">
        <v>22</v>
      </c>
      <c r="L253" s="179"/>
      <c r="M253" s="179"/>
      <c r="N253" s="179"/>
      <c r="O253" s="179"/>
      <c r="P253" s="179"/>
      <c r="Q253" s="179"/>
      <c r="R253" s="182"/>
      <c r="T253" s="183"/>
      <c r="U253" s="179"/>
      <c r="V253" s="179"/>
      <c r="W253" s="179"/>
      <c r="X253" s="179"/>
      <c r="Y253" s="179"/>
      <c r="Z253" s="179"/>
      <c r="AA253" s="184"/>
      <c r="AT253" s="185" t="s">
        <v>173</v>
      </c>
      <c r="AU253" s="185" t="s">
        <v>121</v>
      </c>
      <c r="AV253" s="10" t="s">
        <v>87</v>
      </c>
      <c r="AW253" s="10" t="s">
        <v>36</v>
      </c>
      <c r="AX253" s="10" t="s">
        <v>79</v>
      </c>
      <c r="AY253" s="185" t="s">
        <v>165</v>
      </c>
    </row>
    <row r="254" spans="2:65" s="11" customFormat="1" ht="22.5" customHeight="1">
      <c r="B254" s="186"/>
      <c r="C254" s="187"/>
      <c r="D254" s="187"/>
      <c r="E254" s="188" t="s">
        <v>22</v>
      </c>
      <c r="F254" s="291" t="s">
        <v>121</v>
      </c>
      <c r="G254" s="292"/>
      <c r="H254" s="292"/>
      <c r="I254" s="292"/>
      <c r="J254" s="187"/>
      <c r="K254" s="189">
        <v>2</v>
      </c>
      <c r="L254" s="187"/>
      <c r="M254" s="187"/>
      <c r="N254" s="187"/>
      <c r="O254" s="187"/>
      <c r="P254" s="187"/>
      <c r="Q254" s="187"/>
      <c r="R254" s="190"/>
      <c r="T254" s="191"/>
      <c r="U254" s="187"/>
      <c r="V254" s="187"/>
      <c r="W254" s="187"/>
      <c r="X254" s="187"/>
      <c r="Y254" s="187"/>
      <c r="Z254" s="187"/>
      <c r="AA254" s="192"/>
      <c r="AT254" s="193" t="s">
        <v>173</v>
      </c>
      <c r="AU254" s="193" t="s">
        <v>121</v>
      </c>
      <c r="AV254" s="11" t="s">
        <v>121</v>
      </c>
      <c r="AW254" s="11" t="s">
        <v>36</v>
      </c>
      <c r="AX254" s="11" t="s">
        <v>87</v>
      </c>
      <c r="AY254" s="193" t="s">
        <v>165</v>
      </c>
    </row>
    <row r="255" spans="2:65" s="1" customFormat="1" ht="31.5" customHeight="1">
      <c r="B255" s="38"/>
      <c r="C255" s="171" t="s">
        <v>462</v>
      </c>
      <c r="D255" s="171" t="s">
        <v>166</v>
      </c>
      <c r="E255" s="172" t="s">
        <v>463</v>
      </c>
      <c r="F255" s="283" t="s">
        <v>464</v>
      </c>
      <c r="G255" s="283"/>
      <c r="H255" s="283"/>
      <c r="I255" s="283"/>
      <c r="J255" s="173" t="s">
        <v>286</v>
      </c>
      <c r="K255" s="174">
        <v>2</v>
      </c>
      <c r="L255" s="284">
        <v>0</v>
      </c>
      <c r="M255" s="285"/>
      <c r="N255" s="286">
        <f>ROUND(L255*K255,2)</f>
        <v>0</v>
      </c>
      <c r="O255" s="286"/>
      <c r="P255" s="286"/>
      <c r="Q255" s="286"/>
      <c r="R255" s="40"/>
      <c r="T255" s="175" t="s">
        <v>22</v>
      </c>
      <c r="U255" s="47" t="s">
        <v>44</v>
      </c>
      <c r="V255" s="39"/>
      <c r="W255" s="176">
        <f>V255*K255</f>
        <v>0</v>
      </c>
      <c r="X255" s="176">
        <v>6.9999999999999999E-4</v>
      </c>
      <c r="Y255" s="176">
        <f>X255*K255</f>
        <v>1.4E-3</v>
      </c>
      <c r="Z255" s="176">
        <v>0</v>
      </c>
      <c r="AA255" s="177">
        <f>Z255*K255</f>
        <v>0</v>
      </c>
      <c r="AR255" s="21" t="s">
        <v>240</v>
      </c>
      <c r="AT255" s="21" t="s">
        <v>166</v>
      </c>
      <c r="AU255" s="21" t="s">
        <v>121</v>
      </c>
      <c r="AY255" s="21" t="s">
        <v>165</v>
      </c>
      <c r="BE255" s="113">
        <f>IF(U255="základní",N255,0)</f>
        <v>0</v>
      </c>
      <c r="BF255" s="113">
        <f>IF(U255="snížená",N255,0)</f>
        <v>0</v>
      </c>
      <c r="BG255" s="113">
        <f>IF(U255="zákl. přenesená",N255,0)</f>
        <v>0</v>
      </c>
      <c r="BH255" s="113">
        <f>IF(U255="sníž. přenesená",N255,0)</f>
        <v>0</v>
      </c>
      <c r="BI255" s="113">
        <f>IF(U255="nulová",N255,0)</f>
        <v>0</v>
      </c>
      <c r="BJ255" s="21" t="s">
        <v>87</v>
      </c>
      <c r="BK255" s="113">
        <f>ROUND(L255*K255,2)</f>
        <v>0</v>
      </c>
      <c r="BL255" s="21" t="s">
        <v>240</v>
      </c>
      <c r="BM255" s="21" t="s">
        <v>465</v>
      </c>
    </row>
    <row r="256" spans="2:65" s="10" customFormat="1" ht="22.5" customHeight="1">
      <c r="B256" s="178"/>
      <c r="C256" s="179"/>
      <c r="D256" s="179"/>
      <c r="E256" s="180" t="s">
        <v>22</v>
      </c>
      <c r="F256" s="287" t="s">
        <v>457</v>
      </c>
      <c r="G256" s="288"/>
      <c r="H256" s="288"/>
      <c r="I256" s="288"/>
      <c r="J256" s="179"/>
      <c r="K256" s="181" t="s">
        <v>22</v>
      </c>
      <c r="L256" s="179"/>
      <c r="M256" s="179"/>
      <c r="N256" s="179"/>
      <c r="O256" s="179"/>
      <c r="P256" s="179"/>
      <c r="Q256" s="179"/>
      <c r="R256" s="182"/>
      <c r="T256" s="183"/>
      <c r="U256" s="179"/>
      <c r="V256" s="179"/>
      <c r="W256" s="179"/>
      <c r="X256" s="179"/>
      <c r="Y256" s="179"/>
      <c r="Z256" s="179"/>
      <c r="AA256" s="184"/>
      <c r="AT256" s="185" t="s">
        <v>173</v>
      </c>
      <c r="AU256" s="185" t="s">
        <v>121</v>
      </c>
      <c r="AV256" s="10" t="s">
        <v>87</v>
      </c>
      <c r="AW256" s="10" t="s">
        <v>36</v>
      </c>
      <c r="AX256" s="10" t="s">
        <v>79</v>
      </c>
      <c r="AY256" s="185" t="s">
        <v>165</v>
      </c>
    </row>
    <row r="257" spans="2:65" s="11" customFormat="1" ht="22.5" customHeight="1">
      <c r="B257" s="186"/>
      <c r="C257" s="187"/>
      <c r="D257" s="187"/>
      <c r="E257" s="188" t="s">
        <v>22</v>
      </c>
      <c r="F257" s="291" t="s">
        <v>121</v>
      </c>
      <c r="G257" s="292"/>
      <c r="H257" s="292"/>
      <c r="I257" s="292"/>
      <c r="J257" s="187"/>
      <c r="K257" s="189">
        <v>2</v>
      </c>
      <c r="L257" s="187"/>
      <c r="M257" s="187"/>
      <c r="N257" s="187"/>
      <c r="O257" s="187"/>
      <c r="P257" s="187"/>
      <c r="Q257" s="187"/>
      <c r="R257" s="190"/>
      <c r="T257" s="191"/>
      <c r="U257" s="187"/>
      <c r="V257" s="187"/>
      <c r="W257" s="187"/>
      <c r="X257" s="187"/>
      <c r="Y257" s="187"/>
      <c r="Z257" s="187"/>
      <c r="AA257" s="192"/>
      <c r="AT257" s="193" t="s">
        <v>173</v>
      </c>
      <c r="AU257" s="193" t="s">
        <v>121</v>
      </c>
      <c r="AV257" s="11" t="s">
        <v>121</v>
      </c>
      <c r="AW257" s="11" t="s">
        <v>36</v>
      </c>
      <c r="AX257" s="11" t="s">
        <v>87</v>
      </c>
      <c r="AY257" s="193" t="s">
        <v>165</v>
      </c>
    </row>
    <row r="258" spans="2:65" s="1" customFormat="1" ht="31.5" customHeight="1">
      <c r="B258" s="38"/>
      <c r="C258" s="171" t="s">
        <v>466</v>
      </c>
      <c r="D258" s="171" t="s">
        <v>166</v>
      </c>
      <c r="E258" s="172" t="s">
        <v>467</v>
      </c>
      <c r="F258" s="283" t="s">
        <v>468</v>
      </c>
      <c r="G258" s="283"/>
      <c r="H258" s="283"/>
      <c r="I258" s="283"/>
      <c r="J258" s="173" t="s">
        <v>286</v>
      </c>
      <c r="K258" s="174">
        <v>2</v>
      </c>
      <c r="L258" s="284">
        <v>0</v>
      </c>
      <c r="M258" s="285"/>
      <c r="N258" s="286">
        <f>ROUND(L258*K258,2)</f>
        <v>0</v>
      </c>
      <c r="O258" s="286"/>
      <c r="P258" s="286"/>
      <c r="Q258" s="286"/>
      <c r="R258" s="40"/>
      <c r="T258" s="175" t="s">
        <v>22</v>
      </c>
      <c r="U258" s="47" t="s">
        <v>44</v>
      </c>
      <c r="V258" s="39"/>
      <c r="W258" s="176">
        <f>V258*K258</f>
        <v>0</v>
      </c>
      <c r="X258" s="176">
        <v>1.07E-3</v>
      </c>
      <c r="Y258" s="176">
        <f>X258*K258</f>
        <v>2.14E-3</v>
      </c>
      <c r="Z258" s="176">
        <v>0</v>
      </c>
      <c r="AA258" s="177">
        <f>Z258*K258</f>
        <v>0</v>
      </c>
      <c r="AR258" s="21" t="s">
        <v>240</v>
      </c>
      <c r="AT258" s="21" t="s">
        <v>166</v>
      </c>
      <c r="AU258" s="21" t="s">
        <v>121</v>
      </c>
      <c r="AY258" s="21" t="s">
        <v>165</v>
      </c>
      <c r="BE258" s="113">
        <f>IF(U258="základní",N258,0)</f>
        <v>0</v>
      </c>
      <c r="BF258" s="113">
        <f>IF(U258="snížená",N258,0)</f>
        <v>0</v>
      </c>
      <c r="BG258" s="113">
        <f>IF(U258="zákl. přenesená",N258,0)</f>
        <v>0</v>
      </c>
      <c r="BH258" s="113">
        <f>IF(U258="sníž. přenesená",N258,0)</f>
        <v>0</v>
      </c>
      <c r="BI258" s="113">
        <f>IF(U258="nulová",N258,0)</f>
        <v>0</v>
      </c>
      <c r="BJ258" s="21" t="s">
        <v>87</v>
      </c>
      <c r="BK258" s="113">
        <f>ROUND(L258*K258,2)</f>
        <v>0</v>
      </c>
      <c r="BL258" s="21" t="s">
        <v>240</v>
      </c>
      <c r="BM258" s="21" t="s">
        <v>469</v>
      </c>
    </row>
    <row r="259" spans="2:65" s="10" customFormat="1" ht="22.5" customHeight="1">
      <c r="B259" s="178"/>
      <c r="C259" s="179"/>
      <c r="D259" s="179"/>
      <c r="E259" s="180" t="s">
        <v>22</v>
      </c>
      <c r="F259" s="287" t="s">
        <v>457</v>
      </c>
      <c r="G259" s="288"/>
      <c r="H259" s="288"/>
      <c r="I259" s="288"/>
      <c r="J259" s="179"/>
      <c r="K259" s="181" t="s">
        <v>22</v>
      </c>
      <c r="L259" s="179"/>
      <c r="M259" s="179"/>
      <c r="N259" s="179"/>
      <c r="O259" s="179"/>
      <c r="P259" s="179"/>
      <c r="Q259" s="179"/>
      <c r="R259" s="182"/>
      <c r="T259" s="183"/>
      <c r="U259" s="179"/>
      <c r="V259" s="179"/>
      <c r="W259" s="179"/>
      <c r="X259" s="179"/>
      <c r="Y259" s="179"/>
      <c r="Z259" s="179"/>
      <c r="AA259" s="184"/>
      <c r="AT259" s="185" t="s">
        <v>173</v>
      </c>
      <c r="AU259" s="185" t="s">
        <v>121</v>
      </c>
      <c r="AV259" s="10" t="s">
        <v>87</v>
      </c>
      <c r="AW259" s="10" t="s">
        <v>36</v>
      </c>
      <c r="AX259" s="10" t="s">
        <v>79</v>
      </c>
      <c r="AY259" s="185" t="s">
        <v>165</v>
      </c>
    </row>
    <row r="260" spans="2:65" s="11" customFormat="1" ht="22.5" customHeight="1">
      <c r="B260" s="186"/>
      <c r="C260" s="187"/>
      <c r="D260" s="187"/>
      <c r="E260" s="188" t="s">
        <v>22</v>
      </c>
      <c r="F260" s="291" t="s">
        <v>87</v>
      </c>
      <c r="G260" s="292"/>
      <c r="H260" s="292"/>
      <c r="I260" s="292"/>
      <c r="J260" s="187"/>
      <c r="K260" s="189">
        <v>1</v>
      </c>
      <c r="L260" s="187"/>
      <c r="M260" s="187"/>
      <c r="N260" s="187"/>
      <c r="O260" s="187"/>
      <c r="P260" s="187"/>
      <c r="Q260" s="187"/>
      <c r="R260" s="190"/>
      <c r="T260" s="191"/>
      <c r="U260" s="187"/>
      <c r="V260" s="187"/>
      <c r="W260" s="187"/>
      <c r="X260" s="187"/>
      <c r="Y260" s="187"/>
      <c r="Z260" s="187"/>
      <c r="AA260" s="192"/>
      <c r="AT260" s="193" t="s">
        <v>173</v>
      </c>
      <c r="AU260" s="193" t="s">
        <v>121</v>
      </c>
      <c r="AV260" s="11" t="s">
        <v>121</v>
      </c>
      <c r="AW260" s="11" t="s">
        <v>36</v>
      </c>
      <c r="AX260" s="11" t="s">
        <v>79</v>
      </c>
      <c r="AY260" s="193" t="s">
        <v>165</v>
      </c>
    </row>
    <row r="261" spans="2:65" s="10" customFormat="1" ht="22.5" customHeight="1">
      <c r="B261" s="178"/>
      <c r="C261" s="179"/>
      <c r="D261" s="179"/>
      <c r="E261" s="180" t="s">
        <v>22</v>
      </c>
      <c r="F261" s="289" t="s">
        <v>470</v>
      </c>
      <c r="G261" s="290"/>
      <c r="H261" s="290"/>
      <c r="I261" s="290"/>
      <c r="J261" s="179"/>
      <c r="K261" s="181" t="s">
        <v>22</v>
      </c>
      <c r="L261" s="179"/>
      <c r="M261" s="179"/>
      <c r="N261" s="179"/>
      <c r="O261" s="179"/>
      <c r="P261" s="179"/>
      <c r="Q261" s="179"/>
      <c r="R261" s="182"/>
      <c r="T261" s="183"/>
      <c r="U261" s="179"/>
      <c r="V261" s="179"/>
      <c r="W261" s="179"/>
      <c r="X261" s="179"/>
      <c r="Y261" s="179"/>
      <c r="Z261" s="179"/>
      <c r="AA261" s="184"/>
      <c r="AT261" s="185" t="s">
        <v>173</v>
      </c>
      <c r="AU261" s="185" t="s">
        <v>121</v>
      </c>
      <c r="AV261" s="10" t="s">
        <v>87</v>
      </c>
      <c r="AW261" s="10" t="s">
        <v>36</v>
      </c>
      <c r="AX261" s="10" t="s">
        <v>79</v>
      </c>
      <c r="AY261" s="185" t="s">
        <v>165</v>
      </c>
    </row>
    <row r="262" spans="2:65" s="11" customFormat="1" ht="22.5" customHeight="1">
      <c r="B262" s="186"/>
      <c r="C262" s="187"/>
      <c r="D262" s="187"/>
      <c r="E262" s="188" t="s">
        <v>22</v>
      </c>
      <c r="F262" s="291" t="s">
        <v>87</v>
      </c>
      <c r="G262" s="292"/>
      <c r="H262" s="292"/>
      <c r="I262" s="292"/>
      <c r="J262" s="187"/>
      <c r="K262" s="189">
        <v>1</v>
      </c>
      <c r="L262" s="187"/>
      <c r="M262" s="187"/>
      <c r="N262" s="187"/>
      <c r="O262" s="187"/>
      <c r="P262" s="187"/>
      <c r="Q262" s="187"/>
      <c r="R262" s="190"/>
      <c r="T262" s="191"/>
      <c r="U262" s="187"/>
      <c r="V262" s="187"/>
      <c r="W262" s="187"/>
      <c r="X262" s="187"/>
      <c r="Y262" s="187"/>
      <c r="Z262" s="187"/>
      <c r="AA262" s="192"/>
      <c r="AT262" s="193" t="s">
        <v>173</v>
      </c>
      <c r="AU262" s="193" t="s">
        <v>121</v>
      </c>
      <c r="AV262" s="11" t="s">
        <v>121</v>
      </c>
      <c r="AW262" s="11" t="s">
        <v>36</v>
      </c>
      <c r="AX262" s="11" t="s">
        <v>79</v>
      </c>
      <c r="AY262" s="193" t="s">
        <v>165</v>
      </c>
    </row>
    <row r="263" spans="2:65" s="12" customFormat="1" ht="22.5" customHeight="1">
      <c r="B263" s="194"/>
      <c r="C263" s="195"/>
      <c r="D263" s="195"/>
      <c r="E263" s="196" t="s">
        <v>22</v>
      </c>
      <c r="F263" s="293" t="s">
        <v>180</v>
      </c>
      <c r="G263" s="294"/>
      <c r="H263" s="294"/>
      <c r="I263" s="294"/>
      <c r="J263" s="195"/>
      <c r="K263" s="197">
        <v>2</v>
      </c>
      <c r="L263" s="195"/>
      <c r="M263" s="195"/>
      <c r="N263" s="195"/>
      <c r="O263" s="195"/>
      <c r="P263" s="195"/>
      <c r="Q263" s="195"/>
      <c r="R263" s="198"/>
      <c r="T263" s="199"/>
      <c r="U263" s="195"/>
      <c r="V263" s="195"/>
      <c r="W263" s="195"/>
      <c r="X263" s="195"/>
      <c r="Y263" s="195"/>
      <c r="Z263" s="195"/>
      <c r="AA263" s="200"/>
      <c r="AT263" s="201" t="s">
        <v>173</v>
      </c>
      <c r="AU263" s="201" t="s">
        <v>121</v>
      </c>
      <c r="AV263" s="12" t="s">
        <v>170</v>
      </c>
      <c r="AW263" s="12" t="s">
        <v>36</v>
      </c>
      <c r="AX263" s="12" t="s">
        <v>87</v>
      </c>
      <c r="AY263" s="201" t="s">
        <v>165</v>
      </c>
    </row>
    <row r="264" spans="2:65" s="1" customFormat="1" ht="31.5" customHeight="1">
      <c r="B264" s="38"/>
      <c r="C264" s="171" t="s">
        <v>471</v>
      </c>
      <c r="D264" s="171" t="s">
        <v>166</v>
      </c>
      <c r="E264" s="172" t="s">
        <v>472</v>
      </c>
      <c r="F264" s="283" t="s">
        <v>473</v>
      </c>
      <c r="G264" s="283"/>
      <c r="H264" s="283"/>
      <c r="I264" s="283"/>
      <c r="J264" s="173" t="s">
        <v>286</v>
      </c>
      <c r="K264" s="174">
        <v>1</v>
      </c>
      <c r="L264" s="284">
        <v>0</v>
      </c>
      <c r="M264" s="285"/>
      <c r="N264" s="286">
        <f>ROUND(L264*K264,2)</f>
        <v>0</v>
      </c>
      <c r="O264" s="286"/>
      <c r="P264" s="286"/>
      <c r="Q264" s="286"/>
      <c r="R264" s="40"/>
      <c r="T264" s="175" t="s">
        <v>22</v>
      </c>
      <c r="U264" s="47" t="s">
        <v>44</v>
      </c>
      <c r="V264" s="39"/>
      <c r="W264" s="176">
        <f>V264*K264</f>
        <v>0</v>
      </c>
      <c r="X264" s="176">
        <v>1.6000000000000001E-4</v>
      </c>
      <c r="Y264" s="176">
        <f>X264*K264</f>
        <v>1.6000000000000001E-4</v>
      </c>
      <c r="Z264" s="176">
        <v>0</v>
      </c>
      <c r="AA264" s="177">
        <f>Z264*K264</f>
        <v>0</v>
      </c>
      <c r="AR264" s="21" t="s">
        <v>240</v>
      </c>
      <c r="AT264" s="21" t="s">
        <v>166</v>
      </c>
      <c r="AU264" s="21" t="s">
        <v>121</v>
      </c>
      <c r="AY264" s="21" t="s">
        <v>165</v>
      </c>
      <c r="BE264" s="113">
        <f>IF(U264="základní",N264,0)</f>
        <v>0</v>
      </c>
      <c r="BF264" s="113">
        <f>IF(U264="snížená",N264,0)</f>
        <v>0</v>
      </c>
      <c r="BG264" s="113">
        <f>IF(U264="zákl. přenesená",N264,0)</f>
        <v>0</v>
      </c>
      <c r="BH264" s="113">
        <f>IF(U264="sníž. přenesená",N264,0)</f>
        <v>0</v>
      </c>
      <c r="BI264" s="113">
        <f>IF(U264="nulová",N264,0)</f>
        <v>0</v>
      </c>
      <c r="BJ264" s="21" t="s">
        <v>87</v>
      </c>
      <c r="BK264" s="113">
        <f>ROUND(L264*K264,2)</f>
        <v>0</v>
      </c>
      <c r="BL264" s="21" t="s">
        <v>240</v>
      </c>
      <c r="BM264" s="21" t="s">
        <v>474</v>
      </c>
    </row>
    <row r="265" spans="2:65" s="1" customFormat="1" ht="31.5" customHeight="1">
      <c r="B265" s="38"/>
      <c r="C265" s="171" t="s">
        <v>475</v>
      </c>
      <c r="D265" s="171" t="s">
        <v>166</v>
      </c>
      <c r="E265" s="172" t="s">
        <v>476</v>
      </c>
      <c r="F265" s="283" t="s">
        <v>477</v>
      </c>
      <c r="G265" s="283"/>
      <c r="H265" s="283"/>
      <c r="I265" s="283"/>
      <c r="J265" s="173" t="s">
        <v>478</v>
      </c>
      <c r="K265" s="174">
        <v>3</v>
      </c>
      <c r="L265" s="284">
        <v>0</v>
      </c>
      <c r="M265" s="285"/>
      <c r="N265" s="286">
        <f>ROUND(L265*K265,2)</f>
        <v>0</v>
      </c>
      <c r="O265" s="286"/>
      <c r="P265" s="286"/>
      <c r="Q265" s="286"/>
      <c r="R265" s="40"/>
      <c r="T265" s="175" t="s">
        <v>22</v>
      </c>
      <c r="U265" s="47" t="s">
        <v>44</v>
      </c>
      <c r="V265" s="39"/>
      <c r="W265" s="176">
        <f>V265*K265</f>
        <v>0</v>
      </c>
      <c r="X265" s="176">
        <v>2.9139999999999999E-2</v>
      </c>
      <c r="Y265" s="176">
        <f>X265*K265</f>
        <v>8.7419999999999998E-2</v>
      </c>
      <c r="Z265" s="176">
        <v>0</v>
      </c>
      <c r="AA265" s="177">
        <f>Z265*K265</f>
        <v>0</v>
      </c>
      <c r="AR265" s="21" t="s">
        <v>240</v>
      </c>
      <c r="AT265" s="21" t="s">
        <v>166</v>
      </c>
      <c r="AU265" s="21" t="s">
        <v>121</v>
      </c>
      <c r="AY265" s="21" t="s">
        <v>165</v>
      </c>
      <c r="BE265" s="113">
        <f>IF(U265="základní",N265,0)</f>
        <v>0</v>
      </c>
      <c r="BF265" s="113">
        <f>IF(U265="snížená",N265,0)</f>
        <v>0</v>
      </c>
      <c r="BG265" s="113">
        <f>IF(U265="zákl. přenesená",N265,0)</f>
        <v>0</v>
      </c>
      <c r="BH265" s="113">
        <f>IF(U265="sníž. přenesená",N265,0)</f>
        <v>0</v>
      </c>
      <c r="BI265" s="113">
        <f>IF(U265="nulová",N265,0)</f>
        <v>0</v>
      </c>
      <c r="BJ265" s="21" t="s">
        <v>87</v>
      </c>
      <c r="BK265" s="113">
        <f>ROUND(L265*K265,2)</f>
        <v>0</v>
      </c>
      <c r="BL265" s="21" t="s">
        <v>240</v>
      </c>
      <c r="BM265" s="21" t="s">
        <v>479</v>
      </c>
    </row>
    <row r="266" spans="2:65" s="11" customFormat="1" ht="22.5" customHeight="1">
      <c r="B266" s="186"/>
      <c r="C266" s="187"/>
      <c r="D266" s="187"/>
      <c r="E266" s="188" t="s">
        <v>22</v>
      </c>
      <c r="F266" s="299" t="s">
        <v>87</v>
      </c>
      <c r="G266" s="300"/>
      <c r="H266" s="300"/>
      <c r="I266" s="300"/>
      <c r="J266" s="187"/>
      <c r="K266" s="189">
        <v>1</v>
      </c>
      <c r="L266" s="187"/>
      <c r="M266" s="187"/>
      <c r="N266" s="187"/>
      <c r="O266" s="187"/>
      <c r="P266" s="187"/>
      <c r="Q266" s="187"/>
      <c r="R266" s="190"/>
      <c r="T266" s="191"/>
      <c r="U266" s="187"/>
      <c r="V266" s="187"/>
      <c r="W266" s="187"/>
      <c r="X266" s="187"/>
      <c r="Y266" s="187"/>
      <c r="Z266" s="187"/>
      <c r="AA266" s="192"/>
      <c r="AT266" s="193" t="s">
        <v>173</v>
      </c>
      <c r="AU266" s="193" t="s">
        <v>121</v>
      </c>
      <c r="AV266" s="11" t="s">
        <v>121</v>
      </c>
      <c r="AW266" s="11" t="s">
        <v>36</v>
      </c>
      <c r="AX266" s="11" t="s">
        <v>79</v>
      </c>
      <c r="AY266" s="193" t="s">
        <v>165</v>
      </c>
    </row>
    <row r="267" spans="2:65" s="10" customFormat="1" ht="22.5" customHeight="1">
      <c r="B267" s="178"/>
      <c r="C267" s="179"/>
      <c r="D267" s="179"/>
      <c r="E267" s="180" t="s">
        <v>22</v>
      </c>
      <c r="F267" s="289" t="s">
        <v>480</v>
      </c>
      <c r="G267" s="290"/>
      <c r="H267" s="290"/>
      <c r="I267" s="290"/>
      <c r="J267" s="179"/>
      <c r="K267" s="181" t="s">
        <v>22</v>
      </c>
      <c r="L267" s="179"/>
      <c r="M267" s="179"/>
      <c r="N267" s="179"/>
      <c r="O267" s="179"/>
      <c r="P267" s="179"/>
      <c r="Q267" s="179"/>
      <c r="R267" s="182"/>
      <c r="T267" s="183"/>
      <c r="U267" s="179"/>
      <c r="V267" s="179"/>
      <c r="W267" s="179"/>
      <c r="X267" s="179"/>
      <c r="Y267" s="179"/>
      <c r="Z267" s="179"/>
      <c r="AA267" s="184"/>
      <c r="AT267" s="185" t="s">
        <v>173</v>
      </c>
      <c r="AU267" s="185" t="s">
        <v>121</v>
      </c>
      <c r="AV267" s="10" t="s">
        <v>87</v>
      </c>
      <c r="AW267" s="10" t="s">
        <v>36</v>
      </c>
      <c r="AX267" s="10" t="s">
        <v>79</v>
      </c>
      <c r="AY267" s="185" t="s">
        <v>165</v>
      </c>
    </row>
    <row r="268" spans="2:65" s="11" customFormat="1" ht="22.5" customHeight="1">
      <c r="B268" s="186"/>
      <c r="C268" s="187"/>
      <c r="D268" s="187"/>
      <c r="E268" s="188" t="s">
        <v>22</v>
      </c>
      <c r="F268" s="291" t="s">
        <v>121</v>
      </c>
      <c r="G268" s="292"/>
      <c r="H268" s="292"/>
      <c r="I268" s="292"/>
      <c r="J268" s="187"/>
      <c r="K268" s="189">
        <v>2</v>
      </c>
      <c r="L268" s="187"/>
      <c r="M268" s="187"/>
      <c r="N268" s="187"/>
      <c r="O268" s="187"/>
      <c r="P268" s="187"/>
      <c r="Q268" s="187"/>
      <c r="R268" s="190"/>
      <c r="T268" s="191"/>
      <c r="U268" s="187"/>
      <c r="V268" s="187"/>
      <c r="W268" s="187"/>
      <c r="X268" s="187"/>
      <c r="Y268" s="187"/>
      <c r="Z268" s="187"/>
      <c r="AA268" s="192"/>
      <c r="AT268" s="193" t="s">
        <v>173</v>
      </c>
      <c r="AU268" s="193" t="s">
        <v>121</v>
      </c>
      <c r="AV268" s="11" t="s">
        <v>121</v>
      </c>
      <c r="AW268" s="11" t="s">
        <v>36</v>
      </c>
      <c r="AX268" s="11" t="s">
        <v>79</v>
      </c>
      <c r="AY268" s="193" t="s">
        <v>165</v>
      </c>
    </row>
    <row r="269" spans="2:65" s="12" customFormat="1" ht="22.5" customHeight="1">
      <c r="B269" s="194"/>
      <c r="C269" s="195"/>
      <c r="D269" s="195"/>
      <c r="E269" s="196" t="s">
        <v>22</v>
      </c>
      <c r="F269" s="293" t="s">
        <v>180</v>
      </c>
      <c r="G269" s="294"/>
      <c r="H269" s="294"/>
      <c r="I269" s="294"/>
      <c r="J269" s="195"/>
      <c r="K269" s="197">
        <v>3</v>
      </c>
      <c r="L269" s="195"/>
      <c r="M269" s="195"/>
      <c r="N269" s="195"/>
      <c r="O269" s="195"/>
      <c r="P269" s="195"/>
      <c r="Q269" s="195"/>
      <c r="R269" s="198"/>
      <c r="T269" s="199"/>
      <c r="U269" s="195"/>
      <c r="V269" s="195"/>
      <c r="W269" s="195"/>
      <c r="X269" s="195"/>
      <c r="Y269" s="195"/>
      <c r="Z269" s="195"/>
      <c r="AA269" s="200"/>
      <c r="AT269" s="201" t="s">
        <v>173</v>
      </c>
      <c r="AU269" s="201" t="s">
        <v>121</v>
      </c>
      <c r="AV269" s="12" t="s">
        <v>170</v>
      </c>
      <c r="AW269" s="12" t="s">
        <v>36</v>
      </c>
      <c r="AX269" s="12" t="s">
        <v>87</v>
      </c>
      <c r="AY269" s="201" t="s">
        <v>165</v>
      </c>
    </row>
    <row r="270" spans="2:65" s="1" customFormat="1" ht="31.5" customHeight="1">
      <c r="B270" s="38"/>
      <c r="C270" s="171" t="s">
        <v>481</v>
      </c>
      <c r="D270" s="171" t="s">
        <v>166</v>
      </c>
      <c r="E270" s="172" t="s">
        <v>482</v>
      </c>
      <c r="F270" s="283" t="s">
        <v>483</v>
      </c>
      <c r="G270" s="283"/>
      <c r="H270" s="283"/>
      <c r="I270" s="283"/>
      <c r="J270" s="173" t="s">
        <v>239</v>
      </c>
      <c r="K270" s="174">
        <v>319.3</v>
      </c>
      <c r="L270" s="284">
        <v>0</v>
      </c>
      <c r="M270" s="285"/>
      <c r="N270" s="286">
        <f>ROUND(L270*K270,2)</f>
        <v>0</v>
      </c>
      <c r="O270" s="286"/>
      <c r="P270" s="286"/>
      <c r="Q270" s="286"/>
      <c r="R270" s="40"/>
      <c r="T270" s="175" t="s">
        <v>22</v>
      </c>
      <c r="U270" s="47" t="s">
        <v>44</v>
      </c>
      <c r="V270" s="39"/>
      <c r="W270" s="176">
        <f>V270*K270</f>
        <v>0</v>
      </c>
      <c r="X270" s="176">
        <v>1.9000000000000001E-4</v>
      </c>
      <c r="Y270" s="176">
        <f>X270*K270</f>
        <v>6.0667000000000006E-2</v>
      </c>
      <c r="Z270" s="176">
        <v>0</v>
      </c>
      <c r="AA270" s="177">
        <f>Z270*K270</f>
        <v>0</v>
      </c>
      <c r="AR270" s="21" t="s">
        <v>240</v>
      </c>
      <c r="AT270" s="21" t="s">
        <v>166</v>
      </c>
      <c r="AU270" s="21" t="s">
        <v>121</v>
      </c>
      <c r="AY270" s="21" t="s">
        <v>165</v>
      </c>
      <c r="BE270" s="113">
        <f>IF(U270="základní",N270,0)</f>
        <v>0</v>
      </c>
      <c r="BF270" s="113">
        <f>IF(U270="snížená",N270,0)</f>
        <v>0</v>
      </c>
      <c r="BG270" s="113">
        <f>IF(U270="zákl. přenesená",N270,0)</f>
        <v>0</v>
      </c>
      <c r="BH270" s="113">
        <f>IF(U270="sníž. přenesená",N270,0)</f>
        <v>0</v>
      </c>
      <c r="BI270" s="113">
        <f>IF(U270="nulová",N270,0)</f>
        <v>0</v>
      </c>
      <c r="BJ270" s="21" t="s">
        <v>87</v>
      </c>
      <c r="BK270" s="113">
        <f>ROUND(L270*K270,2)</f>
        <v>0</v>
      </c>
      <c r="BL270" s="21" t="s">
        <v>240</v>
      </c>
      <c r="BM270" s="21" t="s">
        <v>484</v>
      </c>
    </row>
    <row r="271" spans="2:65" s="10" customFormat="1" ht="22.5" customHeight="1">
      <c r="B271" s="178"/>
      <c r="C271" s="179"/>
      <c r="D271" s="179"/>
      <c r="E271" s="180" t="s">
        <v>22</v>
      </c>
      <c r="F271" s="287" t="s">
        <v>485</v>
      </c>
      <c r="G271" s="288"/>
      <c r="H271" s="288"/>
      <c r="I271" s="288"/>
      <c r="J271" s="179"/>
      <c r="K271" s="181" t="s">
        <v>22</v>
      </c>
      <c r="L271" s="179"/>
      <c r="M271" s="179"/>
      <c r="N271" s="179"/>
      <c r="O271" s="179"/>
      <c r="P271" s="179"/>
      <c r="Q271" s="179"/>
      <c r="R271" s="182"/>
      <c r="T271" s="183"/>
      <c r="U271" s="179"/>
      <c r="V271" s="179"/>
      <c r="W271" s="179"/>
      <c r="X271" s="179"/>
      <c r="Y271" s="179"/>
      <c r="Z271" s="179"/>
      <c r="AA271" s="184"/>
      <c r="AT271" s="185" t="s">
        <v>173</v>
      </c>
      <c r="AU271" s="185" t="s">
        <v>121</v>
      </c>
      <c r="AV271" s="10" t="s">
        <v>87</v>
      </c>
      <c r="AW271" s="10" t="s">
        <v>36</v>
      </c>
      <c r="AX271" s="10" t="s">
        <v>79</v>
      </c>
      <c r="AY271" s="185" t="s">
        <v>165</v>
      </c>
    </row>
    <row r="272" spans="2:65" s="11" customFormat="1" ht="22.5" customHeight="1">
      <c r="B272" s="186"/>
      <c r="C272" s="187"/>
      <c r="D272" s="187"/>
      <c r="E272" s="188" t="s">
        <v>22</v>
      </c>
      <c r="F272" s="291" t="s">
        <v>486</v>
      </c>
      <c r="G272" s="292"/>
      <c r="H272" s="292"/>
      <c r="I272" s="292"/>
      <c r="J272" s="187"/>
      <c r="K272" s="189">
        <v>62</v>
      </c>
      <c r="L272" s="187"/>
      <c r="M272" s="187"/>
      <c r="N272" s="187"/>
      <c r="O272" s="187"/>
      <c r="P272" s="187"/>
      <c r="Q272" s="187"/>
      <c r="R272" s="190"/>
      <c r="T272" s="191"/>
      <c r="U272" s="187"/>
      <c r="V272" s="187"/>
      <c r="W272" s="187"/>
      <c r="X272" s="187"/>
      <c r="Y272" s="187"/>
      <c r="Z272" s="187"/>
      <c r="AA272" s="192"/>
      <c r="AT272" s="193" t="s">
        <v>173</v>
      </c>
      <c r="AU272" s="193" t="s">
        <v>121</v>
      </c>
      <c r="AV272" s="11" t="s">
        <v>121</v>
      </c>
      <c r="AW272" s="11" t="s">
        <v>36</v>
      </c>
      <c r="AX272" s="11" t="s">
        <v>79</v>
      </c>
      <c r="AY272" s="193" t="s">
        <v>165</v>
      </c>
    </row>
    <row r="273" spans="2:65" s="10" customFormat="1" ht="22.5" customHeight="1">
      <c r="B273" s="178"/>
      <c r="C273" s="179"/>
      <c r="D273" s="179"/>
      <c r="E273" s="180" t="s">
        <v>22</v>
      </c>
      <c r="F273" s="289" t="s">
        <v>457</v>
      </c>
      <c r="G273" s="290"/>
      <c r="H273" s="290"/>
      <c r="I273" s="290"/>
      <c r="J273" s="179"/>
      <c r="K273" s="181" t="s">
        <v>22</v>
      </c>
      <c r="L273" s="179"/>
      <c r="M273" s="179"/>
      <c r="N273" s="179"/>
      <c r="O273" s="179"/>
      <c r="P273" s="179"/>
      <c r="Q273" s="179"/>
      <c r="R273" s="182"/>
      <c r="T273" s="183"/>
      <c r="U273" s="179"/>
      <c r="V273" s="179"/>
      <c r="W273" s="179"/>
      <c r="X273" s="179"/>
      <c r="Y273" s="179"/>
      <c r="Z273" s="179"/>
      <c r="AA273" s="184"/>
      <c r="AT273" s="185" t="s">
        <v>173</v>
      </c>
      <c r="AU273" s="185" t="s">
        <v>121</v>
      </c>
      <c r="AV273" s="10" t="s">
        <v>87</v>
      </c>
      <c r="AW273" s="10" t="s">
        <v>36</v>
      </c>
      <c r="AX273" s="10" t="s">
        <v>79</v>
      </c>
      <c r="AY273" s="185" t="s">
        <v>165</v>
      </c>
    </row>
    <row r="274" spans="2:65" s="11" customFormat="1" ht="22.5" customHeight="1">
      <c r="B274" s="186"/>
      <c r="C274" s="187"/>
      <c r="D274" s="187"/>
      <c r="E274" s="188" t="s">
        <v>22</v>
      </c>
      <c r="F274" s="291" t="s">
        <v>487</v>
      </c>
      <c r="G274" s="292"/>
      <c r="H274" s="292"/>
      <c r="I274" s="292"/>
      <c r="J274" s="187"/>
      <c r="K274" s="189">
        <v>229</v>
      </c>
      <c r="L274" s="187"/>
      <c r="M274" s="187"/>
      <c r="N274" s="187"/>
      <c r="O274" s="187"/>
      <c r="P274" s="187"/>
      <c r="Q274" s="187"/>
      <c r="R274" s="190"/>
      <c r="T274" s="191"/>
      <c r="U274" s="187"/>
      <c r="V274" s="187"/>
      <c r="W274" s="187"/>
      <c r="X274" s="187"/>
      <c r="Y274" s="187"/>
      <c r="Z274" s="187"/>
      <c r="AA274" s="192"/>
      <c r="AT274" s="193" t="s">
        <v>173</v>
      </c>
      <c r="AU274" s="193" t="s">
        <v>121</v>
      </c>
      <c r="AV274" s="11" t="s">
        <v>121</v>
      </c>
      <c r="AW274" s="11" t="s">
        <v>36</v>
      </c>
      <c r="AX274" s="11" t="s">
        <v>79</v>
      </c>
      <c r="AY274" s="193" t="s">
        <v>165</v>
      </c>
    </row>
    <row r="275" spans="2:65" s="10" customFormat="1" ht="22.5" customHeight="1">
      <c r="B275" s="178"/>
      <c r="C275" s="179"/>
      <c r="D275" s="179"/>
      <c r="E275" s="180" t="s">
        <v>22</v>
      </c>
      <c r="F275" s="289" t="s">
        <v>488</v>
      </c>
      <c r="G275" s="290"/>
      <c r="H275" s="290"/>
      <c r="I275" s="290"/>
      <c r="J275" s="179"/>
      <c r="K275" s="181" t="s">
        <v>22</v>
      </c>
      <c r="L275" s="179"/>
      <c r="M275" s="179"/>
      <c r="N275" s="179"/>
      <c r="O275" s="179"/>
      <c r="P275" s="179"/>
      <c r="Q275" s="179"/>
      <c r="R275" s="182"/>
      <c r="T275" s="183"/>
      <c r="U275" s="179"/>
      <c r="V275" s="179"/>
      <c r="W275" s="179"/>
      <c r="X275" s="179"/>
      <c r="Y275" s="179"/>
      <c r="Z275" s="179"/>
      <c r="AA275" s="184"/>
      <c r="AT275" s="185" t="s">
        <v>173</v>
      </c>
      <c r="AU275" s="185" t="s">
        <v>121</v>
      </c>
      <c r="AV275" s="10" t="s">
        <v>87</v>
      </c>
      <c r="AW275" s="10" t="s">
        <v>36</v>
      </c>
      <c r="AX275" s="10" t="s">
        <v>79</v>
      </c>
      <c r="AY275" s="185" t="s">
        <v>165</v>
      </c>
    </row>
    <row r="276" spans="2:65" s="11" customFormat="1" ht="22.5" customHeight="1">
      <c r="B276" s="186"/>
      <c r="C276" s="187"/>
      <c r="D276" s="187"/>
      <c r="E276" s="188" t="s">
        <v>22</v>
      </c>
      <c r="F276" s="291" t="s">
        <v>489</v>
      </c>
      <c r="G276" s="292"/>
      <c r="H276" s="292"/>
      <c r="I276" s="292"/>
      <c r="J276" s="187"/>
      <c r="K276" s="189">
        <v>28.3</v>
      </c>
      <c r="L276" s="187"/>
      <c r="M276" s="187"/>
      <c r="N276" s="187"/>
      <c r="O276" s="187"/>
      <c r="P276" s="187"/>
      <c r="Q276" s="187"/>
      <c r="R276" s="190"/>
      <c r="T276" s="191"/>
      <c r="U276" s="187"/>
      <c r="V276" s="187"/>
      <c r="W276" s="187"/>
      <c r="X276" s="187"/>
      <c r="Y276" s="187"/>
      <c r="Z276" s="187"/>
      <c r="AA276" s="192"/>
      <c r="AT276" s="193" t="s">
        <v>173</v>
      </c>
      <c r="AU276" s="193" t="s">
        <v>121</v>
      </c>
      <c r="AV276" s="11" t="s">
        <v>121</v>
      </c>
      <c r="AW276" s="11" t="s">
        <v>36</v>
      </c>
      <c r="AX276" s="11" t="s">
        <v>79</v>
      </c>
      <c r="AY276" s="193" t="s">
        <v>165</v>
      </c>
    </row>
    <row r="277" spans="2:65" s="12" customFormat="1" ht="22.5" customHeight="1">
      <c r="B277" s="194"/>
      <c r="C277" s="195"/>
      <c r="D277" s="195"/>
      <c r="E277" s="196" t="s">
        <v>22</v>
      </c>
      <c r="F277" s="293" t="s">
        <v>180</v>
      </c>
      <c r="G277" s="294"/>
      <c r="H277" s="294"/>
      <c r="I277" s="294"/>
      <c r="J277" s="195"/>
      <c r="K277" s="197">
        <v>319.3</v>
      </c>
      <c r="L277" s="195"/>
      <c r="M277" s="195"/>
      <c r="N277" s="195"/>
      <c r="O277" s="195"/>
      <c r="P277" s="195"/>
      <c r="Q277" s="195"/>
      <c r="R277" s="198"/>
      <c r="T277" s="199"/>
      <c r="U277" s="195"/>
      <c r="V277" s="195"/>
      <c r="W277" s="195"/>
      <c r="X277" s="195"/>
      <c r="Y277" s="195"/>
      <c r="Z277" s="195"/>
      <c r="AA277" s="200"/>
      <c r="AT277" s="201" t="s">
        <v>173</v>
      </c>
      <c r="AU277" s="201" t="s">
        <v>121</v>
      </c>
      <c r="AV277" s="12" t="s">
        <v>170</v>
      </c>
      <c r="AW277" s="12" t="s">
        <v>36</v>
      </c>
      <c r="AX277" s="12" t="s">
        <v>87</v>
      </c>
      <c r="AY277" s="201" t="s">
        <v>165</v>
      </c>
    </row>
    <row r="278" spans="2:65" s="1" customFormat="1" ht="31.5" customHeight="1">
      <c r="B278" s="38"/>
      <c r="C278" s="171" t="s">
        <v>490</v>
      </c>
      <c r="D278" s="171" t="s">
        <v>166</v>
      </c>
      <c r="E278" s="172" t="s">
        <v>491</v>
      </c>
      <c r="F278" s="283" t="s">
        <v>492</v>
      </c>
      <c r="G278" s="283"/>
      <c r="H278" s="283"/>
      <c r="I278" s="283"/>
      <c r="J278" s="173" t="s">
        <v>239</v>
      </c>
      <c r="K278" s="174">
        <v>319.3</v>
      </c>
      <c r="L278" s="284">
        <v>0</v>
      </c>
      <c r="M278" s="285"/>
      <c r="N278" s="286">
        <f>ROUND(L278*K278,2)</f>
        <v>0</v>
      </c>
      <c r="O278" s="286"/>
      <c r="P278" s="286"/>
      <c r="Q278" s="286"/>
      <c r="R278" s="40"/>
      <c r="T278" s="175" t="s">
        <v>22</v>
      </c>
      <c r="U278" s="47" t="s">
        <v>44</v>
      </c>
      <c r="V278" s="39"/>
      <c r="W278" s="176">
        <f>V278*K278</f>
        <v>0</v>
      </c>
      <c r="X278" s="176">
        <v>1.0000000000000001E-5</v>
      </c>
      <c r="Y278" s="176">
        <f>X278*K278</f>
        <v>3.1930000000000005E-3</v>
      </c>
      <c r="Z278" s="176">
        <v>0</v>
      </c>
      <c r="AA278" s="177">
        <f>Z278*K278</f>
        <v>0</v>
      </c>
      <c r="AR278" s="21" t="s">
        <v>240</v>
      </c>
      <c r="AT278" s="21" t="s">
        <v>166</v>
      </c>
      <c r="AU278" s="21" t="s">
        <v>121</v>
      </c>
      <c r="AY278" s="21" t="s">
        <v>165</v>
      </c>
      <c r="BE278" s="113">
        <f>IF(U278="základní",N278,0)</f>
        <v>0</v>
      </c>
      <c r="BF278" s="113">
        <f>IF(U278="snížená",N278,0)</f>
        <v>0</v>
      </c>
      <c r="BG278" s="113">
        <f>IF(U278="zákl. přenesená",N278,0)</f>
        <v>0</v>
      </c>
      <c r="BH278" s="113">
        <f>IF(U278="sníž. přenesená",N278,0)</f>
        <v>0</v>
      </c>
      <c r="BI278" s="113">
        <f>IF(U278="nulová",N278,0)</f>
        <v>0</v>
      </c>
      <c r="BJ278" s="21" t="s">
        <v>87</v>
      </c>
      <c r="BK278" s="113">
        <f>ROUND(L278*K278,2)</f>
        <v>0</v>
      </c>
      <c r="BL278" s="21" t="s">
        <v>240</v>
      </c>
      <c r="BM278" s="21" t="s">
        <v>493</v>
      </c>
    </row>
    <row r="279" spans="2:65" s="1" customFormat="1" ht="31.5" customHeight="1">
      <c r="B279" s="38"/>
      <c r="C279" s="171" t="s">
        <v>494</v>
      </c>
      <c r="D279" s="171" t="s">
        <v>166</v>
      </c>
      <c r="E279" s="172" t="s">
        <v>495</v>
      </c>
      <c r="F279" s="283" t="s">
        <v>496</v>
      </c>
      <c r="G279" s="283"/>
      <c r="H279" s="283"/>
      <c r="I279" s="283"/>
      <c r="J279" s="173" t="s">
        <v>336</v>
      </c>
      <c r="K279" s="206">
        <v>0</v>
      </c>
      <c r="L279" s="284">
        <v>0</v>
      </c>
      <c r="M279" s="285"/>
      <c r="N279" s="286">
        <f>ROUND(L279*K279,2)</f>
        <v>0</v>
      </c>
      <c r="O279" s="286"/>
      <c r="P279" s="286"/>
      <c r="Q279" s="286"/>
      <c r="R279" s="40"/>
      <c r="T279" s="175" t="s">
        <v>22</v>
      </c>
      <c r="U279" s="47" t="s">
        <v>44</v>
      </c>
      <c r="V279" s="39"/>
      <c r="W279" s="176">
        <f>V279*K279</f>
        <v>0</v>
      </c>
      <c r="X279" s="176">
        <v>0</v>
      </c>
      <c r="Y279" s="176">
        <f>X279*K279</f>
        <v>0</v>
      </c>
      <c r="Z279" s="176">
        <v>0</v>
      </c>
      <c r="AA279" s="177">
        <f>Z279*K279</f>
        <v>0</v>
      </c>
      <c r="AR279" s="21" t="s">
        <v>240</v>
      </c>
      <c r="AT279" s="21" t="s">
        <v>166</v>
      </c>
      <c r="AU279" s="21" t="s">
        <v>121</v>
      </c>
      <c r="AY279" s="21" t="s">
        <v>165</v>
      </c>
      <c r="BE279" s="113">
        <f>IF(U279="základní",N279,0)</f>
        <v>0</v>
      </c>
      <c r="BF279" s="113">
        <f>IF(U279="snížená",N279,0)</f>
        <v>0</v>
      </c>
      <c r="BG279" s="113">
        <f>IF(U279="zákl. přenesená",N279,0)</f>
        <v>0</v>
      </c>
      <c r="BH279" s="113">
        <f>IF(U279="sníž. přenesená",N279,0)</f>
        <v>0</v>
      </c>
      <c r="BI279" s="113">
        <f>IF(U279="nulová",N279,0)</f>
        <v>0</v>
      </c>
      <c r="BJ279" s="21" t="s">
        <v>87</v>
      </c>
      <c r="BK279" s="113">
        <f>ROUND(L279*K279,2)</f>
        <v>0</v>
      </c>
      <c r="BL279" s="21" t="s">
        <v>240</v>
      </c>
      <c r="BM279" s="21" t="s">
        <v>497</v>
      </c>
    </row>
    <row r="280" spans="2:65" s="9" customFormat="1" ht="29.85" customHeight="1">
      <c r="B280" s="160"/>
      <c r="C280" s="161"/>
      <c r="D280" s="170" t="s">
        <v>138</v>
      </c>
      <c r="E280" s="170"/>
      <c r="F280" s="170"/>
      <c r="G280" s="170"/>
      <c r="H280" s="170"/>
      <c r="I280" s="170"/>
      <c r="J280" s="170"/>
      <c r="K280" s="170"/>
      <c r="L280" s="170"/>
      <c r="M280" s="170"/>
      <c r="N280" s="306">
        <f>BK280</f>
        <v>0</v>
      </c>
      <c r="O280" s="307"/>
      <c r="P280" s="307"/>
      <c r="Q280" s="307"/>
      <c r="R280" s="163"/>
      <c r="T280" s="164"/>
      <c r="U280" s="161"/>
      <c r="V280" s="161"/>
      <c r="W280" s="165">
        <f>SUM(W281:W283)</f>
        <v>0</v>
      </c>
      <c r="X280" s="161"/>
      <c r="Y280" s="165">
        <f>SUM(Y281:Y283)</f>
        <v>8.8500000000000002E-3</v>
      </c>
      <c r="Z280" s="161"/>
      <c r="AA280" s="166">
        <f>SUM(AA281:AA283)</f>
        <v>0</v>
      </c>
      <c r="AR280" s="167" t="s">
        <v>121</v>
      </c>
      <c r="AT280" s="168" t="s">
        <v>78</v>
      </c>
      <c r="AU280" s="168" t="s">
        <v>87</v>
      </c>
      <c r="AY280" s="167" t="s">
        <v>165</v>
      </c>
      <c r="BK280" s="169">
        <f>SUM(BK281:BK283)</f>
        <v>0</v>
      </c>
    </row>
    <row r="281" spans="2:65" s="1" customFormat="1" ht="22.5" customHeight="1">
      <c r="B281" s="38"/>
      <c r="C281" s="171" t="s">
        <v>498</v>
      </c>
      <c r="D281" s="171" t="s">
        <v>166</v>
      </c>
      <c r="E281" s="172" t="s">
        <v>499</v>
      </c>
      <c r="F281" s="283" t="s">
        <v>500</v>
      </c>
      <c r="G281" s="283"/>
      <c r="H281" s="283"/>
      <c r="I281" s="283"/>
      <c r="J281" s="173" t="s">
        <v>478</v>
      </c>
      <c r="K281" s="174">
        <v>1</v>
      </c>
      <c r="L281" s="284">
        <v>0</v>
      </c>
      <c r="M281" s="285"/>
      <c r="N281" s="286">
        <f>ROUND(L281*K281,2)</f>
        <v>0</v>
      </c>
      <c r="O281" s="286"/>
      <c r="P281" s="286"/>
      <c r="Q281" s="286"/>
      <c r="R281" s="40"/>
      <c r="T281" s="175" t="s">
        <v>22</v>
      </c>
      <c r="U281" s="47" t="s">
        <v>44</v>
      </c>
      <c r="V281" s="39"/>
      <c r="W281" s="176">
        <f>V281*K281</f>
        <v>0</v>
      </c>
      <c r="X281" s="176">
        <v>7.6E-3</v>
      </c>
      <c r="Y281" s="176">
        <f>X281*K281</f>
        <v>7.6E-3</v>
      </c>
      <c r="Z281" s="176">
        <v>0</v>
      </c>
      <c r="AA281" s="177">
        <f>Z281*K281</f>
        <v>0</v>
      </c>
      <c r="AR281" s="21" t="s">
        <v>240</v>
      </c>
      <c r="AT281" s="21" t="s">
        <v>166</v>
      </c>
      <c r="AU281" s="21" t="s">
        <v>121</v>
      </c>
      <c r="AY281" s="21" t="s">
        <v>165</v>
      </c>
      <c r="BE281" s="113">
        <f>IF(U281="základní",N281,0)</f>
        <v>0</v>
      </c>
      <c r="BF281" s="113">
        <f>IF(U281="snížená",N281,0)</f>
        <v>0</v>
      </c>
      <c r="BG281" s="113">
        <f>IF(U281="zákl. přenesená",N281,0)</f>
        <v>0</v>
      </c>
      <c r="BH281" s="113">
        <f>IF(U281="sníž. přenesená",N281,0)</f>
        <v>0</v>
      </c>
      <c r="BI281" s="113">
        <f>IF(U281="nulová",N281,0)</f>
        <v>0</v>
      </c>
      <c r="BJ281" s="21" t="s">
        <v>87</v>
      </c>
      <c r="BK281" s="113">
        <f>ROUND(L281*K281,2)</f>
        <v>0</v>
      </c>
      <c r="BL281" s="21" t="s">
        <v>240</v>
      </c>
      <c r="BM281" s="21" t="s">
        <v>501</v>
      </c>
    </row>
    <row r="282" spans="2:65" s="1" customFormat="1" ht="22.5" customHeight="1">
      <c r="B282" s="38"/>
      <c r="C282" s="171" t="s">
        <v>502</v>
      </c>
      <c r="D282" s="171" t="s">
        <v>166</v>
      </c>
      <c r="E282" s="172" t="s">
        <v>503</v>
      </c>
      <c r="F282" s="283" t="s">
        <v>504</v>
      </c>
      <c r="G282" s="283"/>
      <c r="H282" s="283"/>
      <c r="I282" s="283"/>
      <c r="J282" s="173" t="s">
        <v>478</v>
      </c>
      <c r="K282" s="174">
        <v>1</v>
      </c>
      <c r="L282" s="284">
        <v>0</v>
      </c>
      <c r="M282" s="285"/>
      <c r="N282" s="286">
        <f>ROUND(L282*K282,2)</f>
        <v>0</v>
      </c>
      <c r="O282" s="286"/>
      <c r="P282" s="286"/>
      <c r="Q282" s="286"/>
      <c r="R282" s="40"/>
      <c r="T282" s="175" t="s">
        <v>22</v>
      </c>
      <c r="U282" s="47" t="s">
        <v>44</v>
      </c>
      <c r="V282" s="39"/>
      <c r="W282" s="176">
        <f>V282*K282</f>
        <v>0</v>
      </c>
      <c r="X282" s="176">
        <v>1.25E-3</v>
      </c>
      <c r="Y282" s="176">
        <f>X282*K282</f>
        <v>1.25E-3</v>
      </c>
      <c r="Z282" s="176">
        <v>0</v>
      </c>
      <c r="AA282" s="177">
        <f>Z282*K282</f>
        <v>0</v>
      </c>
      <c r="AR282" s="21" t="s">
        <v>240</v>
      </c>
      <c r="AT282" s="21" t="s">
        <v>166</v>
      </c>
      <c r="AU282" s="21" t="s">
        <v>121</v>
      </c>
      <c r="AY282" s="21" t="s">
        <v>165</v>
      </c>
      <c r="BE282" s="113">
        <f>IF(U282="základní",N282,0)</f>
        <v>0</v>
      </c>
      <c r="BF282" s="113">
        <f>IF(U282="snížená",N282,0)</f>
        <v>0</v>
      </c>
      <c r="BG282" s="113">
        <f>IF(U282="zákl. přenesená",N282,0)</f>
        <v>0</v>
      </c>
      <c r="BH282" s="113">
        <f>IF(U282="sníž. přenesená",N282,0)</f>
        <v>0</v>
      </c>
      <c r="BI282" s="113">
        <f>IF(U282="nulová",N282,0)</f>
        <v>0</v>
      </c>
      <c r="BJ282" s="21" t="s">
        <v>87</v>
      </c>
      <c r="BK282" s="113">
        <f>ROUND(L282*K282,2)</f>
        <v>0</v>
      </c>
      <c r="BL282" s="21" t="s">
        <v>240</v>
      </c>
      <c r="BM282" s="21" t="s">
        <v>505</v>
      </c>
    </row>
    <row r="283" spans="2:65" s="1" customFormat="1" ht="31.5" customHeight="1">
      <c r="B283" s="38"/>
      <c r="C283" s="171" t="s">
        <v>506</v>
      </c>
      <c r="D283" s="171" t="s">
        <v>166</v>
      </c>
      <c r="E283" s="172" t="s">
        <v>507</v>
      </c>
      <c r="F283" s="283" t="s">
        <v>508</v>
      </c>
      <c r="G283" s="283"/>
      <c r="H283" s="283"/>
      <c r="I283" s="283"/>
      <c r="J283" s="173" t="s">
        <v>336</v>
      </c>
      <c r="K283" s="206">
        <v>0</v>
      </c>
      <c r="L283" s="284">
        <v>0</v>
      </c>
      <c r="M283" s="285"/>
      <c r="N283" s="286">
        <f>ROUND(L283*K283,2)</f>
        <v>0</v>
      </c>
      <c r="O283" s="286"/>
      <c r="P283" s="286"/>
      <c r="Q283" s="286"/>
      <c r="R283" s="40"/>
      <c r="T283" s="175" t="s">
        <v>22</v>
      </c>
      <c r="U283" s="47" t="s">
        <v>44</v>
      </c>
      <c r="V283" s="39"/>
      <c r="W283" s="176">
        <f>V283*K283</f>
        <v>0</v>
      </c>
      <c r="X283" s="176">
        <v>0</v>
      </c>
      <c r="Y283" s="176">
        <f>X283*K283</f>
        <v>0</v>
      </c>
      <c r="Z283" s="176">
        <v>0</v>
      </c>
      <c r="AA283" s="177">
        <f>Z283*K283</f>
        <v>0</v>
      </c>
      <c r="AR283" s="21" t="s">
        <v>240</v>
      </c>
      <c r="AT283" s="21" t="s">
        <v>166</v>
      </c>
      <c r="AU283" s="21" t="s">
        <v>121</v>
      </c>
      <c r="AY283" s="21" t="s">
        <v>165</v>
      </c>
      <c r="BE283" s="113">
        <f>IF(U283="základní",N283,0)</f>
        <v>0</v>
      </c>
      <c r="BF283" s="113">
        <f>IF(U283="snížená",N283,0)</f>
        <v>0</v>
      </c>
      <c r="BG283" s="113">
        <f>IF(U283="zákl. přenesená",N283,0)</f>
        <v>0</v>
      </c>
      <c r="BH283" s="113">
        <f>IF(U283="sníž. přenesená",N283,0)</f>
        <v>0</v>
      </c>
      <c r="BI283" s="113">
        <f>IF(U283="nulová",N283,0)</f>
        <v>0</v>
      </c>
      <c r="BJ283" s="21" t="s">
        <v>87</v>
      </c>
      <c r="BK283" s="113">
        <f>ROUND(L283*K283,2)</f>
        <v>0</v>
      </c>
      <c r="BL283" s="21" t="s">
        <v>240</v>
      </c>
      <c r="BM283" s="21" t="s">
        <v>509</v>
      </c>
    </row>
    <row r="284" spans="2:65" s="9" customFormat="1" ht="29.85" customHeight="1">
      <c r="B284" s="160"/>
      <c r="C284" s="161"/>
      <c r="D284" s="170" t="s">
        <v>139</v>
      </c>
      <c r="E284" s="170"/>
      <c r="F284" s="170"/>
      <c r="G284" s="170"/>
      <c r="H284" s="170"/>
      <c r="I284" s="170"/>
      <c r="J284" s="170"/>
      <c r="K284" s="170"/>
      <c r="L284" s="170"/>
      <c r="M284" s="170"/>
      <c r="N284" s="306">
        <f>BK284</f>
        <v>0</v>
      </c>
      <c r="O284" s="307"/>
      <c r="P284" s="307"/>
      <c r="Q284" s="307"/>
      <c r="R284" s="163"/>
      <c r="T284" s="164"/>
      <c r="U284" s="161"/>
      <c r="V284" s="161"/>
      <c r="W284" s="165">
        <f>SUM(W285:W325)</f>
        <v>0</v>
      </c>
      <c r="X284" s="161"/>
      <c r="Y284" s="165">
        <f>SUM(Y285:Y325)</f>
        <v>0.42691000000000007</v>
      </c>
      <c r="Z284" s="161"/>
      <c r="AA284" s="166">
        <f>SUM(AA285:AA325)</f>
        <v>0</v>
      </c>
      <c r="AR284" s="167" t="s">
        <v>121</v>
      </c>
      <c r="AT284" s="168" t="s">
        <v>78</v>
      </c>
      <c r="AU284" s="168" t="s">
        <v>87</v>
      </c>
      <c r="AY284" s="167" t="s">
        <v>165</v>
      </c>
      <c r="BK284" s="169">
        <f>SUM(BK285:BK325)</f>
        <v>0</v>
      </c>
    </row>
    <row r="285" spans="2:65" s="1" customFormat="1" ht="22.5" customHeight="1">
      <c r="B285" s="38"/>
      <c r="C285" s="171" t="s">
        <v>510</v>
      </c>
      <c r="D285" s="171" t="s">
        <v>166</v>
      </c>
      <c r="E285" s="172" t="s">
        <v>511</v>
      </c>
      <c r="F285" s="283" t="s">
        <v>512</v>
      </c>
      <c r="G285" s="283"/>
      <c r="H285" s="283"/>
      <c r="I285" s="283"/>
      <c r="J285" s="173" t="s">
        <v>286</v>
      </c>
      <c r="K285" s="174">
        <v>1</v>
      </c>
      <c r="L285" s="284">
        <v>0</v>
      </c>
      <c r="M285" s="285"/>
      <c r="N285" s="286">
        <f t="shared" ref="N285:N297" si="35">ROUND(L285*K285,2)</f>
        <v>0</v>
      </c>
      <c r="O285" s="286"/>
      <c r="P285" s="286"/>
      <c r="Q285" s="286"/>
      <c r="R285" s="40"/>
      <c r="T285" s="175" t="s">
        <v>22</v>
      </c>
      <c r="U285" s="47" t="s">
        <v>44</v>
      </c>
      <c r="V285" s="39"/>
      <c r="W285" s="176">
        <f t="shared" ref="W285:W297" si="36">V285*K285</f>
        <v>0</v>
      </c>
      <c r="X285" s="176">
        <v>8.2500000000000004E-3</v>
      </c>
      <c r="Y285" s="176">
        <f t="shared" ref="Y285:Y297" si="37">X285*K285</f>
        <v>8.2500000000000004E-3</v>
      </c>
      <c r="Z285" s="176">
        <v>0</v>
      </c>
      <c r="AA285" s="177">
        <f t="shared" ref="AA285:AA297" si="38">Z285*K285</f>
        <v>0</v>
      </c>
      <c r="AR285" s="21" t="s">
        <v>240</v>
      </c>
      <c r="AT285" s="21" t="s">
        <v>166</v>
      </c>
      <c r="AU285" s="21" t="s">
        <v>121</v>
      </c>
      <c r="AY285" s="21" t="s">
        <v>165</v>
      </c>
      <c r="BE285" s="113">
        <f t="shared" ref="BE285:BE297" si="39">IF(U285="základní",N285,0)</f>
        <v>0</v>
      </c>
      <c r="BF285" s="113">
        <f t="shared" ref="BF285:BF297" si="40">IF(U285="snížená",N285,0)</f>
        <v>0</v>
      </c>
      <c r="BG285" s="113">
        <f t="shared" ref="BG285:BG297" si="41">IF(U285="zákl. přenesená",N285,0)</f>
        <v>0</v>
      </c>
      <c r="BH285" s="113">
        <f t="shared" ref="BH285:BH297" si="42">IF(U285="sníž. přenesená",N285,0)</f>
        <v>0</v>
      </c>
      <c r="BI285" s="113">
        <f t="shared" ref="BI285:BI297" si="43">IF(U285="nulová",N285,0)</f>
        <v>0</v>
      </c>
      <c r="BJ285" s="21" t="s">
        <v>87</v>
      </c>
      <c r="BK285" s="113">
        <f t="shared" ref="BK285:BK297" si="44">ROUND(L285*K285,2)</f>
        <v>0</v>
      </c>
      <c r="BL285" s="21" t="s">
        <v>240</v>
      </c>
      <c r="BM285" s="21" t="s">
        <v>513</v>
      </c>
    </row>
    <row r="286" spans="2:65" s="1" customFormat="1" ht="31.5" customHeight="1">
      <c r="B286" s="38"/>
      <c r="C286" s="202" t="s">
        <v>514</v>
      </c>
      <c r="D286" s="202" t="s">
        <v>221</v>
      </c>
      <c r="E286" s="203" t="s">
        <v>515</v>
      </c>
      <c r="F286" s="295" t="s">
        <v>516</v>
      </c>
      <c r="G286" s="295"/>
      <c r="H286" s="295"/>
      <c r="I286" s="295"/>
      <c r="J286" s="204" t="s">
        <v>286</v>
      </c>
      <c r="K286" s="205">
        <v>1</v>
      </c>
      <c r="L286" s="296">
        <v>0</v>
      </c>
      <c r="M286" s="297"/>
      <c r="N286" s="298">
        <f t="shared" si="35"/>
        <v>0</v>
      </c>
      <c r="O286" s="286"/>
      <c r="P286" s="286"/>
      <c r="Q286" s="286"/>
      <c r="R286" s="40"/>
      <c r="T286" s="175" t="s">
        <v>22</v>
      </c>
      <c r="U286" s="47" t="s">
        <v>44</v>
      </c>
      <c r="V286" s="39"/>
      <c r="W286" s="176">
        <f t="shared" si="36"/>
        <v>0</v>
      </c>
      <c r="X286" s="176">
        <v>1.6E-2</v>
      </c>
      <c r="Y286" s="176">
        <f t="shared" si="37"/>
        <v>1.6E-2</v>
      </c>
      <c r="Z286" s="176">
        <v>0</v>
      </c>
      <c r="AA286" s="177">
        <f t="shared" si="38"/>
        <v>0</v>
      </c>
      <c r="AR286" s="21" t="s">
        <v>265</v>
      </c>
      <c r="AT286" s="21" t="s">
        <v>221</v>
      </c>
      <c r="AU286" s="21" t="s">
        <v>121</v>
      </c>
      <c r="AY286" s="21" t="s">
        <v>165</v>
      </c>
      <c r="BE286" s="113">
        <f t="shared" si="39"/>
        <v>0</v>
      </c>
      <c r="BF286" s="113">
        <f t="shared" si="40"/>
        <v>0</v>
      </c>
      <c r="BG286" s="113">
        <f t="shared" si="41"/>
        <v>0</v>
      </c>
      <c r="BH286" s="113">
        <f t="shared" si="42"/>
        <v>0</v>
      </c>
      <c r="BI286" s="113">
        <f t="shared" si="43"/>
        <v>0</v>
      </c>
      <c r="BJ286" s="21" t="s">
        <v>87</v>
      </c>
      <c r="BK286" s="113">
        <f t="shared" si="44"/>
        <v>0</v>
      </c>
      <c r="BL286" s="21" t="s">
        <v>240</v>
      </c>
      <c r="BM286" s="21" t="s">
        <v>517</v>
      </c>
    </row>
    <row r="287" spans="2:65" s="1" customFormat="1" ht="22.5" customHeight="1">
      <c r="B287" s="38"/>
      <c r="C287" s="202" t="s">
        <v>518</v>
      </c>
      <c r="D287" s="202" t="s">
        <v>221</v>
      </c>
      <c r="E287" s="203" t="s">
        <v>519</v>
      </c>
      <c r="F287" s="295" t="s">
        <v>520</v>
      </c>
      <c r="G287" s="295"/>
      <c r="H287" s="295"/>
      <c r="I287" s="295"/>
      <c r="J287" s="204" t="s">
        <v>286</v>
      </c>
      <c r="K287" s="205">
        <v>1</v>
      </c>
      <c r="L287" s="296">
        <v>0</v>
      </c>
      <c r="M287" s="297"/>
      <c r="N287" s="298">
        <f t="shared" si="35"/>
        <v>0</v>
      </c>
      <c r="O287" s="286"/>
      <c r="P287" s="286"/>
      <c r="Q287" s="286"/>
      <c r="R287" s="40"/>
      <c r="T287" s="175" t="s">
        <v>22</v>
      </c>
      <c r="U287" s="47" t="s">
        <v>44</v>
      </c>
      <c r="V287" s="39"/>
      <c r="W287" s="176">
        <f t="shared" si="36"/>
        <v>0</v>
      </c>
      <c r="X287" s="176">
        <v>1.6E-2</v>
      </c>
      <c r="Y287" s="176">
        <f t="shared" si="37"/>
        <v>1.6E-2</v>
      </c>
      <c r="Z287" s="176">
        <v>0</v>
      </c>
      <c r="AA287" s="177">
        <f t="shared" si="38"/>
        <v>0</v>
      </c>
      <c r="AR287" s="21" t="s">
        <v>265</v>
      </c>
      <c r="AT287" s="21" t="s">
        <v>221</v>
      </c>
      <c r="AU287" s="21" t="s">
        <v>121</v>
      </c>
      <c r="AY287" s="21" t="s">
        <v>165</v>
      </c>
      <c r="BE287" s="113">
        <f t="shared" si="39"/>
        <v>0</v>
      </c>
      <c r="BF287" s="113">
        <f t="shared" si="40"/>
        <v>0</v>
      </c>
      <c r="BG287" s="113">
        <f t="shared" si="41"/>
        <v>0</v>
      </c>
      <c r="BH287" s="113">
        <f t="shared" si="42"/>
        <v>0</v>
      </c>
      <c r="BI287" s="113">
        <f t="shared" si="43"/>
        <v>0</v>
      </c>
      <c r="BJ287" s="21" t="s">
        <v>87</v>
      </c>
      <c r="BK287" s="113">
        <f t="shared" si="44"/>
        <v>0</v>
      </c>
      <c r="BL287" s="21" t="s">
        <v>240</v>
      </c>
      <c r="BM287" s="21" t="s">
        <v>521</v>
      </c>
    </row>
    <row r="288" spans="2:65" s="1" customFormat="1" ht="22.5" customHeight="1">
      <c r="B288" s="38"/>
      <c r="C288" s="171" t="s">
        <v>522</v>
      </c>
      <c r="D288" s="171" t="s">
        <v>166</v>
      </c>
      <c r="E288" s="172" t="s">
        <v>523</v>
      </c>
      <c r="F288" s="283" t="s">
        <v>512</v>
      </c>
      <c r="G288" s="283"/>
      <c r="H288" s="283"/>
      <c r="I288" s="283"/>
      <c r="J288" s="173" t="s">
        <v>286</v>
      </c>
      <c r="K288" s="174">
        <v>6</v>
      </c>
      <c r="L288" s="284">
        <v>0</v>
      </c>
      <c r="M288" s="285"/>
      <c r="N288" s="286">
        <f t="shared" si="35"/>
        <v>0</v>
      </c>
      <c r="O288" s="286"/>
      <c r="P288" s="286"/>
      <c r="Q288" s="286"/>
      <c r="R288" s="40"/>
      <c r="T288" s="175" t="s">
        <v>22</v>
      </c>
      <c r="U288" s="47" t="s">
        <v>44</v>
      </c>
      <c r="V288" s="39"/>
      <c r="W288" s="176">
        <f t="shared" si="36"/>
        <v>0</v>
      </c>
      <c r="X288" s="176">
        <v>2.4199999999999998E-3</v>
      </c>
      <c r="Y288" s="176">
        <f t="shared" si="37"/>
        <v>1.4519999999999998E-2</v>
      </c>
      <c r="Z288" s="176">
        <v>0</v>
      </c>
      <c r="AA288" s="177">
        <f t="shared" si="38"/>
        <v>0</v>
      </c>
      <c r="AR288" s="21" t="s">
        <v>240</v>
      </c>
      <c r="AT288" s="21" t="s">
        <v>166</v>
      </c>
      <c r="AU288" s="21" t="s">
        <v>121</v>
      </c>
      <c r="AY288" s="21" t="s">
        <v>165</v>
      </c>
      <c r="BE288" s="113">
        <f t="shared" si="39"/>
        <v>0</v>
      </c>
      <c r="BF288" s="113">
        <f t="shared" si="40"/>
        <v>0</v>
      </c>
      <c r="BG288" s="113">
        <f t="shared" si="41"/>
        <v>0</v>
      </c>
      <c r="BH288" s="113">
        <f t="shared" si="42"/>
        <v>0</v>
      </c>
      <c r="BI288" s="113">
        <f t="shared" si="43"/>
        <v>0</v>
      </c>
      <c r="BJ288" s="21" t="s">
        <v>87</v>
      </c>
      <c r="BK288" s="113">
        <f t="shared" si="44"/>
        <v>0</v>
      </c>
      <c r="BL288" s="21" t="s">
        <v>240</v>
      </c>
      <c r="BM288" s="21" t="s">
        <v>524</v>
      </c>
    </row>
    <row r="289" spans="2:65" s="1" customFormat="1" ht="31.5" customHeight="1">
      <c r="B289" s="38"/>
      <c r="C289" s="202" t="s">
        <v>525</v>
      </c>
      <c r="D289" s="202" t="s">
        <v>221</v>
      </c>
      <c r="E289" s="203" t="s">
        <v>526</v>
      </c>
      <c r="F289" s="295" t="s">
        <v>527</v>
      </c>
      <c r="G289" s="295"/>
      <c r="H289" s="295"/>
      <c r="I289" s="295"/>
      <c r="J289" s="204" t="s">
        <v>286</v>
      </c>
      <c r="K289" s="205">
        <v>3</v>
      </c>
      <c r="L289" s="296">
        <v>0</v>
      </c>
      <c r="M289" s="297"/>
      <c r="N289" s="298">
        <f t="shared" si="35"/>
        <v>0</v>
      </c>
      <c r="O289" s="286"/>
      <c r="P289" s="286"/>
      <c r="Q289" s="286"/>
      <c r="R289" s="40"/>
      <c r="T289" s="175" t="s">
        <v>22</v>
      </c>
      <c r="U289" s="47" t="s">
        <v>44</v>
      </c>
      <c r="V289" s="39"/>
      <c r="W289" s="176">
        <f t="shared" si="36"/>
        <v>0</v>
      </c>
      <c r="X289" s="176">
        <v>1.4500000000000001E-2</v>
      </c>
      <c r="Y289" s="176">
        <f t="shared" si="37"/>
        <v>4.3500000000000004E-2</v>
      </c>
      <c r="Z289" s="176">
        <v>0</v>
      </c>
      <c r="AA289" s="177">
        <f t="shared" si="38"/>
        <v>0</v>
      </c>
      <c r="AR289" s="21" t="s">
        <v>265</v>
      </c>
      <c r="AT289" s="21" t="s">
        <v>221</v>
      </c>
      <c r="AU289" s="21" t="s">
        <v>121</v>
      </c>
      <c r="AY289" s="21" t="s">
        <v>165</v>
      </c>
      <c r="BE289" s="113">
        <f t="shared" si="39"/>
        <v>0</v>
      </c>
      <c r="BF289" s="113">
        <f t="shared" si="40"/>
        <v>0</v>
      </c>
      <c r="BG289" s="113">
        <f t="shared" si="41"/>
        <v>0</v>
      </c>
      <c r="BH289" s="113">
        <f t="shared" si="42"/>
        <v>0</v>
      </c>
      <c r="BI289" s="113">
        <f t="shared" si="43"/>
        <v>0</v>
      </c>
      <c r="BJ289" s="21" t="s">
        <v>87</v>
      </c>
      <c r="BK289" s="113">
        <f t="shared" si="44"/>
        <v>0</v>
      </c>
      <c r="BL289" s="21" t="s">
        <v>240</v>
      </c>
      <c r="BM289" s="21" t="s">
        <v>528</v>
      </c>
    </row>
    <row r="290" spans="2:65" s="1" customFormat="1" ht="31.5" customHeight="1">
      <c r="B290" s="38"/>
      <c r="C290" s="202" t="s">
        <v>529</v>
      </c>
      <c r="D290" s="202" t="s">
        <v>221</v>
      </c>
      <c r="E290" s="203" t="s">
        <v>530</v>
      </c>
      <c r="F290" s="295" t="s">
        <v>531</v>
      </c>
      <c r="G290" s="295"/>
      <c r="H290" s="295"/>
      <c r="I290" s="295"/>
      <c r="J290" s="204" t="s">
        <v>286</v>
      </c>
      <c r="K290" s="205">
        <v>3</v>
      </c>
      <c r="L290" s="296">
        <v>0</v>
      </c>
      <c r="M290" s="297"/>
      <c r="N290" s="298">
        <f t="shared" si="35"/>
        <v>0</v>
      </c>
      <c r="O290" s="286"/>
      <c r="P290" s="286"/>
      <c r="Q290" s="286"/>
      <c r="R290" s="40"/>
      <c r="T290" s="175" t="s">
        <v>22</v>
      </c>
      <c r="U290" s="47" t="s">
        <v>44</v>
      </c>
      <c r="V290" s="39"/>
      <c r="W290" s="176">
        <f t="shared" si="36"/>
        <v>0</v>
      </c>
      <c r="X290" s="176">
        <v>1.4500000000000001E-2</v>
      </c>
      <c r="Y290" s="176">
        <f t="shared" si="37"/>
        <v>4.3500000000000004E-2</v>
      </c>
      <c r="Z290" s="176">
        <v>0</v>
      </c>
      <c r="AA290" s="177">
        <f t="shared" si="38"/>
        <v>0</v>
      </c>
      <c r="AR290" s="21" t="s">
        <v>265</v>
      </c>
      <c r="AT290" s="21" t="s">
        <v>221</v>
      </c>
      <c r="AU290" s="21" t="s">
        <v>121</v>
      </c>
      <c r="AY290" s="21" t="s">
        <v>165</v>
      </c>
      <c r="BE290" s="113">
        <f t="shared" si="39"/>
        <v>0</v>
      </c>
      <c r="BF290" s="113">
        <f t="shared" si="40"/>
        <v>0</v>
      </c>
      <c r="BG290" s="113">
        <f t="shared" si="41"/>
        <v>0</v>
      </c>
      <c r="BH290" s="113">
        <f t="shared" si="42"/>
        <v>0</v>
      </c>
      <c r="BI290" s="113">
        <f t="shared" si="43"/>
        <v>0</v>
      </c>
      <c r="BJ290" s="21" t="s">
        <v>87</v>
      </c>
      <c r="BK290" s="113">
        <f t="shared" si="44"/>
        <v>0</v>
      </c>
      <c r="BL290" s="21" t="s">
        <v>240</v>
      </c>
      <c r="BM290" s="21" t="s">
        <v>532</v>
      </c>
    </row>
    <row r="291" spans="2:65" s="1" customFormat="1" ht="22.5" customHeight="1">
      <c r="B291" s="38"/>
      <c r="C291" s="202" t="s">
        <v>533</v>
      </c>
      <c r="D291" s="202" t="s">
        <v>221</v>
      </c>
      <c r="E291" s="203" t="s">
        <v>534</v>
      </c>
      <c r="F291" s="295" t="s">
        <v>535</v>
      </c>
      <c r="G291" s="295"/>
      <c r="H291" s="295"/>
      <c r="I291" s="295"/>
      <c r="J291" s="204" t="s">
        <v>286</v>
      </c>
      <c r="K291" s="205">
        <v>3</v>
      </c>
      <c r="L291" s="296">
        <v>0</v>
      </c>
      <c r="M291" s="297"/>
      <c r="N291" s="298">
        <f t="shared" si="35"/>
        <v>0</v>
      </c>
      <c r="O291" s="286"/>
      <c r="P291" s="286"/>
      <c r="Q291" s="286"/>
      <c r="R291" s="40"/>
      <c r="T291" s="175" t="s">
        <v>22</v>
      </c>
      <c r="U291" s="47" t="s">
        <v>44</v>
      </c>
      <c r="V291" s="39"/>
      <c r="W291" s="176">
        <f t="shared" si="36"/>
        <v>0</v>
      </c>
      <c r="X291" s="176">
        <v>1.4500000000000001E-2</v>
      </c>
      <c r="Y291" s="176">
        <f t="shared" si="37"/>
        <v>4.3500000000000004E-2</v>
      </c>
      <c r="Z291" s="176">
        <v>0</v>
      </c>
      <c r="AA291" s="177">
        <f t="shared" si="38"/>
        <v>0</v>
      </c>
      <c r="AR291" s="21" t="s">
        <v>265</v>
      </c>
      <c r="AT291" s="21" t="s">
        <v>221</v>
      </c>
      <c r="AU291" s="21" t="s">
        <v>121</v>
      </c>
      <c r="AY291" s="21" t="s">
        <v>165</v>
      </c>
      <c r="BE291" s="113">
        <f t="shared" si="39"/>
        <v>0</v>
      </c>
      <c r="BF291" s="113">
        <f t="shared" si="40"/>
        <v>0</v>
      </c>
      <c r="BG291" s="113">
        <f t="shared" si="41"/>
        <v>0</v>
      </c>
      <c r="BH291" s="113">
        <f t="shared" si="42"/>
        <v>0</v>
      </c>
      <c r="BI291" s="113">
        <f t="shared" si="43"/>
        <v>0</v>
      </c>
      <c r="BJ291" s="21" t="s">
        <v>87</v>
      </c>
      <c r="BK291" s="113">
        <f t="shared" si="44"/>
        <v>0</v>
      </c>
      <c r="BL291" s="21" t="s">
        <v>240</v>
      </c>
      <c r="BM291" s="21" t="s">
        <v>536</v>
      </c>
    </row>
    <row r="292" spans="2:65" s="1" customFormat="1" ht="22.5" customHeight="1">
      <c r="B292" s="38"/>
      <c r="C292" s="202" t="s">
        <v>537</v>
      </c>
      <c r="D292" s="202" t="s">
        <v>221</v>
      </c>
      <c r="E292" s="203" t="s">
        <v>538</v>
      </c>
      <c r="F292" s="295" t="s">
        <v>539</v>
      </c>
      <c r="G292" s="295"/>
      <c r="H292" s="295"/>
      <c r="I292" s="295"/>
      <c r="J292" s="204" t="s">
        <v>286</v>
      </c>
      <c r="K292" s="205">
        <v>3</v>
      </c>
      <c r="L292" s="296">
        <v>0</v>
      </c>
      <c r="M292" s="297"/>
      <c r="N292" s="298">
        <f t="shared" si="35"/>
        <v>0</v>
      </c>
      <c r="O292" s="286"/>
      <c r="P292" s="286"/>
      <c r="Q292" s="286"/>
      <c r="R292" s="40"/>
      <c r="T292" s="175" t="s">
        <v>22</v>
      </c>
      <c r="U292" s="47" t="s">
        <v>44</v>
      </c>
      <c r="V292" s="39"/>
      <c r="W292" s="176">
        <f t="shared" si="36"/>
        <v>0</v>
      </c>
      <c r="X292" s="176">
        <v>1.4500000000000001E-2</v>
      </c>
      <c r="Y292" s="176">
        <f t="shared" si="37"/>
        <v>4.3500000000000004E-2</v>
      </c>
      <c r="Z292" s="176">
        <v>0</v>
      </c>
      <c r="AA292" s="177">
        <f t="shared" si="38"/>
        <v>0</v>
      </c>
      <c r="AR292" s="21" t="s">
        <v>265</v>
      </c>
      <c r="AT292" s="21" t="s">
        <v>221</v>
      </c>
      <c r="AU292" s="21" t="s">
        <v>121</v>
      </c>
      <c r="AY292" s="21" t="s">
        <v>165</v>
      </c>
      <c r="BE292" s="113">
        <f t="shared" si="39"/>
        <v>0</v>
      </c>
      <c r="BF292" s="113">
        <f t="shared" si="40"/>
        <v>0</v>
      </c>
      <c r="BG292" s="113">
        <f t="shared" si="41"/>
        <v>0</v>
      </c>
      <c r="BH292" s="113">
        <f t="shared" si="42"/>
        <v>0</v>
      </c>
      <c r="BI292" s="113">
        <f t="shared" si="43"/>
        <v>0</v>
      </c>
      <c r="BJ292" s="21" t="s">
        <v>87</v>
      </c>
      <c r="BK292" s="113">
        <f t="shared" si="44"/>
        <v>0</v>
      </c>
      <c r="BL292" s="21" t="s">
        <v>240</v>
      </c>
      <c r="BM292" s="21" t="s">
        <v>540</v>
      </c>
    </row>
    <row r="293" spans="2:65" s="1" customFormat="1" ht="22.5" customHeight="1">
      <c r="B293" s="38"/>
      <c r="C293" s="171" t="s">
        <v>541</v>
      </c>
      <c r="D293" s="171" t="s">
        <v>166</v>
      </c>
      <c r="E293" s="172" t="s">
        <v>542</v>
      </c>
      <c r="F293" s="283" t="s">
        <v>543</v>
      </c>
      <c r="G293" s="283"/>
      <c r="H293" s="283"/>
      <c r="I293" s="283"/>
      <c r="J293" s="173" t="s">
        <v>286</v>
      </c>
      <c r="K293" s="174">
        <v>1</v>
      </c>
      <c r="L293" s="284">
        <v>0</v>
      </c>
      <c r="M293" s="285"/>
      <c r="N293" s="286">
        <f t="shared" si="35"/>
        <v>0</v>
      </c>
      <c r="O293" s="286"/>
      <c r="P293" s="286"/>
      <c r="Q293" s="286"/>
      <c r="R293" s="40"/>
      <c r="T293" s="175" t="s">
        <v>22</v>
      </c>
      <c r="U293" s="47" t="s">
        <v>44</v>
      </c>
      <c r="V293" s="39"/>
      <c r="W293" s="176">
        <f t="shared" si="36"/>
        <v>0</v>
      </c>
      <c r="X293" s="176">
        <v>8.0000000000000007E-5</v>
      </c>
      <c r="Y293" s="176">
        <f t="shared" si="37"/>
        <v>8.0000000000000007E-5</v>
      </c>
      <c r="Z293" s="176">
        <v>0</v>
      </c>
      <c r="AA293" s="177">
        <f t="shared" si="38"/>
        <v>0</v>
      </c>
      <c r="AR293" s="21" t="s">
        <v>240</v>
      </c>
      <c r="AT293" s="21" t="s">
        <v>166</v>
      </c>
      <c r="AU293" s="21" t="s">
        <v>121</v>
      </c>
      <c r="AY293" s="21" t="s">
        <v>165</v>
      </c>
      <c r="BE293" s="113">
        <f t="shared" si="39"/>
        <v>0</v>
      </c>
      <c r="BF293" s="113">
        <f t="shared" si="40"/>
        <v>0</v>
      </c>
      <c r="BG293" s="113">
        <f t="shared" si="41"/>
        <v>0</v>
      </c>
      <c r="BH293" s="113">
        <f t="shared" si="42"/>
        <v>0</v>
      </c>
      <c r="BI293" s="113">
        <f t="shared" si="43"/>
        <v>0</v>
      </c>
      <c r="BJ293" s="21" t="s">
        <v>87</v>
      </c>
      <c r="BK293" s="113">
        <f t="shared" si="44"/>
        <v>0</v>
      </c>
      <c r="BL293" s="21" t="s">
        <v>240</v>
      </c>
      <c r="BM293" s="21" t="s">
        <v>544</v>
      </c>
    </row>
    <row r="294" spans="2:65" s="1" customFormat="1" ht="22.5" customHeight="1">
      <c r="B294" s="38"/>
      <c r="C294" s="202" t="s">
        <v>545</v>
      </c>
      <c r="D294" s="202" t="s">
        <v>221</v>
      </c>
      <c r="E294" s="203" t="s">
        <v>546</v>
      </c>
      <c r="F294" s="295" t="s">
        <v>547</v>
      </c>
      <c r="G294" s="295"/>
      <c r="H294" s="295"/>
      <c r="I294" s="295"/>
      <c r="J294" s="204" t="s">
        <v>286</v>
      </c>
      <c r="K294" s="205">
        <v>1</v>
      </c>
      <c r="L294" s="296">
        <v>0</v>
      </c>
      <c r="M294" s="297"/>
      <c r="N294" s="298">
        <f t="shared" si="35"/>
        <v>0</v>
      </c>
      <c r="O294" s="286"/>
      <c r="P294" s="286"/>
      <c r="Q294" s="286"/>
      <c r="R294" s="40"/>
      <c r="T294" s="175" t="s">
        <v>22</v>
      </c>
      <c r="U294" s="47" t="s">
        <v>44</v>
      </c>
      <c r="V294" s="39"/>
      <c r="W294" s="176">
        <f t="shared" si="36"/>
        <v>0</v>
      </c>
      <c r="X294" s="176">
        <v>1.35E-2</v>
      </c>
      <c r="Y294" s="176">
        <f t="shared" si="37"/>
        <v>1.35E-2</v>
      </c>
      <c r="Z294" s="176">
        <v>0</v>
      </c>
      <c r="AA294" s="177">
        <f t="shared" si="38"/>
        <v>0</v>
      </c>
      <c r="AR294" s="21" t="s">
        <v>265</v>
      </c>
      <c r="AT294" s="21" t="s">
        <v>221</v>
      </c>
      <c r="AU294" s="21" t="s">
        <v>121</v>
      </c>
      <c r="AY294" s="21" t="s">
        <v>165</v>
      </c>
      <c r="BE294" s="113">
        <f t="shared" si="39"/>
        <v>0</v>
      </c>
      <c r="BF294" s="113">
        <f t="shared" si="40"/>
        <v>0</v>
      </c>
      <c r="BG294" s="113">
        <f t="shared" si="41"/>
        <v>0</v>
      </c>
      <c r="BH294" s="113">
        <f t="shared" si="42"/>
        <v>0</v>
      </c>
      <c r="BI294" s="113">
        <f t="shared" si="43"/>
        <v>0</v>
      </c>
      <c r="BJ294" s="21" t="s">
        <v>87</v>
      </c>
      <c r="BK294" s="113">
        <f t="shared" si="44"/>
        <v>0</v>
      </c>
      <c r="BL294" s="21" t="s">
        <v>240</v>
      </c>
      <c r="BM294" s="21" t="s">
        <v>548</v>
      </c>
    </row>
    <row r="295" spans="2:65" s="1" customFormat="1" ht="22.5" customHeight="1">
      <c r="B295" s="38"/>
      <c r="C295" s="202" t="s">
        <v>549</v>
      </c>
      <c r="D295" s="202" t="s">
        <v>221</v>
      </c>
      <c r="E295" s="203" t="s">
        <v>550</v>
      </c>
      <c r="F295" s="295" t="s">
        <v>551</v>
      </c>
      <c r="G295" s="295"/>
      <c r="H295" s="295"/>
      <c r="I295" s="295"/>
      <c r="J295" s="204" t="s">
        <v>286</v>
      </c>
      <c r="K295" s="205">
        <v>1</v>
      </c>
      <c r="L295" s="296">
        <v>0</v>
      </c>
      <c r="M295" s="297"/>
      <c r="N295" s="298">
        <f t="shared" si="35"/>
        <v>0</v>
      </c>
      <c r="O295" s="286"/>
      <c r="P295" s="286"/>
      <c r="Q295" s="286"/>
      <c r="R295" s="40"/>
      <c r="T295" s="175" t="s">
        <v>22</v>
      </c>
      <c r="U295" s="47" t="s">
        <v>44</v>
      </c>
      <c r="V295" s="39"/>
      <c r="W295" s="176">
        <f t="shared" si="36"/>
        <v>0</v>
      </c>
      <c r="X295" s="176">
        <v>1.35E-2</v>
      </c>
      <c r="Y295" s="176">
        <f t="shared" si="37"/>
        <v>1.35E-2</v>
      </c>
      <c r="Z295" s="176">
        <v>0</v>
      </c>
      <c r="AA295" s="177">
        <f t="shared" si="38"/>
        <v>0</v>
      </c>
      <c r="AR295" s="21" t="s">
        <v>265</v>
      </c>
      <c r="AT295" s="21" t="s">
        <v>221</v>
      </c>
      <c r="AU295" s="21" t="s">
        <v>121</v>
      </c>
      <c r="AY295" s="21" t="s">
        <v>165</v>
      </c>
      <c r="BE295" s="113">
        <f t="shared" si="39"/>
        <v>0</v>
      </c>
      <c r="BF295" s="113">
        <f t="shared" si="40"/>
        <v>0</v>
      </c>
      <c r="BG295" s="113">
        <f t="shared" si="41"/>
        <v>0</v>
      </c>
      <c r="BH295" s="113">
        <f t="shared" si="42"/>
        <v>0</v>
      </c>
      <c r="BI295" s="113">
        <f t="shared" si="43"/>
        <v>0</v>
      </c>
      <c r="BJ295" s="21" t="s">
        <v>87</v>
      </c>
      <c r="BK295" s="113">
        <f t="shared" si="44"/>
        <v>0</v>
      </c>
      <c r="BL295" s="21" t="s">
        <v>240</v>
      </c>
      <c r="BM295" s="21" t="s">
        <v>552</v>
      </c>
    </row>
    <row r="296" spans="2:65" s="1" customFormat="1" ht="22.5" customHeight="1">
      <c r="B296" s="38"/>
      <c r="C296" s="171" t="s">
        <v>553</v>
      </c>
      <c r="D296" s="171" t="s">
        <v>166</v>
      </c>
      <c r="E296" s="172" t="s">
        <v>554</v>
      </c>
      <c r="F296" s="283" t="s">
        <v>555</v>
      </c>
      <c r="G296" s="283"/>
      <c r="H296" s="283"/>
      <c r="I296" s="283"/>
      <c r="J296" s="173" t="s">
        <v>478</v>
      </c>
      <c r="K296" s="174">
        <v>1</v>
      </c>
      <c r="L296" s="284">
        <v>0</v>
      </c>
      <c r="M296" s="285"/>
      <c r="N296" s="286">
        <f t="shared" si="35"/>
        <v>0</v>
      </c>
      <c r="O296" s="286"/>
      <c r="P296" s="286"/>
      <c r="Q296" s="286"/>
      <c r="R296" s="40"/>
      <c r="T296" s="175" t="s">
        <v>22</v>
      </c>
      <c r="U296" s="47" t="s">
        <v>44</v>
      </c>
      <c r="V296" s="39"/>
      <c r="W296" s="176">
        <f t="shared" si="36"/>
        <v>0</v>
      </c>
      <c r="X296" s="176">
        <v>3.3999999999999998E-3</v>
      </c>
      <c r="Y296" s="176">
        <f t="shared" si="37"/>
        <v>3.3999999999999998E-3</v>
      </c>
      <c r="Z296" s="176">
        <v>0</v>
      </c>
      <c r="AA296" s="177">
        <f t="shared" si="38"/>
        <v>0</v>
      </c>
      <c r="AR296" s="21" t="s">
        <v>240</v>
      </c>
      <c r="AT296" s="21" t="s">
        <v>166</v>
      </c>
      <c r="AU296" s="21" t="s">
        <v>121</v>
      </c>
      <c r="AY296" s="21" t="s">
        <v>165</v>
      </c>
      <c r="BE296" s="113">
        <f t="shared" si="39"/>
        <v>0</v>
      </c>
      <c r="BF296" s="113">
        <f t="shared" si="40"/>
        <v>0</v>
      </c>
      <c r="BG296" s="113">
        <f t="shared" si="41"/>
        <v>0</v>
      </c>
      <c r="BH296" s="113">
        <f t="shared" si="42"/>
        <v>0</v>
      </c>
      <c r="BI296" s="113">
        <f t="shared" si="43"/>
        <v>0</v>
      </c>
      <c r="BJ296" s="21" t="s">
        <v>87</v>
      </c>
      <c r="BK296" s="113">
        <f t="shared" si="44"/>
        <v>0</v>
      </c>
      <c r="BL296" s="21" t="s">
        <v>240</v>
      </c>
      <c r="BM296" s="21" t="s">
        <v>556</v>
      </c>
    </row>
    <row r="297" spans="2:65" s="1" customFormat="1" ht="22.5" customHeight="1">
      <c r="B297" s="38"/>
      <c r="C297" s="171" t="s">
        <v>557</v>
      </c>
      <c r="D297" s="171" t="s">
        <v>166</v>
      </c>
      <c r="E297" s="172" t="s">
        <v>558</v>
      </c>
      <c r="F297" s="283" t="s">
        <v>559</v>
      </c>
      <c r="G297" s="283"/>
      <c r="H297" s="283"/>
      <c r="I297" s="283"/>
      <c r="J297" s="173" t="s">
        <v>478</v>
      </c>
      <c r="K297" s="174">
        <v>9</v>
      </c>
      <c r="L297" s="284">
        <v>0</v>
      </c>
      <c r="M297" s="285"/>
      <c r="N297" s="286">
        <f t="shared" si="35"/>
        <v>0</v>
      </c>
      <c r="O297" s="286"/>
      <c r="P297" s="286"/>
      <c r="Q297" s="286"/>
      <c r="R297" s="40"/>
      <c r="T297" s="175" t="s">
        <v>22</v>
      </c>
      <c r="U297" s="47" t="s">
        <v>44</v>
      </c>
      <c r="V297" s="39"/>
      <c r="W297" s="176">
        <f t="shared" si="36"/>
        <v>0</v>
      </c>
      <c r="X297" s="176">
        <v>1.8600000000000001E-3</v>
      </c>
      <c r="Y297" s="176">
        <f t="shared" si="37"/>
        <v>1.6740000000000001E-2</v>
      </c>
      <c r="Z297" s="176">
        <v>0</v>
      </c>
      <c r="AA297" s="177">
        <f t="shared" si="38"/>
        <v>0</v>
      </c>
      <c r="AR297" s="21" t="s">
        <v>240</v>
      </c>
      <c r="AT297" s="21" t="s">
        <v>166</v>
      </c>
      <c r="AU297" s="21" t="s">
        <v>121</v>
      </c>
      <c r="AY297" s="21" t="s">
        <v>165</v>
      </c>
      <c r="BE297" s="113">
        <f t="shared" si="39"/>
        <v>0</v>
      </c>
      <c r="BF297" s="113">
        <f t="shared" si="40"/>
        <v>0</v>
      </c>
      <c r="BG297" s="113">
        <f t="shared" si="41"/>
        <v>0</v>
      </c>
      <c r="BH297" s="113">
        <f t="shared" si="42"/>
        <v>0</v>
      </c>
      <c r="BI297" s="113">
        <f t="shared" si="43"/>
        <v>0</v>
      </c>
      <c r="BJ297" s="21" t="s">
        <v>87</v>
      </c>
      <c r="BK297" s="113">
        <f t="shared" si="44"/>
        <v>0</v>
      </c>
      <c r="BL297" s="21" t="s">
        <v>240</v>
      </c>
      <c r="BM297" s="21" t="s">
        <v>560</v>
      </c>
    </row>
    <row r="298" spans="2:65" s="11" customFormat="1" ht="22.5" customHeight="1">
      <c r="B298" s="186"/>
      <c r="C298" s="187"/>
      <c r="D298" s="187"/>
      <c r="E298" s="188" t="s">
        <v>22</v>
      </c>
      <c r="F298" s="299" t="s">
        <v>561</v>
      </c>
      <c r="G298" s="300"/>
      <c r="H298" s="300"/>
      <c r="I298" s="300"/>
      <c r="J298" s="187"/>
      <c r="K298" s="189">
        <v>9</v>
      </c>
      <c r="L298" s="187"/>
      <c r="M298" s="187"/>
      <c r="N298" s="187"/>
      <c r="O298" s="187"/>
      <c r="P298" s="187"/>
      <c r="Q298" s="187"/>
      <c r="R298" s="190"/>
      <c r="T298" s="191"/>
      <c r="U298" s="187"/>
      <c r="V298" s="187"/>
      <c r="W298" s="187"/>
      <c r="X298" s="187"/>
      <c r="Y298" s="187"/>
      <c r="Z298" s="187"/>
      <c r="AA298" s="192"/>
      <c r="AT298" s="193" t="s">
        <v>173</v>
      </c>
      <c r="AU298" s="193" t="s">
        <v>121</v>
      </c>
      <c r="AV298" s="11" t="s">
        <v>121</v>
      </c>
      <c r="AW298" s="11" t="s">
        <v>36</v>
      </c>
      <c r="AX298" s="11" t="s">
        <v>87</v>
      </c>
      <c r="AY298" s="193" t="s">
        <v>165</v>
      </c>
    </row>
    <row r="299" spans="2:65" s="1" customFormat="1" ht="22.5" customHeight="1">
      <c r="B299" s="38"/>
      <c r="C299" s="202" t="s">
        <v>562</v>
      </c>
      <c r="D299" s="202" t="s">
        <v>221</v>
      </c>
      <c r="E299" s="203" t="s">
        <v>563</v>
      </c>
      <c r="F299" s="295" t="s">
        <v>564</v>
      </c>
      <c r="G299" s="295"/>
      <c r="H299" s="295"/>
      <c r="I299" s="295"/>
      <c r="J299" s="204" t="s">
        <v>286</v>
      </c>
      <c r="K299" s="205">
        <v>2</v>
      </c>
      <c r="L299" s="296">
        <v>0</v>
      </c>
      <c r="M299" s="297"/>
      <c r="N299" s="298">
        <f t="shared" ref="N299:N325" si="45">ROUND(L299*K299,2)</f>
        <v>0</v>
      </c>
      <c r="O299" s="286"/>
      <c r="P299" s="286"/>
      <c r="Q299" s="286"/>
      <c r="R299" s="40"/>
      <c r="T299" s="175" t="s">
        <v>22</v>
      </c>
      <c r="U299" s="47" t="s">
        <v>44</v>
      </c>
      <c r="V299" s="39"/>
      <c r="W299" s="176">
        <f t="shared" ref="W299:W325" si="46">V299*K299</f>
        <v>0</v>
      </c>
      <c r="X299" s="176">
        <v>6.0000000000000001E-3</v>
      </c>
      <c r="Y299" s="176">
        <f t="shared" ref="Y299:Y325" si="47">X299*K299</f>
        <v>1.2E-2</v>
      </c>
      <c r="Z299" s="176">
        <v>0</v>
      </c>
      <c r="AA299" s="177">
        <f t="shared" ref="AA299:AA325" si="48">Z299*K299</f>
        <v>0</v>
      </c>
      <c r="AR299" s="21" t="s">
        <v>265</v>
      </c>
      <c r="AT299" s="21" t="s">
        <v>221</v>
      </c>
      <c r="AU299" s="21" t="s">
        <v>121</v>
      </c>
      <c r="AY299" s="21" t="s">
        <v>165</v>
      </c>
      <c r="BE299" s="113">
        <f t="shared" ref="BE299:BE325" si="49">IF(U299="základní",N299,0)</f>
        <v>0</v>
      </c>
      <c r="BF299" s="113">
        <f t="shared" ref="BF299:BF325" si="50">IF(U299="snížená",N299,0)</f>
        <v>0</v>
      </c>
      <c r="BG299" s="113">
        <f t="shared" ref="BG299:BG325" si="51">IF(U299="zákl. přenesená",N299,0)</f>
        <v>0</v>
      </c>
      <c r="BH299" s="113">
        <f t="shared" ref="BH299:BH325" si="52">IF(U299="sníž. přenesená",N299,0)</f>
        <v>0</v>
      </c>
      <c r="BI299" s="113">
        <f t="shared" ref="BI299:BI325" si="53">IF(U299="nulová",N299,0)</f>
        <v>0</v>
      </c>
      <c r="BJ299" s="21" t="s">
        <v>87</v>
      </c>
      <c r="BK299" s="113">
        <f t="shared" ref="BK299:BK325" si="54">ROUND(L299*K299,2)</f>
        <v>0</v>
      </c>
      <c r="BL299" s="21" t="s">
        <v>240</v>
      </c>
      <c r="BM299" s="21" t="s">
        <v>565</v>
      </c>
    </row>
    <row r="300" spans="2:65" s="1" customFormat="1" ht="22.5" customHeight="1">
      <c r="B300" s="38"/>
      <c r="C300" s="202" t="s">
        <v>566</v>
      </c>
      <c r="D300" s="202" t="s">
        <v>221</v>
      </c>
      <c r="E300" s="203" t="s">
        <v>567</v>
      </c>
      <c r="F300" s="295" t="s">
        <v>568</v>
      </c>
      <c r="G300" s="295"/>
      <c r="H300" s="295"/>
      <c r="I300" s="295"/>
      <c r="J300" s="204" t="s">
        <v>286</v>
      </c>
      <c r="K300" s="205">
        <v>3</v>
      </c>
      <c r="L300" s="296">
        <v>0</v>
      </c>
      <c r="M300" s="297"/>
      <c r="N300" s="298">
        <f t="shared" si="45"/>
        <v>0</v>
      </c>
      <c r="O300" s="286"/>
      <c r="P300" s="286"/>
      <c r="Q300" s="286"/>
      <c r="R300" s="40"/>
      <c r="T300" s="175" t="s">
        <v>22</v>
      </c>
      <c r="U300" s="47" t="s">
        <v>44</v>
      </c>
      <c r="V300" s="39"/>
      <c r="W300" s="176">
        <f t="shared" si="46"/>
        <v>0</v>
      </c>
      <c r="X300" s="176">
        <v>6.0000000000000001E-3</v>
      </c>
      <c r="Y300" s="176">
        <f t="shared" si="47"/>
        <v>1.8000000000000002E-2</v>
      </c>
      <c r="Z300" s="176">
        <v>0</v>
      </c>
      <c r="AA300" s="177">
        <f t="shared" si="48"/>
        <v>0</v>
      </c>
      <c r="AR300" s="21" t="s">
        <v>265</v>
      </c>
      <c r="AT300" s="21" t="s">
        <v>221</v>
      </c>
      <c r="AU300" s="21" t="s">
        <v>121</v>
      </c>
      <c r="AY300" s="21" t="s">
        <v>165</v>
      </c>
      <c r="BE300" s="113">
        <f t="shared" si="49"/>
        <v>0</v>
      </c>
      <c r="BF300" s="113">
        <f t="shared" si="50"/>
        <v>0</v>
      </c>
      <c r="BG300" s="113">
        <f t="shared" si="51"/>
        <v>0</v>
      </c>
      <c r="BH300" s="113">
        <f t="shared" si="52"/>
        <v>0</v>
      </c>
      <c r="BI300" s="113">
        <f t="shared" si="53"/>
        <v>0</v>
      </c>
      <c r="BJ300" s="21" t="s">
        <v>87</v>
      </c>
      <c r="BK300" s="113">
        <f t="shared" si="54"/>
        <v>0</v>
      </c>
      <c r="BL300" s="21" t="s">
        <v>240</v>
      </c>
      <c r="BM300" s="21" t="s">
        <v>569</v>
      </c>
    </row>
    <row r="301" spans="2:65" s="1" customFormat="1" ht="31.5" customHeight="1">
      <c r="B301" s="38"/>
      <c r="C301" s="202" t="s">
        <v>570</v>
      </c>
      <c r="D301" s="202" t="s">
        <v>221</v>
      </c>
      <c r="E301" s="203" t="s">
        <v>571</v>
      </c>
      <c r="F301" s="295" t="s">
        <v>572</v>
      </c>
      <c r="G301" s="295"/>
      <c r="H301" s="295"/>
      <c r="I301" s="295"/>
      <c r="J301" s="204" t="s">
        <v>286</v>
      </c>
      <c r="K301" s="205">
        <v>4</v>
      </c>
      <c r="L301" s="296">
        <v>0</v>
      </c>
      <c r="M301" s="297"/>
      <c r="N301" s="298">
        <f t="shared" si="45"/>
        <v>0</v>
      </c>
      <c r="O301" s="286"/>
      <c r="P301" s="286"/>
      <c r="Q301" s="286"/>
      <c r="R301" s="40"/>
      <c r="T301" s="175" t="s">
        <v>22</v>
      </c>
      <c r="U301" s="47" t="s">
        <v>44</v>
      </c>
      <c r="V301" s="39"/>
      <c r="W301" s="176">
        <f t="shared" si="46"/>
        <v>0</v>
      </c>
      <c r="X301" s="176">
        <v>6.0000000000000001E-3</v>
      </c>
      <c r="Y301" s="176">
        <f t="shared" si="47"/>
        <v>2.4E-2</v>
      </c>
      <c r="Z301" s="176">
        <v>0</v>
      </c>
      <c r="AA301" s="177">
        <f t="shared" si="48"/>
        <v>0</v>
      </c>
      <c r="AR301" s="21" t="s">
        <v>265</v>
      </c>
      <c r="AT301" s="21" t="s">
        <v>221</v>
      </c>
      <c r="AU301" s="21" t="s">
        <v>121</v>
      </c>
      <c r="AY301" s="21" t="s">
        <v>165</v>
      </c>
      <c r="BE301" s="113">
        <f t="shared" si="49"/>
        <v>0</v>
      </c>
      <c r="BF301" s="113">
        <f t="shared" si="50"/>
        <v>0</v>
      </c>
      <c r="BG301" s="113">
        <f t="shared" si="51"/>
        <v>0</v>
      </c>
      <c r="BH301" s="113">
        <f t="shared" si="52"/>
        <v>0</v>
      </c>
      <c r="BI301" s="113">
        <f t="shared" si="53"/>
        <v>0</v>
      </c>
      <c r="BJ301" s="21" t="s">
        <v>87</v>
      </c>
      <c r="BK301" s="113">
        <f t="shared" si="54"/>
        <v>0</v>
      </c>
      <c r="BL301" s="21" t="s">
        <v>240</v>
      </c>
      <c r="BM301" s="21" t="s">
        <v>573</v>
      </c>
    </row>
    <row r="302" spans="2:65" s="1" customFormat="1" ht="31.5" customHeight="1">
      <c r="B302" s="38"/>
      <c r="C302" s="202" t="s">
        <v>574</v>
      </c>
      <c r="D302" s="202" t="s">
        <v>221</v>
      </c>
      <c r="E302" s="203" t="s">
        <v>575</v>
      </c>
      <c r="F302" s="295" t="s">
        <v>576</v>
      </c>
      <c r="G302" s="295"/>
      <c r="H302" s="295"/>
      <c r="I302" s="295"/>
      <c r="J302" s="204" t="s">
        <v>286</v>
      </c>
      <c r="K302" s="205">
        <v>1</v>
      </c>
      <c r="L302" s="296">
        <v>0</v>
      </c>
      <c r="M302" s="297"/>
      <c r="N302" s="298">
        <f t="shared" si="45"/>
        <v>0</v>
      </c>
      <c r="O302" s="286"/>
      <c r="P302" s="286"/>
      <c r="Q302" s="286"/>
      <c r="R302" s="40"/>
      <c r="T302" s="175" t="s">
        <v>22</v>
      </c>
      <c r="U302" s="47" t="s">
        <v>44</v>
      </c>
      <c r="V302" s="39"/>
      <c r="W302" s="176">
        <f t="shared" si="46"/>
        <v>0</v>
      </c>
      <c r="X302" s="176">
        <v>6.0000000000000001E-3</v>
      </c>
      <c r="Y302" s="176">
        <f t="shared" si="47"/>
        <v>6.0000000000000001E-3</v>
      </c>
      <c r="Z302" s="176">
        <v>0</v>
      </c>
      <c r="AA302" s="177">
        <f t="shared" si="48"/>
        <v>0</v>
      </c>
      <c r="AR302" s="21" t="s">
        <v>265</v>
      </c>
      <c r="AT302" s="21" t="s">
        <v>221</v>
      </c>
      <c r="AU302" s="21" t="s">
        <v>121</v>
      </c>
      <c r="AY302" s="21" t="s">
        <v>165</v>
      </c>
      <c r="BE302" s="113">
        <f t="shared" si="49"/>
        <v>0</v>
      </c>
      <c r="BF302" s="113">
        <f t="shared" si="50"/>
        <v>0</v>
      </c>
      <c r="BG302" s="113">
        <f t="shared" si="51"/>
        <v>0</v>
      </c>
      <c r="BH302" s="113">
        <f t="shared" si="52"/>
        <v>0</v>
      </c>
      <c r="BI302" s="113">
        <f t="shared" si="53"/>
        <v>0</v>
      </c>
      <c r="BJ302" s="21" t="s">
        <v>87</v>
      </c>
      <c r="BK302" s="113">
        <f t="shared" si="54"/>
        <v>0</v>
      </c>
      <c r="BL302" s="21" t="s">
        <v>240</v>
      </c>
      <c r="BM302" s="21" t="s">
        <v>577</v>
      </c>
    </row>
    <row r="303" spans="2:65" s="1" customFormat="1" ht="31.5" customHeight="1">
      <c r="B303" s="38"/>
      <c r="C303" s="171" t="s">
        <v>578</v>
      </c>
      <c r="D303" s="171" t="s">
        <v>166</v>
      </c>
      <c r="E303" s="172" t="s">
        <v>579</v>
      </c>
      <c r="F303" s="283" t="s">
        <v>580</v>
      </c>
      <c r="G303" s="283"/>
      <c r="H303" s="283"/>
      <c r="I303" s="283"/>
      <c r="J303" s="173" t="s">
        <v>286</v>
      </c>
      <c r="K303" s="174">
        <v>12</v>
      </c>
      <c r="L303" s="284">
        <v>0</v>
      </c>
      <c r="M303" s="285"/>
      <c r="N303" s="286">
        <f t="shared" si="45"/>
        <v>0</v>
      </c>
      <c r="O303" s="286"/>
      <c r="P303" s="286"/>
      <c r="Q303" s="286"/>
      <c r="R303" s="40"/>
      <c r="T303" s="175" t="s">
        <v>22</v>
      </c>
      <c r="U303" s="47" t="s">
        <v>44</v>
      </c>
      <c r="V303" s="39"/>
      <c r="W303" s="176">
        <f t="shared" si="46"/>
        <v>0</v>
      </c>
      <c r="X303" s="176">
        <v>4.0000000000000003E-5</v>
      </c>
      <c r="Y303" s="176">
        <f t="shared" si="47"/>
        <v>4.8000000000000007E-4</v>
      </c>
      <c r="Z303" s="176">
        <v>0</v>
      </c>
      <c r="AA303" s="177">
        <f t="shared" si="48"/>
        <v>0</v>
      </c>
      <c r="AR303" s="21" t="s">
        <v>240</v>
      </c>
      <c r="AT303" s="21" t="s">
        <v>166</v>
      </c>
      <c r="AU303" s="21" t="s">
        <v>121</v>
      </c>
      <c r="AY303" s="21" t="s">
        <v>165</v>
      </c>
      <c r="BE303" s="113">
        <f t="shared" si="49"/>
        <v>0</v>
      </c>
      <c r="BF303" s="113">
        <f t="shared" si="50"/>
        <v>0</v>
      </c>
      <c r="BG303" s="113">
        <f t="shared" si="51"/>
        <v>0</v>
      </c>
      <c r="BH303" s="113">
        <f t="shared" si="52"/>
        <v>0</v>
      </c>
      <c r="BI303" s="113">
        <f t="shared" si="53"/>
        <v>0</v>
      </c>
      <c r="BJ303" s="21" t="s">
        <v>87</v>
      </c>
      <c r="BK303" s="113">
        <f t="shared" si="54"/>
        <v>0</v>
      </c>
      <c r="BL303" s="21" t="s">
        <v>240</v>
      </c>
      <c r="BM303" s="21" t="s">
        <v>581</v>
      </c>
    </row>
    <row r="304" spans="2:65" s="1" customFormat="1" ht="22.5" customHeight="1">
      <c r="B304" s="38"/>
      <c r="C304" s="202" t="s">
        <v>582</v>
      </c>
      <c r="D304" s="202" t="s">
        <v>221</v>
      </c>
      <c r="E304" s="203" t="s">
        <v>583</v>
      </c>
      <c r="F304" s="295" t="s">
        <v>584</v>
      </c>
      <c r="G304" s="295"/>
      <c r="H304" s="295"/>
      <c r="I304" s="295"/>
      <c r="J304" s="204" t="s">
        <v>286</v>
      </c>
      <c r="K304" s="205">
        <v>4</v>
      </c>
      <c r="L304" s="296">
        <v>0</v>
      </c>
      <c r="M304" s="297"/>
      <c r="N304" s="298">
        <f t="shared" si="45"/>
        <v>0</v>
      </c>
      <c r="O304" s="286"/>
      <c r="P304" s="286"/>
      <c r="Q304" s="286"/>
      <c r="R304" s="40"/>
      <c r="T304" s="175" t="s">
        <v>22</v>
      </c>
      <c r="U304" s="47" t="s">
        <v>44</v>
      </c>
      <c r="V304" s="39"/>
      <c r="W304" s="176">
        <f t="shared" si="46"/>
        <v>0</v>
      </c>
      <c r="X304" s="176">
        <v>0</v>
      </c>
      <c r="Y304" s="176">
        <f t="shared" si="47"/>
        <v>0</v>
      </c>
      <c r="Z304" s="176">
        <v>0</v>
      </c>
      <c r="AA304" s="177">
        <f t="shared" si="48"/>
        <v>0</v>
      </c>
      <c r="AR304" s="21" t="s">
        <v>265</v>
      </c>
      <c r="AT304" s="21" t="s">
        <v>221</v>
      </c>
      <c r="AU304" s="21" t="s">
        <v>121</v>
      </c>
      <c r="AY304" s="21" t="s">
        <v>165</v>
      </c>
      <c r="BE304" s="113">
        <f t="shared" si="49"/>
        <v>0</v>
      </c>
      <c r="BF304" s="113">
        <f t="shared" si="50"/>
        <v>0</v>
      </c>
      <c r="BG304" s="113">
        <f t="shared" si="51"/>
        <v>0</v>
      </c>
      <c r="BH304" s="113">
        <f t="shared" si="52"/>
        <v>0</v>
      </c>
      <c r="BI304" s="113">
        <f t="shared" si="53"/>
        <v>0</v>
      </c>
      <c r="BJ304" s="21" t="s">
        <v>87</v>
      </c>
      <c r="BK304" s="113">
        <f t="shared" si="54"/>
        <v>0</v>
      </c>
      <c r="BL304" s="21" t="s">
        <v>240</v>
      </c>
      <c r="BM304" s="21" t="s">
        <v>585</v>
      </c>
    </row>
    <row r="305" spans="2:65" s="1" customFormat="1" ht="22.5" customHeight="1">
      <c r="B305" s="38"/>
      <c r="C305" s="202" t="s">
        <v>586</v>
      </c>
      <c r="D305" s="202" t="s">
        <v>221</v>
      </c>
      <c r="E305" s="203" t="s">
        <v>587</v>
      </c>
      <c r="F305" s="295" t="s">
        <v>584</v>
      </c>
      <c r="G305" s="295"/>
      <c r="H305" s="295"/>
      <c r="I305" s="295"/>
      <c r="J305" s="204" t="s">
        <v>286</v>
      </c>
      <c r="K305" s="205">
        <v>1</v>
      </c>
      <c r="L305" s="296">
        <v>0</v>
      </c>
      <c r="M305" s="297"/>
      <c r="N305" s="298">
        <f t="shared" si="45"/>
        <v>0</v>
      </c>
      <c r="O305" s="286"/>
      <c r="P305" s="286"/>
      <c r="Q305" s="286"/>
      <c r="R305" s="40"/>
      <c r="T305" s="175" t="s">
        <v>22</v>
      </c>
      <c r="U305" s="47" t="s">
        <v>44</v>
      </c>
      <c r="V305" s="39"/>
      <c r="W305" s="176">
        <f t="shared" si="46"/>
        <v>0</v>
      </c>
      <c r="X305" s="176">
        <v>0</v>
      </c>
      <c r="Y305" s="176">
        <f t="shared" si="47"/>
        <v>0</v>
      </c>
      <c r="Z305" s="176">
        <v>0</v>
      </c>
      <c r="AA305" s="177">
        <f t="shared" si="48"/>
        <v>0</v>
      </c>
      <c r="AR305" s="21" t="s">
        <v>265</v>
      </c>
      <c r="AT305" s="21" t="s">
        <v>221</v>
      </c>
      <c r="AU305" s="21" t="s">
        <v>121</v>
      </c>
      <c r="AY305" s="21" t="s">
        <v>165</v>
      </c>
      <c r="BE305" s="113">
        <f t="shared" si="49"/>
        <v>0</v>
      </c>
      <c r="BF305" s="113">
        <f t="shared" si="50"/>
        <v>0</v>
      </c>
      <c r="BG305" s="113">
        <f t="shared" si="51"/>
        <v>0</v>
      </c>
      <c r="BH305" s="113">
        <f t="shared" si="52"/>
        <v>0</v>
      </c>
      <c r="BI305" s="113">
        <f t="shared" si="53"/>
        <v>0</v>
      </c>
      <c r="BJ305" s="21" t="s">
        <v>87</v>
      </c>
      <c r="BK305" s="113">
        <f t="shared" si="54"/>
        <v>0</v>
      </c>
      <c r="BL305" s="21" t="s">
        <v>240</v>
      </c>
      <c r="BM305" s="21" t="s">
        <v>588</v>
      </c>
    </row>
    <row r="306" spans="2:65" s="1" customFormat="1" ht="22.5" customHeight="1">
      <c r="B306" s="38"/>
      <c r="C306" s="202" t="s">
        <v>589</v>
      </c>
      <c r="D306" s="202" t="s">
        <v>221</v>
      </c>
      <c r="E306" s="203" t="s">
        <v>590</v>
      </c>
      <c r="F306" s="295" t="s">
        <v>591</v>
      </c>
      <c r="G306" s="295"/>
      <c r="H306" s="295"/>
      <c r="I306" s="295"/>
      <c r="J306" s="204" t="s">
        <v>286</v>
      </c>
      <c r="K306" s="205">
        <v>2</v>
      </c>
      <c r="L306" s="296">
        <v>0</v>
      </c>
      <c r="M306" s="297"/>
      <c r="N306" s="298">
        <f t="shared" si="45"/>
        <v>0</v>
      </c>
      <c r="O306" s="286"/>
      <c r="P306" s="286"/>
      <c r="Q306" s="286"/>
      <c r="R306" s="40"/>
      <c r="T306" s="175" t="s">
        <v>22</v>
      </c>
      <c r="U306" s="47" t="s">
        <v>44</v>
      </c>
      <c r="V306" s="39"/>
      <c r="W306" s="176">
        <f t="shared" si="46"/>
        <v>0</v>
      </c>
      <c r="X306" s="176">
        <v>0</v>
      </c>
      <c r="Y306" s="176">
        <f t="shared" si="47"/>
        <v>0</v>
      </c>
      <c r="Z306" s="176">
        <v>0</v>
      </c>
      <c r="AA306" s="177">
        <f t="shared" si="48"/>
        <v>0</v>
      </c>
      <c r="AR306" s="21" t="s">
        <v>265</v>
      </c>
      <c r="AT306" s="21" t="s">
        <v>221</v>
      </c>
      <c r="AU306" s="21" t="s">
        <v>121</v>
      </c>
      <c r="AY306" s="21" t="s">
        <v>165</v>
      </c>
      <c r="BE306" s="113">
        <f t="shared" si="49"/>
        <v>0</v>
      </c>
      <c r="BF306" s="113">
        <f t="shared" si="50"/>
        <v>0</v>
      </c>
      <c r="BG306" s="113">
        <f t="shared" si="51"/>
        <v>0</v>
      </c>
      <c r="BH306" s="113">
        <f t="shared" si="52"/>
        <v>0</v>
      </c>
      <c r="BI306" s="113">
        <f t="shared" si="53"/>
        <v>0</v>
      </c>
      <c r="BJ306" s="21" t="s">
        <v>87</v>
      </c>
      <c r="BK306" s="113">
        <f t="shared" si="54"/>
        <v>0</v>
      </c>
      <c r="BL306" s="21" t="s">
        <v>240</v>
      </c>
      <c r="BM306" s="21" t="s">
        <v>592</v>
      </c>
    </row>
    <row r="307" spans="2:65" s="1" customFormat="1" ht="22.5" customHeight="1">
      <c r="B307" s="38"/>
      <c r="C307" s="202" t="s">
        <v>593</v>
      </c>
      <c r="D307" s="202" t="s">
        <v>221</v>
      </c>
      <c r="E307" s="203" t="s">
        <v>594</v>
      </c>
      <c r="F307" s="295" t="s">
        <v>595</v>
      </c>
      <c r="G307" s="295"/>
      <c r="H307" s="295"/>
      <c r="I307" s="295"/>
      <c r="J307" s="204" t="s">
        <v>286</v>
      </c>
      <c r="K307" s="205">
        <v>5</v>
      </c>
      <c r="L307" s="296">
        <v>0</v>
      </c>
      <c r="M307" s="297"/>
      <c r="N307" s="298">
        <f t="shared" si="45"/>
        <v>0</v>
      </c>
      <c r="O307" s="286"/>
      <c r="P307" s="286"/>
      <c r="Q307" s="286"/>
      <c r="R307" s="40"/>
      <c r="T307" s="175" t="s">
        <v>22</v>
      </c>
      <c r="U307" s="47" t="s">
        <v>44</v>
      </c>
      <c r="V307" s="39"/>
      <c r="W307" s="176">
        <f t="shared" si="46"/>
        <v>0</v>
      </c>
      <c r="X307" s="176">
        <v>0</v>
      </c>
      <c r="Y307" s="176">
        <f t="shared" si="47"/>
        <v>0</v>
      </c>
      <c r="Z307" s="176">
        <v>0</v>
      </c>
      <c r="AA307" s="177">
        <f t="shared" si="48"/>
        <v>0</v>
      </c>
      <c r="AR307" s="21" t="s">
        <v>265</v>
      </c>
      <c r="AT307" s="21" t="s">
        <v>221</v>
      </c>
      <c r="AU307" s="21" t="s">
        <v>121</v>
      </c>
      <c r="AY307" s="21" t="s">
        <v>165</v>
      </c>
      <c r="BE307" s="113">
        <f t="shared" si="49"/>
        <v>0</v>
      </c>
      <c r="BF307" s="113">
        <f t="shared" si="50"/>
        <v>0</v>
      </c>
      <c r="BG307" s="113">
        <f t="shared" si="51"/>
        <v>0</v>
      </c>
      <c r="BH307" s="113">
        <f t="shared" si="52"/>
        <v>0</v>
      </c>
      <c r="BI307" s="113">
        <f t="shared" si="53"/>
        <v>0</v>
      </c>
      <c r="BJ307" s="21" t="s">
        <v>87</v>
      </c>
      <c r="BK307" s="113">
        <f t="shared" si="54"/>
        <v>0</v>
      </c>
      <c r="BL307" s="21" t="s">
        <v>240</v>
      </c>
      <c r="BM307" s="21" t="s">
        <v>596</v>
      </c>
    </row>
    <row r="308" spans="2:65" s="1" customFormat="1" ht="22.5" customHeight="1">
      <c r="B308" s="38"/>
      <c r="C308" s="171" t="s">
        <v>597</v>
      </c>
      <c r="D308" s="171" t="s">
        <v>166</v>
      </c>
      <c r="E308" s="172" t="s">
        <v>598</v>
      </c>
      <c r="F308" s="283" t="s">
        <v>599</v>
      </c>
      <c r="G308" s="283"/>
      <c r="H308" s="283"/>
      <c r="I308" s="283"/>
      <c r="J308" s="173" t="s">
        <v>286</v>
      </c>
      <c r="K308" s="174">
        <v>4</v>
      </c>
      <c r="L308" s="284">
        <v>0</v>
      </c>
      <c r="M308" s="285"/>
      <c r="N308" s="286">
        <f t="shared" si="45"/>
        <v>0</v>
      </c>
      <c r="O308" s="286"/>
      <c r="P308" s="286"/>
      <c r="Q308" s="286"/>
      <c r="R308" s="40"/>
      <c r="T308" s="175" t="s">
        <v>22</v>
      </c>
      <c r="U308" s="47" t="s">
        <v>44</v>
      </c>
      <c r="V308" s="39"/>
      <c r="W308" s="176">
        <f t="shared" si="46"/>
        <v>0</v>
      </c>
      <c r="X308" s="176">
        <v>1.2999999999999999E-4</v>
      </c>
      <c r="Y308" s="176">
        <f t="shared" si="47"/>
        <v>5.1999999999999995E-4</v>
      </c>
      <c r="Z308" s="176">
        <v>0</v>
      </c>
      <c r="AA308" s="177">
        <f t="shared" si="48"/>
        <v>0</v>
      </c>
      <c r="AR308" s="21" t="s">
        <v>240</v>
      </c>
      <c r="AT308" s="21" t="s">
        <v>166</v>
      </c>
      <c r="AU308" s="21" t="s">
        <v>121</v>
      </c>
      <c r="AY308" s="21" t="s">
        <v>165</v>
      </c>
      <c r="BE308" s="113">
        <f t="shared" si="49"/>
        <v>0</v>
      </c>
      <c r="BF308" s="113">
        <f t="shared" si="50"/>
        <v>0</v>
      </c>
      <c r="BG308" s="113">
        <f t="shared" si="51"/>
        <v>0</v>
      </c>
      <c r="BH308" s="113">
        <f t="shared" si="52"/>
        <v>0</v>
      </c>
      <c r="BI308" s="113">
        <f t="shared" si="53"/>
        <v>0</v>
      </c>
      <c r="BJ308" s="21" t="s">
        <v>87</v>
      </c>
      <c r="BK308" s="113">
        <f t="shared" si="54"/>
        <v>0</v>
      </c>
      <c r="BL308" s="21" t="s">
        <v>240</v>
      </c>
      <c r="BM308" s="21" t="s">
        <v>600</v>
      </c>
    </row>
    <row r="309" spans="2:65" s="1" customFormat="1" ht="22.5" customHeight="1">
      <c r="B309" s="38"/>
      <c r="C309" s="202" t="s">
        <v>601</v>
      </c>
      <c r="D309" s="202" t="s">
        <v>221</v>
      </c>
      <c r="E309" s="203" t="s">
        <v>602</v>
      </c>
      <c r="F309" s="295" t="s">
        <v>603</v>
      </c>
      <c r="G309" s="295"/>
      <c r="H309" s="295"/>
      <c r="I309" s="295"/>
      <c r="J309" s="204" t="s">
        <v>286</v>
      </c>
      <c r="K309" s="205">
        <v>4</v>
      </c>
      <c r="L309" s="296">
        <v>0</v>
      </c>
      <c r="M309" s="297"/>
      <c r="N309" s="298">
        <f t="shared" si="45"/>
        <v>0</v>
      </c>
      <c r="O309" s="286"/>
      <c r="P309" s="286"/>
      <c r="Q309" s="286"/>
      <c r="R309" s="40"/>
      <c r="T309" s="175" t="s">
        <v>22</v>
      </c>
      <c r="U309" s="47" t="s">
        <v>44</v>
      </c>
      <c r="V309" s="39"/>
      <c r="W309" s="176">
        <f t="shared" si="46"/>
        <v>0</v>
      </c>
      <c r="X309" s="176">
        <v>1.6800000000000001E-3</v>
      </c>
      <c r="Y309" s="176">
        <f t="shared" si="47"/>
        <v>6.7200000000000003E-3</v>
      </c>
      <c r="Z309" s="176">
        <v>0</v>
      </c>
      <c r="AA309" s="177">
        <f t="shared" si="48"/>
        <v>0</v>
      </c>
      <c r="AR309" s="21" t="s">
        <v>265</v>
      </c>
      <c r="AT309" s="21" t="s">
        <v>221</v>
      </c>
      <c r="AU309" s="21" t="s">
        <v>121</v>
      </c>
      <c r="AY309" s="21" t="s">
        <v>165</v>
      </c>
      <c r="BE309" s="113">
        <f t="shared" si="49"/>
        <v>0</v>
      </c>
      <c r="BF309" s="113">
        <f t="shared" si="50"/>
        <v>0</v>
      </c>
      <c r="BG309" s="113">
        <f t="shared" si="51"/>
        <v>0</v>
      </c>
      <c r="BH309" s="113">
        <f t="shared" si="52"/>
        <v>0</v>
      </c>
      <c r="BI309" s="113">
        <f t="shared" si="53"/>
        <v>0</v>
      </c>
      <c r="BJ309" s="21" t="s">
        <v>87</v>
      </c>
      <c r="BK309" s="113">
        <f t="shared" si="54"/>
        <v>0</v>
      </c>
      <c r="BL309" s="21" t="s">
        <v>240</v>
      </c>
      <c r="BM309" s="21" t="s">
        <v>604</v>
      </c>
    </row>
    <row r="310" spans="2:65" s="1" customFormat="1" ht="22.5" customHeight="1">
      <c r="B310" s="38"/>
      <c r="C310" s="171" t="s">
        <v>605</v>
      </c>
      <c r="D310" s="171" t="s">
        <v>166</v>
      </c>
      <c r="E310" s="172" t="s">
        <v>606</v>
      </c>
      <c r="F310" s="283" t="s">
        <v>607</v>
      </c>
      <c r="G310" s="283"/>
      <c r="H310" s="283"/>
      <c r="I310" s="283"/>
      <c r="J310" s="173" t="s">
        <v>286</v>
      </c>
      <c r="K310" s="174">
        <v>4</v>
      </c>
      <c r="L310" s="284">
        <v>0</v>
      </c>
      <c r="M310" s="285"/>
      <c r="N310" s="286">
        <f t="shared" si="45"/>
        <v>0</v>
      </c>
      <c r="O310" s="286"/>
      <c r="P310" s="286"/>
      <c r="Q310" s="286"/>
      <c r="R310" s="40"/>
      <c r="T310" s="175" t="s">
        <v>22</v>
      </c>
      <c r="U310" s="47" t="s">
        <v>44</v>
      </c>
      <c r="V310" s="39"/>
      <c r="W310" s="176">
        <f t="shared" si="46"/>
        <v>0</v>
      </c>
      <c r="X310" s="176">
        <v>1.2999999999999999E-4</v>
      </c>
      <c r="Y310" s="176">
        <f t="shared" si="47"/>
        <v>5.1999999999999995E-4</v>
      </c>
      <c r="Z310" s="176">
        <v>0</v>
      </c>
      <c r="AA310" s="177">
        <f t="shared" si="48"/>
        <v>0</v>
      </c>
      <c r="AR310" s="21" t="s">
        <v>240</v>
      </c>
      <c r="AT310" s="21" t="s">
        <v>166</v>
      </c>
      <c r="AU310" s="21" t="s">
        <v>121</v>
      </c>
      <c r="AY310" s="21" t="s">
        <v>165</v>
      </c>
      <c r="BE310" s="113">
        <f t="shared" si="49"/>
        <v>0</v>
      </c>
      <c r="BF310" s="113">
        <f t="shared" si="50"/>
        <v>0</v>
      </c>
      <c r="BG310" s="113">
        <f t="shared" si="51"/>
        <v>0</v>
      </c>
      <c r="BH310" s="113">
        <f t="shared" si="52"/>
        <v>0</v>
      </c>
      <c r="BI310" s="113">
        <f t="shared" si="53"/>
        <v>0</v>
      </c>
      <c r="BJ310" s="21" t="s">
        <v>87</v>
      </c>
      <c r="BK310" s="113">
        <f t="shared" si="54"/>
        <v>0</v>
      </c>
      <c r="BL310" s="21" t="s">
        <v>240</v>
      </c>
      <c r="BM310" s="21" t="s">
        <v>608</v>
      </c>
    </row>
    <row r="311" spans="2:65" s="1" customFormat="1" ht="22.5" customHeight="1">
      <c r="B311" s="38"/>
      <c r="C311" s="202" t="s">
        <v>609</v>
      </c>
      <c r="D311" s="202" t="s">
        <v>221</v>
      </c>
      <c r="E311" s="203" t="s">
        <v>610</v>
      </c>
      <c r="F311" s="295" t="s">
        <v>611</v>
      </c>
      <c r="G311" s="295"/>
      <c r="H311" s="295"/>
      <c r="I311" s="295"/>
      <c r="J311" s="204" t="s">
        <v>286</v>
      </c>
      <c r="K311" s="205">
        <v>4</v>
      </c>
      <c r="L311" s="296">
        <v>0</v>
      </c>
      <c r="M311" s="297"/>
      <c r="N311" s="298">
        <f t="shared" si="45"/>
        <v>0</v>
      </c>
      <c r="O311" s="286"/>
      <c r="P311" s="286"/>
      <c r="Q311" s="286"/>
      <c r="R311" s="40"/>
      <c r="T311" s="175" t="s">
        <v>22</v>
      </c>
      <c r="U311" s="47" t="s">
        <v>44</v>
      </c>
      <c r="V311" s="39"/>
      <c r="W311" s="176">
        <f t="shared" si="46"/>
        <v>0</v>
      </c>
      <c r="X311" s="176">
        <v>0</v>
      </c>
      <c r="Y311" s="176">
        <f t="shared" si="47"/>
        <v>0</v>
      </c>
      <c r="Z311" s="176">
        <v>0</v>
      </c>
      <c r="AA311" s="177">
        <f t="shared" si="48"/>
        <v>0</v>
      </c>
      <c r="AR311" s="21" t="s">
        <v>265</v>
      </c>
      <c r="AT311" s="21" t="s">
        <v>221</v>
      </c>
      <c r="AU311" s="21" t="s">
        <v>121</v>
      </c>
      <c r="AY311" s="21" t="s">
        <v>165</v>
      </c>
      <c r="BE311" s="113">
        <f t="shared" si="49"/>
        <v>0</v>
      </c>
      <c r="BF311" s="113">
        <f t="shared" si="50"/>
        <v>0</v>
      </c>
      <c r="BG311" s="113">
        <f t="shared" si="51"/>
        <v>0</v>
      </c>
      <c r="BH311" s="113">
        <f t="shared" si="52"/>
        <v>0</v>
      </c>
      <c r="BI311" s="113">
        <f t="shared" si="53"/>
        <v>0</v>
      </c>
      <c r="BJ311" s="21" t="s">
        <v>87</v>
      </c>
      <c r="BK311" s="113">
        <f t="shared" si="54"/>
        <v>0</v>
      </c>
      <c r="BL311" s="21" t="s">
        <v>240</v>
      </c>
      <c r="BM311" s="21" t="s">
        <v>612</v>
      </c>
    </row>
    <row r="312" spans="2:65" s="1" customFormat="1" ht="22.5" customHeight="1">
      <c r="B312" s="38"/>
      <c r="C312" s="202" t="s">
        <v>613</v>
      </c>
      <c r="D312" s="202" t="s">
        <v>221</v>
      </c>
      <c r="E312" s="203" t="s">
        <v>614</v>
      </c>
      <c r="F312" s="295" t="s">
        <v>615</v>
      </c>
      <c r="G312" s="295"/>
      <c r="H312" s="295"/>
      <c r="I312" s="295"/>
      <c r="J312" s="204" t="s">
        <v>286</v>
      </c>
      <c r="K312" s="205">
        <v>4</v>
      </c>
      <c r="L312" s="296">
        <v>0</v>
      </c>
      <c r="M312" s="297"/>
      <c r="N312" s="298">
        <f t="shared" si="45"/>
        <v>0</v>
      </c>
      <c r="O312" s="286"/>
      <c r="P312" s="286"/>
      <c r="Q312" s="286"/>
      <c r="R312" s="40"/>
      <c r="T312" s="175" t="s">
        <v>22</v>
      </c>
      <c r="U312" s="47" t="s">
        <v>44</v>
      </c>
      <c r="V312" s="39"/>
      <c r="W312" s="176">
        <f t="shared" si="46"/>
        <v>0</v>
      </c>
      <c r="X312" s="176">
        <v>0</v>
      </c>
      <c r="Y312" s="176">
        <f t="shared" si="47"/>
        <v>0</v>
      </c>
      <c r="Z312" s="176">
        <v>0</v>
      </c>
      <c r="AA312" s="177">
        <f t="shared" si="48"/>
        <v>0</v>
      </c>
      <c r="AR312" s="21" t="s">
        <v>265</v>
      </c>
      <c r="AT312" s="21" t="s">
        <v>221</v>
      </c>
      <c r="AU312" s="21" t="s">
        <v>121</v>
      </c>
      <c r="AY312" s="21" t="s">
        <v>165</v>
      </c>
      <c r="BE312" s="113">
        <f t="shared" si="49"/>
        <v>0</v>
      </c>
      <c r="BF312" s="113">
        <f t="shared" si="50"/>
        <v>0</v>
      </c>
      <c r="BG312" s="113">
        <f t="shared" si="51"/>
        <v>0</v>
      </c>
      <c r="BH312" s="113">
        <f t="shared" si="52"/>
        <v>0</v>
      </c>
      <c r="BI312" s="113">
        <f t="shared" si="53"/>
        <v>0</v>
      </c>
      <c r="BJ312" s="21" t="s">
        <v>87</v>
      </c>
      <c r="BK312" s="113">
        <f t="shared" si="54"/>
        <v>0</v>
      </c>
      <c r="BL312" s="21" t="s">
        <v>240</v>
      </c>
      <c r="BM312" s="21" t="s">
        <v>616</v>
      </c>
    </row>
    <row r="313" spans="2:65" s="1" customFormat="1" ht="22.5" customHeight="1">
      <c r="B313" s="38"/>
      <c r="C313" s="171" t="s">
        <v>617</v>
      </c>
      <c r="D313" s="171" t="s">
        <v>166</v>
      </c>
      <c r="E313" s="172" t="s">
        <v>618</v>
      </c>
      <c r="F313" s="283" t="s">
        <v>619</v>
      </c>
      <c r="G313" s="283"/>
      <c r="H313" s="283"/>
      <c r="I313" s="283"/>
      <c r="J313" s="173" t="s">
        <v>286</v>
      </c>
      <c r="K313" s="174">
        <v>3</v>
      </c>
      <c r="L313" s="284">
        <v>0</v>
      </c>
      <c r="M313" s="285"/>
      <c r="N313" s="286">
        <f t="shared" si="45"/>
        <v>0</v>
      </c>
      <c r="O313" s="286"/>
      <c r="P313" s="286"/>
      <c r="Q313" s="286"/>
      <c r="R313" s="40"/>
      <c r="T313" s="175" t="s">
        <v>22</v>
      </c>
      <c r="U313" s="47" t="s">
        <v>44</v>
      </c>
      <c r="V313" s="39"/>
      <c r="W313" s="176">
        <f t="shared" si="46"/>
        <v>0</v>
      </c>
      <c r="X313" s="176">
        <v>2.7999999999999998E-4</v>
      </c>
      <c r="Y313" s="176">
        <f t="shared" si="47"/>
        <v>8.3999999999999993E-4</v>
      </c>
      <c r="Z313" s="176">
        <v>0</v>
      </c>
      <c r="AA313" s="177">
        <f t="shared" si="48"/>
        <v>0</v>
      </c>
      <c r="AR313" s="21" t="s">
        <v>240</v>
      </c>
      <c r="AT313" s="21" t="s">
        <v>166</v>
      </c>
      <c r="AU313" s="21" t="s">
        <v>121</v>
      </c>
      <c r="AY313" s="21" t="s">
        <v>165</v>
      </c>
      <c r="BE313" s="113">
        <f t="shared" si="49"/>
        <v>0</v>
      </c>
      <c r="BF313" s="113">
        <f t="shared" si="50"/>
        <v>0</v>
      </c>
      <c r="BG313" s="113">
        <f t="shared" si="51"/>
        <v>0</v>
      </c>
      <c r="BH313" s="113">
        <f t="shared" si="52"/>
        <v>0</v>
      </c>
      <c r="BI313" s="113">
        <f t="shared" si="53"/>
        <v>0</v>
      </c>
      <c r="BJ313" s="21" t="s">
        <v>87</v>
      </c>
      <c r="BK313" s="113">
        <f t="shared" si="54"/>
        <v>0</v>
      </c>
      <c r="BL313" s="21" t="s">
        <v>240</v>
      </c>
      <c r="BM313" s="21" t="s">
        <v>620</v>
      </c>
    </row>
    <row r="314" spans="2:65" s="1" customFormat="1" ht="31.5" customHeight="1">
      <c r="B314" s="38"/>
      <c r="C314" s="171" t="s">
        <v>621</v>
      </c>
      <c r="D314" s="171" t="s">
        <v>166</v>
      </c>
      <c r="E314" s="172" t="s">
        <v>622</v>
      </c>
      <c r="F314" s="283" t="s">
        <v>623</v>
      </c>
      <c r="G314" s="283"/>
      <c r="H314" s="283"/>
      <c r="I314" s="283"/>
      <c r="J314" s="173" t="s">
        <v>286</v>
      </c>
      <c r="K314" s="174">
        <v>10</v>
      </c>
      <c r="L314" s="284">
        <v>0</v>
      </c>
      <c r="M314" s="285"/>
      <c r="N314" s="286">
        <f t="shared" si="45"/>
        <v>0</v>
      </c>
      <c r="O314" s="286"/>
      <c r="P314" s="286"/>
      <c r="Q314" s="286"/>
      <c r="R314" s="40"/>
      <c r="T314" s="175" t="s">
        <v>22</v>
      </c>
      <c r="U314" s="47" t="s">
        <v>44</v>
      </c>
      <c r="V314" s="39"/>
      <c r="W314" s="176">
        <f t="shared" si="46"/>
        <v>0</v>
      </c>
      <c r="X314" s="176">
        <v>1.3999999999999999E-4</v>
      </c>
      <c r="Y314" s="176">
        <f t="shared" si="47"/>
        <v>1.3999999999999998E-3</v>
      </c>
      <c r="Z314" s="176">
        <v>0</v>
      </c>
      <c r="AA314" s="177">
        <f t="shared" si="48"/>
        <v>0</v>
      </c>
      <c r="AR314" s="21" t="s">
        <v>240</v>
      </c>
      <c r="AT314" s="21" t="s">
        <v>166</v>
      </c>
      <c r="AU314" s="21" t="s">
        <v>121</v>
      </c>
      <c r="AY314" s="21" t="s">
        <v>165</v>
      </c>
      <c r="BE314" s="113">
        <f t="shared" si="49"/>
        <v>0</v>
      </c>
      <c r="BF314" s="113">
        <f t="shared" si="50"/>
        <v>0</v>
      </c>
      <c r="BG314" s="113">
        <f t="shared" si="51"/>
        <v>0</v>
      </c>
      <c r="BH314" s="113">
        <f t="shared" si="52"/>
        <v>0</v>
      </c>
      <c r="BI314" s="113">
        <f t="shared" si="53"/>
        <v>0</v>
      </c>
      <c r="BJ314" s="21" t="s">
        <v>87</v>
      </c>
      <c r="BK314" s="113">
        <f t="shared" si="54"/>
        <v>0</v>
      </c>
      <c r="BL314" s="21" t="s">
        <v>240</v>
      </c>
      <c r="BM314" s="21" t="s">
        <v>624</v>
      </c>
    </row>
    <row r="315" spans="2:65" s="1" customFormat="1" ht="22.5" customHeight="1">
      <c r="B315" s="38"/>
      <c r="C315" s="202" t="s">
        <v>625</v>
      </c>
      <c r="D315" s="202" t="s">
        <v>221</v>
      </c>
      <c r="E315" s="203" t="s">
        <v>626</v>
      </c>
      <c r="F315" s="295" t="s">
        <v>627</v>
      </c>
      <c r="G315" s="295"/>
      <c r="H315" s="295"/>
      <c r="I315" s="295"/>
      <c r="J315" s="204" t="s">
        <v>286</v>
      </c>
      <c r="K315" s="205">
        <v>9</v>
      </c>
      <c r="L315" s="296">
        <v>0</v>
      </c>
      <c r="M315" s="297"/>
      <c r="N315" s="298">
        <f t="shared" si="45"/>
        <v>0</v>
      </c>
      <c r="O315" s="286"/>
      <c r="P315" s="286"/>
      <c r="Q315" s="286"/>
      <c r="R315" s="40"/>
      <c r="T315" s="175" t="s">
        <v>22</v>
      </c>
      <c r="U315" s="47" t="s">
        <v>44</v>
      </c>
      <c r="V315" s="39"/>
      <c r="W315" s="176">
        <f t="shared" si="46"/>
        <v>0</v>
      </c>
      <c r="X315" s="176">
        <v>3.1E-4</v>
      </c>
      <c r="Y315" s="176">
        <f t="shared" si="47"/>
        <v>2.7899999999999999E-3</v>
      </c>
      <c r="Z315" s="176">
        <v>0</v>
      </c>
      <c r="AA315" s="177">
        <f t="shared" si="48"/>
        <v>0</v>
      </c>
      <c r="AR315" s="21" t="s">
        <v>265</v>
      </c>
      <c r="AT315" s="21" t="s">
        <v>221</v>
      </c>
      <c r="AU315" s="21" t="s">
        <v>121</v>
      </c>
      <c r="AY315" s="21" t="s">
        <v>165</v>
      </c>
      <c r="BE315" s="113">
        <f t="shared" si="49"/>
        <v>0</v>
      </c>
      <c r="BF315" s="113">
        <f t="shared" si="50"/>
        <v>0</v>
      </c>
      <c r="BG315" s="113">
        <f t="shared" si="51"/>
        <v>0</v>
      </c>
      <c r="BH315" s="113">
        <f t="shared" si="52"/>
        <v>0</v>
      </c>
      <c r="BI315" s="113">
        <f t="shared" si="53"/>
        <v>0</v>
      </c>
      <c r="BJ315" s="21" t="s">
        <v>87</v>
      </c>
      <c r="BK315" s="113">
        <f t="shared" si="54"/>
        <v>0</v>
      </c>
      <c r="BL315" s="21" t="s">
        <v>240</v>
      </c>
      <c r="BM315" s="21" t="s">
        <v>628</v>
      </c>
    </row>
    <row r="316" spans="2:65" s="1" customFormat="1" ht="22.5" customHeight="1">
      <c r="B316" s="38"/>
      <c r="C316" s="202" t="s">
        <v>629</v>
      </c>
      <c r="D316" s="202" t="s">
        <v>221</v>
      </c>
      <c r="E316" s="203" t="s">
        <v>630</v>
      </c>
      <c r="F316" s="295" t="s">
        <v>631</v>
      </c>
      <c r="G316" s="295"/>
      <c r="H316" s="295"/>
      <c r="I316" s="295"/>
      <c r="J316" s="204" t="s">
        <v>286</v>
      </c>
      <c r="K316" s="205">
        <v>1</v>
      </c>
      <c r="L316" s="296">
        <v>0</v>
      </c>
      <c r="M316" s="297"/>
      <c r="N316" s="298">
        <f t="shared" si="45"/>
        <v>0</v>
      </c>
      <c r="O316" s="286"/>
      <c r="P316" s="286"/>
      <c r="Q316" s="286"/>
      <c r="R316" s="40"/>
      <c r="T316" s="175" t="s">
        <v>22</v>
      </c>
      <c r="U316" s="47" t="s">
        <v>44</v>
      </c>
      <c r="V316" s="39"/>
      <c r="W316" s="176">
        <f t="shared" si="46"/>
        <v>0</v>
      </c>
      <c r="X316" s="176">
        <v>3.1E-4</v>
      </c>
      <c r="Y316" s="176">
        <f t="shared" si="47"/>
        <v>3.1E-4</v>
      </c>
      <c r="Z316" s="176">
        <v>0</v>
      </c>
      <c r="AA316" s="177">
        <f t="shared" si="48"/>
        <v>0</v>
      </c>
      <c r="AR316" s="21" t="s">
        <v>265</v>
      </c>
      <c r="AT316" s="21" t="s">
        <v>221</v>
      </c>
      <c r="AU316" s="21" t="s">
        <v>121</v>
      </c>
      <c r="AY316" s="21" t="s">
        <v>165</v>
      </c>
      <c r="BE316" s="113">
        <f t="shared" si="49"/>
        <v>0</v>
      </c>
      <c r="BF316" s="113">
        <f t="shared" si="50"/>
        <v>0</v>
      </c>
      <c r="BG316" s="113">
        <f t="shared" si="51"/>
        <v>0</v>
      </c>
      <c r="BH316" s="113">
        <f t="shared" si="52"/>
        <v>0</v>
      </c>
      <c r="BI316" s="113">
        <f t="shared" si="53"/>
        <v>0</v>
      </c>
      <c r="BJ316" s="21" t="s">
        <v>87</v>
      </c>
      <c r="BK316" s="113">
        <f t="shared" si="54"/>
        <v>0</v>
      </c>
      <c r="BL316" s="21" t="s">
        <v>240</v>
      </c>
      <c r="BM316" s="21" t="s">
        <v>632</v>
      </c>
    </row>
    <row r="317" spans="2:65" s="1" customFormat="1" ht="22.5" customHeight="1">
      <c r="B317" s="38"/>
      <c r="C317" s="171" t="s">
        <v>633</v>
      </c>
      <c r="D317" s="171" t="s">
        <v>166</v>
      </c>
      <c r="E317" s="172" t="s">
        <v>634</v>
      </c>
      <c r="F317" s="283" t="s">
        <v>635</v>
      </c>
      <c r="G317" s="283"/>
      <c r="H317" s="283"/>
      <c r="I317" s="283"/>
      <c r="J317" s="173" t="s">
        <v>478</v>
      </c>
      <c r="K317" s="174">
        <v>2</v>
      </c>
      <c r="L317" s="284">
        <v>0</v>
      </c>
      <c r="M317" s="285"/>
      <c r="N317" s="286">
        <f t="shared" si="45"/>
        <v>0</v>
      </c>
      <c r="O317" s="286"/>
      <c r="P317" s="286"/>
      <c r="Q317" s="286"/>
      <c r="R317" s="40"/>
      <c r="T317" s="175" t="s">
        <v>22</v>
      </c>
      <c r="U317" s="47" t="s">
        <v>44</v>
      </c>
      <c r="V317" s="39"/>
      <c r="W317" s="176">
        <f t="shared" si="46"/>
        <v>0</v>
      </c>
      <c r="X317" s="176">
        <v>1.8E-3</v>
      </c>
      <c r="Y317" s="176">
        <f t="shared" si="47"/>
        <v>3.5999999999999999E-3</v>
      </c>
      <c r="Z317" s="176">
        <v>0</v>
      </c>
      <c r="AA317" s="177">
        <f t="shared" si="48"/>
        <v>0</v>
      </c>
      <c r="AR317" s="21" t="s">
        <v>240</v>
      </c>
      <c r="AT317" s="21" t="s">
        <v>166</v>
      </c>
      <c r="AU317" s="21" t="s">
        <v>121</v>
      </c>
      <c r="AY317" s="21" t="s">
        <v>165</v>
      </c>
      <c r="BE317" s="113">
        <f t="shared" si="49"/>
        <v>0</v>
      </c>
      <c r="BF317" s="113">
        <f t="shared" si="50"/>
        <v>0</v>
      </c>
      <c r="BG317" s="113">
        <f t="shared" si="51"/>
        <v>0</v>
      </c>
      <c r="BH317" s="113">
        <f t="shared" si="52"/>
        <v>0</v>
      </c>
      <c r="BI317" s="113">
        <f t="shared" si="53"/>
        <v>0</v>
      </c>
      <c r="BJ317" s="21" t="s">
        <v>87</v>
      </c>
      <c r="BK317" s="113">
        <f t="shared" si="54"/>
        <v>0</v>
      </c>
      <c r="BL317" s="21" t="s">
        <v>240</v>
      </c>
      <c r="BM317" s="21" t="s">
        <v>636</v>
      </c>
    </row>
    <row r="318" spans="2:65" s="1" customFormat="1" ht="31.5" customHeight="1">
      <c r="B318" s="38"/>
      <c r="C318" s="171" t="s">
        <v>637</v>
      </c>
      <c r="D318" s="171" t="s">
        <v>166</v>
      </c>
      <c r="E318" s="172" t="s">
        <v>638</v>
      </c>
      <c r="F318" s="283" t="s">
        <v>639</v>
      </c>
      <c r="G318" s="283"/>
      <c r="H318" s="283"/>
      <c r="I318" s="283"/>
      <c r="J318" s="173" t="s">
        <v>478</v>
      </c>
      <c r="K318" s="174">
        <v>1</v>
      </c>
      <c r="L318" s="284">
        <v>0</v>
      </c>
      <c r="M318" s="285"/>
      <c r="N318" s="286">
        <f t="shared" si="45"/>
        <v>0</v>
      </c>
      <c r="O318" s="286"/>
      <c r="P318" s="286"/>
      <c r="Q318" s="286"/>
      <c r="R318" s="40"/>
      <c r="T318" s="175" t="s">
        <v>22</v>
      </c>
      <c r="U318" s="47" t="s">
        <v>44</v>
      </c>
      <c r="V318" s="39"/>
      <c r="W318" s="176">
        <f t="shared" si="46"/>
        <v>0</v>
      </c>
      <c r="X318" s="176">
        <v>1.6000000000000001E-3</v>
      </c>
      <c r="Y318" s="176">
        <f t="shared" si="47"/>
        <v>1.6000000000000001E-3</v>
      </c>
      <c r="Z318" s="176">
        <v>0</v>
      </c>
      <c r="AA318" s="177">
        <f t="shared" si="48"/>
        <v>0</v>
      </c>
      <c r="AR318" s="21" t="s">
        <v>240</v>
      </c>
      <c r="AT318" s="21" t="s">
        <v>166</v>
      </c>
      <c r="AU318" s="21" t="s">
        <v>121</v>
      </c>
      <c r="AY318" s="21" t="s">
        <v>165</v>
      </c>
      <c r="BE318" s="113">
        <f t="shared" si="49"/>
        <v>0</v>
      </c>
      <c r="BF318" s="113">
        <f t="shared" si="50"/>
        <v>0</v>
      </c>
      <c r="BG318" s="113">
        <f t="shared" si="51"/>
        <v>0</v>
      </c>
      <c r="BH318" s="113">
        <f t="shared" si="52"/>
        <v>0</v>
      </c>
      <c r="BI318" s="113">
        <f t="shared" si="53"/>
        <v>0</v>
      </c>
      <c r="BJ318" s="21" t="s">
        <v>87</v>
      </c>
      <c r="BK318" s="113">
        <f t="shared" si="54"/>
        <v>0</v>
      </c>
      <c r="BL318" s="21" t="s">
        <v>240</v>
      </c>
      <c r="BM318" s="21" t="s">
        <v>640</v>
      </c>
    </row>
    <row r="319" spans="2:65" s="1" customFormat="1" ht="31.5" customHeight="1">
      <c r="B319" s="38"/>
      <c r="C319" s="171" t="s">
        <v>641</v>
      </c>
      <c r="D319" s="171" t="s">
        <v>166</v>
      </c>
      <c r="E319" s="172" t="s">
        <v>642</v>
      </c>
      <c r="F319" s="283" t="s">
        <v>643</v>
      </c>
      <c r="G319" s="283"/>
      <c r="H319" s="283"/>
      <c r="I319" s="283"/>
      <c r="J319" s="173" t="s">
        <v>478</v>
      </c>
      <c r="K319" s="174">
        <v>1</v>
      </c>
      <c r="L319" s="284">
        <v>0</v>
      </c>
      <c r="M319" s="285"/>
      <c r="N319" s="286">
        <f t="shared" si="45"/>
        <v>0</v>
      </c>
      <c r="O319" s="286"/>
      <c r="P319" s="286"/>
      <c r="Q319" s="286"/>
      <c r="R319" s="40"/>
      <c r="T319" s="175" t="s">
        <v>22</v>
      </c>
      <c r="U319" s="47" t="s">
        <v>44</v>
      </c>
      <c r="V319" s="39"/>
      <c r="W319" s="176">
        <f t="shared" si="46"/>
        <v>0</v>
      </c>
      <c r="X319" s="176">
        <v>1.6000000000000001E-3</v>
      </c>
      <c r="Y319" s="176">
        <f t="shared" si="47"/>
        <v>1.6000000000000001E-3</v>
      </c>
      <c r="Z319" s="176">
        <v>0</v>
      </c>
      <c r="AA319" s="177">
        <f t="shared" si="48"/>
        <v>0</v>
      </c>
      <c r="AR319" s="21" t="s">
        <v>240</v>
      </c>
      <c r="AT319" s="21" t="s">
        <v>166</v>
      </c>
      <c r="AU319" s="21" t="s">
        <v>121</v>
      </c>
      <c r="AY319" s="21" t="s">
        <v>165</v>
      </c>
      <c r="BE319" s="113">
        <f t="shared" si="49"/>
        <v>0</v>
      </c>
      <c r="BF319" s="113">
        <f t="shared" si="50"/>
        <v>0</v>
      </c>
      <c r="BG319" s="113">
        <f t="shared" si="51"/>
        <v>0</v>
      </c>
      <c r="BH319" s="113">
        <f t="shared" si="52"/>
        <v>0</v>
      </c>
      <c r="BI319" s="113">
        <f t="shared" si="53"/>
        <v>0</v>
      </c>
      <c r="BJ319" s="21" t="s">
        <v>87</v>
      </c>
      <c r="BK319" s="113">
        <f t="shared" si="54"/>
        <v>0</v>
      </c>
      <c r="BL319" s="21" t="s">
        <v>240</v>
      </c>
      <c r="BM319" s="21" t="s">
        <v>644</v>
      </c>
    </row>
    <row r="320" spans="2:65" s="1" customFormat="1" ht="44.25" customHeight="1">
      <c r="B320" s="38"/>
      <c r="C320" s="171" t="s">
        <v>645</v>
      </c>
      <c r="D320" s="171" t="s">
        <v>166</v>
      </c>
      <c r="E320" s="172" t="s">
        <v>646</v>
      </c>
      <c r="F320" s="283" t="s">
        <v>647</v>
      </c>
      <c r="G320" s="283"/>
      <c r="H320" s="283"/>
      <c r="I320" s="283"/>
      <c r="J320" s="173" t="s">
        <v>478</v>
      </c>
      <c r="K320" s="174">
        <v>1</v>
      </c>
      <c r="L320" s="284">
        <v>0</v>
      </c>
      <c r="M320" s="285"/>
      <c r="N320" s="286">
        <f t="shared" si="45"/>
        <v>0</v>
      </c>
      <c r="O320" s="286"/>
      <c r="P320" s="286"/>
      <c r="Q320" s="286"/>
      <c r="R320" s="40"/>
      <c r="T320" s="175" t="s">
        <v>22</v>
      </c>
      <c r="U320" s="47" t="s">
        <v>44</v>
      </c>
      <c r="V320" s="39"/>
      <c r="W320" s="176">
        <f t="shared" si="46"/>
        <v>0</v>
      </c>
      <c r="X320" s="176">
        <v>4.9399999999999999E-3</v>
      </c>
      <c r="Y320" s="176">
        <f t="shared" si="47"/>
        <v>4.9399999999999999E-3</v>
      </c>
      <c r="Z320" s="176">
        <v>0</v>
      </c>
      <c r="AA320" s="177">
        <f t="shared" si="48"/>
        <v>0</v>
      </c>
      <c r="AR320" s="21" t="s">
        <v>240</v>
      </c>
      <c r="AT320" s="21" t="s">
        <v>166</v>
      </c>
      <c r="AU320" s="21" t="s">
        <v>121</v>
      </c>
      <c r="AY320" s="21" t="s">
        <v>165</v>
      </c>
      <c r="BE320" s="113">
        <f t="shared" si="49"/>
        <v>0</v>
      </c>
      <c r="BF320" s="113">
        <f t="shared" si="50"/>
        <v>0</v>
      </c>
      <c r="BG320" s="113">
        <f t="shared" si="51"/>
        <v>0</v>
      </c>
      <c r="BH320" s="113">
        <f t="shared" si="52"/>
        <v>0</v>
      </c>
      <c r="BI320" s="113">
        <f t="shared" si="53"/>
        <v>0</v>
      </c>
      <c r="BJ320" s="21" t="s">
        <v>87</v>
      </c>
      <c r="BK320" s="113">
        <f t="shared" si="54"/>
        <v>0</v>
      </c>
      <c r="BL320" s="21" t="s">
        <v>240</v>
      </c>
      <c r="BM320" s="21" t="s">
        <v>648</v>
      </c>
    </row>
    <row r="321" spans="2:65" s="1" customFormat="1" ht="31.5" customHeight="1">
      <c r="B321" s="38"/>
      <c r="C321" s="171" t="s">
        <v>649</v>
      </c>
      <c r="D321" s="171" t="s">
        <v>166</v>
      </c>
      <c r="E321" s="172" t="s">
        <v>650</v>
      </c>
      <c r="F321" s="283" t="s">
        <v>651</v>
      </c>
      <c r="G321" s="283"/>
      <c r="H321" s="283"/>
      <c r="I321" s="283"/>
      <c r="J321" s="173" t="s">
        <v>478</v>
      </c>
      <c r="K321" s="174">
        <v>2</v>
      </c>
      <c r="L321" s="284">
        <v>0</v>
      </c>
      <c r="M321" s="285"/>
      <c r="N321" s="286">
        <f t="shared" si="45"/>
        <v>0</v>
      </c>
      <c r="O321" s="286"/>
      <c r="P321" s="286"/>
      <c r="Q321" s="286"/>
      <c r="R321" s="40"/>
      <c r="T321" s="175" t="s">
        <v>22</v>
      </c>
      <c r="U321" s="47" t="s">
        <v>44</v>
      </c>
      <c r="V321" s="39"/>
      <c r="W321" s="176">
        <f t="shared" si="46"/>
        <v>0</v>
      </c>
      <c r="X321" s="176">
        <v>9.8399999999999998E-3</v>
      </c>
      <c r="Y321" s="176">
        <f t="shared" si="47"/>
        <v>1.968E-2</v>
      </c>
      <c r="Z321" s="176">
        <v>0</v>
      </c>
      <c r="AA321" s="177">
        <f t="shared" si="48"/>
        <v>0</v>
      </c>
      <c r="AR321" s="21" t="s">
        <v>240</v>
      </c>
      <c r="AT321" s="21" t="s">
        <v>166</v>
      </c>
      <c r="AU321" s="21" t="s">
        <v>121</v>
      </c>
      <c r="AY321" s="21" t="s">
        <v>165</v>
      </c>
      <c r="BE321" s="113">
        <f t="shared" si="49"/>
        <v>0</v>
      </c>
      <c r="BF321" s="113">
        <f t="shared" si="50"/>
        <v>0</v>
      </c>
      <c r="BG321" s="113">
        <f t="shared" si="51"/>
        <v>0</v>
      </c>
      <c r="BH321" s="113">
        <f t="shared" si="52"/>
        <v>0</v>
      </c>
      <c r="BI321" s="113">
        <f t="shared" si="53"/>
        <v>0</v>
      </c>
      <c r="BJ321" s="21" t="s">
        <v>87</v>
      </c>
      <c r="BK321" s="113">
        <f t="shared" si="54"/>
        <v>0</v>
      </c>
      <c r="BL321" s="21" t="s">
        <v>240</v>
      </c>
      <c r="BM321" s="21" t="s">
        <v>652</v>
      </c>
    </row>
    <row r="322" spans="2:65" s="1" customFormat="1" ht="31.5" customHeight="1">
      <c r="B322" s="38"/>
      <c r="C322" s="171" t="s">
        <v>653</v>
      </c>
      <c r="D322" s="171" t="s">
        <v>166</v>
      </c>
      <c r="E322" s="172" t="s">
        <v>654</v>
      </c>
      <c r="F322" s="283" t="s">
        <v>655</v>
      </c>
      <c r="G322" s="283"/>
      <c r="H322" s="283"/>
      <c r="I322" s="283"/>
      <c r="J322" s="173" t="s">
        <v>478</v>
      </c>
      <c r="K322" s="174">
        <v>2</v>
      </c>
      <c r="L322" s="284">
        <v>0</v>
      </c>
      <c r="M322" s="285"/>
      <c r="N322" s="286">
        <f t="shared" si="45"/>
        <v>0</v>
      </c>
      <c r="O322" s="286"/>
      <c r="P322" s="286"/>
      <c r="Q322" s="286"/>
      <c r="R322" s="40"/>
      <c r="T322" s="175" t="s">
        <v>22</v>
      </c>
      <c r="U322" s="47" t="s">
        <v>44</v>
      </c>
      <c r="V322" s="39"/>
      <c r="W322" s="176">
        <f t="shared" si="46"/>
        <v>0</v>
      </c>
      <c r="X322" s="176">
        <v>1.47E-2</v>
      </c>
      <c r="Y322" s="176">
        <f t="shared" si="47"/>
        <v>2.9399999999999999E-2</v>
      </c>
      <c r="Z322" s="176">
        <v>0</v>
      </c>
      <c r="AA322" s="177">
        <f t="shared" si="48"/>
        <v>0</v>
      </c>
      <c r="AR322" s="21" t="s">
        <v>240</v>
      </c>
      <c r="AT322" s="21" t="s">
        <v>166</v>
      </c>
      <c r="AU322" s="21" t="s">
        <v>121</v>
      </c>
      <c r="AY322" s="21" t="s">
        <v>165</v>
      </c>
      <c r="BE322" s="113">
        <f t="shared" si="49"/>
        <v>0</v>
      </c>
      <c r="BF322" s="113">
        <f t="shared" si="50"/>
        <v>0</v>
      </c>
      <c r="BG322" s="113">
        <f t="shared" si="51"/>
        <v>0</v>
      </c>
      <c r="BH322" s="113">
        <f t="shared" si="52"/>
        <v>0</v>
      </c>
      <c r="BI322" s="113">
        <f t="shared" si="53"/>
        <v>0</v>
      </c>
      <c r="BJ322" s="21" t="s">
        <v>87</v>
      </c>
      <c r="BK322" s="113">
        <f t="shared" si="54"/>
        <v>0</v>
      </c>
      <c r="BL322" s="21" t="s">
        <v>240</v>
      </c>
      <c r="BM322" s="21" t="s">
        <v>656</v>
      </c>
    </row>
    <row r="323" spans="2:65" s="1" customFormat="1" ht="31.5" customHeight="1">
      <c r="B323" s="38"/>
      <c r="C323" s="171" t="s">
        <v>657</v>
      </c>
      <c r="D323" s="171" t="s">
        <v>166</v>
      </c>
      <c r="E323" s="172" t="s">
        <v>658</v>
      </c>
      <c r="F323" s="283" t="s">
        <v>659</v>
      </c>
      <c r="G323" s="283"/>
      <c r="H323" s="283"/>
      <c r="I323" s="283"/>
      <c r="J323" s="173" t="s">
        <v>478</v>
      </c>
      <c r="K323" s="174">
        <v>28</v>
      </c>
      <c r="L323" s="284">
        <v>0</v>
      </c>
      <c r="M323" s="285"/>
      <c r="N323" s="286">
        <f t="shared" si="45"/>
        <v>0</v>
      </c>
      <c r="O323" s="286"/>
      <c r="P323" s="286"/>
      <c r="Q323" s="286"/>
      <c r="R323" s="40"/>
      <c r="T323" s="175" t="s">
        <v>22</v>
      </c>
      <c r="U323" s="47" t="s">
        <v>44</v>
      </c>
      <c r="V323" s="39"/>
      <c r="W323" s="176">
        <f t="shared" si="46"/>
        <v>0</v>
      </c>
      <c r="X323" s="176">
        <v>9.0000000000000006E-5</v>
      </c>
      <c r="Y323" s="176">
        <f t="shared" si="47"/>
        <v>2.5200000000000001E-3</v>
      </c>
      <c r="Z323" s="176">
        <v>0</v>
      </c>
      <c r="AA323" s="177">
        <f t="shared" si="48"/>
        <v>0</v>
      </c>
      <c r="AR323" s="21" t="s">
        <v>240</v>
      </c>
      <c r="AT323" s="21" t="s">
        <v>166</v>
      </c>
      <c r="AU323" s="21" t="s">
        <v>121</v>
      </c>
      <c r="AY323" s="21" t="s">
        <v>165</v>
      </c>
      <c r="BE323" s="113">
        <f t="shared" si="49"/>
        <v>0</v>
      </c>
      <c r="BF323" s="113">
        <f t="shared" si="50"/>
        <v>0</v>
      </c>
      <c r="BG323" s="113">
        <f t="shared" si="51"/>
        <v>0</v>
      </c>
      <c r="BH323" s="113">
        <f t="shared" si="52"/>
        <v>0</v>
      </c>
      <c r="BI323" s="113">
        <f t="shared" si="53"/>
        <v>0</v>
      </c>
      <c r="BJ323" s="21" t="s">
        <v>87</v>
      </c>
      <c r="BK323" s="113">
        <f t="shared" si="54"/>
        <v>0</v>
      </c>
      <c r="BL323" s="21" t="s">
        <v>240</v>
      </c>
      <c r="BM323" s="21" t="s">
        <v>660</v>
      </c>
    </row>
    <row r="324" spans="2:65" s="1" customFormat="1" ht="22.5" customHeight="1">
      <c r="B324" s="38"/>
      <c r="C324" s="202" t="s">
        <v>661</v>
      </c>
      <c r="D324" s="202" t="s">
        <v>221</v>
      </c>
      <c r="E324" s="203" t="s">
        <v>662</v>
      </c>
      <c r="F324" s="295" t="s">
        <v>663</v>
      </c>
      <c r="G324" s="295"/>
      <c r="H324" s="295"/>
      <c r="I324" s="295"/>
      <c r="J324" s="204" t="s">
        <v>286</v>
      </c>
      <c r="K324" s="205">
        <v>28</v>
      </c>
      <c r="L324" s="296">
        <v>0</v>
      </c>
      <c r="M324" s="297"/>
      <c r="N324" s="298">
        <f t="shared" si="45"/>
        <v>0</v>
      </c>
      <c r="O324" s="286"/>
      <c r="P324" s="286"/>
      <c r="Q324" s="286"/>
      <c r="R324" s="40"/>
      <c r="T324" s="175" t="s">
        <v>22</v>
      </c>
      <c r="U324" s="47" t="s">
        <v>44</v>
      </c>
      <c r="V324" s="39"/>
      <c r="W324" s="176">
        <f t="shared" si="46"/>
        <v>0</v>
      </c>
      <c r="X324" s="176">
        <v>5.0000000000000001E-4</v>
      </c>
      <c r="Y324" s="176">
        <f t="shared" si="47"/>
        <v>1.4E-2</v>
      </c>
      <c r="Z324" s="176">
        <v>0</v>
      </c>
      <c r="AA324" s="177">
        <f t="shared" si="48"/>
        <v>0</v>
      </c>
      <c r="AR324" s="21" t="s">
        <v>265</v>
      </c>
      <c r="AT324" s="21" t="s">
        <v>221</v>
      </c>
      <c r="AU324" s="21" t="s">
        <v>121</v>
      </c>
      <c r="AY324" s="21" t="s">
        <v>165</v>
      </c>
      <c r="BE324" s="113">
        <f t="shared" si="49"/>
        <v>0</v>
      </c>
      <c r="BF324" s="113">
        <f t="shared" si="50"/>
        <v>0</v>
      </c>
      <c r="BG324" s="113">
        <f t="shared" si="51"/>
        <v>0</v>
      </c>
      <c r="BH324" s="113">
        <f t="shared" si="52"/>
        <v>0</v>
      </c>
      <c r="BI324" s="113">
        <f t="shared" si="53"/>
        <v>0</v>
      </c>
      <c r="BJ324" s="21" t="s">
        <v>87</v>
      </c>
      <c r="BK324" s="113">
        <f t="shared" si="54"/>
        <v>0</v>
      </c>
      <c r="BL324" s="21" t="s">
        <v>240</v>
      </c>
      <c r="BM324" s="21" t="s">
        <v>664</v>
      </c>
    </row>
    <row r="325" spans="2:65" s="1" customFormat="1" ht="31.5" customHeight="1">
      <c r="B325" s="38"/>
      <c r="C325" s="171" t="s">
        <v>665</v>
      </c>
      <c r="D325" s="171" t="s">
        <v>166</v>
      </c>
      <c r="E325" s="172" t="s">
        <v>666</v>
      </c>
      <c r="F325" s="283" t="s">
        <v>667</v>
      </c>
      <c r="G325" s="283"/>
      <c r="H325" s="283"/>
      <c r="I325" s="283"/>
      <c r="J325" s="173" t="s">
        <v>336</v>
      </c>
      <c r="K325" s="206">
        <v>0</v>
      </c>
      <c r="L325" s="284">
        <v>0</v>
      </c>
      <c r="M325" s="285"/>
      <c r="N325" s="286">
        <f t="shared" si="45"/>
        <v>0</v>
      </c>
      <c r="O325" s="286"/>
      <c r="P325" s="286"/>
      <c r="Q325" s="286"/>
      <c r="R325" s="40"/>
      <c r="T325" s="175" t="s">
        <v>22</v>
      </c>
      <c r="U325" s="47" t="s">
        <v>44</v>
      </c>
      <c r="V325" s="39"/>
      <c r="W325" s="176">
        <f t="shared" si="46"/>
        <v>0</v>
      </c>
      <c r="X325" s="176">
        <v>0</v>
      </c>
      <c r="Y325" s="176">
        <f t="shared" si="47"/>
        <v>0</v>
      </c>
      <c r="Z325" s="176">
        <v>0</v>
      </c>
      <c r="AA325" s="177">
        <f t="shared" si="48"/>
        <v>0</v>
      </c>
      <c r="AR325" s="21" t="s">
        <v>240</v>
      </c>
      <c r="AT325" s="21" t="s">
        <v>166</v>
      </c>
      <c r="AU325" s="21" t="s">
        <v>121</v>
      </c>
      <c r="AY325" s="21" t="s">
        <v>165</v>
      </c>
      <c r="BE325" s="113">
        <f t="shared" si="49"/>
        <v>0</v>
      </c>
      <c r="BF325" s="113">
        <f t="shared" si="50"/>
        <v>0</v>
      </c>
      <c r="BG325" s="113">
        <f t="shared" si="51"/>
        <v>0</v>
      </c>
      <c r="BH325" s="113">
        <f t="shared" si="52"/>
        <v>0</v>
      </c>
      <c r="BI325" s="113">
        <f t="shared" si="53"/>
        <v>0</v>
      </c>
      <c r="BJ325" s="21" t="s">
        <v>87</v>
      </c>
      <c r="BK325" s="113">
        <f t="shared" si="54"/>
        <v>0</v>
      </c>
      <c r="BL325" s="21" t="s">
        <v>240</v>
      </c>
      <c r="BM325" s="21" t="s">
        <v>668</v>
      </c>
    </row>
    <row r="326" spans="2:65" s="9" customFormat="1" ht="29.85" customHeight="1">
      <c r="B326" s="160"/>
      <c r="C326" s="161"/>
      <c r="D326" s="170" t="s">
        <v>140</v>
      </c>
      <c r="E326" s="170"/>
      <c r="F326" s="170"/>
      <c r="G326" s="170"/>
      <c r="H326" s="170"/>
      <c r="I326" s="170"/>
      <c r="J326" s="170"/>
      <c r="K326" s="170"/>
      <c r="L326" s="170"/>
      <c r="M326" s="170"/>
      <c r="N326" s="306">
        <f>BK326</f>
        <v>0</v>
      </c>
      <c r="O326" s="307"/>
      <c r="P326" s="307"/>
      <c r="Q326" s="307"/>
      <c r="R326" s="163"/>
      <c r="T326" s="164"/>
      <c r="U326" s="161"/>
      <c r="V326" s="161"/>
      <c r="W326" s="165">
        <f>SUM(W327:W335)</f>
        <v>0</v>
      </c>
      <c r="X326" s="161"/>
      <c r="Y326" s="165">
        <f>SUM(Y327:Y335)</f>
        <v>0.43070000000000003</v>
      </c>
      <c r="Z326" s="161"/>
      <c r="AA326" s="166">
        <f>SUM(AA327:AA335)</f>
        <v>0</v>
      </c>
      <c r="AR326" s="167" t="s">
        <v>121</v>
      </c>
      <c r="AT326" s="168" t="s">
        <v>78</v>
      </c>
      <c r="AU326" s="168" t="s">
        <v>87</v>
      </c>
      <c r="AY326" s="167" t="s">
        <v>165</v>
      </c>
      <c r="BK326" s="169">
        <f>SUM(BK327:BK335)</f>
        <v>0</v>
      </c>
    </row>
    <row r="327" spans="2:65" s="1" customFormat="1" ht="31.5" customHeight="1">
      <c r="B327" s="38"/>
      <c r="C327" s="171" t="s">
        <v>669</v>
      </c>
      <c r="D327" s="171" t="s">
        <v>166</v>
      </c>
      <c r="E327" s="172" t="s">
        <v>670</v>
      </c>
      <c r="F327" s="283" t="s">
        <v>671</v>
      </c>
      <c r="G327" s="283"/>
      <c r="H327" s="283"/>
      <c r="I327" s="283"/>
      <c r="J327" s="173" t="s">
        <v>478</v>
      </c>
      <c r="K327" s="174">
        <v>10</v>
      </c>
      <c r="L327" s="284">
        <v>0</v>
      </c>
      <c r="M327" s="285"/>
      <c r="N327" s="286">
        <f t="shared" ref="N327:N335" si="55">ROUND(L327*K327,2)</f>
        <v>0</v>
      </c>
      <c r="O327" s="286"/>
      <c r="P327" s="286"/>
      <c r="Q327" s="286"/>
      <c r="R327" s="40"/>
      <c r="T327" s="175" t="s">
        <v>22</v>
      </c>
      <c r="U327" s="47" t="s">
        <v>44</v>
      </c>
      <c r="V327" s="39"/>
      <c r="W327" s="176">
        <f t="shared" ref="W327:W335" si="56">V327*K327</f>
        <v>0</v>
      </c>
      <c r="X327" s="176">
        <v>1.2E-2</v>
      </c>
      <c r="Y327" s="176">
        <f t="shared" ref="Y327:Y335" si="57">X327*K327</f>
        <v>0.12</v>
      </c>
      <c r="Z327" s="176">
        <v>0</v>
      </c>
      <c r="AA327" s="177">
        <f t="shared" ref="AA327:AA335" si="58">Z327*K327</f>
        <v>0</v>
      </c>
      <c r="AR327" s="21" t="s">
        <v>240</v>
      </c>
      <c r="AT327" s="21" t="s">
        <v>166</v>
      </c>
      <c r="AU327" s="21" t="s">
        <v>121</v>
      </c>
      <c r="AY327" s="21" t="s">
        <v>165</v>
      </c>
      <c r="BE327" s="113">
        <f t="shared" ref="BE327:BE335" si="59">IF(U327="základní",N327,0)</f>
        <v>0</v>
      </c>
      <c r="BF327" s="113">
        <f t="shared" ref="BF327:BF335" si="60">IF(U327="snížená",N327,0)</f>
        <v>0</v>
      </c>
      <c r="BG327" s="113">
        <f t="shared" ref="BG327:BG335" si="61">IF(U327="zákl. přenesená",N327,0)</f>
        <v>0</v>
      </c>
      <c r="BH327" s="113">
        <f t="shared" ref="BH327:BH335" si="62">IF(U327="sníž. přenesená",N327,0)</f>
        <v>0</v>
      </c>
      <c r="BI327" s="113">
        <f t="shared" ref="BI327:BI335" si="63">IF(U327="nulová",N327,0)</f>
        <v>0</v>
      </c>
      <c r="BJ327" s="21" t="s">
        <v>87</v>
      </c>
      <c r="BK327" s="113">
        <f t="shared" ref="BK327:BK335" si="64">ROUND(L327*K327,2)</f>
        <v>0</v>
      </c>
      <c r="BL327" s="21" t="s">
        <v>240</v>
      </c>
      <c r="BM327" s="21" t="s">
        <v>672</v>
      </c>
    </row>
    <row r="328" spans="2:65" s="1" customFormat="1" ht="22.5" customHeight="1">
      <c r="B328" s="38"/>
      <c r="C328" s="171" t="s">
        <v>673</v>
      </c>
      <c r="D328" s="171" t="s">
        <v>166</v>
      </c>
      <c r="E328" s="172" t="s">
        <v>674</v>
      </c>
      <c r="F328" s="283" t="s">
        <v>675</v>
      </c>
      <c r="G328" s="283"/>
      <c r="H328" s="283"/>
      <c r="I328" s="283"/>
      <c r="J328" s="173" t="s">
        <v>478</v>
      </c>
      <c r="K328" s="174">
        <v>2</v>
      </c>
      <c r="L328" s="284">
        <v>0</v>
      </c>
      <c r="M328" s="285"/>
      <c r="N328" s="286">
        <f t="shared" si="55"/>
        <v>0</v>
      </c>
      <c r="O328" s="286"/>
      <c r="P328" s="286"/>
      <c r="Q328" s="286"/>
      <c r="R328" s="40"/>
      <c r="T328" s="175" t="s">
        <v>22</v>
      </c>
      <c r="U328" s="47" t="s">
        <v>44</v>
      </c>
      <c r="V328" s="39"/>
      <c r="W328" s="176">
        <f t="shared" si="56"/>
        <v>0</v>
      </c>
      <c r="X328" s="176">
        <v>1.4E-2</v>
      </c>
      <c r="Y328" s="176">
        <f t="shared" si="57"/>
        <v>2.8000000000000001E-2</v>
      </c>
      <c r="Z328" s="176">
        <v>0</v>
      </c>
      <c r="AA328" s="177">
        <f t="shared" si="58"/>
        <v>0</v>
      </c>
      <c r="AR328" s="21" t="s">
        <v>240</v>
      </c>
      <c r="AT328" s="21" t="s">
        <v>166</v>
      </c>
      <c r="AU328" s="21" t="s">
        <v>121</v>
      </c>
      <c r="AY328" s="21" t="s">
        <v>165</v>
      </c>
      <c r="BE328" s="113">
        <f t="shared" si="59"/>
        <v>0</v>
      </c>
      <c r="BF328" s="113">
        <f t="shared" si="60"/>
        <v>0</v>
      </c>
      <c r="BG328" s="113">
        <f t="shared" si="61"/>
        <v>0</v>
      </c>
      <c r="BH328" s="113">
        <f t="shared" si="62"/>
        <v>0</v>
      </c>
      <c r="BI328" s="113">
        <f t="shared" si="63"/>
        <v>0</v>
      </c>
      <c r="BJ328" s="21" t="s">
        <v>87</v>
      </c>
      <c r="BK328" s="113">
        <f t="shared" si="64"/>
        <v>0</v>
      </c>
      <c r="BL328" s="21" t="s">
        <v>240</v>
      </c>
      <c r="BM328" s="21" t="s">
        <v>676</v>
      </c>
    </row>
    <row r="329" spans="2:65" s="1" customFormat="1" ht="22.5" customHeight="1">
      <c r="B329" s="38"/>
      <c r="C329" s="171" t="s">
        <v>677</v>
      </c>
      <c r="D329" s="171" t="s">
        <v>166</v>
      </c>
      <c r="E329" s="172" t="s">
        <v>678</v>
      </c>
      <c r="F329" s="283" t="s">
        <v>679</v>
      </c>
      <c r="G329" s="283"/>
      <c r="H329" s="283"/>
      <c r="I329" s="283"/>
      <c r="J329" s="173" t="s">
        <v>478</v>
      </c>
      <c r="K329" s="174">
        <v>2</v>
      </c>
      <c r="L329" s="284">
        <v>0</v>
      </c>
      <c r="M329" s="285"/>
      <c r="N329" s="286">
        <f t="shared" si="55"/>
        <v>0</v>
      </c>
      <c r="O329" s="286"/>
      <c r="P329" s="286"/>
      <c r="Q329" s="286"/>
      <c r="R329" s="40"/>
      <c r="T329" s="175" t="s">
        <v>22</v>
      </c>
      <c r="U329" s="47" t="s">
        <v>44</v>
      </c>
      <c r="V329" s="39"/>
      <c r="W329" s="176">
        <f t="shared" si="56"/>
        <v>0</v>
      </c>
      <c r="X329" s="176">
        <v>1.4E-2</v>
      </c>
      <c r="Y329" s="176">
        <f t="shared" si="57"/>
        <v>2.8000000000000001E-2</v>
      </c>
      <c r="Z329" s="176">
        <v>0</v>
      </c>
      <c r="AA329" s="177">
        <f t="shared" si="58"/>
        <v>0</v>
      </c>
      <c r="AR329" s="21" t="s">
        <v>240</v>
      </c>
      <c r="AT329" s="21" t="s">
        <v>166</v>
      </c>
      <c r="AU329" s="21" t="s">
        <v>121</v>
      </c>
      <c r="AY329" s="21" t="s">
        <v>165</v>
      </c>
      <c r="BE329" s="113">
        <f t="shared" si="59"/>
        <v>0</v>
      </c>
      <c r="BF329" s="113">
        <f t="shared" si="60"/>
        <v>0</v>
      </c>
      <c r="BG329" s="113">
        <f t="shared" si="61"/>
        <v>0</v>
      </c>
      <c r="BH329" s="113">
        <f t="shared" si="62"/>
        <v>0</v>
      </c>
      <c r="BI329" s="113">
        <f t="shared" si="63"/>
        <v>0</v>
      </c>
      <c r="BJ329" s="21" t="s">
        <v>87</v>
      </c>
      <c r="BK329" s="113">
        <f t="shared" si="64"/>
        <v>0</v>
      </c>
      <c r="BL329" s="21" t="s">
        <v>240</v>
      </c>
      <c r="BM329" s="21" t="s">
        <v>680</v>
      </c>
    </row>
    <row r="330" spans="2:65" s="1" customFormat="1" ht="31.5" customHeight="1">
      <c r="B330" s="38"/>
      <c r="C330" s="171" t="s">
        <v>681</v>
      </c>
      <c r="D330" s="171" t="s">
        <v>166</v>
      </c>
      <c r="E330" s="172" t="s">
        <v>682</v>
      </c>
      <c r="F330" s="283" t="s">
        <v>683</v>
      </c>
      <c r="G330" s="283"/>
      <c r="H330" s="283"/>
      <c r="I330" s="283"/>
      <c r="J330" s="173" t="s">
        <v>478</v>
      </c>
      <c r="K330" s="174">
        <v>6</v>
      </c>
      <c r="L330" s="284">
        <v>0</v>
      </c>
      <c r="M330" s="285"/>
      <c r="N330" s="286">
        <f t="shared" si="55"/>
        <v>0</v>
      </c>
      <c r="O330" s="286"/>
      <c r="P330" s="286"/>
      <c r="Q330" s="286"/>
      <c r="R330" s="40"/>
      <c r="T330" s="175" t="s">
        <v>22</v>
      </c>
      <c r="U330" s="47" t="s">
        <v>44</v>
      </c>
      <c r="V330" s="39"/>
      <c r="W330" s="176">
        <f t="shared" si="56"/>
        <v>0</v>
      </c>
      <c r="X330" s="176">
        <v>1.865E-2</v>
      </c>
      <c r="Y330" s="176">
        <f t="shared" si="57"/>
        <v>0.1119</v>
      </c>
      <c r="Z330" s="176">
        <v>0</v>
      </c>
      <c r="AA330" s="177">
        <f t="shared" si="58"/>
        <v>0</v>
      </c>
      <c r="AR330" s="21" t="s">
        <v>240</v>
      </c>
      <c r="AT330" s="21" t="s">
        <v>166</v>
      </c>
      <c r="AU330" s="21" t="s">
        <v>121</v>
      </c>
      <c r="AY330" s="21" t="s">
        <v>165</v>
      </c>
      <c r="BE330" s="113">
        <f t="shared" si="59"/>
        <v>0</v>
      </c>
      <c r="BF330" s="113">
        <f t="shared" si="60"/>
        <v>0</v>
      </c>
      <c r="BG330" s="113">
        <f t="shared" si="61"/>
        <v>0</v>
      </c>
      <c r="BH330" s="113">
        <f t="shared" si="62"/>
        <v>0</v>
      </c>
      <c r="BI330" s="113">
        <f t="shared" si="63"/>
        <v>0</v>
      </c>
      <c r="BJ330" s="21" t="s">
        <v>87</v>
      </c>
      <c r="BK330" s="113">
        <f t="shared" si="64"/>
        <v>0</v>
      </c>
      <c r="BL330" s="21" t="s">
        <v>240</v>
      </c>
      <c r="BM330" s="21" t="s">
        <v>684</v>
      </c>
    </row>
    <row r="331" spans="2:65" s="1" customFormat="1" ht="31.5" customHeight="1">
      <c r="B331" s="38"/>
      <c r="C331" s="171" t="s">
        <v>685</v>
      </c>
      <c r="D331" s="171" t="s">
        <v>166</v>
      </c>
      <c r="E331" s="172" t="s">
        <v>686</v>
      </c>
      <c r="F331" s="283" t="s">
        <v>687</v>
      </c>
      <c r="G331" s="283"/>
      <c r="H331" s="283"/>
      <c r="I331" s="283"/>
      <c r="J331" s="173" t="s">
        <v>478</v>
      </c>
      <c r="K331" s="174">
        <v>2</v>
      </c>
      <c r="L331" s="284">
        <v>0</v>
      </c>
      <c r="M331" s="285"/>
      <c r="N331" s="286">
        <f t="shared" si="55"/>
        <v>0</v>
      </c>
      <c r="O331" s="286"/>
      <c r="P331" s="286"/>
      <c r="Q331" s="286"/>
      <c r="R331" s="40"/>
      <c r="T331" s="175" t="s">
        <v>22</v>
      </c>
      <c r="U331" s="47" t="s">
        <v>44</v>
      </c>
      <c r="V331" s="39"/>
      <c r="W331" s="176">
        <f t="shared" si="56"/>
        <v>0</v>
      </c>
      <c r="X331" s="176">
        <v>1.7649999999999999E-2</v>
      </c>
      <c r="Y331" s="176">
        <f t="shared" si="57"/>
        <v>3.5299999999999998E-2</v>
      </c>
      <c r="Z331" s="176">
        <v>0</v>
      </c>
      <c r="AA331" s="177">
        <f t="shared" si="58"/>
        <v>0</v>
      </c>
      <c r="AR331" s="21" t="s">
        <v>240</v>
      </c>
      <c r="AT331" s="21" t="s">
        <v>166</v>
      </c>
      <c r="AU331" s="21" t="s">
        <v>121</v>
      </c>
      <c r="AY331" s="21" t="s">
        <v>165</v>
      </c>
      <c r="BE331" s="113">
        <f t="shared" si="59"/>
        <v>0</v>
      </c>
      <c r="BF331" s="113">
        <f t="shared" si="60"/>
        <v>0</v>
      </c>
      <c r="BG331" s="113">
        <f t="shared" si="61"/>
        <v>0</v>
      </c>
      <c r="BH331" s="113">
        <f t="shared" si="62"/>
        <v>0</v>
      </c>
      <c r="BI331" s="113">
        <f t="shared" si="63"/>
        <v>0</v>
      </c>
      <c r="BJ331" s="21" t="s">
        <v>87</v>
      </c>
      <c r="BK331" s="113">
        <f t="shared" si="64"/>
        <v>0</v>
      </c>
      <c r="BL331" s="21" t="s">
        <v>240</v>
      </c>
      <c r="BM331" s="21" t="s">
        <v>688</v>
      </c>
    </row>
    <row r="332" spans="2:65" s="1" customFormat="1" ht="22.5" customHeight="1">
      <c r="B332" s="38"/>
      <c r="C332" s="171" t="s">
        <v>689</v>
      </c>
      <c r="D332" s="171" t="s">
        <v>166</v>
      </c>
      <c r="E332" s="172" t="s">
        <v>690</v>
      </c>
      <c r="F332" s="283" t="s">
        <v>691</v>
      </c>
      <c r="G332" s="283"/>
      <c r="H332" s="283"/>
      <c r="I332" s="283"/>
      <c r="J332" s="173" t="s">
        <v>478</v>
      </c>
      <c r="K332" s="174">
        <v>6</v>
      </c>
      <c r="L332" s="284">
        <v>0</v>
      </c>
      <c r="M332" s="285"/>
      <c r="N332" s="286">
        <f t="shared" si="55"/>
        <v>0</v>
      </c>
      <c r="O332" s="286"/>
      <c r="P332" s="286"/>
      <c r="Q332" s="286"/>
      <c r="R332" s="40"/>
      <c r="T332" s="175" t="s">
        <v>22</v>
      </c>
      <c r="U332" s="47" t="s">
        <v>44</v>
      </c>
      <c r="V332" s="39"/>
      <c r="W332" s="176">
        <f t="shared" si="56"/>
        <v>0</v>
      </c>
      <c r="X332" s="176">
        <v>1.4E-2</v>
      </c>
      <c r="Y332" s="176">
        <f t="shared" si="57"/>
        <v>8.4000000000000005E-2</v>
      </c>
      <c r="Z332" s="176">
        <v>0</v>
      </c>
      <c r="AA332" s="177">
        <f t="shared" si="58"/>
        <v>0</v>
      </c>
      <c r="AR332" s="21" t="s">
        <v>240</v>
      </c>
      <c r="AT332" s="21" t="s">
        <v>166</v>
      </c>
      <c r="AU332" s="21" t="s">
        <v>121</v>
      </c>
      <c r="AY332" s="21" t="s">
        <v>165</v>
      </c>
      <c r="BE332" s="113">
        <f t="shared" si="59"/>
        <v>0</v>
      </c>
      <c r="BF332" s="113">
        <f t="shared" si="60"/>
        <v>0</v>
      </c>
      <c r="BG332" s="113">
        <f t="shared" si="61"/>
        <v>0</v>
      </c>
      <c r="BH332" s="113">
        <f t="shared" si="62"/>
        <v>0</v>
      </c>
      <c r="BI332" s="113">
        <f t="shared" si="63"/>
        <v>0</v>
      </c>
      <c r="BJ332" s="21" t="s">
        <v>87</v>
      </c>
      <c r="BK332" s="113">
        <f t="shared" si="64"/>
        <v>0</v>
      </c>
      <c r="BL332" s="21" t="s">
        <v>240</v>
      </c>
      <c r="BM332" s="21" t="s">
        <v>692</v>
      </c>
    </row>
    <row r="333" spans="2:65" s="1" customFormat="1" ht="31.5" customHeight="1">
      <c r="B333" s="38"/>
      <c r="C333" s="171" t="s">
        <v>693</v>
      </c>
      <c r="D333" s="171" t="s">
        <v>166</v>
      </c>
      <c r="E333" s="172" t="s">
        <v>694</v>
      </c>
      <c r="F333" s="283" t="s">
        <v>695</v>
      </c>
      <c r="G333" s="283"/>
      <c r="H333" s="283"/>
      <c r="I333" s="283"/>
      <c r="J333" s="173" t="s">
        <v>478</v>
      </c>
      <c r="K333" s="174">
        <v>1</v>
      </c>
      <c r="L333" s="284">
        <v>0</v>
      </c>
      <c r="M333" s="285"/>
      <c r="N333" s="286">
        <f t="shared" si="55"/>
        <v>0</v>
      </c>
      <c r="O333" s="286"/>
      <c r="P333" s="286"/>
      <c r="Q333" s="286"/>
      <c r="R333" s="40"/>
      <c r="T333" s="175" t="s">
        <v>22</v>
      </c>
      <c r="U333" s="47" t="s">
        <v>44</v>
      </c>
      <c r="V333" s="39"/>
      <c r="W333" s="176">
        <f t="shared" si="56"/>
        <v>0</v>
      </c>
      <c r="X333" s="176">
        <v>2.3E-2</v>
      </c>
      <c r="Y333" s="176">
        <f t="shared" si="57"/>
        <v>2.3E-2</v>
      </c>
      <c r="Z333" s="176">
        <v>0</v>
      </c>
      <c r="AA333" s="177">
        <f t="shared" si="58"/>
        <v>0</v>
      </c>
      <c r="AR333" s="21" t="s">
        <v>240</v>
      </c>
      <c r="AT333" s="21" t="s">
        <v>166</v>
      </c>
      <c r="AU333" s="21" t="s">
        <v>121</v>
      </c>
      <c r="AY333" s="21" t="s">
        <v>165</v>
      </c>
      <c r="BE333" s="113">
        <f t="shared" si="59"/>
        <v>0</v>
      </c>
      <c r="BF333" s="113">
        <f t="shared" si="60"/>
        <v>0</v>
      </c>
      <c r="BG333" s="113">
        <f t="shared" si="61"/>
        <v>0</v>
      </c>
      <c r="BH333" s="113">
        <f t="shared" si="62"/>
        <v>0</v>
      </c>
      <c r="BI333" s="113">
        <f t="shared" si="63"/>
        <v>0</v>
      </c>
      <c r="BJ333" s="21" t="s">
        <v>87</v>
      </c>
      <c r="BK333" s="113">
        <f t="shared" si="64"/>
        <v>0</v>
      </c>
      <c r="BL333" s="21" t="s">
        <v>240</v>
      </c>
      <c r="BM333" s="21" t="s">
        <v>696</v>
      </c>
    </row>
    <row r="334" spans="2:65" s="1" customFormat="1" ht="31.5" customHeight="1">
      <c r="B334" s="38"/>
      <c r="C334" s="171" t="s">
        <v>697</v>
      </c>
      <c r="D334" s="171" t="s">
        <v>166</v>
      </c>
      <c r="E334" s="172" t="s">
        <v>698</v>
      </c>
      <c r="F334" s="283" t="s">
        <v>699</v>
      </c>
      <c r="G334" s="283"/>
      <c r="H334" s="283"/>
      <c r="I334" s="283"/>
      <c r="J334" s="173" t="s">
        <v>478</v>
      </c>
      <c r="K334" s="174">
        <v>1</v>
      </c>
      <c r="L334" s="284">
        <v>0</v>
      </c>
      <c r="M334" s="285"/>
      <c r="N334" s="286">
        <f t="shared" si="55"/>
        <v>0</v>
      </c>
      <c r="O334" s="286"/>
      <c r="P334" s="286"/>
      <c r="Q334" s="286"/>
      <c r="R334" s="40"/>
      <c r="T334" s="175" t="s">
        <v>22</v>
      </c>
      <c r="U334" s="47" t="s">
        <v>44</v>
      </c>
      <c r="V334" s="39"/>
      <c r="W334" s="176">
        <f t="shared" si="56"/>
        <v>0</v>
      </c>
      <c r="X334" s="176">
        <v>5.0000000000000001E-4</v>
      </c>
      <c r="Y334" s="176">
        <f t="shared" si="57"/>
        <v>5.0000000000000001E-4</v>
      </c>
      <c r="Z334" s="176">
        <v>0</v>
      </c>
      <c r="AA334" s="177">
        <f t="shared" si="58"/>
        <v>0</v>
      </c>
      <c r="AR334" s="21" t="s">
        <v>240</v>
      </c>
      <c r="AT334" s="21" t="s">
        <v>166</v>
      </c>
      <c r="AU334" s="21" t="s">
        <v>121</v>
      </c>
      <c r="AY334" s="21" t="s">
        <v>165</v>
      </c>
      <c r="BE334" s="113">
        <f t="shared" si="59"/>
        <v>0</v>
      </c>
      <c r="BF334" s="113">
        <f t="shared" si="60"/>
        <v>0</v>
      </c>
      <c r="BG334" s="113">
        <f t="shared" si="61"/>
        <v>0</v>
      </c>
      <c r="BH334" s="113">
        <f t="shared" si="62"/>
        <v>0</v>
      </c>
      <c r="BI334" s="113">
        <f t="shared" si="63"/>
        <v>0</v>
      </c>
      <c r="BJ334" s="21" t="s">
        <v>87</v>
      </c>
      <c r="BK334" s="113">
        <f t="shared" si="64"/>
        <v>0</v>
      </c>
      <c r="BL334" s="21" t="s">
        <v>240</v>
      </c>
      <c r="BM334" s="21" t="s">
        <v>700</v>
      </c>
    </row>
    <row r="335" spans="2:65" s="1" customFormat="1" ht="31.5" customHeight="1">
      <c r="B335" s="38"/>
      <c r="C335" s="171" t="s">
        <v>701</v>
      </c>
      <c r="D335" s="171" t="s">
        <v>166</v>
      </c>
      <c r="E335" s="172" t="s">
        <v>702</v>
      </c>
      <c r="F335" s="283" t="s">
        <v>703</v>
      </c>
      <c r="G335" s="283"/>
      <c r="H335" s="283"/>
      <c r="I335" s="283"/>
      <c r="J335" s="173" t="s">
        <v>336</v>
      </c>
      <c r="K335" s="206">
        <v>0</v>
      </c>
      <c r="L335" s="284">
        <v>0</v>
      </c>
      <c r="M335" s="285"/>
      <c r="N335" s="286">
        <f t="shared" si="55"/>
        <v>0</v>
      </c>
      <c r="O335" s="286"/>
      <c r="P335" s="286"/>
      <c r="Q335" s="286"/>
      <c r="R335" s="40"/>
      <c r="T335" s="175" t="s">
        <v>22</v>
      </c>
      <c r="U335" s="47" t="s">
        <v>44</v>
      </c>
      <c r="V335" s="39"/>
      <c r="W335" s="176">
        <f t="shared" si="56"/>
        <v>0</v>
      </c>
      <c r="X335" s="176">
        <v>0</v>
      </c>
      <c r="Y335" s="176">
        <f t="shared" si="57"/>
        <v>0</v>
      </c>
      <c r="Z335" s="176">
        <v>0</v>
      </c>
      <c r="AA335" s="177">
        <f t="shared" si="58"/>
        <v>0</v>
      </c>
      <c r="AR335" s="21" t="s">
        <v>240</v>
      </c>
      <c r="AT335" s="21" t="s">
        <v>166</v>
      </c>
      <c r="AU335" s="21" t="s">
        <v>121</v>
      </c>
      <c r="AY335" s="21" t="s">
        <v>165</v>
      </c>
      <c r="BE335" s="113">
        <f t="shared" si="59"/>
        <v>0</v>
      </c>
      <c r="BF335" s="113">
        <f t="shared" si="60"/>
        <v>0</v>
      </c>
      <c r="BG335" s="113">
        <f t="shared" si="61"/>
        <v>0</v>
      </c>
      <c r="BH335" s="113">
        <f t="shared" si="62"/>
        <v>0</v>
      </c>
      <c r="BI335" s="113">
        <f t="shared" si="63"/>
        <v>0</v>
      </c>
      <c r="BJ335" s="21" t="s">
        <v>87</v>
      </c>
      <c r="BK335" s="113">
        <f t="shared" si="64"/>
        <v>0</v>
      </c>
      <c r="BL335" s="21" t="s">
        <v>240</v>
      </c>
      <c r="BM335" s="21" t="s">
        <v>704</v>
      </c>
    </row>
    <row r="336" spans="2:65" s="9" customFormat="1" ht="29.85" customHeight="1">
      <c r="B336" s="160"/>
      <c r="C336" s="161"/>
      <c r="D336" s="170" t="s">
        <v>141</v>
      </c>
      <c r="E336" s="170"/>
      <c r="F336" s="170"/>
      <c r="G336" s="170"/>
      <c r="H336" s="170"/>
      <c r="I336" s="170"/>
      <c r="J336" s="170"/>
      <c r="K336" s="170"/>
      <c r="L336" s="170"/>
      <c r="M336" s="170"/>
      <c r="N336" s="306">
        <f>BK336</f>
        <v>0</v>
      </c>
      <c r="O336" s="307"/>
      <c r="P336" s="307"/>
      <c r="Q336" s="307"/>
      <c r="R336" s="163"/>
      <c r="T336" s="164"/>
      <c r="U336" s="161"/>
      <c r="V336" s="161"/>
      <c r="W336" s="165">
        <f>SUM(W337:W339)</f>
        <v>0</v>
      </c>
      <c r="X336" s="161"/>
      <c r="Y336" s="165">
        <f>SUM(Y337:Y339)</f>
        <v>3.1000000000000003E-3</v>
      </c>
      <c r="Z336" s="161"/>
      <c r="AA336" s="166">
        <f>SUM(AA337:AA339)</f>
        <v>0</v>
      </c>
      <c r="AR336" s="167" t="s">
        <v>121</v>
      </c>
      <c r="AT336" s="168" t="s">
        <v>78</v>
      </c>
      <c r="AU336" s="168" t="s">
        <v>87</v>
      </c>
      <c r="AY336" s="167" t="s">
        <v>165</v>
      </c>
      <c r="BK336" s="169">
        <f>SUM(BK337:BK339)</f>
        <v>0</v>
      </c>
    </row>
    <row r="337" spans="2:65" s="1" customFormat="1" ht="31.5" customHeight="1">
      <c r="B337" s="38"/>
      <c r="C337" s="171" t="s">
        <v>705</v>
      </c>
      <c r="D337" s="171" t="s">
        <v>166</v>
      </c>
      <c r="E337" s="172" t="s">
        <v>706</v>
      </c>
      <c r="F337" s="283" t="s">
        <v>707</v>
      </c>
      <c r="G337" s="283"/>
      <c r="H337" s="283"/>
      <c r="I337" s="283"/>
      <c r="J337" s="173" t="s">
        <v>239</v>
      </c>
      <c r="K337" s="174">
        <v>62</v>
      </c>
      <c r="L337" s="284">
        <v>0</v>
      </c>
      <c r="M337" s="285"/>
      <c r="N337" s="286">
        <f>ROUND(L337*K337,2)</f>
        <v>0</v>
      </c>
      <c r="O337" s="286"/>
      <c r="P337" s="286"/>
      <c r="Q337" s="286"/>
      <c r="R337" s="40"/>
      <c r="T337" s="175" t="s">
        <v>22</v>
      </c>
      <c r="U337" s="47" t="s">
        <v>44</v>
      </c>
      <c r="V337" s="39"/>
      <c r="W337" s="176">
        <f>V337*K337</f>
        <v>0</v>
      </c>
      <c r="X337" s="176">
        <v>2.0000000000000002E-5</v>
      </c>
      <c r="Y337" s="176">
        <f>X337*K337</f>
        <v>1.24E-3</v>
      </c>
      <c r="Z337" s="176">
        <v>0</v>
      </c>
      <c r="AA337" s="177">
        <f>Z337*K337</f>
        <v>0</v>
      </c>
      <c r="AR337" s="21" t="s">
        <v>240</v>
      </c>
      <c r="AT337" s="21" t="s">
        <v>166</v>
      </c>
      <c r="AU337" s="21" t="s">
        <v>121</v>
      </c>
      <c r="AY337" s="21" t="s">
        <v>165</v>
      </c>
      <c r="BE337" s="113">
        <f>IF(U337="základní",N337,0)</f>
        <v>0</v>
      </c>
      <c r="BF337" s="113">
        <f>IF(U337="snížená",N337,0)</f>
        <v>0</v>
      </c>
      <c r="BG337" s="113">
        <f>IF(U337="zákl. přenesená",N337,0)</f>
        <v>0</v>
      </c>
      <c r="BH337" s="113">
        <f>IF(U337="sníž. přenesená",N337,0)</f>
        <v>0</v>
      </c>
      <c r="BI337" s="113">
        <f>IF(U337="nulová",N337,0)</f>
        <v>0</v>
      </c>
      <c r="BJ337" s="21" t="s">
        <v>87</v>
      </c>
      <c r="BK337" s="113">
        <f>ROUND(L337*K337,2)</f>
        <v>0</v>
      </c>
      <c r="BL337" s="21" t="s">
        <v>240</v>
      </c>
      <c r="BM337" s="21" t="s">
        <v>708</v>
      </c>
    </row>
    <row r="338" spans="2:65" s="1" customFormat="1" ht="31.5" customHeight="1">
      <c r="B338" s="38"/>
      <c r="C338" s="171" t="s">
        <v>709</v>
      </c>
      <c r="D338" s="171" t="s">
        <v>166</v>
      </c>
      <c r="E338" s="172" t="s">
        <v>710</v>
      </c>
      <c r="F338" s="283" t="s">
        <v>711</v>
      </c>
      <c r="G338" s="283"/>
      <c r="H338" s="283"/>
      <c r="I338" s="283"/>
      <c r="J338" s="173" t="s">
        <v>239</v>
      </c>
      <c r="K338" s="174">
        <v>62</v>
      </c>
      <c r="L338" s="284">
        <v>0</v>
      </c>
      <c r="M338" s="285"/>
      <c r="N338" s="286">
        <f>ROUND(L338*K338,2)</f>
        <v>0</v>
      </c>
      <c r="O338" s="286"/>
      <c r="P338" s="286"/>
      <c r="Q338" s="286"/>
      <c r="R338" s="40"/>
      <c r="T338" s="175" t="s">
        <v>22</v>
      </c>
      <c r="U338" s="47" t="s">
        <v>44</v>
      </c>
      <c r="V338" s="39"/>
      <c r="W338" s="176">
        <f>V338*K338</f>
        <v>0</v>
      </c>
      <c r="X338" s="176">
        <v>3.0000000000000001E-5</v>
      </c>
      <c r="Y338" s="176">
        <f>X338*K338</f>
        <v>1.8600000000000001E-3</v>
      </c>
      <c r="Z338" s="176">
        <v>0</v>
      </c>
      <c r="AA338" s="177">
        <f>Z338*K338</f>
        <v>0</v>
      </c>
      <c r="AR338" s="21" t="s">
        <v>240</v>
      </c>
      <c r="AT338" s="21" t="s">
        <v>166</v>
      </c>
      <c r="AU338" s="21" t="s">
        <v>121</v>
      </c>
      <c r="AY338" s="21" t="s">
        <v>165</v>
      </c>
      <c r="BE338" s="113">
        <f>IF(U338="základní",N338,0)</f>
        <v>0</v>
      </c>
      <c r="BF338" s="113">
        <f>IF(U338="snížená",N338,0)</f>
        <v>0</v>
      </c>
      <c r="BG338" s="113">
        <f>IF(U338="zákl. přenesená",N338,0)</f>
        <v>0</v>
      </c>
      <c r="BH338" s="113">
        <f>IF(U338="sníž. přenesená",N338,0)</f>
        <v>0</v>
      </c>
      <c r="BI338" s="113">
        <f>IF(U338="nulová",N338,0)</f>
        <v>0</v>
      </c>
      <c r="BJ338" s="21" t="s">
        <v>87</v>
      </c>
      <c r="BK338" s="113">
        <f>ROUND(L338*K338,2)</f>
        <v>0</v>
      </c>
      <c r="BL338" s="21" t="s">
        <v>240</v>
      </c>
      <c r="BM338" s="21" t="s">
        <v>712</v>
      </c>
    </row>
    <row r="339" spans="2:65" s="11" customFormat="1" ht="22.5" customHeight="1">
      <c r="B339" s="186"/>
      <c r="C339" s="187"/>
      <c r="D339" s="187"/>
      <c r="E339" s="188" t="s">
        <v>22</v>
      </c>
      <c r="F339" s="299" t="s">
        <v>713</v>
      </c>
      <c r="G339" s="300"/>
      <c r="H339" s="300"/>
      <c r="I339" s="300"/>
      <c r="J339" s="187"/>
      <c r="K339" s="189">
        <v>62</v>
      </c>
      <c r="L339" s="187"/>
      <c r="M339" s="187"/>
      <c r="N339" s="187"/>
      <c r="O339" s="187"/>
      <c r="P339" s="187"/>
      <c r="Q339" s="187"/>
      <c r="R339" s="190"/>
      <c r="T339" s="191"/>
      <c r="U339" s="187"/>
      <c r="V339" s="187"/>
      <c r="W339" s="187"/>
      <c r="X339" s="187"/>
      <c r="Y339" s="187"/>
      <c r="Z339" s="187"/>
      <c r="AA339" s="192"/>
      <c r="AT339" s="193" t="s">
        <v>173</v>
      </c>
      <c r="AU339" s="193" t="s">
        <v>121</v>
      </c>
      <c r="AV339" s="11" t="s">
        <v>121</v>
      </c>
      <c r="AW339" s="11" t="s">
        <v>36</v>
      </c>
      <c r="AX339" s="11" t="s">
        <v>87</v>
      </c>
      <c r="AY339" s="193" t="s">
        <v>165</v>
      </c>
    </row>
    <row r="340" spans="2:65" s="1" customFormat="1" ht="49.9" customHeight="1">
      <c r="B340" s="38"/>
      <c r="C340" s="39"/>
      <c r="D340" s="162" t="s">
        <v>714</v>
      </c>
      <c r="E340" s="39"/>
      <c r="F340" s="39"/>
      <c r="G340" s="39"/>
      <c r="H340" s="39"/>
      <c r="I340" s="39"/>
      <c r="J340" s="39"/>
      <c r="K340" s="39"/>
      <c r="L340" s="39"/>
      <c r="M340" s="39"/>
      <c r="N340" s="303">
        <f>BK340</f>
        <v>0</v>
      </c>
      <c r="O340" s="276"/>
      <c r="P340" s="276"/>
      <c r="Q340" s="276"/>
      <c r="R340" s="40"/>
      <c r="T340" s="151"/>
      <c r="U340" s="59"/>
      <c r="V340" s="59"/>
      <c r="W340" s="59"/>
      <c r="X340" s="59"/>
      <c r="Y340" s="59"/>
      <c r="Z340" s="59"/>
      <c r="AA340" s="61"/>
      <c r="AT340" s="21" t="s">
        <v>78</v>
      </c>
      <c r="AU340" s="21" t="s">
        <v>79</v>
      </c>
      <c r="AY340" s="21" t="s">
        <v>715</v>
      </c>
      <c r="BK340" s="113">
        <v>0</v>
      </c>
    </row>
    <row r="341" spans="2:65" s="1" customFormat="1" ht="6.95" customHeight="1">
      <c r="B341" s="62"/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3"/>
      <c r="N341" s="63"/>
      <c r="O341" s="63"/>
      <c r="P341" s="63"/>
      <c r="Q341" s="63"/>
      <c r="R341" s="64"/>
    </row>
  </sheetData>
  <sheetProtection password="CC35" sheet="1" objects="1" scenarios="1" formatCells="0" formatColumns="0" formatRows="0" sort="0" autoFilter="0"/>
  <mergeCells count="536">
    <mergeCell ref="N340:Q340"/>
    <mergeCell ref="H1:K1"/>
    <mergeCell ref="S2:AC2"/>
    <mergeCell ref="F339:I339"/>
    <mergeCell ref="N126:Q126"/>
    <mergeCell ref="N127:Q127"/>
    <mergeCell ref="N128:Q128"/>
    <mergeCell ref="N160:Q160"/>
    <mergeCell ref="N166:Q166"/>
    <mergeCell ref="N168:Q168"/>
    <mergeCell ref="N169:Q169"/>
    <mergeCell ref="N213:Q213"/>
    <mergeCell ref="N280:Q280"/>
    <mergeCell ref="N284:Q284"/>
    <mergeCell ref="N326:Q326"/>
    <mergeCell ref="N336:Q336"/>
    <mergeCell ref="F335:I335"/>
    <mergeCell ref="L335:M335"/>
    <mergeCell ref="N335:Q335"/>
    <mergeCell ref="F337:I337"/>
    <mergeCell ref="L337:M337"/>
    <mergeCell ref="N337:Q337"/>
    <mergeCell ref="F338:I338"/>
    <mergeCell ref="L338:M338"/>
    <mergeCell ref="N338:Q338"/>
    <mergeCell ref="F332:I332"/>
    <mergeCell ref="L332:M332"/>
    <mergeCell ref="N332:Q332"/>
    <mergeCell ref="F333:I333"/>
    <mergeCell ref="L333:M333"/>
    <mergeCell ref="N333:Q333"/>
    <mergeCell ref="F334:I334"/>
    <mergeCell ref="L334:M334"/>
    <mergeCell ref="N334:Q334"/>
    <mergeCell ref="F329:I329"/>
    <mergeCell ref="L329:M329"/>
    <mergeCell ref="N329:Q329"/>
    <mergeCell ref="F330:I330"/>
    <mergeCell ref="L330:M330"/>
    <mergeCell ref="N330:Q330"/>
    <mergeCell ref="F331:I331"/>
    <mergeCell ref="L331:M331"/>
    <mergeCell ref="N331:Q331"/>
    <mergeCell ref="F325:I325"/>
    <mergeCell ref="L325:M325"/>
    <mergeCell ref="N325:Q325"/>
    <mergeCell ref="F327:I327"/>
    <mergeCell ref="L327:M327"/>
    <mergeCell ref="N327:Q327"/>
    <mergeCell ref="F328:I328"/>
    <mergeCell ref="L328:M328"/>
    <mergeCell ref="N328:Q328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04:I304"/>
    <mergeCell ref="L304:M304"/>
    <mergeCell ref="N304:Q304"/>
    <mergeCell ref="F305:I305"/>
    <mergeCell ref="L305:M305"/>
    <mergeCell ref="N305:Q305"/>
    <mergeCell ref="F306:I306"/>
    <mergeCell ref="L306:M306"/>
    <mergeCell ref="N306:Q306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F297:I297"/>
    <mergeCell ref="L297:M297"/>
    <mergeCell ref="N297:Q297"/>
    <mergeCell ref="F298:I298"/>
    <mergeCell ref="F299:I299"/>
    <mergeCell ref="L299:M299"/>
    <mergeCell ref="N299:Q299"/>
    <mergeCell ref="F300:I300"/>
    <mergeCell ref="L300:M300"/>
    <mergeCell ref="N300:Q300"/>
    <mergeCell ref="F294:I294"/>
    <mergeCell ref="L294:M294"/>
    <mergeCell ref="N294:Q294"/>
    <mergeCell ref="F295:I295"/>
    <mergeCell ref="L295:M295"/>
    <mergeCell ref="N295:Q295"/>
    <mergeCell ref="F296:I296"/>
    <mergeCell ref="L296:M296"/>
    <mergeCell ref="N296:Q296"/>
    <mergeCell ref="F291:I291"/>
    <mergeCell ref="L291:M291"/>
    <mergeCell ref="N291:Q291"/>
    <mergeCell ref="F292:I292"/>
    <mergeCell ref="L292:M292"/>
    <mergeCell ref="N292:Q292"/>
    <mergeCell ref="F293:I293"/>
    <mergeCell ref="L293:M293"/>
    <mergeCell ref="N293:Q293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85:I285"/>
    <mergeCell ref="L285:M285"/>
    <mergeCell ref="N285:Q285"/>
    <mergeCell ref="F286:I286"/>
    <mergeCell ref="L286:M286"/>
    <mergeCell ref="N286:Q286"/>
    <mergeCell ref="F287:I287"/>
    <mergeCell ref="L287:M287"/>
    <mergeCell ref="N287:Q287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73:I273"/>
    <mergeCell ref="F274:I274"/>
    <mergeCell ref="F275:I275"/>
    <mergeCell ref="F276:I276"/>
    <mergeCell ref="F277:I277"/>
    <mergeCell ref="F278:I278"/>
    <mergeCell ref="L278:M278"/>
    <mergeCell ref="N278:Q278"/>
    <mergeCell ref="F279:I279"/>
    <mergeCell ref="L279:M279"/>
    <mergeCell ref="N279:Q279"/>
    <mergeCell ref="F266:I266"/>
    <mergeCell ref="F267:I267"/>
    <mergeCell ref="F268:I268"/>
    <mergeCell ref="F269:I269"/>
    <mergeCell ref="F270:I270"/>
    <mergeCell ref="L270:M270"/>
    <mergeCell ref="N270:Q270"/>
    <mergeCell ref="F271:I271"/>
    <mergeCell ref="F272:I272"/>
    <mergeCell ref="F259:I259"/>
    <mergeCell ref="F260:I260"/>
    <mergeCell ref="F261:I261"/>
    <mergeCell ref="F262:I262"/>
    <mergeCell ref="F263:I263"/>
    <mergeCell ref="F264:I264"/>
    <mergeCell ref="L264:M264"/>
    <mergeCell ref="N264:Q264"/>
    <mergeCell ref="F265:I265"/>
    <mergeCell ref="L265:M265"/>
    <mergeCell ref="N265:Q265"/>
    <mergeCell ref="F253:I253"/>
    <mergeCell ref="F254:I254"/>
    <mergeCell ref="F255:I255"/>
    <mergeCell ref="L255:M255"/>
    <mergeCell ref="N255:Q255"/>
    <mergeCell ref="F256:I256"/>
    <mergeCell ref="F257:I257"/>
    <mergeCell ref="F258:I258"/>
    <mergeCell ref="L258:M258"/>
    <mergeCell ref="N258:Q258"/>
    <mergeCell ref="F246:I246"/>
    <mergeCell ref="L246:M246"/>
    <mergeCell ref="N246:Q246"/>
    <mergeCell ref="F247:I247"/>
    <mergeCell ref="F248:I248"/>
    <mergeCell ref="F249:I249"/>
    <mergeCell ref="F250:I250"/>
    <mergeCell ref="F251:I251"/>
    <mergeCell ref="F252:I252"/>
    <mergeCell ref="L252:M252"/>
    <mergeCell ref="N252:Q25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0:I230"/>
    <mergeCell ref="L230:M230"/>
    <mergeCell ref="N230:Q230"/>
    <mergeCell ref="F231:I231"/>
    <mergeCell ref="F232:I232"/>
    <mergeCell ref="L232:M232"/>
    <mergeCell ref="N232:Q232"/>
    <mergeCell ref="F233:I233"/>
    <mergeCell ref="L233:M233"/>
    <mergeCell ref="N233:Q233"/>
    <mergeCell ref="F225:I225"/>
    <mergeCell ref="F226:I226"/>
    <mergeCell ref="L226:M226"/>
    <mergeCell ref="N226:Q226"/>
    <mergeCell ref="F227:I227"/>
    <mergeCell ref="F228:I228"/>
    <mergeCell ref="L228:M228"/>
    <mergeCell ref="N228:Q228"/>
    <mergeCell ref="F229:I229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2:I212"/>
    <mergeCell ref="L212:M212"/>
    <mergeCell ref="N212:Q212"/>
    <mergeCell ref="F214:I214"/>
    <mergeCell ref="L214:M214"/>
    <mergeCell ref="N214:Q214"/>
    <mergeCell ref="F215:I215"/>
    <mergeCell ref="L215:M215"/>
    <mergeCell ref="N215:Q215"/>
    <mergeCell ref="F205:I205"/>
    <mergeCell ref="F206:I206"/>
    <mergeCell ref="F207:I207"/>
    <mergeCell ref="F208:I208"/>
    <mergeCell ref="F209:I209"/>
    <mergeCell ref="F210:I210"/>
    <mergeCell ref="L210:M210"/>
    <mergeCell ref="N210:Q210"/>
    <mergeCell ref="F211:I21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1:I191"/>
    <mergeCell ref="F192:I192"/>
    <mergeCell ref="F193:I193"/>
    <mergeCell ref="F194:I194"/>
    <mergeCell ref="L194:M194"/>
    <mergeCell ref="N194:Q194"/>
    <mergeCell ref="F195:I195"/>
    <mergeCell ref="L195:M195"/>
    <mergeCell ref="N195:Q195"/>
    <mergeCell ref="F185:I185"/>
    <mergeCell ref="F186:I186"/>
    <mergeCell ref="L186:M186"/>
    <mergeCell ref="N186:Q186"/>
    <mergeCell ref="F187:I187"/>
    <mergeCell ref="F188:I188"/>
    <mergeCell ref="F189:I189"/>
    <mergeCell ref="F190:I190"/>
    <mergeCell ref="L190:M190"/>
    <mergeCell ref="N190:Q190"/>
    <mergeCell ref="F180:I180"/>
    <mergeCell ref="L180:M180"/>
    <mergeCell ref="N180:Q180"/>
    <mergeCell ref="F181:I181"/>
    <mergeCell ref="F182:I182"/>
    <mergeCell ref="F183:I183"/>
    <mergeCell ref="L183:M183"/>
    <mergeCell ref="N183:Q183"/>
    <mergeCell ref="F184:I184"/>
    <mergeCell ref="F175:I175"/>
    <mergeCell ref="F176:I176"/>
    <mergeCell ref="L176:M176"/>
    <mergeCell ref="N176:Q176"/>
    <mergeCell ref="F177:I177"/>
    <mergeCell ref="L177:M177"/>
    <mergeCell ref="N177:Q177"/>
    <mergeCell ref="F178:I178"/>
    <mergeCell ref="F179:I179"/>
    <mergeCell ref="F170:I170"/>
    <mergeCell ref="L170:M170"/>
    <mergeCell ref="N170:Q170"/>
    <mergeCell ref="F171:I171"/>
    <mergeCell ref="L171:M171"/>
    <mergeCell ref="N171:Q171"/>
    <mergeCell ref="F172:I172"/>
    <mergeCell ref="F173:I173"/>
    <mergeCell ref="F174:I174"/>
    <mergeCell ref="L174:M174"/>
    <mergeCell ref="N174:Q174"/>
    <mergeCell ref="F161:I161"/>
    <mergeCell ref="L161:M161"/>
    <mergeCell ref="N161:Q161"/>
    <mergeCell ref="F162:I162"/>
    <mergeCell ref="F163:I163"/>
    <mergeCell ref="F164:I164"/>
    <mergeCell ref="F165:I165"/>
    <mergeCell ref="F167:I167"/>
    <mergeCell ref="L167:M167"/>
    <mergeCell ref="N167:Q167"/>
    <mergeCell ref="F153:I153"/>
    <mergeCell ref="F154:I154"/>
    <mergeCell ref="F155:I155"/>
    <mergeCell ref="F156:I156"/>
    <mergeCell ref="F157:I157"/>
    <mergeCell ref="F158:I158"/>
    <mergeCell ref="F159:I159"/>
    <mergeCell ref="L159:M159"/>
    <mergeCell ref="N159:Q159"/>
    <mergeCell ref="F146:I146"/>
    <mergeCell ref="F147:I147"/>
    <mergeCell ref="F148:I148"/>
    <mergeCell ref="F149:I149"/>
    <mergeCell ref="F150:I150"/>
    <mergeCell ref="F151:I151"/>
    <mergeCell ref="L151:M151"/>
    <mergeCell ref="N151:Q151"/>
    <mergeCell ref="F152:I152"/>
    <mergeCell ref="F142:I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F118:P118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116</v>
      </c>
      <c r="G1" s="17"/>
      <c r="H1" s="310" t="s">
        <v>117</v>
      </c>
      <c r="I1" s="310"/>
      <c r="J1" s="310"/>
      <c r="K1" s="31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260" t="s">
        <v>8</v>
      </c>
      <c r="T2" s="261"/>
      <c r="U2" s="261"/>
      <c r="V2" s="261"/>
      <c r="W2" s="261"/>
      <c r="X2" s="261"/>
      <c r="Y2" s="261"/>
      <c r="Z2" s="261"/>
      <c r="AA2" s="261"/>
      <c r="AB2" s="261"/>
      <c r="AC2" s="261"/>
      <c r="AT2" s="21" t="s">
        <v>91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121</v>
      </c>
    </row>
    <row r="4" spans="1:66" ht="36.950000000000003" customHeight="1">
      <c r="B4" s="25"/>
      <c r="C4" s="217" t="s">
        <v>122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2" t="str">
        <f>'Rekapitulace stavby'!K6</f>
        <v>Hala POWERBRIGDE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9"/>
      <c r="R6" s="26"/>
    </row>
    <row r="7" spans="1:66" s="1" customFormat="1" ht="32.85" customHeight="1">
      <c r="B7" s="38"/>
      <c r="C7" s="39"/>
      <c r="D7" s="32" t="s">
        <v>123</v>
      </c>
      <c r="E7" s="39"/>
      <c r="F7" s="223" t="s">
        <v>716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22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22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65" t="str">
        <f>'Rekapitulace stavby'!AN8</f>
        <v>29.3.2017</v>
      </c>
      <c r="P9" s="266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21" t="s">
        <v>22</v>
      </c>
      <c r="P11" s="221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21" t="s">
        <v>22</v>
      </c>
      <c r="P12" s="221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67" t="str">
        <f>IF('Rekapitulace stavby'!AN13="","",'Rekapitulace stavby'!AN13)</f>
        <v>Vyplň údaj</v>
      </c>
      <c r="P14" s="221"/>
      <c r="Q14" s="39"/>
      <c r="R14" s="40"/>
    </row>
    <row r="15" spans="1:66" s="1" customFormat="1" ht="18" customHeight="1">
      <c r="B15" s="38"/>
      <c r="C15" s="39"/>
      <c r="D15" s="39"/>
      <c r="E15" s="267" t="str">
        <f>IF('Rekapitulace stavby'!E14="","",'Rekapitulace stavby'!E14)</f>
        <v>Vyplň údaj</v>
      </c>
      <c r="F15" s="268"/>
      <c r="G15" s="268"/>
      <c r="H15" s="268"/>
      <c r="I15" s="268"/>
      <c r="J15" s="268"/>
      <c r="K15" s="268"/>
      <c r="L15" s="268"/>
      <c r="M15" s="33" t="s">
        <v>31</v>
      </c>
      <c r="N15" s="39"/>
      <c r="O15" s="267" t="str">
        <f>IF('Rekapitulace stavby'!AN14="","",'Rekapitulace stavby'!AN14)</f>
        <v>Vyplň údaj</v>
      </c>
      <c r="P15" s="221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21" t="str">
        <f>IF('Rekapitulace stavby'!AN16="","",'Rekapitulace stavby'!AN16)</f>
        <v/>
      </c>
      <c r="P17" s="221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21" t="str">
        <f>IF('Rekapitulace stavby'!AN17="","",'Rekapitulace stavby'!AN17)</f>
        <v/>
      </c>
      <c r="P18" s="221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37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21" t="s">
        <v>22</v>
      </c>
      <c r="P20" s="221"/>
      <c r="Q20" s="39"/>
      <c r="R20" s="40"/>
    </row>
    <row r="21" spans="2:18" s="1" customFormat="1" ht="18" customHeight="1">
      <c r="B21" s="38"/>
      <c r="C21" s="39"/>
      <c r="D21" s="39"/>
      <c r="E21" s="31" t="s">
        <v>38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21" t="s">
        <v>22</v>
      </c>
      <c r="P21" s="221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6" t="s">
        <v>22</v>
      </c>
      <c r="F24" s="226"/>
      <c r="G24" s="226"/>
      <c r="H24" s="226"/>
      <c r="I24" s="226"/>
      <c r="J24" s="226"/>
      <c r="K24" s="226"/>
      <c r="L24" s="226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125</v>
      </c>
      <c r="E27" s="39"/>
      <c r="F27" s="39"/>
      <c r="G27" s="39"/>
      <c r="H27" s="39"/>
      <c r="I27" s="39"/>
      <c r="J27" s="39"/>
      <c r="K27" s="39"/>
      <c r="L27" s="39"/>
      <c r="M27" s="227">
        <f>N88</f>
        <v>0</v>
      </c>
      <c r="N27" s="227"/>
      <c r="O27" s="227"/>
      <c r="P27" s="227"/>
      <c r="Q27" s="39"/>
      <c r="R27" s="40"/>
    </row>
    <row r="28" spans="2:18" s="1" customFormat="1" ht="14.45" customHeight="1">
      <c r="B28" s="38"/>
      <c r="C28" s="39"/>
      <c r="D28" s="37" t="s">
        <v>110</v>
      </c>
      <c r="E28" s="39"/>
      <c r="F28" s="39"/>
      <c r="G28" s="39"/>
      <c r="H28" s="39"/>
      <c r="I28" s="39"/>
      <c r="J28" s="39"/>
      <c r="K28" s="39"/>
      <c r="L28" s="39"/>
      <c r="M28" s="227">
        <f>N96</f>
        <v>0</v>
      </c>
      <c r="N28" s="227"/>
      <c r="O28" s="227"/>
      <c r="P28" s="227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42</v>
      </c>
      <c r="E30" s="39"/>
      <c r="F30" s="39"/>
      <c r="G30" s="39"/>
      <c r="H30" s="39"/>
      <c r="I30" s="39"/>
      <c r="J30" s="39"/>
      <c r="K30" s="39"/>
      <c r="L30" s="39"/>
      <c r="M30" s="269">
        <f>ROUND(M27+M28,2)</f>
        <v>0</v>
      </c>
      <c r="N30" s="264"/>
      <c r="O30" s="264"/>
      <c r="P30" s="264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5" t="s">
        <v>45</v>
      </c>
      <c r="H32" s="270">
        <f>(SUM(BE96:BE103)+SUM(BE121:BE162))</f>
        <v>0</v>
      </c>
      <c r="I32" s="264"/>
      <c r="J32" s="264"/>
      <c r="K32" s="39"/>
      <c r="L32" s="39"/>
      <c r="M32" s="270">
        <f>ROUND((SUM(BE96:BE103)+SUM(BE121:BE162)), 2)*F32</f>
        <v>0</v>
      </c>
      <c r="N32" s="264"/>
      <c r="O32" s="264"/>
      <c r="P32" s="264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5" t="s">
        <v>45</v>
      </c>
      <c r="H33" s="270">
        <f>(SUM(BF96:BF103)+SUM(BF121:BF162))</f>
        <v>0</v>
      </c>
      <c r="I33" s="264"/>
      <c r="J33" s="264"/>
      <c r="K33" s="39"/>
      <c r="L33" s="39"/>
      <c r="M33" s="270">
        <f>ROUND((SUM(BF96:BF103)+SUM(BF121:BF162)), 2)*F33</f>
        <v>0</v>
      </c>
      <c r="N33" s="264"/>
      <c r="O33" s="264"/>
      <c r="P33" s="264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5" t="s">
        <v>45</v>
      </c>
      <c r="H34" s="270">
        <f>(SUM(BG96:BG103)+SUM(BG121:BG162))</f>
        <v>0</v>
      </c>
      <c r="I34" s="264"/>
      <c r="J34" s="264"/>
      <c r="K34" s="39"/>
      <c r="L34" s="39"/>
      <c r="M34" s="270">
        <v>0</v>
      </c>
      <c r="N34" s="264"/>
      <c r="O34" s="264"/>
      <c r="P34" s="264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5" t="s">
        <v>45</v>
      </c>
      <c r="H35" s="270">
        <f>(SUM(BH96:BH103)+SUM(BH121:BH162))</f>
        <v>0</v>
      </c>
      <c r="I35" s="264"/>
      <c r="J35" s="264"/>
      <c r="K35" s="39"/>
      <c r="L35" s="39"/>
      <c r="M35" s="270">
        <v>0</v>
      </c>
      <c r="N35" s="264"/>
      <c r="O35" s="264"/>
      <c r="P35" s="264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5" t="s">
        <v>45</v>
      </c>
      <c r="H36" s="270">
        <f>(SUM(BI96:BI103)+SUM(BI121:BI162))</f>
        <v>0</v>
      </c>
      <c r="I36" s="264"/>
      <c r="J36" s="264"/>
      <c r="K36" s="39"/>
      <c r="L36" s="39"/>
      <c r="M36" s="270">
        <v>0</v>
      </c>
      <c r="N36" s="264"/>
      <c r="O36" s="264"/>
      <c r="P36" s="264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50</v>
      </c>
      <c r="E38" s="82"/>
      <c r="F38" s="82"/>
      <c r="G38" s="127" t="s">
        <v>51</v>
      </c>
      <c r="H38" s="128" t="s">
        <v>52</v>
      </c>
      <c r="I38" s="82"/>
      <c r="J38" s="82"/>
      <c r="K38" s="82"/>
      <c r="L38" s="271">
        <f>SUM(M30:M36)</f>
        <v>0</v>
      </c>
      <c r="M38" s="271"/>
      <c r="N38" s="271"/>
      <c r="O38" s="271"/>
      <c r="P38" s="272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17" t="s">
        <v>126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2" t="str">
        <f>F6</f>
        <v>Hala POWERBRIGDE</v>
      </c>
      <c r="G78" s="263"/>
      <c r="H78" s="263"/>
      <c r="I78" s="263"/>
      <c r="J78" s="263"/>
      <c r="K78" s="263"/>
      <c r="L78" s="263"/>
      <c r="M78" s="263"/>
      <c r="N78" s="263"/>
      <c r="O78" s="263"/>
      <c r="P78" s="263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123</v>
      </c>
      <c r="D79" s="39"/>
      <c r="E79" s="39"/>
      <c r="F79" s="237" t="str">
        <f>F7</f>
        <v>170310b - KANALIZACE  SPLAŠKOVÁ VENKY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>POPŮVKY</v>
      </c>
      <c r="G81" s="39"/>
      <c r="H81" s="39"/>
      <c r="I81" s="39"/>
      <c r="J81" s="39"/>
      <c r="K81" s="33" t="s">
        <v>26</v>
      </c>
      <c r="L81" s="39"/>
      <c r="M81" s="266" t="str">
        <f>IF(O9="","",O9)</f>
        <v>29.3.2017</v>
      </c>
      <c r="N81" s="266"/>
      <c r="O81" s="266"/>
      <c r="P81" s="266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>
      <c r="B83" s="38"/>
      <c r="C83" s="33" t="s">
        <v>28</v>
      </c>
      <c r="D83" s="39"/>
      <c r="E83" s="39"/>
      <c r="F83" s="31" t="str">
        <f>E12</f>
        <v>Powerbrigde spol. s.r.o. Popůvky</v>
      </c>
      <c r="G83" s="39"/>
      <c r="H83" s="39"/>
      <c r="I83" s="39"/>
      <c r="J83" s="39"/>
      <c r="K83" s="33" t="s">
        <v>34</v>
      </c>
      <c r="L83" s="39"/>
      <c r="M83" s="221" t="str">
        <f>E18</f>
        <v xml:space="preserve"> </v>
      </c>
      <c r="N83" s="221"/>
      <c r="O83" s="221"/>
      <c r="P83" s="221"/>
      <c r="Q83" s="221"/>
      <c r="R83" s="40"/>
      <c r="T83" s="132"/>
      <c r="U83" s="132"/>
    </row>
    <row r="84" spans="2:47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37</v>
      </c>
      <c r="L84" s="39"/>
      <c r="M84" s="221" t="str">
        <f>E21</f>
        <v>Kepertová</v>
      </c>
      <c r="N84" s="221"/>
      <c r="O84" s="221"/>
      <c r="P84" s="221"/>
      <c r="Q84" s="221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3" t="s">
        <v>127</v>
      </c>
      <c r="D86" s="274"/>
      <c r="E86" s="274"/>
      <c r="F86" s="274"/>
      <c r="G86" s="274"/>
      <c r="H86" s="121"/>
      <c r="I86" s="121"/>
      <c r="J86" s="121"/>
      <c r="K86" s="121"/>
      <c r="L86" s="121"/>
      <c r="M86" s="121"/>
      <c r="N86" s="273" t="s">
        <v>128</v>
      </c>
      <c r="O86" s="274"/>
      <c r="P86" s="274"/>
      <c r="Q86" s="274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129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8">
        <f>N121</f>
        <v>0</v>
      </c>
      <c r="O88" s="275"/>
      <c r="P88" s="275"/>
      <c r="Q88" s="275"/>
      <c r="R88" s="40"/>
      <c r="T88" s="132"/>
      <c r="U88" s="132"/>
      <c r="AU88" s="21" t="s">
        <v>130</v>
      </c>
    </row>
    <row r="89" spans="2:47" s="6" customFormat="1" ht="24.95" customHeight="1">
      <c r="B89" s="134"/>
      <c r="C89" s="135"/>
      <c r="D89" s="136" t="s">
        <v>131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6">
        <f>N122</f>
        <v>0</v>
      </c>
      <c r="O89" s="277"/>
      <c r="P89" s="277"/>
      <c r="Q89" s="277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132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4">
        <f>N123</f>
        <v>0</v>
      </c>
      <c r="O90" s="278"/>
      <c r="P90" s="278"/>
      <c r="Q90" s="278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717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4">
        <f>N144</f>
        <v>0</v>
      </c>
      <c r="O91" s="278"/>
      <c r="P91" s="278"/>
      <c r="Q91" s="278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133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4">
        <f>N147</f>
        <v>0</v>
      </c>
      <c r="O92" s="278"/>
      <c r="P92" s="278"/>
      <c r="Q92" s="278"/>
      <c r="R92" s="141"/>
      <c r="T92" s="142"/>
      <c r="U92" s="142"/>
    </row>
    <row r="93" spans="2:47" s="7" customFormat="1" ht="19.899999999999999" customHeight="1">
      <c r="B93" s="139"/>
      <c r="C93" s="140"/>
      <c r="D93" s="109" t="s">
        <v>718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4">
        <f>N153</f>
        <v>0</v>
      </c>
      <c r="O93" s="278"/>
      <c r="P93" s="278"/>
      <c r="Q93" s="278"/>
      <c r="R93" s="141"/>
      <c r="T93" s="142"/>
      <c r="U93" s="142"/>
    </row>
    <row r="94" spans="2:47" s="7" customFormat="1" ht="19.899999999999999" customHeight="1">
      <c r="B94" s="139"/>
      <c r="C94" s="140"/>
      <c r="D94" s="109" t="s">
        <v>134</v>
      </c>
      <c r="E94" s="140"/>
      <c r="F94" s="140"/>
      <c r="G94" s="140"/>
      <c r="H94" s="140"/>
      <c r="I94" s="140"/>
      <c r="J94" s="140"/>
      <c r="K94" s="140"/>
      <c r="L94" s="140"/>
      <c r="M94" s="140"/>
      <c r="N94" s="254">
        <f>N161</f>
        <v>0</v>
      </c>
      <c r="O94" s="278"/>
      <c r="P94" s="278"/>
      <c r="Q94" s="278"/>
      <c r="R94" s="141"/>
      <c r="T94" s="142"/>
      <c r="U94" s="142"/>
    </row>
    <row r="95" spans="2:47" s="1" customFormat="1" ht="21.75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  <c r="T95" s="132"/>
      <c r="U95" s="132"/>
    </row>
    <row r="96" spans="2:47" s="1" customFormat="1" ht="29.25" customHeight="1">
      <c r="B96" s="38"/>
      <c r="C96" s="133" t="s">
        <v>142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275">
        <f>ROUND(N97+N98+N99+N100+N101+N102,2)</f>
        <v>0</v>
      </c>
      <c r="O96" s="279"/>
      <c r="P96" s="279"/>
      <c r="Q96" s="279"/>
      <c r="R96" s="40"/>
      <c r="T96" s="143"/>
      <c r="U96" s="144" t="s">
        <v>43</v>
      </c>
    </row>
    <row r="97" spans="2:65" s="1" customFormat="1" ht="18" customHeight="1">
      <c r="B97" s="38"/>
      <c r="C97" s="39"/>
      <c r="D97" s="255" t="s">
        <v>143</v>
      </c>
      <c r="E97" s="256"/>
      <c r="F97" s="256"/>
      <c r="G97" s="256"/>
      <c r="H97" s="256"/>
      <c r="I97" s="39"/>
      <c r="J97" s="39"/>
      <c r="K97" s="39"/>
      <c r="L97" s="39"/>
      <c r="M97" s="39"/>
      <c r="N97" s="253">
        <f>ROUND(N88*T97,2)</f>
        <v>0</v>
      </c>
      <c r="O97" s="254"/>
      <c r="P97" s="254"/>
      <c r="Q97" s="254"/>
      <c r="R97" s="40"/>
      <c r="S97" s="145"/>
      <c r="T97" s="146"/>
      <c r="U97" s="147" t="s">
        <v>44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144</v>
      </c>
      <c r="AZ97" s="148"/>
      <c r="BA97" s="148"/>
      <c r="BB97" s="148"/>
      <c r="BC97" s="148"/>
      <c r="BD97" s="148"/>
      <c r="BE97" s="150">
        <f t="shared" ref="BE97:BE102" si="0">IF(U97="základní",N97,0)</f>
        <v>0</v>
      </c>
      <c r="BF97" s="150">
        <f t="shared" ref="BF97:BF102" si="1">IF(U97="snížená",N97,0)</f>
        <v>0</v>
      </c>
      <c r="BG97" s="150">
        <f t="shared" ref="BG97:BG102" si="2">IF(U97="zákl. přenesená",N97,0)</f>
        <v>0</v>
      </c>
      <c r="BH97" s="150">
        <f t="shared" ref="BH97:BH102" si="3">IF(U97="sníž. přenesená",N97,0)</f>
        <v>0</v>
      </c>
      <c r="BI97" s="150">
        <f t="shared" ref="BI97:BI102" si="4">IF(U97="nulová",N97,0)</f>
        <v>0</v>
      </c>
      <c r="BJ97" s="149" t="s">
        <v>87</v>
      </c>
      <c r="BK97" s="148"/>
      <c r="BL97" s="148"/>
      <c r="BM97" s="148"/>
    </row>
    <row r="98" spans="2:65" s="1" customFormat="1" ht="18" customHeight="1">
      <c r="B98" s="38"/>
      <c r="C98" s="39"/>
      <c r="D98" s="255" t="s">
        <v>145</v>
      </c>
      <c r="E98" s="256"/>
      <c r="F98" s="256"/>
      <c r="G98" s="256"/>
      <c r="H98" s="256"/>
      <c r="I98" s="39"/>
      <c r="J98" s="39"/>
      <c r="K98" s="39"/>
      <c r="L98" s="39"/>
      <c r="M98" s="39"/>
      <c r="N98" s="253">
        <f>ROUND(N88*T98,2)</f>
        <v>0</v>
      </c>
      <c r="O98" s="254"/>
      <c r="P98" s="254"/>
      <c r="Q98" s="254"/>
      <c r="R98" s="40"/>
      <c r="S98" s="145"/>
      <c r="T98" s="146"/>
      <c r="U98" s="147" t="s">
        <v>44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144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87</v>
      </c>
      <c r="BK98" s="148"/>
      <c r="BL98" s="148"/>
      <c r="BM98" s="148"/>
    </row>
    <row r="99" spans="2:65" s="1" customFormat="1" ht="18" customHeight="1">
      <c r="B99" s="38"/>
      <c r="C99" s="39"/>
      <c r="D99" s="255" t="s">
        <v>146</v>
      </c>
      <c r="E99" s="256"/>
      <c r="F99" s="256"/>
      <c r="G99" s="256"/>
      <c r="H99" s="256"/>
      <c r="I99" s="39"/>
      <c r="J99" s="39"/>
      <c r="K99" s="39"/>
      <c r="L99" s="39"/>
      <c r="M99" s="39"/>
      <c r="N99" s="253">
        <f>ROUND(N88*T99,2)</f>
        <v>0</v>
      </c>
      <c r="O99" s="254"/>
      <c r="P99" s="254"/>
      <c r="Q99" s="254"/>
      <c r="R99" s="40"/>
      <c r="S99" s="145"/>
      <c r="T99" s="146"/>
      <c r="U99" s="147" t="s">
        <v>44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144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87</v>
      </c>
      <c r="BK99" s="148"/>
      <c r="BL99" s="148"/>
      <c r="BM99" s="148"/>
    </row>
    <row r="100" spans="2:65" s="1" customFormat="1" ht="18" customHeight="1">
      <c r="B100" s="38"/>
      <c r="C100" s="39"/>
      <c r="D100" s="255" t="s">
        <v>147</v>
      </c>
      <c r="E100" s="256"/>
      <c r="F100" s="256"/>
      <c r="G100" s="256"/>
      <c r="H100" s="256"/>
      <c r="I100" s="39"/>
      <c r="J100" s="39"/>
      <c r="K100" s="39"/>
      <c r="L100" s="39"/>
      <c r="M100" s="39"/>
      <c r="N100" s="253">
        <f>ROUND(N88*T100,2)</f>
        <v>0</v>
      </c>
      <c r="O100" s="254"/>
      <c r="P100" s="254"/>
      <c r="Q100" s="254"/>
      <c r="R100" s="40"/>
      <c r="S100" s="145"/>
      <c r="T100" s="146"/>
      <c r="U100" s="147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144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87</v>
      </c>
      <c r="BK100" s="148"/>
      <c r="BL100" s="148"/>
      <c r="BM100" s="148"/>
    </row>
    <row r="101" spans="2:65" s="1" customFormat="1" ht="18" customHeight="1">
      <c r="B101" s="38"/>
      <c r="C101" s="39"/>
      <c r="D101" s="255" t="s">
        <v>148</v>
      </c>
      <c r="E101" s="256"/>
      <c r="F101" s="256"/>
      <c r="G101" s="256"/>
      <c r="H101" s="256"/>
      <c r="I101" s="39"/>
      <c r="J101" s="39"/>
      <c r="K101" s="39"/>
      <c r="L101" s="39"/>
      <c r="M101" s="39"/>
      <c r="N101" s="253">
        <f>ROUND(N88*T101,2)</f>
        <v>0</v>
      </c>
      <c r="O101" s="254"/>
      <c r="P101" s="254"/>
      <c r="Q101" s="254"/>
      <c r="R101" s="40"/>
      <c r="S101" s="145"/>
      <c r="T101" s="146"/>
      <c r="U101" s="147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144</v>
      </c>
      <c r="AZ101" s="148"/>
      <c r="BA101" s="148"/>
      <c r="BB101" s="148"/>
      <c r="BC101" s="148"/>
      <c r="BD101" s="148"/>
      <c r="BE101" s="150">
        <f t="shared" si="0"/>
        <v>0</v>
      </c>
      <c r="BF101" s="150">
        <f t="shared" si="1"/>
        <v>0</v>
      </c>
      <c r="BG101" s="150">
        <f t="shared" si="2"/>
        <v>0</v>
      </c>
      <c r="BH101" s="150">
        <f t="shared" si="3"/>
        <v>0</v>
      </c>
      <c r="BI101" s="150">
        <f t="shared" si="4"/>
        <v>0</v>
      </c>
      <c r="BJ101" s="149" t="s">
        <v>87</v>
      </c>
      <c r="BK101" s="148"/>
      <c r="BL101" s="148"/>
      <c r="BM101" s="148"/>
    </row>
    <row r="102" spans="2:65" s="1" customFormat="1" ht="18" customHeight="1">
      <c r="B102" s="38"/>
      <c r="C102" s="39"/>
      <c r="D102" s="109" t="s">
        <v>149</v>
      </c>
      <c r="E102" s="39"/>
      <c r="F102" s="39"/>
      <c r="G102" s="39"/>
      <c r="H102" s="39"/>
      <c r="I102" s="39"/>
      <c r="J102" s="39"/>
      <c r="K102" s="39"/>
      <c r="L102" s="39"/>
      <c r="M102" s="39"/>
      <c r="N102" s="253">
        <f>ROUND(N88*T102,2)</f>
        <v>0</v>
      </c>
      <c r="O102" s="254"/>
      <c r="P102" s="254"/>
      <c r="Q102" s="254"/>
      <c r="R102" s="40"/>
      <c r="S102" s="145"/>
      <c r="T102" s="151"/>
      <c r="U102" s="152" t="s">
        <v>44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9" t="s">
        <v>150</v>
      </c>
      <c r="AZ102" s="148"/>
      <c r="BA102" s="148"/>
      <c r="BB102" s="148"/>
      <c r="BC102" s="148"/>
      <c r="BD102" s="148"/>
      <c r="BE102" s="150">
        <f t="shared" si="0"/>
        <v>0</v>
      </c>
      <c r="BF102" s="150">
        <f t="shared" si="1"/>
        <v>0</v>
      </c>
      <c r="BG102" s="150">
        <f t="shared" si="2"/>
        <v>0</v>
      </c>
      <c r="BH102" s="150">
        <f t="shared" si="3"/>
        <v>0</v>
      </c>
      <c r="BI102" s="150">
        <f t="shared" si="4"/>
        <v>0</v>
      </c>
      <c r="BJ102" s="149" t="s">
        <v>87</v>
      </c>
      <c r="BK102" s="148"/>
      <c r="BL102" s="148"/>
      <c r="BM102" s="148"/>
    </row>
    <row r="103" spans="2:65" s="1" customFormat="1" ht="13.5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  <c r="T103" s="132"/>
      <c r="U103" s="132"/>
    </row>
    <row r="104" spans="2:65" s="1" customFormat="1" ht="29.25" customHeight="1">
      <c r="B104" s="38"/>
      <c r="C104" s="120" t="s">
        <v>115</v>
      </c>
      <c r="D104" s="121"/>
      <c r="E104" s="121"/>
      <c r="F104" s="121"/>
      <c r="G104" s="121"/>
      <c r="H104" s="121"/>
      <c r="I104" s="121"/>
      <c r="J104" s="121"/>
      <c r="K104" s="121"/>
      <c r="L104" s="259">
        <f>ROUND(SUM(N88+N96),2)</f>
        <v>0</v>
      </c>
      <c r="M104" s="259"/>
      <c r="N104" s="259"/>
      <c r="O104" s="259"/>
      <c r="P104" s="259"/>
      <c r="Q104" s="259"/>
      <c r="R104" s="40"/>
      <c r="T104" s="132"/>
      <c r="U104" s="132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  <c r="T105" s="132"/>
      <c r="U105" s="132"/>
    </row>
    <row r="109" spans="2:65" s="1" customFormat="1" ht="6.95" customHeight="1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spans="2:65" s="1" customFormat="1" ht="36.950000000000003" customHeight="1">
      <c r="B110" s="38"/>
      <c r="C110" s="217" t="s">
        <v>151</v>
      </c>
      <c r="D110" s="264"/>
      <c r="E110" s="264"/>
      <c r="F110" s="264"/>
      <c r="G110" s="264"/>
      <c r="H110" s="264"/>
      <c r="I110" s="264"/>
      <c r="J110" s="264"/>
      <c r="K110" s="264"/>
      <c r="L110" s="264"/>
      <c r="M110" s="264"/>
      <c r="N110" s="264"/>
      <c r="O110" s="264"/>
      <c r="P110" s="264"/>
      <c r="Q110" s="264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30" customHeight="1">
      <c r="B112" s="38"/>
      <c r="C112" s="33" t="s">
        <v>19</v>
      </c>
      <c r="D112" s="39"/>
      <c r="E112" s="39"/>
      <c r="F112" s="262" t="str">
        <f>F6</f>
        <v>Hala POWERBRIGDE</v>
      </c>
      <c r="G112" s="263"/>
      <c r="H112" s="263"/>
      <c r="I112" s="263"/>
      <c r="J112" s="263"/>
      <c r="K112" s="263"/>
      <c r="L112" s="263"/>
      <c r="M112" s="263"/>
      <c r="N112" s="263"/>
      <c r="O112" s="263"/>
      <c r="P112" s="263"/>
      <c r="Q112" s="39"/>
      <c r="R112" s="40"/>
    </row>
    <row r="113" spans="2:65" s="1" customFormat="1" ht="36.950000000000003" customHeight="1">
      <c r="B113" s="38"/>
      <c r="C113" s="72" t="s">
        <v>123</v>
      </c>
      <c r="D113" s="39"/>
      <c r="E113" s="39"/>
      <c r="F113" s="237" t="str">
        <f>F7</f>
        <v>170310b - KANALIZACE  SPLAŠKOVÁ VENKY</v>
      </c>
      <c r="G113" s="264"/>
      <c r="H113" s="264"/>
      <c r="I113" s="264"/>
      <c r="J113" s="264"/>
      <c r="K113" s="264"/>
      <c r="L113" s="264"/>
      <c r="M113" s="264"/>
      <c r="N113" s="264"/>
      <c r="O113" s="264"/>
      <c r="P113" s="264"/>
      <c r="Q113" s="39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18" customHeight="1">
      <c r="B115" s="38"/>
      <c r="C115" s="33" t="s">
        <v>24</v>
      </c>
      <c r="D115" s="39"/>
      <c r="E115" s="39"/>
      <c r="F115" s="31" t="str">
        <f>F9</f>
        <v>POPŮVKY</v>
      </c>
      <c r="G115" s="39"/>
      <c r="H115" s="39"/>
      <c r="I115" s="39"/>
      <c r="J115" s="39"/>
      <c r="K115" s="33" t="s">
        <v>26</v>
      </c>
      <c r="L115" s="39"/>
      <c r="M115" s="266" t="str">
        <f>IF(O9="","",O9)</f>
        <v>29.3.2017</v>
      </c>
      <c r="N115" s="266"/>
      <c r="O115" s="266"/>
      <c r="P115" s="266"/>
      <c r="Q115" s="39"/>
      <c r="R115" s="40"/>
    </row>
    <row r="116" spans="2:65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1" customFormat="1">
      <c r="B117" s="38"/>
      <c r="C117" s="33" t="s">
        <v>28</v>
      </c>
      <c r="D117" s="39"/>
      <c r="E117" s="39"/>
      <c r="F117" s="31" t="str">
        <f>E12</f>
        <v>Powerbrigde spol. s.r.o. Popůvky</v>
      </c>
      <c r="G117" s="39"/>
      <c r="H117" s="39"/>
      <c r="I117" s="39"/>
      <c r="J117" s="39"/>
      <c r="K117" s="33" t="s">
        <v>34</v>
      </c>
      <c r="L117" s="39"/>
      <c r="M117" s="221" t="str">
        <f>E18</f>
        <v xml:space="preserve"> </v>
      </c>
      <c r="N117" s="221"/>
      <c r="O117" s="221"/>
      <c r="P117" s="221"/>
      <c r="Q117" s="221"/>
      <c r="R117" s="40"/>
    </row>
    <row r="118" spans="2:65" s="1" customFormat="1" ht="14.45" customHeight="1">
      <c r="B118" s="38"/>
      <c r="C118" s="33" t="s">
        <v>32</v>
      </c>
      <c r="D118" s="39"/>
      <c r="E118" s="39"/>
      <c r="F118" s="31" t="str">
        <f>IF(E15="","",E15)</f>
        <v>Vyplň údaj</v>
      </c>
      <c r="G118" s="39"/>
      <c r="H118" s="39"/>
      <c r="I118" s="39"/>
      <c r="J118" s="39"/>
      <c r="K118" s="33" t="s">
        <v>37</v>
      </c>
      <c r="L118" s="39"/>
      <c r="M118" s="221" t="str">
        <f>E21</f>
        <v>Kepertová</v>
      </c>
      <c r="N118" s="221"/>
      <c r="O118" s="221"/>
      <c r="P118" s="221"/>
      <c r="Q118" s="221"/>
      <c r="R118" s="40"/>
    </row>
    <row r="119" spans="2:65" s="1" customFormat="1" ht="10.3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5" s="8" customFormat="1" ht="29.25" customHeight="1">
      <c r="B120" s="153"/>
      <c r="C120" s="154" t="s">
        <v>152</v>
      </c>
      <c r="D120" s="155" t="s">
        <v>153</v>
      </c>
      <c r="E120" s="155" t="s">
        <v>61</v>
      </c>
      <c r="F120" s="280" t="s">
        <v>154</v>
      </c>
      <c r="G120" s="280"/>
      <c r="H120" s="280"/>
      <c r="I120" s="280"/>
      <c r="J120" s="155" t="s">
        <v>155</v>
      </c>
      <c r="K120" s="155" t="s">
        <v>156</v>
      </c>
      <c r="L120" s="281" t="s">
        <v>157</v>
      </c>
      <c r="M120" s="281"/>
      <c r="N120" s="280" t="s">
        <v>128</v>
      </c>
      <c r="O120" s="280"/>
      <c r="P120" s="280"/>
      <c r="Q120" s="282"/>
      <c r="R120" s="156"/>
      <c r="T120" s="83" t="s">
        <v>158</v>
      </c>
      <c r="U120" s="84" t="s">
        <v>43</v>
      </c>
      <c r="V120" s="84" t="s">
        <v>159</v>
      </c>
      <c r="W120" s="84" t="s">
        <v>160</v>
      </c>
      <c r="X120" s="84" t="s">
        <v>161</v>
      </c>
      <c r="Y120" s="84" t="s">
        <v>162</v>
      </c>
      <c r="Z120" s="84" t="s">
        <v>163</v>
      </c>
      <c r="AA120" s="85" t="s">
        <v>164</v>
      </c>
    </row>
    <row r="121" spans="2:65" s="1" customFormat="1" ht="29.25" customHeight="1">
      <c r="B121" s="38"/>
      <c r="C121" s="87" t="s">
        <v>125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01">
        <f>BK121</f>
        <v>0</v>
      </c>
      <c r="O121" s="302"/>
      <c r="P121" s="302"/>
      <c r="Q121" s="302"/>
      <c r="R121" s="40"/>
      <c r="T121" s="86"/>
      <c r="U121" s="54"/>
      <c r="V121" s="54"/>
      <c r="W121" s="157">
        <f>W122+W163</f>
        <v>0</v>
      </c>
      <c r="X121" s="54"/>
      <c r="Y121" s="157">
        <f>Y122+Y163</f>
        <v>6.0560002500000003</v>
      </c>
      <c r="Z121" s="54"/>
      <c r="AA121" s="158">
        <f>AA122+AA163</f>
        <v>0</v>
      </c>
      <c r="AT121" s="21" t="s">
        <v>78</v>
      </c>
      <c r="AU121" s="21" t="s">
        <v>130</v>
      </c>
      <c r="BK121" s="159">
        <f>BK122+BK163</f>
        <v>0</v>
      </c>
    </row>
    <row r="122" spans="2:65" s="9" customFormat="1" ht="37.35" customHeight="1">
      <c r="B122" s="160"/>
      <c r="C122" s="161"/>
      <c r="D122" s="162" t="s">
        <v>131</v>
      </c>
      <c r="E122" s="162"/>
      <c r="F122" s="162"/>
      <c r="G122" s="162"/>
      <c r="H122" s="162"/>
      <c r="I122" s="162"/>
      <c r="J122" s="162"/>
      <c r="K122" s="162"/>
      <c r="L122" s="162"/>
      <c r="M122" s="162"/>
      <c r="N122" s="303">
        <f>BK122</f>
        <v>0</v>
      </c>
      <c r="O122" s="276"/>
      <c r="P122" s="276"/>
      <c r="Q122" s="276"/>
      <c r="R122" s="163"/>
      <c r="T122" s="164"/>
      <c r="U122" s="161"/>
      <c r="V122" s="161"/>
      <c r="W122" s="165">
        <f>W123+W144+W147+W153+W161</f>
        <v>0</v>
      </c>
      <c r="X122" s="161"/>
      <c r="Y122" s="165">
        <f>Y123+Y144+Y147+Y153+Y161</f>
        <v>6.0560002500000003</v>
      </c>
      <c r="Z122" s="161"/>
      <c r="AA122" s="166">
        <f>AA123+AA144+AA147+AA153+AA161</f>
        <v>0</v>
      </c>
      <c r="AR122" s="167" t="s">
        <v>87</v>
      </c>
      <c r="AT122" s="168" t="s">
        <v>78</v>
      </c>
      <c r="AU122" s="168" t="s">
        <v>79</v>
      </c>
      <c r="AY122" s="167" t="s">
        <v>165</v>
      </c>
      <c r="BK122" s="169">
        <f>BK123+BK144+BK147+BK153+BK161</f>
        <v>0</v>
      </c>
    </row>
    <row r="123" spans="2:65" s="9" customFormat="1" ht="19.899999999999999" customHeight="1">
      <c r="B123" s="160"/>
      <c r="C123" s="161"/>
      <c r="D123" s="170" t="s">
        <v>132</v>
      </c>
      <c r="E123" s="170"/>
      <c r="F123" s="170"/>
      <c r="G123" s="170"/>
      <c r="H123" s="170"/>
      <c r="I123" s="170"/>
      <c r="J123" s="170"/>
      <c r="K123" s="170"/>
      <c r="L123" s="170"/>
      <c r="M123" s="170"/>
      <c r="N123" s="304">
        <f>BK123</f>
        <v>0</v>
      </c>
      <c r="O123" s="305"/>
      <c r="P123" s="305"/>
      <c r="Q123" s="305"/>
      <c r="R123" s="163"/>
      <c r="T123" s="164"/>
      <c r="U123" s="161"/>
      <c r="V123" s="161"/>
      <c r="W123" s="165">
        <f>SUM(W124:W143)</f>
        <v>0</v>
      </c>
      <c r="X123" s="161"/>
      <c r="Y123" s="165">
        <f>SUM(Y124:Y143)</f>
        <v>5.5178500000000001</v>
      </c>
      <c r="Z123" s="161"/>
      <c r="AA123" s="166">
        <f>SUM(AA124:AA143)</f>
        <v>0</v>
      </c>
      <c r="AR123" s="167" t="s">
        <v>87</v>
      </c>
      <c r="AT123" s="168" t="s">
        <v>78</v>
      </c>
      <c r="AU123" s="168" t="s">
        <v>87</v>
      </c>
      <c r="AY123" s="167" t="s">
        <v>165</v>
      </c>
      <c r="BK123" s="169">
        <f>SUM(BK124:BK143)</f>
        <v>0</v>
      </c>
    </row>
    <row r="124" spans="2:65" s="1" customFormat="1" ht="31.5" customHeight="1">
      <c r="B124" s="38"/>
      <c r="C124" s="171" t="s">
        <v>87</v>
      </c>
      <c r="D124" s="171" t="s">
        <v>166</v>
      </c>
      <c r="E124" s="172" t="s">
        <v>167</v>
      </c>
      <c r="F124" s="283" t="s">
        <v>168</v>
      </c>
      <c r="G124" s="283"/>
      <c r="H124" s="283"/>
      <c r="I124" s="283"/>
      <c r="J124" s="173" t="s">
        <v>169</v>
      </c>
      <c r="K124" s="174">
        <v>8.4</v>
      </c>
      <c r="L124" s="284">
        <v>0</v>
      </c>
      <c r="M124" s="285"/>
      <c r="N124" s="286">
        <f>ROUND(L124*K124,2)</f>
        <v>0</v>
      </c>
      <c r="O124" s="286"/>
      <c r="P124" s="286"/>
      <c r="Q124" s="286"/>
      <c r="R124" s="40"/>
      <c r="T124" s="175" t="s">
        <v>22</v>
      </c>
      <c r="U124" s="47" t="s">
        <v>44</v>
      </c>
      <c r="V124" s="39"/>
      <c r="W124" s="176">
        <f>V124*K124</f>
        <v>0</v>
      </c>
      <c r="X124" s="176">
        <v>0</v>
      </c>
      <c r="Y124" s="176">
        <f>X124*K124</f>
        <v>0</v>
      </c>
      <c r="Z124" s="176">
        <v>0</v>
      </c>
      <c r="AA124" s="177">
        <f>Z124*K124</f>
        <v>0</v>
      </c>
      <c r="AR124" s="21" t="s">
        <v>170</v>
      </c>
      <c r="AT124" s="21" t="s">
        <v>166</v>
      </c>
      <c r="AU124" s="21" t="s">
        <v>121</v>
      </c>
      <c r="AY124" s="21" t="s">
        <v>165</v>
      </c>
      <c r="BE124" s="113">
        <f>IF(U124="základní",N124,0)</f>
        <v>0</v>
      </c>
      <c r="BF124" s="113">
        <f>IF(U124="snížená",N124,0)</f>
        <v>0</v>
      </c>
      <c r="BG124" s="113">
        <f>IF(U124="zákl. přenesená",N124,0)</f>
        <v>0</v>
      </c>
      <c r="BH124" s="113">
        <f>IF(U124="sníž. přenesená",N124,0)</f>
        <v>0</v>
      </c>
      <c r="BI124" s="113">
        <f>IF(U124="nulová",N124,0)</f>
        <v>0</v>
      </c>
      <c r="BJ124" s="21" t="s">
        <v>87</v>
      </c>
      <c r="BK124" s="113">
        <f>ROUND(L124*K124,2)</f>
        <v>0</v>
      </c>
      <c r="BL124" s="21" t="s">
        <v>170</v>
      </c>
      <c r="BM124" s="21" t="s">
        <v>719</v>
      </c>
    </row>
    <row r="125" spans="2:65" s="10" customFormat="1" ht="22.5" customHeight="1">
      <c r="B125" s="178"/>
      <c r="C125" s="179"/>
      <c r="D125" s="179"/>
      <c r="E125" s="180" t="s">
        <v>22</v>
      </c>
      <c r="F125" s="287" t="s">
        <v>720</v>
      </c>
      <c r="G125" s="288"/>
      <c r="H125" s="288"/>
      <c r="I125" s="288"/>
      <c r="J125" s="179"/>
      <c r="K125" s="181" t="s">
        <v>22</v>
      </c>
      <c r="L125" s="179"/>
      <c r="M125" s="179"/>
      <c r="N125" s="179"/>
      <c r="O125" s="179"/>
      <c r="P125" s="179"/>
      <c r="Q125" s="179"/>
      <c r="R125" s="182"/>
      <c r="T125" s="183"/>
      <c r="U125" s="179"/>
      <c r="V125" s="179"/>
      <c r="W125" s="179"/>
      <c r="X125" s="179"/>
      <c r="Y125" s="179"/>
      <c r="Z125" s="179"/>
      <c r="AA125" s="184"/>
      <c r="AT125" s="185" t="s">
        <v>173</v>
      </c>
      <c r="AU125" s="185" t="s">
        <v>121</v>
      </c>
      <c r="AV125" s="10" t="s">
        <v>87</v>
      </c>
      <c r="AW125" s="10" t="s">
        <v>36</v>
      </c>
      <c r="AX125" s="10" t="s">
        <v>79</v>
      </c>
      <c r="AY125" s="185" t="s">
        <v>165</v>
      </c>
    </row>
    <row r="126" spans="2:65" s="11" customFormat="1" ht="22.5" customHeight="1">
      <c r="B126" s="186"/>
      <c r="C126" s="187"/>
      <c r="D126" s="187"/>
      <c r="E126" s="188" t="s">
        <v>22</v>
      </c>
      <c r="F126" s="291" t="s">
        <v>721</v>
      </c>
      <c r="G126" s="292"/>
      <c r="H126" s="292"/>
      <c r="I126" s="292"/>
      <c r="J126" s="187"/>
      <c r="K126" s="189">
        <v>8.4</v>
      </c>
      <c r="L126" s="187"/>
      <c r="M126" s="187"/>
      <c r="N126" s="187"/>
      <c r="O126" s="187"/>
      <c r="P126" s="187"/>
      <c r="Q126" s="187"/>
      <c r="R126" s="190"/>
      <c r="T126" s="191"/>
      <c r="U126" s="187"/>
      <c r="V126" s="187"/>
      <c r="W126" s="187"/>
      <c r="X126" s="187"/>
      <c r="Y126" s="187"/>
      <c r="Z126" s="187"/>
      <c r="AA126" s="192"/>
      <c r="AT126" s="193" t="s">
        <v>173</v>
      </c>
      <c r="AU126" s="193" t="s">
        <v>121</v>
      </c>
      <c r="AV126" s="11" t="s">
        <v>121</v>
      </c>
      <c r="AW126" s="11" t="s">
        <v>36</v>
      </c>
      <c r="AX126" s="11" t="s">
        <v>87</v>
      </c>
      <c r="AY126" s="193" t="s">
        <v>165</v>
      </c>
    </row>
    <row r="127" spans="2:65" s="1" customFormat="1" ht="31.5" customHeight="1">
      <c r="B127" s="38"/>
      <c r="C127" s="171" t="s">
        <v>121</v>
      </c>
      <c r="D127" s="171" t="s">
        <v>166</v>
      </c>
      <c r="E127" s="172" t="s">
        <v>181</v>
      </c>
      <c r="F127" s="283" t="s">
        <v>182</v>
      </c>
      <c r="G127" s="283"/>
      <c r="H127" s="283"/>
      <c r="I127" s="283"/>
      <c r="J127" s="173" t="s">
        <v>169</v>
      </c>
      <c r="K127" s="174">
        <v>8.4</v>
      </c>
      <c r="L127" s="284">
        <v>0</v>
      </c>
      <c r="M127" s="285"/>
      <c r="N127" s="286">
        <f>ROUND(L127*K127,2)</f>
        <v>0</v>
      </c>
      <c r="O127" s="286"/>
      <c r="P127" s="286"/>
      <c r="Q127" s="286"/>
      <c r="R127" s="40"/>
      <c r="T127" s="175" t="s">
        <v>22</v>
      </c>
      <c r="U127" s="47" t="s">
        <v>44</v>
      </c>
      <c r="V127" s="39"/>
      <c r="W127" s="176">
        <f>V127*K127</f>
        <v>0</v>
      </c>
      <c r="X127" s="176">
        <v>0</v>
      </c>
      <c r="Y127" s="176">
        <f>X127*K127</f>
        <v>0</v>
      </c>
      <c r="Z127" s="176">
        <v>0</v>
      </c>
      <c r="AA127" s="177">
        <f>Z127*K127</f>
        <v>0</v>
      </c>
      <c r="AR127" s="21" t="s">
        <v>170</v>
      </c>
      <c r="AT127" s="21" t="s">
        <v>166</v>
      </c>
      <c r="AU127" s="21" t="s">
        <v>121</v>
      </c>
      <c r="AY127" s="21" t="s">
        <v>165</v>
      </c>
      <c r="BE127" s="113">
        <f>IF(U127="základní",N127,0)</f>
        <v>0</v>
      </c>
      <c r="BF127" s="113">
        <f>IF(U127="snížená",N127,0)</f>
        <v>0</v>
      </c>
      <c r="BG127" s="113">
        <f>IF(U127="zákl. přenesená",N127,0)</f>
        <v>0</v>
      </c>
      <c r="BH127" s="113">
        <f>IF(U127="sníž. přenesená",N127,0)</f>
        <v>0</v>
      </c>
      <c r="BI127" s="113">
        <f>IF(U127="nulová",N127,0)</f>
        <v>0</v>
      </c>
      <c r="BJ127" s="21" t="s">
        <v>87</v>
      </c>
      <c r="BK127" s="113">
        <f>ROUND(L127*K127,2)</f>
        <v>0</v>
      </c>
      <c r="BL127" s="21" t="s">
        <v>170</v>
      </c>
      <c r="BM127" s="21" t="s">
        <v>722</v>
      </c>
    </row>
    <row r="128" spans="2:65" s="1" customFormat="1" ht="31.5" customHeight="1">
      <c r="B128" s="38"/>
      <c r="C128" s="171" t="s">
        <v>184</v>
      </c>
      <c r="D128" s="171" t="s">
        <v>166</v>
      </c>
      <c r="E128" s="172" t="s">
        <v>723</v>
      </c>
      <c r="F128" s="283" t="s">
        <v>724</v>
      </c>
      <c r="G128" s="283"/>
      <c r="H128" s="283"/>
      <c r="I128" s="283"/>
      <c r="J128" s="173" t="s">
        <v>725</v>
      </c>
      <c r="K128" s="174">
        <v>21</v>
      </c>
      <c r="L128" s="284">
        <v>0</v>
      </c>
      <c r="M128" s="285"/>
      <c r="N128" s="286">
        <f>ROUND(L128*K128,2)</f>
        <v>0</v>
      </c>
      <c r="O128" s="286"/>
      <c r="P128" s="286"/>
      <c r="Q128" s="286"/>
      <c r="R128" s="40"/>
      <c r="T128" s="175" t="s">
        <v>22</v>
      </c>
      <c r="U128" s="47" t="s">
        <v>44</v>
      </c>
      <c r="V128" s="39"/>
      <c r="W128" s="176">
        <f>V128*K128</f>
        <v>0</v>
      </c>
      <c r="X128" s="176">
        <v>8.4999999999999995E-4</v>
      </c>
      <c r="Y128" s="176">
        <f>X128*K128</f>
        <v>1.7849999999999998E-2</v>
      </c>
      <c r="Z128" s="176">
        <v>0</v>
      </c>
      <c r="AA128" s="177">
        <f>Z128*K128</f>
        <v>0</v>
      </c>
      <c r="AR128" s="21" t="s">
        <v>170</v>
      </c>
      <c r="AT128" s="21" t="s">
        <v>166</v>
      </c>
      <c r="AU128" s="21" t="s">
        <v>121</v>
      </c>
      <c r="AY128" s="21" t="s">
        <v>165</v>
      </c>
      <c r="BE128" s="113">
        <f>IF(U128="základní",N128,0)</f>
        <v>0</v>
      </c>
      <c r="BF128" s="113">
        <f>IF(U128="snížená",N128,0)</f>
        <v>0</v>
      </c>
      <c r="BG128" s="113">
        <f>IF(U128="zákl. přenesená",N128,0)</f>
        <v>0</v>
      </c>
      <c r="BH128" s="113">
        <f>IF(U128="sníž. přenesená",N128,0)</f>
        <v>0</v>
      </c>
      <c r="BI128" s="113">
        <f>IF(U128="nulová",N128,0)</f>
        <v>0</v>
      </c>
      <c r="BJ128" s="21" t="s">
        <v>87</v>
      </c>
      <c r="BK128" s="113">
        <f>ROUND(L128*K128,2)</f>
        <v>0</v>
      </c>
      <c r="BL128" s="21" t="s">
        <v>170</v>
      </c>
      <c r="BM128" s="21" t="s">
        <v>726</v>
      </c>
    </row>
    <row r="129" spans="2:65" s="11" customFormat="1" ht="22.5" customHeight="1">
      <c r="B129" s="186"/>
      <c r="C129" s="187"/>
      <c r="D129" s="187"/>
      <c r="E129" s="188" t="s">
        <v>22</v>
      </c>
      <c r="F129" s="299" t="s">
        <v>727</v>
      </c>
      <c r="G129" s="300"/>
      <c r="H129" s="300"/>
      <c r="I129" s="300"/>
      <c r="J129" s="187"/>
      <c r="K129" s="189">
        <v>21</v>
      </c>
      <c r="L129" s="187"/>
      <c r="M129" s="187"/>
      <c r="N129" s="187"/>
      <c r="O129" s="187"/>
      <c r="P129" s="187"/>
      <c r="Q129" s="187"/>
      <c r="R129" s="190"/>
      <c r="T129" s="191"/>
      <c r="U129" s="187"/>
      <c r="V129" s="187"/>
      <c r="W129" s="187"/>
      <c r="X129" s="187"/>
      <c r="Y129" s="187"/>
      <c r="Z129" s="187"/>
      <c r="AA129" s="192"/>
      <c r="AT129" s="193" t="s">
        <v>173</v>
      </c>
      <c r="AU129" s="193" t="s">
        <v>121</v>
      </c>
      <c r="AV129" s="11" t="s">
        <v>121</v>
      </c>
      <c r="AW129" s="11" t="s">
        <v>36</v>
      </c>
      <c r="AX129" s="11" t="s">
        <v>87</v>
      </c>
      <c r="AY129" s="193" t="s">
        <v>165</v>
      </c>
    </row>
    <row r="130" spans="2:65" s="1" customFormat="1" ht="31.5" customHeight="1">
      <c r="B130" s="38"/>
      <c r="C130" s="171" t="s">
        <v>170</v>
      </c>
      <c r="D130" s="171" t="s">
        <v>166</v>
      </c>
      <c r="E130" s="172" t="s">
        <v>728</v>
      </c>
      <c r="F130" s="283" t="s">
        <v>729</v>
      </c>
      <c r="G130" s="283"/>
      <c r="H130" s="283"/>
      <c r="I130" s="283"/>
      <c r="J130" s="173" t="s">
        <v>725</v>
      </c>
      <c r="K130" s="174">
        <v>21</v>
      </c>
      <c r="L130" s="284">
        <v>0</v>
      </c>
      <c r="M130" s="285"/>
      <c r="N130" s="286">
        <f t="shared" ref="N130:N135" si="5">ROUND(L130*K130,2)</f>
        <v>0</v>
      </c>
      <c r="O130" s="286"/>
      <c r="P130" s="286"/>
      <c r="Q130" s="286"/>
      <c r="R130" s="40"/>
      <c r="T130" s="175" t="s">
        <v>22</v>
      </c>
      <c r="U130" s="47" t="s">
        <v>44</v>
      </c>
      <c r="V130" s="39"/>
      <c r="W130" s="176">
        <f t="shared" ref="W130:W135" si="6">V130*K130</f>
        <v>0</v>
      </c>
      <c r="X130" s="176">
        <v>0</v>
      </c>
      <c r="Y130" s="176">
        <f t="shared" ref="Y130:Y135" si="7">X130*K130</f>
        <v>0</v>
      </c>
      <c r="Z130" s="176">
        <v>0</v>
      </c>
      <c r="AA130" s="177">
        <f t="shared" ref="AA130:AA135" si="8">Z130*K130</f>
        <v>0</v>
      </c>
      <c r="AR130" s="21" t="s">
        <v>170</v>
      </c>
      <c r="AT130" s="21" t="s">
        <v>166</v>
      </c>
      <c r="AU130" s="21" t="s">
        <v>121</v>
      </c>
      <c r="AY130" s="21" t="s">
        <v>165</v>
      </c>
      <c r="BE130" s="113">
        <f t="shared" ref="BE130:BE135" si="9">IF(U130="základní",N130,0)</f>
        <v>0</v>
      </c>
      <c r="BF130" s="113">
        <f t="shared" ref="BF130:BF135" si="10">IF(U130="snížená",N130,0)</f>
        <v>0</v>
      </c>
      <c r="BG130" s="113">
        <f t="shared" ref="BG130:BG135" si="11">IF(U130="zákl. přenesená",N130,0)</f>
        <v>0</v>
      </c>
      <c r="BH130" s="113">
        <f t="shared" ref="BH130:BH135" si="12">IF(U130="sníž. přenesená",N130,0)</f>
        <v>0</v>
      </c>
      <c r="BI130" s="113">
        <f t="shared" ref="BI130:BI135" si="13">IF(U130="nulová",N130,0)</f>
        <v>0</v>
      </c>
      <c r="BJ130" s="21" t="s">
        <v>87</v>
      </c>
      <c r="BK130" s="113">
        <f t="shared" ref="BK130:BK135" si="14">ROUND(L130*K130,2)</f>
        <v>0</v>
      </c>
      <c r="BL130" s="21" t="s">
        <v>170</v>
      </c>
      <c r="BM130" s="21" t="s">
        <v>730</v>
      </c>
    </row>
    <row r="131" spans="2:65" s="1" customFormat="1" ht="31.5" customHeight="1">
      <c r="B131" s="38"/>
      <c r="C131" s="171" t="s">
        <v>193</v>
      </c>
      <c r="D131" s="171" t="s">
        <v>166</v>
      </c>
      <c r="E131" s="172" t="s">
        <v>185</v>
      </c>
      <c r="F131" s="283" t="s">
        <v>186</v>
      </c>
      <c r="G131" s="283"/>
      <c r="H131" s="283"/>
      <c r="I131" s="283"/>
      <c r="J131" s="173" t="s">
        <v>169</v>
      </c>
      <c r="K131" s="174">
        <v>8.4</v>
      </c>
      <c r="L131" s="284">
        <v>0</v>
      </c>
      <c r="M131" s="285"/>
      <c r="N131" s="286">
        <f t="shared" si="5"/>
        <v>0</v>
      </c>
      <c r="O131" s="286"/>
      <c r="P131" s="286"/>
      <c r="Q131" s="286"/>
      <c r="R131" s="40"/>
      <c r="T131" s="175" t="s">
        <v>22</v>
      </c>
      <c r="U131" s="47" t="s">
        <v>44</v>
      </c>
      <c r="V131" s="39"/>
      <c r="W131" s="176">
        <f t="shared" si="6"/>
        <v>0</v>
      </c>
      <c r="X131" s="176">
        <v>0</v>
      </c>
      <c r="Y131" s="176">
        <f t="shared" si="7"/>
        <v>0</v>
      </c>
      <c r="Z131" s="176">
        <v>0</v>
      </c>
      <c r="AA131" s="177">
        <f t="shared" si="8"/>
        <v>0</v>
      </c>
      <c r="AR131" s="21" t="s">
        <v>170</v>
      </c>
      <c r="AT131" s="21" t="s">
        <v>166</v>
      </c>
      <c r="AU131" s="21" t="s">
        <v>121</v>
      </c>
      <c r="AY131" s="21" t="s">
        <v>165</v>
      </c>
      <c r="BE131" s="113">
        <f t="shared" si="9"/>
        <v>0</v>
      </c>
      <c r="BF131" s="113">
        <f t="shared" si="10"/>
        <v>0</v>
      </c>
      <c r="BG131" s="113">
        <f t="shared" si="11"/>
        <v>0</v>
      </c>
      <c r="BH131" s="113">
        <f t="shared" si="12"/>
        <v>0</v>
      </c>
      <c r="BI131" s="113">
        <f t="shared" si="13"/>
        <v>0</v>
      </c>
      <c r="BJ131" s="21" t="s">
        <v>87</v>
      </c>
      <c r="BK131" s="113">
        <f t="shared" si="14"/>
        <v>0</v>
      </c>
      <c r="BL131" s="21" t="s">
        <v>170</v>
      </c>
      <c r="BM131" s="21" t="s">
        <v>731</v>
      </c>
    </row>
    <row r="132" spans="2:65" s="1" customFormat="1" ht="31.5" customHeight="1">
      <c r="B132" s="38"/>
      <c r="C132" s="171" t="s">
        <v>197</v>
      </c>
      <c r="D132" s="171" t="s">
        <v>166</v>
      </c>
      <c r="E132" s="172" t="s">
        <v>188</v>
      </c>
      <c r="F132" s="283" t="s">
        <v>189</v>
      </c>
      <c r="G132" s="283"/>
      <c r="H132" s="283"/>
      <c r="I132" s="283"/>
      <c r="J132" s="173" t="s">
        <v>169</v>
      </c>
      <c r="K132" s="174">
        <v>2.5630000000000002</v>
      </c>
      <c r="L132" s="284">
        <v>0</v>
      </c>
      <c r="M132" s="285"/>
      <c r="N132" s="286">
        <f t="shared" si="5"/>
        <v>0</v>
      </c>
      <c r="O132" s="286"/>
      <c r="P132" s="286"/>
      <c r="Q132" s="286"/>
      <c r="R132" s="40"/>
      <c r="T132" s="175" t="s">
        <v>22</v>
      </c>
      <c r="U132" s="47" t="s">
        <v>44</v>
      </c>
      <c r="V132" s="39"/>
      <c r="W132" s="176">
        <f t="shared" si="6"/>
        <v>0</v>
      </c>
      <c r="X132" s="176">
        <v>0</v>
      </c>
      <c r="Y132" s="176">
        <f t="shared" si="7"/>
        <v>0</v>
      </c>
      <c r="Z132" s="176">
        <v>0</v>
      </c>
      <c r="AA132" s="177">
        <f t="shared" si="8"/>
        <v>0</v>
      </c>
      <c r="AR132" s="21" t="s">
        <v>170</v>
      </c>
      <c r="AT132" s="21" t="s">
        <v>166</v>
      </c>
      <c r="AU132" s="21" t="s">
        <v>121</v>
      </c>
      <c r="AY132" s="21" t="s">
        <v>165</v>
      </c>
      <c r="BE132" s="113">
        <f t="shared" si="9"/>
        <v>0</v>
      </c>
      <c r="BF132" s="113">
        <f t="shared" si="10"/>
        <v>0</v>
      </c>
      <c r="BG132" s="113">
        <f t="shared" si="11"/>
        <v>0</v>
      </c>
      <c r="BH132" s="113">
        <f t="shared" si="12"/>
        <v>0</v>
      </c>
      <c r="BI132" s="113">
        <f t="shared" si="13"/>
        <v>0</v>
      </c>
      <c r="BJ132" s="21" t="s">
        <v>87</v>
      </c>
      <c r="BK132" s="113">
        <f t="shared" si="14"/>
        <v>0</v>
      </c>
      <c r="BL132" s="21" t="s">
        <v>170</v>
      </c>
      <c r="BM132" s="21" t="s">
        <v>732</v>
      </c>
    </row>
    <row r="133" spans="2:65" s="1" customFormat="1" ht="22.5" customHeight="1">
      <c r="B133" s="38"/>
      <c r="C133" s="171" t="s">
        <v>202</v>
      </c>
      <c r="D133" s="171" t="s">
        <v>166</v>
      </c>
      <c r="E133" s="172" t="s">
        <v>194</v>
      </c>
      <c r="F133" s="283" t="s">
        <v>195</v>
      </c>
      <c r="G133" s="283"/>
      <c r="H133" s="283"/>
      <c r="I133" s="283"/>
      <c r="J133" s="173" t="s">
        <v>169</v>
      </c>
      <c r="K133" s="174">
        <v>2.5630000000000002</v>
      </c>
      <c r="L133" s="284">
        <v>0</v>
      </c>
      <c r="M133" s="285"/>
      <c r="N133" s="286">
        <f t="shared" si="5"/>
        <v>0</v>
      </c>
      <c r="O133" s="286"/>
      <c r="P133" s="286"/>
      <c r="Q133" s="286"/>
      <c r="R133" s="40"/>
      <c r="T133" s="175" t="s">
        <v>22</v>
      </c>
      <c r="U133" s="47" t="s">
        <v>44</v>
      </c>
      <c r="V133" s="39"/>
      <c r="W133" s="176">
        <f t="shared" si="6"/>
        <v>0</v>
      </c>
      <c r="X133" s="176">
        <v>0</v>
      </c>
      <c r="Y133" s="176">
        <f t="shared" si="7"/>
        <v>0</v>
      </c>
      <c r="Z133" s="176">
        <v>0</v>
      </c>
      <c r="AA133" s="177">
        <f t="shared" si="8"/>
        <v>0</v>
      </c>
      <c r="AR133" s="21" t="s">
        <v>170</v>
      </c>
      <c r="AT133" s="21" t="s">
        <v>166</v>
      </c>
      <c r="AU133" s="21" t="s">
        <v>121</v>
      </c>
      <c r="AY133" s="21" t="s">
        <v>165</v>
      </c>
      <c r="BE133" s="113">
        <f t="shared" si="9"/>
        <v>0</v>
      </c>
      <c r="BF133" s="113">
        <f t="shared" si="10"/>
        <v>0</v>
      </c>
      <c r="BG133" s="113">
        <f t="shared" si="11"/>
        <v>0</v>
      </c>
      <c r="BH133" s="113">
        <f t="shared" si="12"/>
        <v>0</v>
      </c>
      <c r="BI133" s="113">
        <f t="shared" si="13"/>
        <v>0</v>
      </c>
      <c r="BJ133" s="21" t="s">
        <v>87</v>
      </c>
      <c r="BK133" s="113">
        <f t="shared" si="14"/>
        <v>0</v>
      </c>
      <c r="BL133" s="21" t="s">
        <v>170</v>
      </c>
      <c r="BM133" s="21" t="s">
        <v>733</v>
      </c>
    </row>
    <row r="134" spans="2:65" s="1" customFormat="1" ht="31.5" customHeight="1">
      <c r="B134" s="38"/>
      <c r="C134" s="171" t="s">
        <v>210</v>
      </c>
      <c r="D134" s="171" t="s">
        <v>166</v>
      </c>
      <c r="E134" s="172" t="s">
        <v>198</v>
      </c>
      <c r="F134" s="283" t="s">
        <v>199</v>
      </c>
      <c r="G134" s="283"/>
      <c r="H134" s="283"/>
      <c r="I134" s="283"/>
      <c r="J134" s="173" t="s">
        <v>200</v>
      </c>
      <c r="K134" s="174">
        <v>4.6130000000000004</v>
      </c>
      <c r="L134" s="284">
        <v>0</v>
      </c>
      <c r="M134" s="285"/>
      <c r="N134" s="286">
        <f t="shared" si="5"/>
        <v>0</v>
      </c>
      <c r="O134" s="286"/>
      <c r="P134" s="286"/>
      <c r="Q134" s="286"/>
      <c r="R134" s="40"/>
      <c r="T134" s="175" t="s">
        <v>22</v>
      </c>
      <c r="U134" s="47" t="s">
        <v>44</v>
      </c>
      <c r="V134" s="39"/>
      <c r="W134" s="176">
        <f t="shared" si="6"/>
        <v>0</v>
      </c>
      <c r="X134" s="176">
        <v>0</v>
      </c>
      <c r="Y134" s="176">
        <f t="shared" si="7"/>
        <v>0</v>
      </c>
      <c r="Z134" s="176">
        <v>0</v>
      </c>
      <c r="AA134" s="177">
        <f t="shared" si="8"/>
        <v>0</v>
      </c>
      <c r="AR134" s="21" t="s">
        <v>170</v>
      </c>
      <c r="AT134" s="21" t="s">
        <v>166</v>
      </c>
      <c r="AU134" s="21" t="s">
        <v>121</v>
      </c>
      <c r="AY134" s="21" t="s">
        <v>165</v>
      </c>
      <c r="BE134" s="113">
        <f t="shared" si="9"/>
        <v>0</v>
      </c>
      <c r="BF134" s="113">
        <f t="shared" si="10"/>
        <v>0</v>
      </c>
      <c r="BG134" s="113">
        <f t="shared" si="11"/>
        <v>0</v>
      </c>
      <c r="BH134" s="113">
        <f t="shared" si="12"/>
        <v>0</v>
      </c>
      <c r="BI134" s="113">
        <f t="shared" si="13"/>
        <v>0</v>
      </c>
      <c r="BJ134" s="21" t="s">
        <v>87</v>
      </c>
      <c r="BK134" s="113">
        <f t="shared" si="14"/>
        <v>0</v>
      </c>
      <c r="BL134" s="21" t="s">
        <v>170</v>
      </c>
      <c r="BM134" s="21" t="s">
        <v>734</v>
      </c>
    </row>
    <row r="135" spans="2:65" s="1" customFormat="1" ht="31.5" customHeight="1">
      <c r="B135" s="38"/>
      <c r="C135" s="171" t="s">
        <v>220</v>
      </c>
      <c r="D135" s="171" t="s">
        <v>166</v>
      </c>
      <c r="E135" s="172" t="s">
        <v>203</v>
      </c>
      <c r="F135" s="283" t="s">
        <v>204</v>
      </c>
      <c r="G135" s="283"/>
      <c r="H135" s="283"/>
      <c r="I135" s="283"/>
      <c r="J135" s="173" t="s">
        <v>169</v>
      </c>
      <c r="K135" s="174">
        <v>5.8070000000000004</v>
      </c>
      <c r="L135" s="284">
        <v>0</v>
      </c>
      <c r="M135" s="285"/>
      <c r="N135" s="286">
        <f t="shared" si="5"/>
        <v>0</v>
      </c>
      <c r="O135" s="286"/>
      <c r="P135" s="286"/>
      <c r="Q135" s="286"/>
      <c r="R135" s="40"/>
      <c r="T135" s="175" t="s">
        <v>22</v>
      </c>
      <c r="U135" s="47" t="s">
        <v>44</v>
      </c>
      <c r="V135" s="39"/>
      <c r="W135" s="176">
        <f t="shared" si="6"/>
        <v>0</v>
      </c>
      <c r="X135" s="176">
        <v>0</v>
      </c>
      <c r="Y135" s="176">
        <f t="shared" si="7"/>
        <v>0</v>
      </c>
      <c r="Z135" s="176">
        <v>0</v>
      </c>
      <c r="AA135" s="177">
        <f t="shared" si="8"/>
        <v>0</v>
      </c>
      <c r="AR135" s="21" t="s">
        <v>170</v>
      </c>
      <c r="AT135" s="21" t="s">
        <v>166</v>
      </c>
      <c r="AU135" s="21" t="s">
        <v>121</v>
      </c>
      <c r="AY135" s="21" t="s">
        <v>165</v>
      </c>
      <c r="BE135" s="113">
        <f t="shared" si="9"/>
        <v>0</v>
      </c>
      <c r="BF135" s="113">
        <f t="shared" si="10"/>
        <v>0</v>
      </c>
      <c r="BG135" s="113">
        <f t="shared" si="11"/>
        <v>0</v>
      </c>
      <c r="BH135" s="113">
        <f t="shared" si="12"/>
        <v>0</v>
      </c>
      <c r="BI135" s="113">
        <f t="shared" si="13"/>
        <v>0</v>
      </c>
      <c r="BJ135" s="21" t="s">
        <v>87</v>
      </c>
      <c r="BK135" s="113">
        <f t="shared" si="14"/>
        <v>0</v>
      </c>
      <c r="BL135" s="21" t="s">
        <v>170</v>
      </c>
      <c r="BM135" s="21" t="s">
        <v>735</v>
      </c>
    </row>
    <row r="136" spans="2:65" s="10" customFormat="1" ht="22.5" customHeight="1">
      <c r="B136" s="178"/>
      <c r="C136" s="179"/>
      <c r="D136" s="179"/>
      <c r="E136" s="180" t="s">
        <v>22</v>
      </c>
      <c r="F136" s="287" t="s">
        <v>736</v>
      </c>
      <c r="G136" s="288"/>
      <c r="H136" s="288"/>
      <c r="I136" s="288"/>
      <c r="J136" s="179"/>
      <c r="K136" s="181" t="s">
        <v>22</v>
      </c>
      <c r="L136" s="179"/>
      <c r="M136" s="179"/>
      <c r="N136" s="179"/>
      <c r="O136" s="179"/>
      <c r="P136" s="179"/>
      <c r="Q136" s="179"/>
      <c r="R136" s="182"/>
      <c r="T136" s="183"/>
      <c r="U136" s="179"/>
      <c r="V136" s="179"/>
      <c r="W136" s="179"/>
      <c r="X136" s="179"/>
      <c r="Y136" s="179"/>
      <c r="Z136" s="179"/>
      <c r="AA136" s="184"/>
      <c r="AT136" s="185" t="s">
        <v>173</v>
      </c>
      <c r="AU136" s="185" t="s">
        <v>121</v>
      </c>
      <c r="AV136" s="10" t="s">
        <v>87</v>
      </c>
      <c r="AW136" s="10" t="s">
        <v>36</v>
      </c>
      <c r="AX136" s="10" t="s">
        <v>79</v>
      </c>
      <c r="AY136" s="185" t="s">
        <v>165</v>
      </c>
    </row>
    <row r="137" spans="2:65" s="11" customFormat="1" ht="22.5" customHeight="1">
      <c r="B137" s="186"/>
      <c r="C137" s="187"/>
      <c r="D137" s="187"/>
      <c r="E137" s="188" t="s">
        <v>22</v>
      </c>
      <c r="F137" s="291" t="s">
        <v>737</v>
      </c>
      <c r="G137" s="292"/>
      <c r="H137" s="292"/>
      <c r="I137" s="292"/>
      <c r="J137" s="187"/>
      <c r="K137" s="189">
        <v>8.4</v>
      </c>
      <c r="L137" s="187"/>
      <c r="M137" s="187"/>
      <c r="N137" s="187"/>
      <c r="O137" s="187"/>
      <c r="P137" s="187"/>
      <c r="Q137" s="187"/>
      <c r="R137" s="190"/>
      <c r="T137" s="191"/>
      <c r="U137" s="187"/>
      <c r="V137" s="187"/>
      <c r="W137" s="187"/>
      <c r="X137" s="187"/>
      <c r="Y137" s="187"/>
      <c r="Z137" s="187"/>
      <c r="AA137" s="192"/>
      <c r="AT137" s="193" t="s">
        <v>173</v>
      </c>
      <c r="AU137" s="193" t="s">
        <v>121</v>
      </c>
      <c r="AV137" s="11" t="s">
        <v>121</v>
      </c>
      <c r="AW137" s="11" t="s">
        <v>36</v>
      </c>
      <c r="AX137" s="11" t="s">
        <v>79</v>
      </c>
      <c r="AY137" s="193" t="s">
        <v>165</v>
      </c>
    </row>
    <row r="138" spans="2:65" s="10" customFormat="1" ht="22.5" customHeight="1">
      <c r="B138" s="178"/>
      <c r="C138" s="179"/>
      <c r="D138" s="179"/>
      <c r="E138" s="180" t="s">
        <v>22</v>
      </c>
      <c r="F138" s="289" t="s">
        <v>738</v>
      </c>
      <c r="G138" s="290"/>
      <c r="H138" s="290"/>
      <c r="I138" s="290"/>
      <c r="J138" s="179"/>
      <c r="K138" s="181" t="s">
        <v>22</v>
      </c>
      <c r="L138" s="179"/>
      <c r="M138" s="179"/>
      <c r="N138" s="179"/>
      <c r="O138" s="179"/>
      <c r="P138" s="179"/>
      <c r="Q138" s="179"/>
      <c r="R138" s="182"/>
      <c r="T138" s="183"/>
      <c r="U138" s="179"/>
      <c r="V138" s="179"/>
      <c r="W138" s="179"/>
      <c r="X138" s="179"/>
      <c r="Y138" s="179"/>
      <c r="Z138" s="179"/>
      <c r="AA138" s="184"/>
      <c r="AT138" s="185" t="s">
        <v>173</v>
      </c>
      <c r="AU138" s="185" t="s">
        <v>121</v>
      </c>
      <c r="AV138" s="10" t="s">
        <v>87</v>
      </c>
      <c r="AW138" s="10" t="s">
        <v>36</v>
      </c>
      <c r="AX138" s="10" t="s">
        <v>79</v>
      </c>
      <c r="AY138" s="185" t="s">
        <v>165</v>
      </c>
    </row>
    <row r="139" spans="2:65" s="11" customFormat="1" ht="22.5" customHeight="1">
      <c r="B139" s="186"/>
      <c r="C139" s="187"/>
      <c r="D139" s="187"/>
      <c r="E139" s="188" t="s">
        <v>22</v>
      </c>
      <c r="F139" s="291" t="s">
        <v>739</v>
      </c>
      <c r="G139" s="292"/>
      <c r="H139" s="292"/>
      <c r="I139" s="292"/>
      <c r="J139" s="187"/>
      <c r="K139" s="189">
        <v>-2.593</v>
      </c>
      <c r="L139" s="187"/>
      <c r="M139" s="187"/>
      <c r="N139" s="187"/>
      <c r="O139" s="187"/>
      <c r="P139" s="187"/>
      <c r="Q139" s="187"/>
      <c r="R139" s="190"/>
      <c r="T139" s="191"/>
      <c r="U139" s="187"/>
      <c r="V139" s="187"/>
      <c r="W139" s="187"/>
      <c r="X139" s="187"/>
      <c r="Y139" s="187"/>
      <c r="Z139" s="187"/>
      <c r="AA139" s="192"/>
      <c r="AT139" s="193" t="s">
        <v>173</v>
      </c>
      <c r="AU139" s="193" t="s">
        <v>121</v>
      </c>
      <c r="AV139" s="11" t="s">
        <v>121</v>
      </c>
      <c r="AW139" s="11" t="s">
        <v>36</v>
      </c>
      <c r="AX139" s="11" t="s">
        <v>79</v>
      </c>
      <c r="AY139" s="193" t="s">
        <v>165</v>
      </c>
    </row>
    <row r="140" spans="2:65" s="12" customFormat="1" ht="22.5" customHeight="1">
      <c r="B140" s="194"/>
      <c r="C140" s="195"/>
      <c r="D140" s="195"/>
      <c r="E140" s="196" t="s">
        <v>22</v>
      </c>
      <c r="F140" s="293" t="s">
        <v>180</v>
      </c>
      <c r="G140" s="294"/>
      <c r="H140" s="294"/>
      <c r="I140" s="294"/>
      <c r="J140" s="195"/>
      <c r="K140" s="197">
        <v>5.8070000000000004</v>
      </c>
      <c r="L140" s="195"/>
      <c r="M140" s="195"/>
      <c r="N140" s="195"/>
      <c r="O140" s="195"/>
      <c r="P140" s="195"/>
      <c r="Q140" s="195"/>
      <c r="R140" s="198"/>
      <c r="T140" s="199"/>
      <c r="U140" s="195"/>
      <c r="V140" s="195"/>
      <c r="W140" s="195"/>
      <c r="X140" s="195"/>
      <c r="Y140" s="195"/>
      <c r="Z140" s="195"/>
      <c r="AA140" s="200"/>
      <c r="AT140" s="201" t="s">
        <v>173</v>
      </c>
      <c r="AU140" s="201" t="s">
        <v>121</v>
      </c>
      <c r="AV140" s="12" t="s">
        <v>170</v>
      </c>
      <c r="AW140" s="12" t="s">
        <v>36</v>
      </c>
      <c r="AX140" s="12" t="s">
        <v>87</v>
      </c>
      <c r="AY140" s="201" t="s">
        <v>165</v>
      </c>
    </row>
    <row r="141" spans="2:65" s="1" customFormat="1" ht="31.5" customHeight="1">
      <c r="B141" s="38"/>
      <c r="C141" s="171" t="s">
        <v>225</v>
      </c>
      <c r="D141" s="171" t="s">
        <v>166</v>
      </c>
      <c r="E141" s="172" t="s">
        <v>211</v>
      </c>
      <c r="F141" s="283" t="s">
        <v>212</v>
      </c>
      <c r="G141" s="283"/>
      <c r="H141" s="283"/>
      <c r="I141" s="283"/>
      <c r="J141" s="173" t="s">
        <v>169</v>
      </c>
      <c r="K141" s="174">
        <v>2.0329999999999999</v>
      </c>
      <c r="L141" s="284">
        <v>0</v>
      </c>
      <c r="M141" s="285"/>
      <c r="N141" s="286">
        <f>ROUND(L141*K141,2)</f>
        <v>0</v>
      </c>
      <c r="O141" s="286"/>
      <c r="P141" s="286"/>
      <c r="Q141" s="286"/>
      <c r="R141" s="40"/>
      <c r="T141" s="175" t="s">
        <v>22</v>
      </c>
      <c r="U141" s="47" t="s">
        <v>44</v>
      </c>
      <c r="V141" s="39"/>
      <c r="W141" s="176">
        <f>V141*K141</f>
        <v>0</v>
      </c>
      <c r="X141" s="176">
        <v>0</v>
      </c>
      <c r="Y141" s="176">
        <f>X141*K141</f>
        <v>0</v>
      </c>
      <c r="Z141" s="176">
        <v>0</v>
      </c>
      <c r="AA141" s="177">
        <f>Z141*K141</f>
        <v>0</v>
      </c>
      <c r="AR141" s="21" t="s">
        <v>170</v>
      </c>
      <c r="AT141" s="21" t="s">
        <v>166</v>
      </c>
      <c r="AU141" s="21" t="s">
        <v>121</v>
      </c>
      <c r="AY141" s="21" t="s">
        <v>165</v>
      </c>
      <c r="BE141" s="113">
        <f>IF(U141="základní",N141,0)</f>
        <v>0</v>
      </c>
      <c r="BF141" s="113">
        <f>IF(U141="snížená",N141,0)</f>
        <v>0</v>
      </c>
      <c r="BG141" s="113">
        <f>IF(U141="zákl. přenesená",N141,0)</f>
        <v>0</v>
      </c>
      <c r="BH141" s="113">
        <f>IF(U141="sníž. přenesená",N141,0)</f>
        <v>0</v>
      </c>
      <c r="BI141" s="113">
        <f>IF(U141="nulová",N141,0)</f>
        <v>0</v>
      </c>
      <c r="BJ141" s="21" t="s">
        <v>87</v>
      </c>
      <c r="BK141" s="113">
        <f>ROUND(L141*K141,2)</f>
        <v>0</v>
      </c>
      <c r="BL141" s="21" t="s">
        <v>170</v>
      </c>
      <c r="BM141" s="21" t="s">
        <v>740</v>
      </c>
    </row>
    <row r="142" spans="2:65" s="11" customFormat="1" ht="22.5" customHeight="1">
      <c r="B142" s="186"/>
      <c r="C142" s="187"/>
      <c r="D142" s="187"/>
      <c r="E142" s="188" t="s">
        <v>22</v>
      </c>
      <c r="F142" s="299" t="s">
        <v>741</v>
      </c>
      <c r="G142" s="300"/>
      <c r="H142" s="300"/>
      <c r="I142" s="300"/>
      <c r="J142" s="187"/>
      <c r="K142" s="189">
        <v>2.0329999999999999</v>
      </c>
      <c r="L142" s="187"/>
      <c r="M142" s="187"/>
      <c r="N142" s="187"/>
      <c r="O142" s="187"/>
      <c r="P142" s="187"/>
      <c r="Q142" s="187"/>
      <c r="R142" s="190"/>
      <c r="T142" s="191"/>
      <c r="U142" s="187"/>
      <c r="V142" s="187"/>
      <c r="W142" s="187"/>
      <c r="X142" s="187"/>
      <c r="Y142" s="187"/>
      <c r="Z142" s="187"/>
      <c r="AA142" s="192"/>
      <c r="AT142" s="193" t="s">
        <v>173</v>
      </c>
      <c r="AU142" s="193" t="s">
        <v>121</v>
      </c>
      <c r="AV142" s="11" t="s">
        <v>121</v>
      </c>
      <c r="AW142" s="11" t="s">
        <v>36</v>
      </c>
      <c r="AX142" s="11" t="s">
        <v>87</v>
      </c>
      <c r="AY142" s="193" t="s">
        <v>165</v>
      </c>
    </row>
    <row r="143" spans="2:65" s="1" customFormat="1" ht="22.5" customHeight="1">
      <c r="B143" s="38"/>
      <c r="C143" s="202" t="s">
        <v>232</v>
      </c>
      <c r="D143" s="202" t="s">
        <v>221</v>
      </c>
      <c r="E143" s="203" t="s">
        <v>222</v>
      </c>
      <c r="F143" s="295" t="s">
        <v>223</v>
      </c>
      <c r="G143" s="295"/>
      <c r="H143" s="295"/>
      <c r="I143" s="295"/>
      <c r="J143" s="204" t="s">
        <v>200</v>
      </c>
      <c r="K143" s="205">
        <v>5.5</v>
      </c>
      <c r="L143" s="296">
        <v>0</v>
      </c>
      <c r="M143" s="297"/>
      <c r="N143" s="298">
        <f>ROUND(L143*K143,2)</f>
        <v>0</v>
      </c>
      <c r="O143" s="286"/>
      <c r="P143" s="286"/>
      <c r="Q143" s="286"/>
      <c r="R143" s="40"/>
      <c r="T143" s="175" t="s">
        <v>22</v>
      </c>
      <c r="U143" s="47" t="s">
        <v>44</v>
      </c>
      <c r="V143" s="39"/>
      <c r="W143" s="176">
        <f>V143*K143</f>
        <v>0</v>
      </c>
      <c r="X143" s="176">
        <v>1</v>
      </c>
      <c r="Y143" s="176">
        <f>X143*K143</f>
        <v>5.5</v>
      </c>
      <c r="Z143" s="176">
        <v>0</v>
      </c>
      <c r="AA143" s="177">
        <f>Z143*K143</f>
        <v>0</v>
      </c>
      <c r="AR143" s="21" t="s">
        <v>210</v>
      </c>
      <c r="AT143" s="21" t="s">
        <v>221</v>
      </c>
      <c r="AU143" s="21" t="s">
        <v>121</v>
      </c>
      <c r="AY143" s="21" t="s">
        <v>165</v>
      </c>
      <c r="BE143" s="113">
        <f>IF(U143="základní",N143,0)</f>
        <v>0</v>
      </c>
      <c r="BF143" s="113">
        <f>IF(U143="snížená",N143,0)</f>
        <v>0</v>
      </c>
      <c r="BG143" s="113">
        <f>IF(U143="zákl. přenesená",N143,0)</f>
        <v>0</v>
      </c>
      <c r="BH143" s="113">
        <f>IF(U143="sníž. přenesená",N143,0)</f>
        <v>0</v>
      </c>
      <c r="BI143" s="113">
        <f>IF(U143="nulová",N143,0)</f>
        <v>0</v>
      </c>
      <c r="BJ143" s="21" t="s">
        <v>87</v>
      </c>
      <c r="BK143" s="113">
        <f>ROUND(L143*K143,2)</f>
        <v>0</v>
      </c>
      <c r="BL143" s="21" t="s">
        <v>170</v>
      </c>
      <c r="BM143" s="21" t="s">
        <v>742</v>
      </c>
    </row>
    <row r="144" spans="2:65" s="9" customFormat="1" ht="29.85" customHeight="1">
      <c r="B144" s="160"/>
      <c r="C144" s="161"/>
      <c r="D144" s="170" t="s">
        <v>717</v>
      </c>
      <c r="E144" s="170"/>
      <c r="F144" s="170"/>
      <c r="G144" s="170"/>
      <c r="H144" s="170"/>
      <c r="I144" s="170"/>
      <c r="J144" s="170"/>
      <c r="K144" s="170"/>
      <c r="L144" s="170"/>
      <c r="M144" s="170"/>
      <c r="N144" s="306">
        <f>BK144</f>
        <v>0</v>
      </c>
      <c r="O144" s="307"/>
      <c r="P144" s="307"/>
      <c r="Q144" s="307"/>
      <c r="R144" s="163"/>
      <c r="T144" s="164"/>
      <c r="U144" s="161"/>
      <c r="V144" s="161"/>
      <c r="W144" s="165">
        <f>SUM(W145:W146)</f>
        <v>0</v>
      </c>
      <c r="X144" s="161"/>
      <c r="Y144" s="165">
        <f>SUM(Y145:Y146)</f>
        <v>0</v>
      </c>
      <c r="Z144" s="161"/>
      <c r="AA144" s="166">
        <f>SUM(AA145:AA146)</f>
        <v>0</v>
      </c>
      <c r="AR144" s="167" t="s">
        <v>87</v>
      </c>
      <c r="AT144" s="168" t="s">
        <v>78</v>
      </c>
      <c r="AU144" s="168" t="s">
        <v>87</v>
      </c>
      <c r="AY144" s="167" t="s">
        <v>165</v>
      </c>
      <c r="BK144" s="169">
        <f>SUM(BK145:BK146)</f>
        <v>0</v>
      </c>
    </row>
    <row r="145" spans="2:65" s="1" customFormat="1" ht="22.5" customHeight="1">
      <c r="B145" s="38"/>
      <c r="C145" s="171" t="s">
        <v>236</v>
      </c>
      <c r="D145" s="171" t="s">
        <v>166</v>
      </c>
      <c r="E145" s="172" t="s">
        <v>743</v>
      </c>
      <c r="F145" s="283" t="s">
        <v>744</v>
      </c>
      <c r="G145" s="283"/>
      <c r="H145" s="283"/>
      <c r="I145" s="283"/>
      <c r="J145" s="173" t="s">
        <v>745</v>
      </c>
      <c r="K145" s="174">
        <v>1</v>
      </c>
      <c r="L145" s="284">
        <v>0</v>
      </c>
      <c r="M145" s="285"/>
      <c r="N145" s="286">
        <f>ROUND(L145*K145,2)</f>
        <v>0</v>
      </c>
      <c r="O145" s="286"/>
      <c r="P145" s="286"/>
      <c r="Q145" s="286"/>
      <c r="R145" s="40"/>
      <c r="T145" s="175" t="s">
        <v>22</v>
      </c>
      <c r="U145" s="47" t="s">
        <v>44</v>
      </c>
      <c r="V145" s="39"/>
      <c r="W145" s="176">
        <f>V145*K145</f>
        <v>0</v>
      </c>
      <c r="X145" s="176">
        <v>0</v>
      </c>
      <c r="Y145" s="176">
        <f>X145*K145</f>
        <v>0</v>
      </c>
      <c r="Z145" s="176">
        <v>0</v>
      </c>
      <c r="AA145" s="177">
        <f>Z145*K145</f>
        <v>0</v>
      </c>
      <c r="AR145" s="21" t="s">
        <v>170</v>
      </c>
      <c r="AT145" s="21" t="s">
        <v>166</v>
      </c>
      <c r="AU145" s="21" t="s">
        <v>121</v>
      </c>
      <c r="AY145" s="21" t="s">
        <v>165</v>
      </c>
      <c r="BE145" s="113">
        <f>IF(U145="základní",N145,0)</f>
        <v>0</v>
      </c>
      <c r="BF145" s="113">
        <f>IF(U145="snížená",N145,0)</f>
        <v>0</v>
      </c>
      <c r="BG145" s="113">
        <f>IF(U145="zákl. přenesená",N145,0)</f>
        <v>0</v>
      </c>
      <c r="BH145" s="113">
        <f>IF(U145="sníž. přenesená",N145,0)</f>
        <v>0</v>
      </c>
      <c r="BI145" s="113">
        <f>IF(U145="nulová",N145,0)</f>
        <v>0</v>
      </c>
      <c r="BJ145" s="21" t="s">
        <v>87</v>
      </c>
      <c r="BK145" s="113">
        <f>ROUND(L145*K145,2)</f>
        <v>0</v>
      </c>
      <c r="BL145" s="21" t="s">
        <v>170</v>
      </c>
      <c r="BM145" s="21" t="s">
        <v>746</v>
      </c>
    </row>
    <row r="146" spans="2:65" s="1" customFormat="1" ht="22.5" customHeight="1">
      <c r="B146" s="38"/>
      <c r="C146" s="202" t="s">
        <v>242</v>
      </c>
      <c r="D146" s="202" t="s">
        <v>221</v>
      </c>
      <c r="E146" s="203" t="s">
        <v>747</v>
      </c>
      <c r="F146" s="295" t="s">
        <v>748</v>
      </c>
      <c r="G146" s="295"/>
      <c r="H146" s="295"/>
      <c r="I146" s="295"/>
      <c r="J146" s="204" t="s">
        <v>749</v>
      </c>
      <c r="K146" s="205">
        <v>1</v>
      </c>
      <c r="L146" s="296">
        <v>0</v>
      </c>
      <c r="M146" s="297"/>
      <c r="N146" s="298">
        <f>ROUND(L146*K146,2)</f>
        <v>0</v>
      </c>
      <c r="O146" s="286"/>
      <c r="P146" s="286"/>
      <c r="Q146" s="286"/>
      <c r="R146" s="40"/>
      <c r="T146" s="175" t="s">
        <v>22</v>
      </c>
      <c r="U146" s="47" t="s">
        <v>44</v>
      </c>
      <c r="V146" s="39"/>
      <c r="W146" s="176">
        <f>V146*K146</f>
        <v>0</v>
      </c>
      <c r="X146" s="176">
        <v>0</v>
      </c>
      <c r="Y146" s="176">
        <f>X146*K146</f>
        <v>0</v>
      </c>
      <c r="Z146" s="176">
        <v>0</v>
      </c>
      <c r="AA146" s="177">
        <f>Z146*K146</f>
        <v>0</v>
      </c>
      <c r="AR146" s="21" t="s">
        <v>210</v>
      </c>
      <c r="AT146" s="21" t="s">
        <v>221</v>
      </c>
      <c r="AU146" s="21" t="s">
        <v>121</v>
      </c>
      <c r="AY146" s="21" t="s">
        <v>165</v>
      </c>
      <c r="BE146" s="113">
        <f>IF(U146="základní",N146,0)</f>
        <v>0</v>
      </c>
      <c r="BF146" s="113">
        <f>IF(U146="snížená",N146,0)</f>
        <v>0</v>
      </c>
      <c r="BG146" s="113">
        <f>IF(U146="zákl. přenesená",N146,0)</f>
        <v>0</v>
      </c>
      <c r="BH146" s="113">
        <f>IF(U146="sníž. přenesená",N146,0)</f>
        <v>0</v>
      </c>
      <c r="BI146" s="113">
        <f>IF(U146="nulová",N146,0)</f>
        <v>0</v>
      </c>
      <c r="BJ146" s="21" t="s">
        <v>87</v>
      </c>
      <c r="BK146" s="113">
        <f>ROUND(L146*K146,2)</f>
        <v>0</v>
      </c>
      <c r="BL146" s="21" t="s">
        <v>170</v>
      </c>
      <c r="BM146" s="21" t="s">
        <v>750</v>
      </c>
    </row>
    <row r="147" spans="2:65" s="9" customFormat="1" ht="29.85" customHeight="1">
      <c r="B147" s="160"/>
      <c r="C147" s="161"/>
      <c r="D147" s="170" t="s">
        <v>133</v>
      </c>
      <c r="E147" s="170"/>
      <c r="F147" s="170"/>
      <c r="G147" s="170"/>
      <c r="H147" s="170"/>
      <c r="I147" s="170"/>
      <c r="J147" s="170"/>
      <c r="K147" s="170"/>
      <c r="L147" s="170"/>
      <c r="M147" s="170"/>
      <c r="N147" s="306">
        <f>BK147</f>
        <v>0</v>
      </c>
      <c r="O147" s="307"/>
      <c r="P147" s="307"/>
      <c r="Q147" s="307"/>
      <c r="R147" s="163"/>
      <c r="T147" s="164"/>
      <c r="U147" s="161"/>
      <c r="V147" s="161"/>
      <c r="W147" s="165">
        <f>SUM(W148:W152)</f>
        <v>0</v>
      </c>
      <c r="X147" s="161"/>
      <c r="Y147" s="165">
        <f>SUM(Y148:Y152)</f>
        <v>0</v>
      </c>
      <c r="Z147" s="161"/>
      <c r="AA147" s="166">
        <f>SUM(AA148:AA152)</f>
        <v>0</v>
      </c>
      <c r="AR147" s="167" t="s">
        <v>87</v>
      </c>
      <c r="AT147" s="168" t="s">
        <v>78</v>
      </c>
      <c r="AU147" s="168" t="s">
        <v>87</v>
      </c>
      <c r="AY147" s="167" t="s">
        <v>165</v>
      </c>
      <c r="BK147" s="169">
        <f>SUM(BK148:BK152)</f>
        <v>0</v>
      </c>
    </row>
    <row r="148" spans="2:65" s="1" customFormat="1" ht="31.5" customHeight="1">
      <c r="B148" s="38"/>
      <c r="C148" s="171" t="s">
        <v>248</v>
      </c>
      <c r="D148" s="171" t="s">
        <v>166</v>
      </c>
      <c r="E148" s="172" t="s">
        <v>226</v>
      </c>
      <c r="F148" s="283" t="s">
        <v>227</v>
      </c>
      <c r="G148" s="283"/>
      <c r="H148" s="283"/>
      <c r="I148" s="283"/>
      <c r="J148" s="173" t="s">
        <v>169</v>
      </c>
      <c r="K148" s="174">
        <v>0.56000000000000005</v>
      </c>
      <c r="L148" s="284">
        <v>0</v>
      </c>
      <c r="M148" s="285"/>
      <c r="N148" s="286">
        <f>ROUND(L148*K148,2)</f>
        <v>0</v>
      </c>
      <c r="O148" s="286"/>
      <c r="P148" s="286"/>
      <c r="Q148" s="286"/>
      <c r="R148" s="40"/>
      <c r="T148" s="175" t="s">
        <v>22</v>
      </c>
      <c r="U148" s="47" t="s">
        <v>44</v>
      </c>
      <c r="V148" s="39"/>
      <c r="W148" s="176">
        <f>V148*K148</f>
        <v>0</v>
      </c>
      <c r="X148" s="176">
        <v>0</v>
      </c>
      <c r="Y148" s="176">
        <f>X148*K148</f>
        <v>0</v>
      </c>
      <c r="Z148" s="176">
        <v>0</v>
      </c>
      <c r="AA148" s="177">
        <f>Z148*K148</f>
        <v>0</v>
      </c>
      <c r="AR148" s="21" t="s">
        <v>170</v>
      </c>
      <c r="AT148" s="21" t="s">
        <v>166</v>
      </c>
      <c r="AU148" s="21" t="s">
        <v>121</v>
      </c>
      <c r="AY148" s="21" t="s">
        <v>165</v>
      </c>
      <c r="BE148" s="113">
        <f>IF(U148="základní",N148,0)</f>
        <v>0</v>
      </c>
      <c r="BF148" s="113">
        <f>IF(U148="snížená",N148,0)</f>
        <v>0</v>
      </c>
      <c r="BG148" s="113">
        <f>IF(U148="zákl. přenesená",N148,0)</f>
        <v>0</v>
      </c>
      <c r="BH148" s="113">
        <f>IF(U148="sníž. přenesená",N148,0)</f>
        <v>0</v>
      </c>
      <c r="BI148" s="113">
        <f>IF(U148="nulová",N148,0)</f>
        <v>0</v>
      </c>
      <c r="BJ148" s="21" t="s">
        <v>87</v>
      </c>
      <c r="BK148" s="113">
        <f>ROUND(L148*K148,2)</f>
        <v>0</v>
      </c>
      <c r="BL148" s="21" t="s">
        <v>170</v>
      </c>
      <c r="BM148" s="21" t="s">
        <v>751</v>
      </c>
    </row>
    <row r="149" spans="2:65" s="11" customFormat="1" ht="22.5" customHeight="1">
      <c r="B149" s="186"/>
      <c r="C149" s="187"/>
      <c r="D149" s="187"/>
      <c r="E149" s="188" t="s">
        <v>22</v>
      </c>
      <c r="F149" s="299" t="s">
        <v>752</v>
      </c>
      <c r="G149" s="300"/>
      <c r="H149" s="300"/>
      <c r="I149" s="300"/>
      <c r="J149" s="187"/>
      <c r="K149" s="189">
        <v>0.56000000000000005</v>
      </c>
      <c r="L149" s="187"/>
      <c r="M149" s="187"/>
      <c r="N149" s="187"/>
      <c r="O149" s="187"/>
      <c r="P149" s="187"/>
      <c r="Q149" s="187"/>
      <c r="R149" s="190"/>
      <c r="T149" s="191"/>
      <c r="U149" s="187"/>
      <c r="V149" s="187"/>
      <c r="W149" s="187"/>
      <c r="X149" s="187"/>
      <c r="Y149" s="187"/>
      <c r="Z149" s="187"/>
      <c r="AA149" s="192"/>
      <c r="AT149" s="193" t="s">
        <v>173</v>
      </c>
      <c r="AU149" s="193" t="s">
        <v>121</v>
      </c>
      <c r="AV149" s="11" t="s">
        <v>121</v>
      </c>
      <c r="AW149" s="11" t="s">
        <v>36</v>
      </c>
      <c r="AX149" s="11" t="s">
        <v>87</v>
      </c>
      <c r="AY149" s="193" t="s">
        <v>165</v>
      </c>
    </row>
    <row r="150" spans="2:65" s="1" customFormat="1" ht="31.5" customHeight="1">
      <c r="B150" s="38"/>
      <c r="C150" s="171" t="s">
        <v>11</v>
      </c>
      <c r="D150" s="171" t="s">
        <v>166</v>
      </c>
      <c r="E150" s="172" t="s">
        <v>753</v>
      </c>
      <c r="F150" s="283" t="s">
        <v>754</v>
      </c>
      <c r="G150" s="283"/>
      <c r="H150" s="283"/>
      <c r="I150" s="283"/>
      <c r="J150" s="173" t="s">
        <v>169</v>
      </c>
      <c r="K150" s="174">
        <v>0.45</v>
      </c>
      <c r="L150" s="284">
        <v>0</v>
      </c>
      <c r="M150" s="285"/>
      <c r="N150" s="286">
        <f>ROUND(L150*K150,2)</f>
        <v>0</v>
      </c>
      <c r="O150" s="286"/>
      <c r="P150" s="286"/>
      <c r="Q150" s="286"/>
      <c r="R150" s="40"/>
      <c r="T150" s="175" t="s">
        <v>22</v>
      </c>
      <c r="U150" s="47" t="s">
        <v>44</v>
      </c>
      <c r="V150" s="39"/>
      <c r="W150" s="176">
        <f>V150*K150</f>
        <v>0</v>
      </c>
      <c r="X150" s="176">
        <v>0</v>
      </c>
      <c r="Y150" s="176">
        <f>X150*K150</f>
        <v>0</v>
      </c>
      <c r="Z150" s="176">
        <v>0</v>
      </c>
      <c r="AA150" s="177">
        <f>Z150*K150</f>
        <v>0</v>
      </c>
      <c r="AR150" s="21" t="s">
        <v>170</v>
      </c>
      <c r="AT150" s="21" t="s">
        <v>166</v>
      </c>
      <c r="AU150" s="21" t="s">
        <v>121</v>
      </c>
      <c r="AY150" s="21" t="s">
        <v>165</v>
      </c>
      <c r="BE150" s="113">
        <f>IF(U150="základní",N150,0)</f>
        <v>0</v>
      </c>
      <c r="BF150" s="113">
        <f>IF(U150="snížená",N150,0)</f>
        <v>0</v>
      </c>
      <c r="BG150" s="113">
        <f>IF(U150="zákl. přenesená",N150,0)</f>
        <v>0</v>
      </c>
      <c r="BH150" s="113">
        <f>IF(U150="sníž. přenesená",N150,0)</f>
        <v>0</v>
      </c>
      <c r="BI150" s="113">
        <f>IF(U150="nulová",N150,0)</f>
        <v>0</v>
      </c>
      <c r="BJ150" s="21" t="s">
        <v>87</v>
      </c>
      <c r="BK150" s="113">
        <f>ROUND(L150*K150,2)</f>
        <v>0</v>
      </c>
      <c r="BL150" s="21" t="s">
        <v>170</v>
      </c>
      <c r="BM150" s="21" t="s">
        <v>755</v>
      </c>
    </row>
    <row r="151" spans="2:65" s="10" customFormat="1" ht="22.5" customHeight="1">
      <c r="B151" s="178"/>
      <c r="C151" s="179"/>
      <c r="D151" s="179"/>
      <c r="E151" s="180" t="s">
        <v>22</v>
      </c>
      <c r="F151" s="287" t="s">
        <v>756</v>
      </c>
      <c r="G151" s="288"/>
      <c r="H151" s="288"/>
      <c r="I151" s="288"/>
      <c r="J151" s="179"/>
      <c r="K151" s="181" t="s">
        <v>22</v>
      </c>
      <c r="L151" s="179"/>
      <c r="M151" s="179"/>
      <c r="N151" s="179"/>
      <c r="O151" s="179"/>
      <c r="P151" s="179"/>
      <c r="Q151" s="179"/>
      <c r="R151" s="182"/>
      <c r="T151" s="183"/>
      <c r="U151" s="179"/>
      <c r="V151" s="179"/>
      <c r="W151" s="179"/>
      <c r="X151" s="179"/>
      <c r="Y151" s="179"/>
      <c r="Z151" s="179"/>
      <c r="AA151" s="184"/>
      <c r="AT151" s="185" t="s">
        <v>173</v>
      </c>
      <c r="AU151" s="185" t="s">
        <v>121</v>
      </c>
      <c r="AV151" s="10" t="s">
        <v>87</v>
      </c>
      <c r="AW151" s="10" t="s">
        <v>36</v>
      </c>
      <c r="AX151" s="10" t="s">
        <v>79</v>
      </c>
      <c r="AY151" s="185" t="s">
        <v>165</v>
      </c>
    </row>
    <row r="152" spans="2:65" s="11" customFormat="1" ht="22.5" customHeight="1">
      <c r="B152" s="186"/>
      <c r="C152" s="187"/>
      <c r="D152" s="187"/>
      <c r="E152" s="188" t="s">
        <v>22</v>
      </c>
      <c r="F152" s="291" t="s">
        <v>757</v>
      </c>
      <c r="G152" s="292"/>
      <c r="H152" s="292"/>
      <c r="I152" s="292"/>
      <c r="J152" s="187"/>
      <c r="K152" s="189">
        <v>0.45</v>
      </c>
      <c r="L152" s="187"/>
      <c r="M152" s="187"/>
      <c r="N152" s="187"/>
      <c r="O152" s="187"/>
      <c r="P152" s="187"/>
      <c r="Q152" s="187"/>
      <c r="R152" s="190"/>
      <c r="T152" s="191"/>
      <c r="U152" s="187"/>
      <c r="V152" s="187"/>
      <c r="W152" s="187"/>
      <c r="X152" s="187"/>
      <c r="Y152" s="187"/>
      <c r="Z152" s="187"/>
      <c r="AA152" s="192"/>
      <c r="AT152" s="193" t="s">
        <v>173</v>
      </c>
      <c r="AU152" s="193" t="s">
        <v>121</v>
      </c>
      <c r="AV152" s="11" t="s">
        <v>121</v>
      </c>
      <c r="AW152" s="11" t="s">
        <v>36</v>
      </c>
      <c r="AX152" s="11" t="s">
        <v>87</v>
      </c>
      <c r="AY152" s="193" t="s">
        <v>165</v>
      </c>
    </row>
    <row r="153" spans="2:65" s="9" customFormat="1" ht="29.85" customHeight="1">
      <c r="B153" s="160"/>
      <c r="C153" s="161"/>
      <c r="D153" s="170" t="s">
        <v>718</v>
      </c>
      <c r="E153" s="170"/>
      <c r="F153" s="170"/>
      <c r="G153" s="170"/>
      <c r="H153" s="170"/>
      <c r="I153" s="170"/>
      <c r="J153" s="170"/>
      <c r="K153" s="170"/>
      <c r="L153" s="170"/>
      <c r="M153" s="170"/>
      <c r="N153" s="304">
        <f>BK153</f>
        <v>0</v>
      </c>
      <c r="O153" s="305"/>
      <c r="P153" s="305"/>
      <c r="Q153" s="305"/>
      <c r="R153" s="163"/>
      <c r="T153" s="164"/>
      <c r="U153" s="161"/>
      <c r="V153" s="161"/>
      <c r="W153" s="165">
        <f>SUM(W154:W160)</f>
        <v>0</v>
      </c>
      <c r="X153" s="161"/>
      <c r="Y153" s="165">
        <f>SUM(Y154:Y160)</f>
        <v>0.53815025000000005</v>
      </c>
      <c r="Z153" s="161"/>
      <c r="AA153" s="166">
        <f>SUM(AA154:AA160)</f>
        <v>0</v>
      </c>
      <c r="AR153" s="167" t="s">
        <v>87</v>
      </c>
      <c r="AT153" s="168" t="s">
        <v>78</v>
      </c>
      <c r="AU153" s="168" t="s">
        <v>87</v>
      </c>
      <c r="AY153" s="167" t="s">
        <v>165</v>
      </c>
      <c r="BK153" s="169">
        <f>SUM(BK154:BK160)</f>
        <v>0</v>
      </c>
    </row>
    <row r="154" spans="2:65" s="1" customFormat="1" ht="31.5" customHeight="1">
      <c r="B154" s="38"/>
      <c r="C154" s="171" t="s">
        <v>240</v>
      </c>
      <c r="D154" s="171" t="s">
        <v>166</v>
      </c>
      <c r="E154" s="172" t="s">
        <v>758</v>
      </c>
      <c r="F154" s="283" t="s">
        <v>759</v>
      </c>
      <c r="G154" s="283"/>
      <c r="H154" s="283"/>
      <c r="I154" s="283"/>
      <c r="J154" s="173" t="s">
        <v>286</v>
      </c>
      <c r="K154" s="174">
        <v>1</v>
      </c>
      <c r="L154" s="284">
        <v>0</v>
      </c>
      <c r="M154" s="285"/>
      <c r="N154" s="286">
        <f t="shared" ref="N154:N160" si="15">ROUND(L154*K154,2)</f>
        <v>0</v>
      </c>
      <c r="O154" s="286"/>
      <c r="P154" s="286"/>
      <c r="Q154" s="286"/>
      <c r="R154" s="40"/>
      <c r="T154" s="175" t="s">
        <v>22</v>
      </c>
      <c r="U154" s="47" t="s">
        <v>44</v>
      </c>
      <c r="V154" s="39"/>
      <c r="W154" s="176">
        <f t="shared" ref="W154:W160" si="16">V154*K154</f>
        <v>0</v>
      </c>
      <c r="X154" s="176">
        <v>6.8640000000000007E-2</v>
      </c>
      <c r="Y154" s="176">
        <f t="shared" ref="Y154:Y160" si="17">X154*K154</f>
        <v>6.8640000000000007E-2</v>
      </c>
      <c r="Z154" s="176">
        <v>0</v>
      </c>
      <c r="AA154" s="177">
        <f t="shared" ref="AA154:AA160" si="18">Z154*K154</f>
        <v>0</v>
      </c>
      <c r="AR154" s="21" t="s">
        <v>170</v>
      </c>
      <c r="AT154" s="21" t="s">
        <v>166</v>
      </c>
      <c r="AU154" s="21" t="s">
        <v>121</v>
      </c>
      <c r="AY154" s="21" t="s">
        <v>165</v>
      </c>
      <c r="BE154" s="113">
        <f t="shared" ref="BE154:BE160" si="19">IF(U154="základní",N154,0)</f>
        <v>0</v>
      </c>
      <c r="BF154" s="113">
        <f t="shared" ref="BF154:BF160" si="20">IF(U154="snížená",N154,0)</f>
        <v>0</v>
      </c>
      <c r="BG154" s="113">
        <f t="shared" ref="BG154:BG160" si="21">IF(U154="zákl. přenesená",N154,0)</f>
        <v>0</v>
      </c>
      <c r="BH154" s="113">
        <f t="shared" ref="BH154:BH160" si="22">IF(U154="sníž. přenesená",N154,0)</f>
        <v>0</v>
      </c>
      <c r="BI154" s="113">
        <f t="shared" ref="BI154:BI160" si="23">IF(U154="nulová",N154,0)</f>
        <v>0</v>
      </c>
      <c r="BJ154" s="21" t="s">
        <v>87</v>
      </c>
      <c r="BK154" s="113">
        <f t="shared" ref="BK154:BK160" si="24">ROUND(L154*K154,2)</f>
        <v>0</v>
      </c>
      <c r="BL154" s="21" t="s">
        <v>170</v>
      </c>
      <c r="BM154" s="21" t="s">
        <v>760</v>
      </c>
    </row>
    <row r="155" spans="2:65" s="1" customFormat="1" ht="44.25" customHeight="1">
      <c r="B155" s="38"/>
      <c r="C155" s="171" t="s">
        <v>261</v>
      </c>
      <c r="D155" s="171" t="s">
        <v>166</v>
      </c>
      <c r="E155" s="172" t="s">
        <v>761</v>
      </c>
      <c r="F155" s="283" t="s">
        <v>762</v>
      </c>
      <c r="G155" s="283"/>
      <c r="H155" s="283"/>
      <c r="I155" s="283"/>
      <c r="J155" s="173" t="s">
        <v>239</v>
      </c>
      <c r="K155" s="174">
        <v>7</v>
      </c>
      <c r="L155" s="284">
        <v>0</v>
      </c>
      <c r="M155" s="285"/>
      <c r="N155" s="286">
        <f t="shared" si="15"/>
        <v>0</v>
      </c>
      <c r="O155" s="286"/>
      <c r="P155" s="286"/>
      <c r="Q155" s="286"/>
      <c r="R155" s="40"/>
      <c r="T155" s="175" t="s">
        <v>22</v>
      </c>
      <c r="U155" s="47" t="s">
        <v>44</v>
      </c>
      <c r="V155" s="39"/>
      <c r="W155" s="176">
        <f t="shared" si="16"/>
        <v>0</v>
      </c>
      <c r="X155" s="176">
        <v>0</v>
      </c>
      <c r="Y155" s="176">
        <f t="shared" si="17"/>
        <v>0</v>
      </c>
      <c r="Z155" s="176">
        <v>0</v>
      </c>
      <c r="AA155" s="177">
        <f t="shared" si="18"/>
        <v>0</v>
      </c>
      <c r="AR155" s="21" t="s">
        <v>170</v>
      </c>
      <c r="AT155" s="21" t="s">
        <v>166</v>
      </c>
      <c r="AU155" s="21" t="s">
        <v>121</v>
      </c>
      <c r="AY155" s="21" t="s">
        <v>165</v>
      </c>
      <c r="BE155" s="113">
        <f t="shared" si="19"/>
        <v>0</v>
      </c>
      <c r="BF155" s="113">
        <f t="shared" si="20"/>
        <v>0</v>
      </c>
      <c r="BG155" s="113">
        <f t="shared" si="21"/>
        <v>0</v>
      </c>
      <c r="BH155" s="113">
        <f t="shared" si="22"/>
        <v>0</v>
      </c>
      <c r="BI155" s="113">
        <f t="shared" si="23"/>
        <v>0</v>
      </c>
      <c r="BJ155" s="21" t="s">
        <v>87</v>
      </c>
      <c r="BK155" s="113">
        <f t="shared" si="24"/>
        <v>0</v>
      </c>
      <c r="BL155" s="21" t="s">
        <v>170</v>
      </c>
      <c r="BM155" s="21" t="s">
        <v>763</v>
      </c>
    </row>
    <row r="156" spans="2:65" s="1" customFormat="1" ht="31.5" customHeight="1">
      <c r="B156" s="38"/>
      <c r="C156" s="202" t="s">
        <v>266</v>
      </c>
      <c r="D156" s="202" t="s">
        <v>221</v>
      </c>
      <c r="E156" s="203" t="s">
        <v>764</v>
      </c>
      <c r="F156" s="295" t="s">
        <v>765</v>
      </c>
      <c r="G156" s="295"/>
      <c r="H156" s="295"/>
      <c r="I156" s="295"/>
      <c r="J156" s="204" t="s">
        <v>239</v>
      </c>
      <c r="K156" s="205">
        <v>7.1050000000000004</v>
      </c>
      <c r="L156" s="296">
        <v>0</v>
      </c>
      <c r="M156" s="297"/>
      <c r="N156" s="298">
        <f t="shared" si="15"/>
        <v>0</v>
      </c>
      <c r="O156" s="286"/>
      <c r="P156" s="286"/>
      <c r="Q156" s="286"/>
      <c r="R156" s="40"/>
      <c r="T156" s="175" t="s">
        <v>22</v>
      </c>
      <c r="U156" s="47" t="s">
        <v>44</v>
      </c>
      <c r="V156" s="39"/>
      <c r="W156" s="176">
        <f t="shared" si="16"/>
        <v>0</v>
      </c>
      <c r="X156" s="176">
        <v>1.0499999999999999E-3</v>
      </c>
      <c r="Y156" s="176">
        <f t="shared" si="17"/>
        <v>7.4602499999999999E-3</v>
      </c>
      <c r="Z156" s="176">
        <v>0</v>
      </c>
      <c r="AA156" s="177">
        <f t="shared" si="18"/>
        <v>0</v>
      </c>
      <c r="AR156" s="21" t="s">
        <v>210</v>
      </c>
      <c r="AT156" s="21" t="s">
        <v>221</v>
      </c>
      <c r="AU156" s="21" t="s">
        <v>121</v>
      </c>
      <c r="AY156" s="21" t="s">
        <v>165</v>
      </c>
      <c r="BE156" s="113">
        <f t="shared" si="19"/>
        <v>0</v>
      </c>
      <c r="BF156" s="113">
        <f t="shared" si="20"/>
        <v>0</v>
      </c>
      <c r="BG156" s="113">
        <f t="shared" si="21"/>
        <v>0</v>
      </c>
      <c r="BH156" s="113">
        <f t="shared" si="22"/>
        <v>0</v>
      </c>
      <c r="BI156" s="113">
        <f t="shared" si="23"/>
        <v>0</v>
      </c>
      <c r="BJ156" s="21" t="s">
        <v>87</v>
      </c>
      <c r="BK156" s="113">
        <f t="shared" si="24"/>
        <v>0</v>
      </c>
      <c r="BL156" s="21" t="s">
        <v>170</v>
      </c>
      <c r="BM156" s="21" t="s">
        <v>766</v>
      </c>
    </row>
    <row r="157" spans="2:65" s="1" customFormat="1" ht="22.5" customHeight="1">
      <c r="B157" s="38"/>
      <c r="C157" s="171" t="s">
        <v>271</v>
      </c>
      <c r="D157" s="171" t="s">
        <v>166</v>
      </c>
      <c r="E157" s="172" t="s">
        <v>767</v>
      </c>
      <c r="F157" s="283" t="s">
        <v>768</v>
      </c>
      <c r="G157" s="283"/>
      <c r="H157" s="283"/>
      <c r="I157" s="283"/>
      <c r="J157" s="173" t="s">
        <v>239</v>
      </c>
      <c r="K157" s="174">
        <v>7</v>
      </c>
      <c r="L157" s="284">
        <v>0</v>
      </c>
      <c r="M157" s="285"/>
      <c r="N157" s="286">
        <f t="shared" si="15"/>
        <v>0</v>
      </c>
      <c r="O157" s="286"/>
      <c r="P157" s="286"/>
      <c r="Q157" s="286"/>
      <c r="R157" s="40"/>
      <c r="T157" s="175" t="s">
        <v>22</v>
      </c>
      <c r="U157" s="47" t="s">
        <v>44</v>
      </c>
      <c r="V157" s="39"/>
      <c r="W157" s="176">
        <f t="shared" si="16"/>
        <v>0</v>
      </c>
      <c r="X157" s="176">
        <v>0</v>
      </c>
      <c r="Y157" s="176">
        <f t="shared" si="17"/>
        <v>0</v>
      </c>
      <c r="Z157" s="176">
        <v>0</v>
      </c>
      <c r="AA157" s="177">
        <f t="shared" si="18"/>
        <v>0</v>
      </c>
      <c r="AR157" s="21" t="s">
        <v>170</v>
      </c>
      <c r="AT157" s="21" t="s">
        <v>166</v>
      </c>
      <c r="AU157" s="21" t="s">
        <v>121</v>
      </c>
      <c r="AY157" s="21" t="s">
        <v>165</v>
      </c>
      <c r="BE157" s="113">
        <f t="shared" si="19"/>
        <v>0</v>
      </c>
      <c r="BF157" s="113">
        <f t="shared" si="20"/>
        <v>0</v>
      </c>
      <c r="BG157" s="113">
        <f t="shared" si="21"/>
        <v>0</v>
      </c>
      <c r="BH157" s="113">
        <f t="shared" si="22"/>
        <v>0</v>
      </c>
      <c r="BI157" s="113">
        <f t="shared" si="23"/>
        <v>0</v>
      </c>
      <c r="BJ157" s="21" t="s">
        <v>87</v>
      </c>
      <c r="BK157" s="113">
        <f t="shared" si="24"/>
        <v>0</v>
      </c>
      <c r="BL157" s="21" t="s">
        <v>170</v>
      </c>
      <c r="BM157" s="21" t="s">
        <v>769</v>
      </c>
    </row>
    <row r="158" spans="2:65" s="1" customFormat="1" ht="31.5" customHeight="1">
      <c r="B158" s="38"/>
      <c r="C158" s="171" t="s">
        <v>277</v>
      </c>
      <c r="D158" s="171" t="s">
        <v>166</v>
      </c>
      <c r="E158" s="172" t="s">
        <v>770</v>
      </c>
      <c r="F158" s="283" t="s">
        <v>771</v>
      </c>
      <c r="G158" s="283"/>
      <c r="H158" s="283"/>
      <c r="I158" s="283"/>
      <c r="J158" s="173" t="s">
        <v>286</v>
      </c>
      <c r="K158" s="174">
        <v>1</v>
      </c>
      <c r="L158" s="284">
        <v>0</v>
      </c>
      <c r="M158" s="285"/>
      <c r="N158" s="286">
        <f t="shared" si="15"/>
        <v>0</v>
      </c>
      <c r="O158" s="286"/>
      <c r="P158" s="286"/>
      <c r="Q158" s="286"/>
      <c r="R158" s="40"/>
      <c r="T158" s="175" t="s">
        <v>22</v>
      </c>
      <c r="U158" s="47" t="s">
        <v>44</v>
      </c>
      <c r="V158" s="39"/>
      <c r="W158" s="176">
        <f t="shared" si="16"/>
        <v>0</v>
      </c>
      <c r="X158" s="176">
        <v>0.46009</v>
      </c>
      <c r="Y158" s="176">
        <f t="shared" si="17"/>
        <v>0.46009</v>
      </c>
      <c r="Z158" s="176">
        <v>0</v>
      </c>
      <c r="AA158" s="177">
        <f t="shared" si="18"/>
        <v>0</v>
      </c>
      <c r="AR158" s="21" t="s">
        <v>170</v>
      </c>
      <c r="AT158" s="21" t="s">
        <v>166</v>
      </c>
      <c r="AU158" s="21" t="s">
        <v>121</v>
      </c>
      <c r="AY158" s="21" t="s">
        <v>165</v>
      </c>
      <c r="BE158" s="113">
        <f t="shared" si="19"/>
        <v>0</v>
      </c>
      <c r="BF158" s="113">
        <f t="shared" si="20"/>
        <v>0</v>
      </c>
      <c r="BG158" s="113">
        <f t="shared" si="21"/>
        <v>0</v>
      </c>
      <c r="BH158" s="113">
        <f t="shared" si="22"/>
        <v>0</v>
      </c>
      <c r="BI158" s="113">
        <f t="shared" si="23"/>
        <v>0</v>
      </c>
      <c r="BJ158" s="21" t="s">
        <v>87</v>
      </c>
      <c r="BK158" s="113">
        <f t="shared" si="24"/>
        <v>0</v>
      </c>
      <c r="BL158" s="21" t="s">
        <v>170</v>
      </c>
      <c r="BM158" s="21" t="s">
        <v>772</v>
      </c>
    </row>
    <row r="159" spans="2:65" s="1" customFormat="1" ht="22.5" customHeight="1">
      <c r="B159" s="38"/>
      <c r="C159" s="171" t="s">
        <v>10</v>
      </c>
      <c r="D159" s="171" t="s">
        <v>166</v>
      </c>
      <c r="E159" s="172" t="s">
        <v>773</v>
      </c>
      <c r="F159" s="283" t="s">
        <v>774</v>
      </c>
      <c r="G159" s="283"/>
      <c r="H159" s="283"/>
      <c r="I159" s="283"/>
      <c r="J159" s="173" t="s">
        <v>239</v>
      </c>
      <c r="K159" s="174">
        <v>7</v>
      </c>
      <c r="L159" s="284">
        <v>0</v>
      </c>
      <c r="M159" s="285"/>
      <c r="N159" s="286">
        <f t="shared" si="15"/>
        <v>0</v>
      </c>
      <c r="O159" s="286"/>
      <c r="P159" s="286"/>
      <c r="Q159" s="286"/>
      <c r="R159" s="40"/>
      <c r="T159" s="175" t="s">
        <v>22</v>
      </c>
      <c r="U159" s="47" t="s">
        <v>44</v>
      </c>
      <c r="V159" s="39"/>
      <c r="W159" s="176">
        <f t="shared" si="16"/>
        <v>0</v>
      </c>
      <c r="X159" s="176">
        <v>1.9000000000000001E-4</v>
      </c>
      <c r="Y159" s="176">
        <f t="shared" si="17"/>
        <v>1.33E-3</v>
      </c>
      <c r="Z159" s="176">
        <v>0</v>
      </c>
      <c r="AA159" s="177">
        <f t="shared" si="18"/>
        <v>0</v>
      </c>
      <c r="AR159" s="21" t="s">
        <v>170</v>
      </c>
      <c r="AT159" s="21" t="s">
        <v>166</v>
      </c>
      <c r="AU159" s="21" t="s">
        <v>121</v>
      </c>
      <c r="AY159" s="21" t="s">
        <v>165</v>
      </c>
      <c r="BE159" s="113">
        <f t="shared" si="19"/>
        <v>0</v>
      </c>
      <c r="BF159" s="113">
        <f t="shared" si="20"/>
        <v>0</v>
      </c>
      <c r="BG159" s="113">
        <f t="shared" si="21"/>
        <v>0</v>
      </c>
      <c r="BH159" s="113">
        <f t="shared" si="22"/>
        <v>0</v>
      </c>
      <c r="BI159" s="113">
        <f t="shared" si="23"/>
        <v>0</v>
      </c>
      <c r="BJ159" s="21" t="s">
        <v>87</v>
      </c>
      <c r="BK159" s="113">
        <f t="shared" si="24"/>
        <v>0</v>
      </c>
      <c r="BL159" s="21" t="s">
        <v>170</v>
      </c>
      <c r="BM159" s="21" t="s">
        <v>775</v>
      </c>
    </row>
    <row r="160" spans="2:65" s="1" customFormat="1" ht="31.5" customHeight="1">
      <c r="B160" s="38"/>
      <c r="C160" s="171" t="s">
        <v>288</v>
      </c>
      <c r="D160" s="171" t="s">
        <v>166</v>
      </c>
      <c r="E160" s="172" t="s">
        <v>776</v>
      </c>
      <c r="F160" s="283" t="s">
        <v>777</v>
      </c>
      <c r="G160" s="283"/>
      <c r="H160" s="283"/>
      <c r="I160" s="283"/>
      <c r="J160" s="173" t="s">
        <v>239</v>
      </c>
      <c r="K160" s="174">
        <v>7</v>
      </c>
      <c r="L160" s="284">
        <v>0</v>
      </c>
      <c r="M160" s="285"/>
      <c r="N160" s="286">
        <f t="shared" si="15"/>
        <v>0</v>
      </c>
      <c r="O160" s="286"/>
      <c r="P160" s="286"/>
      <c r="Q160" s="286"/>
      <c r="R160" s="40"/>
      <c r="T160" s="175" t="s">
        <v>22</v>
      </c>
      <c r="U160" s="47" t="s">
        <v>44</v>
      </c>
      <c r="V160" s="39"/>
      <c r="W160" s="176">
        <f t="shared" si="16"/>
        <v>0</v>
      </c>
      <c r="X160" s="176">
        <v>9.0000000000000006E-5</v>
      </c>
      <c r="Y160" s="176">
        <f t="shared" si="17"/>
        <v>6.3000000000000003E-4</v>
      </c>
      <c r="Z160" s="176">
        <v>0</v>
      </c>
      <c r="AA160" s="177">
        <f t="shared" si="18"/>
        <v>0</v>
      </c>
      <c r="AR160" s="21" t="s">
        <v>170</v>
      </c>
      <c r="AT160" s="21" t="s">
        <v>166</v>
      </c>
      <c r="AU160" s="21" t="s">
        <v>121</v>
      </c>
      <c r="AY160" s="21" t="s">
        <v>165</v>
      </c>
      <c r="BE160" s="113">
        <f t="shared" si="19"/>
        <v>0</v>
      </c>
      <c r="BF160" s="113">
        <f t="shared" si="20"/>
        <v>0</v>
      </c>
      <c r="BG160" s="113">
        <f t="shared" si="21"/>
        <v>0</v>
      </c>
      <c r="BH160" s="113">
        <f t="shared" si="22"/>
        <v>0</v>
      </c>
      <c r="BI160" s="113">
        <f t="shared" si="23"/>
        <v>0</v>
      </c>
      <c r="BJ160" s="21" t="s">
        <v>87</v>
      </c>
      <c r="BK160" s="113">
        <f t="shared" si="24"/>
        <v>0</v>
      </c>
      <c r="BL160" s="21" t="s">
        <v>170</v>
      </c>
      <c r="BM160" s="21" t="s">
        <v>778</v>
      </c>
    </row>
    <row r="161" spans="2:65" s="9" customFormat="1" ht="29.85" customHeight="1">
      <c r="B161" s="160"/>
      <c r="C161" s="161"/>
      <c r="D161" s="170" t="s">
        <v>134</v>
      </c>
      <c r="E161" s="170"/>
      <c r="F161" s="170"/>
      <c r="G161" s="170"/>
      <c r="H161" s="170"/>
      <c r="I161" s="170"/>
      <c r="J161" s="170"/>
      <c r="K161" s="170"/>
      <c r="L161" s="170"/>
      <c r="M161" s="170"/>
      <c r="N161" s="306">
        <f>BK161</f>
        <v>0</v>
      </c>
      <c r="O161" s="307"/>
      <c r="P161" s="307"/>
      <c r="Q161" s="307"/>
      <c r="R161" s="163"/>
      <c r="T161" s="164"/>
      <c r="U161" s="161"/>
      <c r="V161" s="161"/>
      <c r="W161" s="165">
        <f>W162</f>
        <v>0</v>
      </c>
      <c r="X161" s="161"/>
      <c r="Y161" s="165">
        <f>Y162</f>
        <v>0</v>
      </c>
      <c r="Z161" s="161"/>
      <c r="AA161" s="166">
        <f>AA162</f>
        <v>0</v>
      </c>
      <c r="AR161" s="167" t="s">
        <v>87</v>
      </c>
      <c r="AT161" s="168" t="s">
        <v>78</v>
      </c>
      <c r="AU161" s="168" t="s">
        <v>87</v>
      </c>
      <c r="AY161" s="167" t="s">
        <v>165</v>
      </c>
      <c r="BK161" s="169">
        <f>BK162</f>
        <v>0</v>
      </c>
    </row>
    <row r="162" spans="2:65" s="1" customFormat="1" ht="31.5" customHeight="1">
      <c r="B162" s="38"/>
      <c r="C162" s="171" t="s">
        <v>292</v>
      </c>
      <c r="D162" s="171" t="s">
        <v>166</v>
      </c>
      <c r="E162" s="172" t="s">
        <v>779</v>
      </c>
      <c r="F162" s="283" t="s">
        <v>780</v>
      </c>
      <c r="G162" s="283"/>
      <c r="H162" s="283"/>
      <c r="I162" s="283"/>
      <c r="J162" s="173" t="s">
        <v>200</v>
      </c>
      <c r="K162" s="174">
        <v>6.056</v>
      </c>
      <c r="L162" s="284">
        <v>0</v>
      </c>
      <c r="M162" s="285"/>
      <c r="N162" s="286">
        <f>ROUND(L162*K162,2)</f>
        <v>0</v>
      </c>
      <c r="O162" s="286"/>
      <c r="P162" s="286"/>
      <c r="Q162" s="286"/>
      <c r="R162" s="40"/>
      <c r="T162" s="175" t="s">
        <v>22</v>
      </c>
      <c r="U162" s="47" t="s">
        <v>44</v>
      </c>
      <c r="V162" s="39"/>
      <c r="W162" s="176">
        <f>V162*K162</f>
        <v>0</v>
      </c>
      <c r="X162" s="176">
        <v>0</v>
      </c>
      <c r="Y162" s="176">
        <f>X162*K162</f>
        <v>0</v>
      </c>
      <c r="Z162" s="176">
        <v>0</v>
      </c>
      <c r="AA162" s="177">
        <f>Z162*K162</f>
        <v>0</v>
      </c>
      <c r="AR162" s="21" t="s">
        <v>170</v>
      </c>
      <c r="AT162" s="21" t="s">
        <v>166</v>
      </c>
      <c r="AU162" s="21" t="s">
        <v>121</v>
      </c>
      <c r="AY162" s="21" t="s">
        <v>165</v>
      </c>
      <c r="BE162" s="113">
        <f>IF(U162="základní",N162,0)</f>
        <v>0</v>
      </c>
      <c r="BF162" s="113">
        <f>IF(U162="snížená",N162,0)</f>
        <v>0</v>
      </c>
      <c r="BG162" s="113">
        <f>IF(U162="zákl. přenesená",N162,0)</f>
        <v>0</v>
      </c>
      <c r="BH162" s="113">
        <f>IF(U162="sníž. přenesená",N162,0)</f>
        <v>0</v>
      </c>
      <c r="BI162" s="113">
        <f>IF(U162="nulová",N162,0)</f>
        <v>0</v>
      </c>
      <c r="BJ162" s="21" t="s">
        <v>87</v>
      </c>
      <c r="BK162" s="113">
        <f>ROUND(L162*K162,2)</f>
        <v>0</v>
      </c>
      <c r="BL162" s="21" t="s">
        <v>170</v>
      </c>
      <c r="BM162" s="21" t="s">
        <v>781</v>
      </c>
    </row>
    <row r="163" spans="2:65" s="1" customFormat="1" ht="49.9" customHeight="1">
      <c r="B163" s="38"/>
      <c r="C163" s="39"/>
      <c r="D163" s="162" t="s">
        <v>714</v>
      </c>
      <c r="E163" s="39"/>
      <c r="F163" s="39"/>
      <c r="G163" s="39"/>
      <c r="H163" s="39"/>
      <c r="I163" s="39"/>
      <c r="J163" s="39"/>
      <c r="K163" s="39"/>
      <c r="L163" s="39"/>
      <c r="M163" s="39"/>
      <c r="N163" s="308">
        <f>BK163</f>
        <v>0</v>
      </c>
      <c r="O163" s="309"/>
      <c r="P163" s="309"/>
      <c r="Q163" s="309"/>
      <c r="R163" s="40"/>
      <c r="T163" s="151"/>
      <c r="U163" s="59"/>
      <c r="V163" s="59"/>
      <c r="W163" s="59"/>
      <c r="X163" s="59"/>
      <c r="Y163" s="59"/>
      <c r="Z163" s="59"/>
      <c r="AA163" s="61"/>
      <c r="AT163" s="21" t="s">
        <v>78</v>
      </c>
      <c r="AU163" s="21" t="s">
        <v>79</v>
      </c>
      <c r="AY163" s="21" t="s">
        <v>715</v>
      </c>
      <c r="BK163" s="113">
        <v>0</v>
      </c>
    </row>
    <row r="164" spans="2:65" s="1" customFormat="1" ht="6.95" customHeight="1">
      <c r="B164" s="62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4"/>
    </row>
  </sheetData>
  <sheetProtection password="CC35" sheet="1" objects="1" scenarios="1" formatCells="0" formatColumns="0" formatRows="0" sort="0" autoFilter="0"/>
  <mergeCells count="157">
    <mergeCell ref="N163:Q163"/>
    <mergeCell ref="H1:K1"/>
    <mergeCell ref="S2:AC2"/>
    <mergeCell ref="F160:I160"/>
    <mergeCell ref="L160:M160"/>
    <mergeCell ref="N160:Q160"/>
    <mergeCell ref="F162:I162"/>
    <mergeCell ref="L162:M162"/>
    <mergeCell ref="N162:Q162"/>
    <mergeCell ref="N121:Q121"/>
    <mergeCell ref="N122:Q122"/>
    <mergeCell ref="N123:Q123"/>
    <mergeCell ref="N144:Q144"/>
    <mergeCell ref="N147:Q147"/>
    <mergeCell ref="N153:Q153"/>
    <mergeCell ref="N161:Q161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F152:I152"/>
    <mergeCell ref="F143:I143"/>
    <mergeCell ref="L143:M143"/>
    <mergeCell ref="N143:Q143"/>
    <mergeCell ref="F145:I145"/>
    <mergeCell ref="L145:M145"/>
    <mergeCell ref="N145:Q145"/>
    <mergeCell ref="F146:I146"/>
    <mergeCell ref="L146:M146"/>
    <mergeCell ref="N146:Q146"/>
    <mergeCell ref="F136:I136"/>
    <mergeCell ref="F137:I137"/>
    <mergeCell ref="F138:I138"/>
    <mergeCell ref="F139:I139"/>
    <mergeCell ref="F140:I140"/>
    <mergeCell ref="F141:I141"/>
    <mergeCell ref="L141:M141"/>
    <mergeCell ref="N141:Q141"/>
    <mergeCell ref="F142:I14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29:I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4:I124"/>
    <mergeCell ref="L124:M124"/>
    <mergeCell ref="N124:Q124"/>
    <mergeCell ref="F125:I125"/>
    <mergeCell ref="F126:I126"/>
    <mergeCell ref="F127:I127"/>
    <mergeCell ref="L127:M127"/>
    <mergeCell ref="N127:Q127"/>
    <mergeCell ref="F128:I128"/>
    <mergeCell ref="L128:M128"/>
    <mergeCell ref="N128:Q128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116</v>
      </c>
      <c r="G1" s="17"/>
      <c r="H1" s="310" t="s">
        <v>117</v>
      </c>
      <c r="I1" s="310"/>
      <c r="J1" s="310"/>
      <c r="K1" s="31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260" t="s">
        <v>8</v>
      </c>
      <c r="T2" s="261"/>
      <c r="U2" s="261"/>
      <c r="V2" s="261"/>
      <c r="W2" s="261"/>
      <c r="X2" s="261"/>
      <c r="Y2" s="261"/>
      <c r="Z2" s="261"/>
      <c r="AA2" s="261"/>
      <c r="AB2" s="261"/>
      <c r="AC2" s="261"/>
      <c r="AT2" s="21" t="s">
        <v>94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121</v>
      </c>
    </row>
    <row r="4" spans="1:66" ht="36.950000000000003" customHeight="1">
      <c r="B4" s="25"/>
      <c r="C4" s="217" t="s">
        <v>122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2" t="str">
        <f>'Rekapitulace stavby'!K6</f>
        <v>Hala POWERBRIGDE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9"/>
      <c r="R6" s="26"/>
    </row>
    <row r="7" spans="1:66" s="1" customFormat="1" ht="32.85" customHeight="1">
      <c r="B7" s="38"/>
      <c r="C7" s="39"/>
      <c r="D7" s="32" t="s">
        <v>123</v>
      </c>
      <c r="E7" s="39"/>
      <c r="F7" s="223" t="s">
        <v>782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22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22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65" t="str">
        <f>'Rekapitulace stavby'!AN8</f>
        <v>29.3.2017</v>
      </c>
      <c r="P9" s="266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21" t="s">
        <v>22</v>
      </c>
      <c r="P11" s="221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21" t="s">
        <v>22</v>
      </c>
      <c r="P12" s="221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67" t="str">
        <f>IF('Rekapitulace stavby'!AN13="","",'Rekapitulace stavby'!AN13)</f>
        <v>Vyplň údaj</v>
      </c>
      <c r="P14" s="221"/>
      <c r="Q14" s="39"/>
      <c r="R14" s="40"/>
    </row>
    <row r="15" spans="1:66" s="1" customFormat="1" ht="18" customHeight="1">
      <c r="B15" s="38"/>
      <c r="C15" s="39"/>
      <c r="D15" s="39"/>
      <c r="E15" s="267" t="str">
        <f>IF('Rekapitulace stavby'!E14="","",'Rekapitulace stavby'!E14)</f>
        <v>Vyplň údaj</v>
      </c>
      <c r="F15" s="268"/>
      <c r="G15" s="268"/>
      <c r="H15" s="268"/>
      <c r="I15" s="268"/>
      <c r="J15" s="268"/>
      <c r="K15" s="268"/>
      <c r="L15" s="268"/>
      <c r="M15" s="33" t="s">
        <v>31</v>
      </c>
      <c r="N15" s="39"/>
      <c r="O15" s="267" t="str">
        <f>IF('Rekapitulace stavby'!AN14="","",'Rekapitulace stavby'!AN14)</f>
        <v>Vyplň údaj</v>
      </c>
      <c r="P15" s="221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21" t="str">
        <f>IF('Rekapitulace stavby'!AN16="","",'Rekapitulace stavby'!AN16)</f>
        <v/>
      </c>
      <c r="P17" s="221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21" t="str">
        <f>IF('Rekapitulace stavby'!AN17="","",'Rekapitulace stavby'!AN17)</f>
        <v/>
      </c>
      <c r="P18" s="221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37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21" t="s">
        <v>22</v>
      </c>
      <c r="P20" s="221"/>
      <c r="Q20" s="39"/>
      <c r="R20" s="40"/>
    </row>
    <row r="21" spans="2:18" s="1" customFormat="1" ht="18" customHeight="1">
      <c r="B21" s="38"/>
      <c r="C21" s="39"/>
      <c r="D21" s="39"/>
      <c r="E21" s="31" t="s">
        <v>38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21" t="s">
        <v>22</v>
      </c>
      <c r="P21" s="221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6" t="s">
        <v>22</v>
      </c>
      <c r="F24" s="226"/>
      <c r="G24" s="226"/>
      <c r="H24" s="226"/>
      <c r="I24" s="226"/>
      <c r="J24" s="226"/>
      <c r="K24" s="226"/>
      <c r="L24" s="226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125</v>
      </c>
      <c r="E27" s="39"/>
      <c r="F27" s="39"/>
      <c r="G27" s="39"/>
      <c r="H27" s="39"/>
      <c r="I27" s="39"/>
      <c r="J27" s="39"/>
      <c r="K27" s="39"/>
      <c r="L27" s="39"/>
      <c r="M27" s="227">
        <f>N88</f>
        <v>0</v>
      </c>
      <c r="N27" s="227"/>
      <c r="O27" s="227"/>
      <c r="P27" s="227"/>
      <c r="Q27" s="39"/>
      <c r="R27" s="40"/>
    </row>
    <row r="28" spans="2:18" s="1" customFormat="1" ht="14.45" customHeight="1">
      <c r="B28" s="38"/>
      <c r="C28" s="39"/>
      <c r="D28" s="37" t="s">
        <v>110</v>
      </c>
      <c r="E28" s="39"/>
      <c r="F28" s="39"/>
      <c r="G28" s="39"/>
      <c r="H28" s="39"/>
      <c r="I28" s="39"/>
      <c r="J28" s="39"/>
      <c r="K28" s="39"/>
      <c r="L28" s="39"/>
      <c r="M28" s="227">
        <f>N95</f>
        <v>0</v>
      </c>
      <c r="N28" s="227"/>
      <c r="O28" s="227"/>
      <c r="P28" s="227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42</v>
      </c>
      <c r="E30" s="39"/>
      <c r="F30" s="39"/>
      <c r="G30" s="39"/>
      <c r="H30" s="39"/>
      <c r="I30" s="39"/>
      <c r="J30" s="39"/>
      <c r="K30" s="39"/>
      <c r="L30" s="39"/>
      <c r="M30" s="269">
        <f>ROUND(M27+M28,2)</f>
        <v>0</v>
      </c>
      <c r="N30" s="264"/>
      <c r="O30" s="264"/>
      <c r="P30" s="264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5" t="s">
        <v>45</v>
      </c>
      <c r="H32" s="270">
        <f>(SUM(BE95:BE102)+SUM(BE120:BE164))</f>
        <v>0</v>
      </c>
      <c r="I32" s="264"/>
      <c r="J32" s="264"/>
      <c r="K32" s="39"/>
      <c r="L32" s="39"/>
      <c r="M32" s="270">
        <f>ROUND((SUM(BE95:BE102)+SUM(BE120:BE164)), 2)*F32</f>
        <v>0</v>
      </c>
      <c r="N32" s="264"/>
      <c r="O32" s="264"/>
      <c r="P32" s="264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5" t="s">
        <v>45</v>
      </c>
      <c r="H33" s="270">
        <f>(SUM(BF95:BF102)+SUM(BF120:BF164))</f>
        <v>0</v>
      </c>
      <c r="I33" s="264"/>
      <c r="J33" s="264"/>
      <c r="K33" s="39"/>
      <c r="L33" s="39"/>
      <c r="M33" s="270">
        <f>ROUND((SUM(BF95:BF102)+SUM(BF120:BF164)), 2)*F33</f>
        <v>0</v>
      </c>
      <c r="N33" s="264"/>
      <c r="O33" s="264"/>
      <c r="P33" s="264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5" t="s">
        <v>45</v>
      </c>
      <c r="H34" s="270">
        <f>(SUM(BG95:BG102)+SUM(BG120:BG164))</f>
        <v>0</v>
      </c>
      <c r="I34" s="264"/>
      <c r="J34" s="264"/>
      <c r="K34" s="39"/>
      <c r="L34" s="39"/>
      <c r="M34" s="270">
        <v>0</v>
      </c>
      <c r="N34" s="264"/>
      <c r="O34" s="264"/>
      <c r="P34" s="264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5" t="s">
        <v>45</v>
      </c>
      <c r="H35" s="270">
        <f>(SUM(BH95:BH102)+SUM(BH120:BH164))</f>
        <v>0</v>
      </c>
      <c r="I35" s="264"/>
      <c r="J35" s="264"/>
      <c r="K35" s="39"/>
      <c r="L35" s="39"/>
      <c r="M35" s="270">
        <v>0</v>
      </c>
      <c r="N35" s="264"/>
      <c r="O35" s="264"/>
      <c r="P35" s="264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5" t="s">
        <v>45</v>
      </c>
      <c r="H36" s="270">
        <f>(SUM(BI95:BI102)+SUM(BI120:BI164))</f>
        <v>0</v>
      </c>
      <c r="I36" s="264"/>
      <c r="J36" s="264"/>
      <c r="K36" s="39"/>
      <c r="L36" s="39"/>
      <c r="M36" s="270">
        <v>0</v>
      </c>
      <c r="N36" s="264"/>
      <c r="O36" s="264"/>
      <c r="P36" s="264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50</v>
      </c>
      <c r="E38" s="82"/>
      <c r="F38" s="82"/>
      <c r="G38" s="127" t="s">
        <v>51</v>
      </c>
      <c r="H38" s="128" t="s">
        <v>52</v>
      </c>
      <c r="I38" s="82"/>
      <c r="J38" s="82"/>
      <c r="K38" s="82"/>
      <c r="L38" s="271">
        <f>SUM(M30:M36)</f>
        <v>0</v>
      </c>
      <c r="M38" s="271"/>
      <c r="N38" s="271"/>
      <c r="O38" s="271"/>
      <c r="P38" s="272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17" t="s">
        <v>126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2" t="str">
        <f>F6</f>
        <v>Hala POWERBRIGDE</v>
      </c>
      <c r="G78" s="263"/>
      <c r="H78" s="263"/>
      <c r="I78" s="263"/>
      <c r="J78" s="263"/>
      <c r="K78" s="263"/>
      <c r="L78" s="263"/>
      <c r="M78" s="263"/>
      <c r="N78" s="263"/>
      <c r="O78" s="263"/>
      <c r="P78" s="263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123</v>
      </c>
      <c r="D79" s="39"/>
      <c r="E79" s="39"/>
      <c r="F79" s="237" t="str">
        <f>F7</f>
        <v>170310c - KANALIZACE  SPLAŠKOVÁ  PŘÍPOJKA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65" s="1" customFormat="1" ht="18" customHeight="1">
      <c r="B81" s="38"/>
      <c r="C81" s="33" t="s">
        <v>24</v>
      </c>
      <c r="D81" s="39"/>
      <c r="E81" s="39"/>
      <c r="F81" s="31" t="str">
        <f>F9</f>
        <v>POPŮVKY</v>
      </c>
      <c r="G81" s="39"/>
      <c r="H81" s="39"/>
      <c r="I81" s="39"/>
      <c r="J81" s="39"/>
      <c r="K81" s="33" t="s">
        <v>26</v>
      </c>
      <c r="L81" s="39"/>
      <c r="M81" s="266" t="str">
        <f>IF(O9="","",O9)</f>
        <v>29.3.2017</v>
      </c>
      <c r="N81" s="266"/>
      <c r="O81" s="266"/>
      <c r="P81" s="266"/>
      <c r="Q81" s="39"/>
      <c r="R81" s="40"/>
      <c r="T81" s="132"/>
      <c r="U81" s="132"/>
    </row>
    <row r="82" spans="2:65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65" s="1" customFormat="1">
      <c r="B83" s="38"/>
      <c r="C83" s="33" t="s">
        <v>28</v>
      </c>
      <c r="D83" s="39"/>
      <c r="E83" s="39"/>
      <c r="F83" s="31" t="str">
        <f>E12</f>
        <v>Powerbrigde spol. s.r.o. Popůvky</v>
      </c>
      <c r="G83" s="39"/>
      <c r="H83" s="39"/>
      <c r="I83" s="39"/>
      <c r="J83" s="39"/>
      <c r="K83" s="33" t="s">
        <v>34</v>
      </c>
      <c r="L83" s="39"/>
      <c r="M83" s="221" t="str">
        <f>E18</f>
        <v xml:space="preserve"> </v>
      </c>
      <c r="N83" s="221"/>
      <c r="O83" s="221"/>
      <c r="P83" s="221"/>
      <c r="Q83" s="221"/>
      <c r="R83" s="40"/>
      <c r="T83" s="132"/>
      <c r="U83" s="132"/>
    </row>
    <row r="84" spans="2:65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37</v>
      </c>
      <c r="L84" s="39"/>
      <c r="M84" s="221" t="str">
        <f>E21</f>
        <v>Kepertová</v>
      </c>
      <c r="N84" s="221"/>
      <c r="O84" s="221"/>
      <c r="P84" s="221"/>
      <c r="Q84" s="221"/>
      <c r="R84" s="40"/>
      <c r="T84" s="132"/>
      <c r="U84" s="132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65" s="1" customFormat="1" ht="29.25" customHeight="1">
      <c r="B86" s="38"/>
      <c r="C86" s="273" t="s">
        <v>127</v>
      </c>
      <c r="D86" s="274"/>
      <c r="E86" s="274"/>
      <c r="F86" s="274"/>
      <c r="G86" s="274"/>
      <c r="H86" s="121"/>
      <c r="I86" s="121"/>
      <c r="J86" s="121"/>
      <c r="K86" s="121"/>
      <c r="L86" s="121"/>
      <c r="M86" s="121"/>
      <c r="N86" s="273" t="s">
        <v>128</v>
      </c>
      <c r="O86" s="274"/>
      <c r="P86" s="274"/>
      <c r="Q86" s="274"/>
      <c r="R86" s="40"/>
      <c r="T86" s="132"/>
      <c r="U86" s="132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65" s="1" customFormat="1" ht="29.25" customHeight="1">
      <c r="B88" s="38"/>
      <c r="C88" s="133" t="s">
        <v>129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8">
        <f>N120</f>
        <v>0</v>
      </c>
      <c r="O88" s="275"/>
      <c r="P88" s="275"/>
      <c r="Q88" s="275"/>
      <c r="R88" s="40"/>
      <c r="T88" s="132"/>
      <c r="U88" s="132"/>
      <c r="AU88" s="21" t="s">
        <v>130</v>
      </c>
    </row>
    <row r="89" spans="2:65" s="6" customFormat="1" ht="24.95" customHeight="1">
      <c r="B89" s="134"/>
      <c r="C89" s="135"/>
      <c r="D89" s="136" t="s">
        <v>131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6">
        <f>N121</f>
        <v>0</v>
      </c>
      <c r="O89" s="277"/>
      <c r="P89" s="277"/>
      <c r="Q89" s="277"/>
      <c r="R89" s="137"/>
      <c r="T89" s="138"/>
      <c r="U89" s="138"/>
    </row>
    <row r="90" spans="2:65" s="7" customFormat="1" ht="19.899999999999999" customHeight="1">
      <c r="B90" s="139"/>
      <c r="C90" s="140"/>
      <c r="D90" s="109" t="s">
        <v>132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4">
        <f>N122</f>
        <v>0</v>
      </c>
      <c r="O90" s="278"/>
      <c r="P90" s="278"/>
      <c r="Q90" s="278"/>
      <c r="R90" s="141"/>
      <c r="T90" s="142"/>
      <c r="U90" s="142"/>
    </row>
    <row r="91" spans="2:65" s="7" customFormat="1" ht="19.899999999999999" customHeight="1">
      <c r="B91" s="139"/>
      <c r="C91" s="140"/>
      <c r="D91" s="109" t="s">
        <v>133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4">
        <f>N143</f>
        <v>0</v>
      </c>
      <c r="O91" s="278"/>
      <c r="P91" s="278"/>
      <c r="Q91" s="278"/>
      <c r="R91" s="141"/>
      <c r="T91" s="142"/>
      <c r="U91" s="142"/>
    </row>
    <row r="92" spans="2:65" s="7" customFormat="1" ht="19.899999999999999" customHeight="1">
      <c r="B92" s="139"/>
      <c r="C92" s="140"/>
      <c r="D92" s="109" t="s">
        <v>718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4">
        <f>N151</f>
        <v>0</v>
      </c>
      <c r="O92" s="278"/>
      <c r="P92" s="278"/>
      <c r="Q92" s="278"/>
      <c r="R92" s="141"/>
      <c r="T92" s="142"/>
      <c r="U92" s="142"/>
    </row>
    <row r="93" spans="2:65" s="7" customFormat="1" ht="19.899999999999999" customHeight="1">
      <c r="B93" s="139"/>
      <c r="C93" s="140"/>
      <c r="D93" s="109" t="s">
        <v>134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4">
        <f>N163</f>
        <v>0</v>
      </c>
      <c r="O93" s="278"/>
      <c r="P93" s="278"/>
      <c r="Q93" s="278"/>
      <c r="R93" s="141"/>
      <c r="T93" s="142"/>
      <c r="U93" s="142"/>
    </row>
    <row r="94" spans="2:65" s="1" customFormat="1" ht="21.75" customHeight="1"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40"/>
      <c r="T94" s="132"/>
      <c r="U94" s="132"/>
    </row>
    <row r="95" spans="2:65" s="1" customFormat="1" ht="29.25" customHeight="1">
      <c r="B95" s="38"/>
      <c r="C95" s="133" t="s">
        <v>142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275">
        <f>ROUND(N96+N97+N98+N99+N100+N101,2)</f>
        <v>0</v>
      </c>
      <c r="O95" s="279"/>
      <c r="P95" s="279"/>
      <c r="Q95" s="279"/>
      <c r="R95" s="40"/>
      <c r="T95" s="143"/>
      <c r="U95" s="144" t="s">
        <v>43</v>
      </c>
    </row>
    <row r="96" spans="2:65" s="1" customFormat="1" ht="18" customHeight="1">
      <c r="B96" s="38"/>
      <c r="C96" s="39"/>
      <c r="D96" s="255" t="s">
        <v>143</v>
      </c>
      <c r="E96" s="256"/>
      <c r="F96" s="256"/>
      <c r="G96" s="256"/>
      <c r="H96" s="256"/>
      <c r="I96" s="39"/>
      <c r="J96" s="39"/>
      <c r="K96" s="39"/>
      <c r="L96" s="39"/>
      <c r="M96" s="39"/>
      <c r="N96" s="253">
        <f>ROUND(N88*T96,2)</f>
        <v>0</v>
      </c>
      <c r="O96" s="254"/>
      <c r="P96" s="254"/>
      <c r="Q96" s="254"/>
      <c r="R96" s="40"/>
      <c r="S96" s="145"/>
      <c r="T96" s="146"/>
      <c r="U96" s="147" t="s">
        <v>44</v>
      </c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9" t="s">
        <v>144</v>
      </c>
      <c r="AZ96" s="148"/>
      <c r="BA96" s="148"/>
      <c r="BB96" s="148"/>
      <c r="BC96" s="148"/>
      <c r="BD96" s="148"/>
      <c r="BE96" s="150">
        <f t="shared" ref="BE96:BE101" si="0">IF(U96="základní",N96,0)</f>
        <v>0</v>
      </c>
      <c r="BF96" s="150">
        <f t="shared" ref="BF96:BF101" si="1">IF(U96="snížená",N96,0)</f>
        <v>0</v>
      </c>
      <c r="BG96" s="150">
        <f t="shared" ref="BG96:BG101" si="2">IF(U96="zákl. přenesená",N96,0)</f>
        <v>0</v>
      </c>
      <c r="BH96" s="150">
        <f t="shared" ref="BH96:BH101" si="3">IF(U96="sníž. přenesená",N96,0)</f>
        <v>0</v>
      </c>
      <c r="BI96" s="150">
        <f t="shared" ref="BI96:BI101" si="4">IF(U96="nulová",N96,0)</f>
        <v>0</v>
      </c>
      <c r="BJ96" s="149" t="s">
        <v>87</v>
      </c>
      <c r="BK96" s="148"/>
      <c r="BL96" s="148"/>
      <c r="BM96" s="148"/>
    </row>
    <row r="97" spans="2:65" s="1" customFormat="1" ht="18" customHeight="1">
      <c r="B97" s="38"/>
      <c r="C97" s="39"/>
      <c r="D97" s="255" t="s">
        <v>145</v>
      </c>
      <c r="E97" s="256"/>
      <c r="F97" s="256"/>
      <c r="G97" s="256"/>
      <c r="H97" s="256"/>
      <c r="I97" s="39"/>
      <c r="J97" s="39"/>
      <c r="K97" s="39"/>
      <c r="L97" s="39"/>
      <c r="M97" s="39"/>
      <c r="N97" s="253">
        <f>ROUND(N88*T97,2)</f>
        <v>0</v>
      </c>
      <c r="O97" s="254"/>
      <c r="P97" s="254"/>
      <c r="Q97" s="254"/>
      <c r="R97" s="40"/>
      <c r="S97" s="145"/>
      <c r="T97" s="146"/>
      <c r="U97" s="147" t="s">
        <v>44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144</v>
      </c>
      <c r="AZ97" s="148"/>
      <c r="BA97" s="148"/>
      <c r="BB97" s="148"/>
      <c r="BC97" s="148"/>
      <c r="BD97" s="148"/>
      <c r="BE97" s="150">
        <f t="shared" si="0"/>
        <v>0</v>
      </c>
      <c r="BF97" s="150">
        <f t="shared" si="1"/>
        <v>0</v>
      </c>
      <c r="BG97" s="150">
        <f t="shared" si="2"/>
        <v>0</v>
      </c>
      <c r="BH97" s="150">
        <f t="shared" si="3"/>
        <v>0</v>
      </c>
      <c r="BI97" s="150">
        <f t="shared" si="4"/>
        <v>0</v>
      </c>
      <c r="BJ97" s="149" t="s">
        <v>87</v>
      </c>
      <c r="BK97" s="148"/>
      <c r="BL97" s="148"/>
      <c r="BM97" s="148"/>
    </row>
    <row r="98" spans="2:65" s="1" customFormat="1" ht="18" customHeight="1">
      <c r="B98" s="38"/>
      <c r="C98" s="39"/>
      <c r="D98" s="255" t="s">
        <v>146</v>
      </c>
      <c r="E98" s="256"/>
      <c r="F98" s="256"/>
      <c r="G98" s="256"/>
      <c r="H98" s="256"/>
      <c r="I98" s="39"/>
      <c r="J98" s="39"/>
      <c r="K98" s="39"/>
      <c r="L98" s="39"/>
      <c r="M98" s="39"/>
      <c r="N98" s="253">
        <f>ROUND(N88*T98,2)</f>
        <v>0</v>
      </c>
      <c r="O98" s="254"/>
      <c r="P98" s="254"/>
      <c r="Q98" s="254"/>
      <c r="R98" s="40"/>
      <c r="S98" s="145"/>
      <c r="T98" s="146"/>
      <c r="U98" s="147" t="s">
        <v>44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144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87</v>
      </c>
      <c r="BK98" s="148"/>
      <c r="BL98" s="148"/>
      <c r="BM98" s="148"/>
    </row>
    <row r="99" spans="2:65" s="1" customFormat="1" ht="18" customHeight="1">
      <c r="B99" s="38"/>
      <c r="C99" s="39"/>
      <c r="D99" s="255" t="s">
        <v>147</v>
      </c>
      <c r="E99" s="256"/>
      <c r="F99" s="256"/>
      <c r="G99" s="256"/>
      <c r="H99" s="256"/>
      <c r="I99" s="39"/>
      <c r="J99" s="39"/>
      <c r="K99" s="39"/>
      <c r="L99" s="39"/>
      <c r="M99" s="39"/>
      <c r="N99" s="253">
        <f>ROUND(N88*T99,2)</f>
        <v>0</v>
      </c>
      <c r="O99" s="254"/>
      <c r="P99" s="254"/>
      <c r="Q99" s="254"/>
      <c r="R99" s="40"/>
      <c r="S99" s="145"/>
      <c r="T99" s="146"/>
      <c r="U99" s="147" t="s">
        <v>44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144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87</v>
      </c>
      <c r="BK99" s="148"/>
      <c r="BL99" s="148"/>
      <c r="BM99" s="148"/>
    </row>
    <row r="100" spans="2:65" s="1" customFormat="1" ht="18" customHeight="1">
      <c r="B100" s="38"/>
      <c r="C100" s="39"/>
      <c r="D100" s="255" t="s">
        <v>148</v>
      </c>
      <c r="E100" s="256"/>
      <c r="F100" s="256"/>
      <c r="G100" s="256"/>
      <c r="H100" s="256"/>
      <c r="I100" s="39"/>
      <c r="J100" s="39"/>
      <c r="K100" s="39"/>
      <c r="L100" s="39"/>
      <c r="M100" s="39"/>
      <c r="N100" s="253">
        <f>ROUND(N88*T100,2)</f>
        <v>0</v>
      </c>
      <c r="O100" s="254"/>
      <c r="P100" s="254"/>
      <c r="Q100" s="254"/>
      <c r="R100" s="40"/>
      <c r="S100" s="145"/>
      <c r="T100" s="146"/>
      <c r="U100" s="147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144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87</v>
      </c>
      <c r="BK100" s="148"/>
      <c r="BL100" s="148"/>
      <c r="BM100" s="148"/>
    </row>
    <row r="101" spans="2:65" s="1" customFormat="1" ht="18" customHeight="1">
      <c r="B101" s="38"/>
      <c r="C101" s="39"/>
      <c r="D101" s="109" t="s">
        <v>149</v>
      </c>
      <c r="E101" s="39"/>
      <c r="F101" s="39"/>
      <c r="G101" s="39"/>
      <c r="H101" s="39"/>
      <c r="I101" s="39"/>
      <c r="J101" s="39"/>
      <c r="K101" s="39"/>
      <c r="L101" s="39"/>
      <c r="M101" s="39"/>
      <c r="N101" s="253">
        <f>ROUND(N88*T101,2)</f>
        <v>0</v>
      </c>
      <c r="O101" s="254"/>
      <c r="P101" s="254"/>
      <c r="Q101" s="254"/>
      <c r="R101" s="40"/>
      <c r="S101" s="145"/>
      <c r="T101" s="151"/>
      <c r="U101" s="152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150</v>
      </c>
      <c r="AZ101" s="148"/>
      <c r="BA101" s="148"/>
      <c r="BB101" s="148"/>
      <c r="BC101" s="148"/>
      <c r="BD101" s="148"/>
      <c r="BE101" s="150">
        <f t="shared" si="0"/>
        <v>0</v>
      </c>
      <c r="BF101" s="150">
        <f t="shared" si="1"/>
        <v>0</v>
      </c>
      <c r="BG101" s="150">
        <f t="shared" si="2"/>
        <v>0</v>
      </c>
      <c r="BH101" s="150">
        <f t="shared" si="3"/>
        <v>0</v>
      </c>
      <c r="BI101" s="150">
        <f t="shared" si="4"/>
        <v>0</v>
      </c>
      <c r="BJ101" s="149" t="s">
        <v>87</v>
      </c>
      <c r="BK101" s="148"/>
      <c r="BL101" s="148"/>
      <c r="BM101" s="148"/>
    </row>
    <row r="102" spans="2:65" s="1" customFormat="1" ht="13.5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40"/>
      <c r="T102" s="132"/>
      <c r="U102" s="132"/>
    </row>
    <row r="103" spans="2:65" s="1" customFormat="1" ht="29.25" customHeight="1">
      <c r="B103" s="38"/>
      <c r="C103" s="120" t="s">
        <v>115</v>
      </c>
      <c r="D103" s="121"/>
      <c r="E103" s="121"/>
      <c r="F103" s="121"/>
      <c r="G103" s="121"/>
      <c r="H103" s="121"/>
      <c r="I103" s="121"/>
      <c r="J103" s="121"/>
      <c r="K103" s="121"/>
      <c r="L103" s="259">
        <f>ROUND(SUM(N88+N95),2)</f>
        <v>0</v>
      </c>
      <c r="M103" s="259"/>
      <c r="N103" s="259"/>
      <c r="O103" s="259"/>
      <c r="P103" s="259"/>
      <c r="Q103" s="259"/>
      <c r="R103" s="40"/>
      <c r="T103" s="132"/>
      <c r="U103" s="132"/>
    </row>
    <row r="104" spans="2:65" s="1" customFormat="1" ht="6.95" customHeight="1"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4"/>
      <c r="T104" s="132"/>
      <c r="U104" s="132"/>
    </row>
    <row r="108" spans="2:65" s="1" customFormat="1" ht="6.95" customHeight="1"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7"/>
    </row>
    <row r="109" spans="2:65" s="1" customFormat="1" ht="36.950000000000003" customHeight="1">
      <c r="B109" s="38"/>
      <c r="C109" s="217" t="s">
        <v>151</v>
      </c>
      <c r="D109" s="264"/>
      <c r="E109" s="264"/>
      <c r="F109" s="264"/>
      <c r="G109" s="264"/>
      <c r="H109" s="264"/>
      <c r="I109" s="264"/>
      <c r="J109" s="264"/>
      <c r="K109" s="264"/>
      <c r="L109" s="264"/>
      <c r="M109" s="264"/>
      <c r="N109" s="264"/>
      <c r="O109" s="264"/>
      <c r="P109" s="264"/>
      <c r="Q109" s="264"/>
      <c r="R109" s="40"/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30" customHeight="1">
      <c r="B111" s="38"/>
      <c r="C111" s="33" t="s">
        <v>19</v>
      </c>
      <c r="D111" s="39"/>
      <c r="E111" s="39"/>
      <c r="F111" s="262" t="str">
        <f>F6</f>
        <v>Hala POWERBRIGDE</v>
      </c>
      <c r="G111" s="263"/>
      <c r="H111" s="263"/>
      <c r="I111" s="263"/>
      <c r="J111" s="263"/>
      <c r="K111" s="263"/>
      <c r="L111" s="263"/>
      <c r="M111" s="263"/>
      <c r="N111" s="263"/>
      <c r="O111" s="263"/>
      <c r="P111" s="263"/>
      <c r="Q111" s="39"/>
      <c r="R111" s="40"/>
    </row>
    <row r="112" spans="2:65" s="1" customFormat="1" ht="36.950000000000003" customHeight="1">
      <c r="B112" s="38"/>
      <c r="C112" s="72" t="s">
        <v>123</v>
      </c>
      <c r="D112" s="39"/>
      <c r="E112" s="39"/>
      <c r="F112" s="237" t="str">
        <f>F7</f>
        <v>170310c - KANALIZACE  SPLAŠKOVÁ  PŘÍPOJKA</v>
      </c>
      <c r="G112" s="264"/>
      <c r="H112" s="264"/>
      <c r="I112" s="264"/>
      <c r="J112" s="264"/>
      <c r="K112" s="264"/>
      <c r="L112" s="264"/>
      <c r="M112" s="264"/>
      <c r="N112" s="264"/>
      <c r="O112" s="264"/>
      <c r="P112" s="264"/>
      <c r="Q112" s="39"/>
      <c r="R112" s="40"/>
    </row>
    <row r="113" spans="2:65" s="1" customFormat="1" ht="6.95" customHeight="1"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40"/>
    </row>
    <row r="114" spans="2:65" s="1" customFormat="1" ht="18" customHeight="1">
      <c r="B114" s="38"/>
      <c r="C114" s="33" t="s">
        <v>24</v>
      </c>
      <c r="D114" s="39"/>
      <c r="E114" s="39"/>
      <c r="F114" s="31" t="str">
        <f>F9</f>
        <v>POPŮVKY</v>
      </c>
      <c r="G114" s="39"/>
      <c r="H114" s="39"/>
      <c r="I114" s="39"/>
      <c r="J114" s="39"/>
      <c r="K114" s="33" t="s">
        <v>26</v>
      </c>
      <c r="L114" s="39"/>
      <c r="M114" s="266" t="str">
        <f>IF(O9="","",O9)</f>
        <v>29.3.2017</v>
      </c>
      <c r="N114" s="266"/>
      <c r="O114" s="266"/>
      <c r="P114" s="266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>
      <c r="B116" s="38"/>
      <c r="C116" s="33" t="s">
        <v>28</v>
      </c>
      <c r="D116" s="39"/>
      <c r="E116" s="39"/>
      <c r="F116" s="31" t="str">
        <f>E12</f>
        <v>Powerbrigde spol. s.r.o. Popůvky</v>
      </c>
      <c r="G116" s="39"/>
      <c r="H116" s="39"/>
      <c r="I116" s="39"/>
      <c r="J116" s="39"/>
      <c r="K116" s="33" t="s">
        <v>34</v>
      </c>
      <c r="L116" s="39"/>
      <c r="M116" s="221" t="str">
        <f>E18</f>
        <v xml:space="preserve"> </v>
      </c>
      <c r="N116" s="221"/>
      <c r="O116" s="221"/>
      <c r="P116" s="221"/>
      <c r="Q116" s="221"/>
      <c r="R116" s="40"/>
    </row>
    <row r="117" spans="2:65" s="1" customFormat="1" ht="14.45" customHeight="1">
      <c r="B117" s="38"/>
      <c r="C117" s="33" t="s">
        <v>32</v>
      </c>
      <c r="D117" s="39"/>
      <c r="E117" s="39"/>
      <c r="F117" s="31" t="str">
        <f>IF(E15="","",E15)</f>
        <v>Vyplň údaj</v>
      </c>
      <c r="G117" s="39"/>
      <c r="H117" s="39"/>
      <c r="I117" s="39"/>
      <c r="J117" s="39"/>
      <c r="K117" s="33" t="s">
        <v>37</v>
      </c>
      <c r="L117" s="39"/>
      <c r="M117" s="221" t="str">
        <f>E21</f>
        <v>Kepertová</v>
      </c>
      <c r="N117" s="221"/>
      <c r="O117" s="221"/>
      <c r="P117" s="221"/>
      <c r="Q117" s="221"/>
      <c r="R117" s="40"/>
    </row>
    <row r="118" spans="2:65" s="1" customFormat="1" ht="10.35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5" s="8" customFormat="1" ht="29.25" customHeight="1">
      <c r="B119" s="153"/>
      <c r="C119" s="154" t="s">
        <v>152</v>
      </c>
      <c r="D119" s="155" t="s">
        <v>153</v>
      </c>
      <c r="E119" s="155" t="s">
        <v>61</v>
      </c>
      <c r="F119" s="280" t="s">
        <v>154</v>
      </c>
      <c r="G119" s="280"/>
      <c r="H119" s="280"/>
      <c r="I119" s="280"/>
      <c r="J119" s="155" t="s">
        <v>155</v>
      </c>
      <c r="K119" s="155" t="s">
        <v>156</v>
      </c>
      <c r="L119" s="281" t="s">
        <v>157</v>
      </c>
      <c r="M119" s="281"/>
      <c r="N119" s="280" t="s">
        <v>128</v>
      </c>
      <c r="O119" s="280"/>
      <c r="P119" s="280"/>
      <c r="Q119" s="282"/>
      <c r="R119" s="156"/>
      <c r="T119" s="83" t="s">
        <v>158</v>
      </c>
      <c r="U119" s="84" t="s">
        <v>43</v>
      </c>
      <c r="V119" s="84" t="s">
        <v>159</v>
      </c>
      <c r="W119" s="84" t="s">
        <v>160</v>
      </c>
      <c r="X119" s="84" t="s">
        <v>161</v>
      </c>
      <c r="Y119" s="84" t="s">
        <v>162</v>
      </c>
      <c r="Z119" s="84" t="s">
        <v>163</v>
      </c>
      <c r="AA119" s="85" t="s">
        <v>164</v>
      </c>
    </row>
    <row r="120" spans="2:65" s="1" customFormat="1" ht="29.25" customHeight="1">
      <c r="B120" s="38"/>
      <c r="C120" s="87" t="s">
        <v>125</v>
      </c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01">
        <f>BK120</f>
        <v>0</v>
      </c>
      <c r="O120" s="302"/>
      <c r="P120" s="302"/>
      <c r="Q120" s="302"/>
      <c r="R120" s="40"/>
      <c r="T120" s="86"/>
      <c r="U120" s="54"/>
      <c r="V120" s="54"/>
      <c r="W120" s="157">
        <f>W121+W165</f>
        <v>0</v>
      </c>
      <c r="X120" s="54"/>
      <c r="Y120" s="157">
        <f>Y121+Y165</f>
        <v>6.1707599999999996</v>
      </c>
      <c r="Z120" s="54"/>
      <c r="AA120" s="158">
        <f>AA121+AA165</f>
        <v>0</v>
      </c>
      <c r="AT120" s="21" t="s">
        <v>78</v>
      </c>
      <c r="AU120" s="21" t="s">
        <v>130</v>
      </c>
      <c r="BK120" s="159">
        <f>BK121+BK165</f>
        <v>0</v>
      </c>
    </row>
    <row r="121" spans="2:65" s="9" customFormat="1" ht="37.35" customHeight="1">
      <c r="B121" s="160"/>
      <c r="C121" s="161"/>
      <c r="D121" s="162" t="s">
        <v>131</v>
      </c>
      <c r="E121" s="162"/>
      <c r="F121" s="162"/>
      <c r="G121" s="162"/>
      <c r="H121" s="162"/>
      <c r="I121" s="162"/>
      <c r="J121" s="162"/>
      <c r="K121" s="162"/>
      <c r="L121" s="162"/>
      <c r="M121" s="162"/>
      <c r="N121" s="303">
        <f>BK121</f>
        <v>0</v>
      </c>
      <c r="O121" s="276"/>
      <c r="P121" s="276"/>
      <c r="Q121" s="276"/>
      <c r="R121" s="163"/>
      <c r="T121" s="164"/>
      <c r="U121" s="161"/>
      <c r="V121" s="161"/>
      <c r="W121" s="165">
        <f>W122+W143+W151+W163</f>
        <v>0</v>
      </c>
      <c r="X121" s="161"/>
      <c r="Y121" s="165">
        <f>Y122+Y143+Y151+Y163</f>
        <v>6.1707599999999996</v>
      </c>
      <c r="Z121" s="161"/>
      <c r="AA121" s="166">
        <f>AA122+AA143+AA151+AA163</f>
        <v>0</v>
      </c>
      <c r="AR121" s="167" t="s">
        <v>87</v>
      </c>
      <c r="AT121" s="168" t="s">
        <v>78</v>
      </c>
      <c r="AU121" s="168" t="s">
        <v>79</v>
      </c>
      <c r="AY121" s="167" t="s">
        <v>165</v>
      </c>
      <c r="BK121" s="169">
        <f>BK122+BK143+BK151+BK163</f>
        <v>0</v>
      </c>
    </row>
    <row r="122" spans="2:65" s="9" customFormat="1" ht="19.899999999999999" customHeight="1">
      <c r="B122" s="160"/>
      <c r="C122" s="161"/>
      <c r="D122" s="170" t="s">
        <v>132</v>
      </c>
      <c r="E122" s="170"/>
      <c r="F122" s="170"/>
      <c r="G122" s="170"/>
      <c r="H122" s="170"/>
      <c r="I122" s="170"/>
      <c r="J122" s="170"/>
      <c r="K122" s="170"/>
      <c r="L122" s="170"/>
      <c r="M122" s="170"/>
      <c r="N122" s="304">
        <f>BK122</f>
        <v>0</v>
      </c>
      <c r="O122" s="305"/>
      <c r="P122" s="305"/>
      <c r="Q122" s="305"/>
      <c r="R122" s="163"/>
      <c r="T122" s="164"/>
      <c r="U122" s="161"/>
      <c r="V122" s="161"/>
      <c r="W122" s="165">
        <f>SUM(W123:W142)</f>
        <v>0</v>
      </c>
      <c r="X122" s="161"/>
      <c r="Y122" s="165">
        <f>SUM(Y123:Y142)</f>
        <v>5.5195499999999997</v>
      </c>
      <c r="Z122" s="161"/>
      <c r="AA122" s="166">
        <f>SUM(AA123:AA142)</f>
        <v>0</v>
      </c>
      <c r="AR122" s="167" t="s">
        <v>87</v>
      </c>
      <c r="AT122" s="168" t="s">
        <v>78</v>
      </c>
      <c r="AU122" s="168" t="s">
        <v>87</v>
      </c>
      <c r="AY122" s="167" t="s">
        <v>165</v>
      </c>
      <c r="BK122" s="169">
        <f>SUM(BK123:BK142)</f>
        <v>0</v>
      </c>
    </row>
    <row r="123" spans="2:65" s="1" customFormat="1" ht="31.5" customHeight="1">
      <c r="B123" s="38"/>
      <c r="C123" s="171" t="s">
        <v>87</v>
      </c>
      <c r="D123" s="171" t="s">
        <v>166</v>
      </c>
      <c r="E123" s="172" t="s">
        <v>167</v>
      </c>
      <c r="F123" s="283" t="s">
        <v>168</v>
      </c>
      <c r="G123" s="283"/>
      <c r="H123" s="283"/>
      <c r="I123" s="283"/>
      <c r="J123" s="173" t="s">
        <v>169</v>
      </c>
      <c r="K123" s="174">
        <v>11.5</v>
      </c>
      <c r="L123" s="284">
        <v>0</v>
      </c>
      <c r="M123" s="285"/>
      <c r="N123" s="286">
        <f>ROUND(L123*K123,2)</f>
        <v>0</v>
      </c>
      <c r="O123" s="286"/>
      <c r="P123" s="286"/>
      <c r="Q123" s="286"/>
      <c r="R123" s="40"/>
      <c r="T123" s="175" t="s">
        <v>22</v>
      </c>
      <c r="U123" s="47" t="s">
        <v>44</v>
      </c>
      <c r="V123" s="39"/>
      <c r="W123" s="176">
        <f>V123*K123</f>
        <v>0</v>
      </c>
      <c r="X123" s="176">
        <v>0</v>
      </c>
      <c r="Y123" s="176">
        <f>X123*K123</f>
        <v>0</v>
      </c>
      <c r="Z123" s="176">
        <v>0</v>
      </c>
      <c r="AA123" s="177">
        <f>Z123*K123</f>
        <v>0</v>
      </c>
      <c r="AR123" s="21" t="s">
        <v>170</v>
      </c>
      <c r="AT123" s="21" t="s">
        <v>166</v>
      </c>
      <c r="AU123" s="21" t="s">
        <v>121</v>
      </c>
      <c r="AY123" s="21" t="s">
        <v>165</v>
      </c>
      <c r="BE123" s="113">
        <f>IF(U123="základní",N123,0)</f>
        <v>0</v>
      </c>
      <c r="BF123" s="113">
        <f>IF(U123="snížená",N123,0)</f>
        <v>0</v>
      </c>
      <c r="BG123" s="113">
        <f>IF(U123="zákl. přenesená",N123,0)</f>
        <v>0</v>
      </c>
      <c r="BH123" s="113">
        <f>IF(U123="sníž. přenesená",N123,0)</f>
        <v>0</v>
      </c>
      <c r="BI123" s="113">
        <f>IF(U123="nulová",N123,0)</f>
        <v>0</v>
      </c>
      <c r="BJ123" s="21" t="s">
        <v>87</v>
      </c>
      <c r="BK123" s="113">
        <f>ROUND(L123*K123,2)</f>
        <v>0</v>
      </c>
      <c r="BL123" s="21" t="s">
        <v>170</v>
      </c>
      <c r="BM123" s="21" t="s">
        <v>783</v>
      </c>
    </row>
    <row r="124" spans="2:65" s="10" customFormat="1" ht="22.5" customHeight="1">
      <c r="B124" s="178"/>
      <c r="C124" s="179"/>
      <c r="D124" s="179"/>
      <c r="E124" s="180" t="s">
        <v>22</v>
      </c>
      <c r="F124" s="287" t="s">
        <v>784</v>
      </c>
      <c r="G124" s="288"/>
      <c r="H124" s="288"/>
      <c r="I124" s="288"/>
      <c r="J124" s="179"/>
      <c r="K124" s="181" t="s">
        <v>22</v>
      </c>
      <c r="L124" s="179"/>
      <c r="M124" s="179"/>
      <c r="N124" s="179"/>
      <c r="O124" s="179"/>
      <c r="P124" s="179"/>
      <c r="Q124" s="179"/>
      <c r="R124" s="182"/>
      <c r="T124" s="183"/>
      <c r="U124" s="179"/>
      <c r="V124" s="179"/>
      <c r="W124" s="179"/>
      <c r="X124" s="179"/>
      <c r="Y124" s="179"/>
      <c r="Z124" s="179"/>
      <c r="AA124" s="184"/>
      <c r="AT124" s="185" t="s">
        <v>173</v>
      </c>
      <c r="AU124" s="185" t="s">
        <v>121</v>
      </c>
      <c r="AV124" s="10" t="s">
        <v>87</v>
      </c>
      <c r="AW124" s="10" t="s">
        <v>36</v>
      </c>
      <c r="AX124" s="10" t="s">
        <v>79</v>
      </c>
      <c r="AY124" s="185" t="s">
        <v>165</v>
      </c>
    </row>
    <row r="125" spans="2:65" s="11" customFormat="1" ht="22.5" customHeight="1">
      <c r="B125" s="186"/>
      <c r="C125" s="187"/>
      <c r="D125" s="187"/>
      <c r="E125" s="188" t="s">
        <v>22</v>
      </c>
      <c r="F125" s="291" t="s">
        <v>785</v>
      </c>
      <c r="G125" s="292"/>
      <c r="H125" s="292"/>
      <c r="I125" s="292"/>
      <c r="J125" s="187"/>
      <c r="K125" s="189">
        <v>11.5</v>
      </c>
      <c r="L125" s="187"/>
      <c r="M125" s="187"/>
      <c r="N125" s="187"/>
      <c r="O125" s="187"/>
      <c r="P125" s="187"/>
      <c r="Q125" s="187"/>
      <c r="R125" s="190"/>
      <c r="T125" s="191"/>
      <c r="U125" s="187"/>
      <c r="V125" s="187"/>
      <c r="W125" s="187"/>
      <c r="X125" s="187"/>
      <c r="Y125" s="187"/>
      <c r="Z125" s="187"/>
      <c r="AA125" s="192"/>
      <c r="AT125" s="193" t="s">
        <v>173</v>
      </c>
      <c r="AU125" s="193" t="s">
        <v>121</v>
      </c>
      <c r="AV125" s="11" t="s">
        <v>121</v>
      </c>
      <c r="AW125" s="11" t="s">
        <v>36</v>
      </c>
      <c r="AX125" s="11" t="s">
        <v>87</v>
      </c>
      <c r="AY125" s="193" t="s">
        <v>165</v>
      </c>
    </row>
    <row r="126" spans="2:65" s="1" customFormat="1" ht="31.5" customHeight="1">
      <c r="B126" s="38"/>
      <c r="C126" s="171" t="s">
        <v>121</v>
      </c>
      <c r="D126" s="171" t="s">
        <v>166</v>
      </c>
      <c r="E126" s="172" t="s">
        <v>181</v>
      </c>
      <c r="F126" s="283" t="s">
        <v>182</v>
      </c>
      <c r="G126" s="283"/>
      <c r="H126" s="283"/>
      <c r="I126" s="283"/>
      <c r="J126" s="173" t="s">
        <v>169</v>
      </c>
      <c r="K126" s="174">
        <v>11.5</v>
      </c>
      <c r="L126" s="284">
        <v>0</v>
      </c>
      <c r="M126" s="285"/>
      <c r="N126" s="286">
        <f>ROUND(L126*K126,2)</f>
        <v>0</v>
      </c>
      <c r="O126" s="286"/>
      <c r="P126" s="286"/>
      <c r="Q126" s="286"/>
      <c r="R126" s="40"/>
      <c r="T126" s="175" t="s">
        <v>22</v>
      </c>
      <c r="U126" s="47" t="s">
        <v>44</v>
      </c>
      <c r="V126" s="39"/>
      <c r="W126" s="176">
        <f>V126*K126</f>
        <v>0</v>
      </c>
      <c r="X126" s="176">
        <v>0</v>
      </c>
      <c r="Y126" s="176">
        <f>X126*K126</f>
        <v>0</v>
      </c>
      <c r="Z126" s="176">
        <v>0</v>
      </c>
      <c r="AA126" s="177">
        <f>Z126*K126</f>
        <v>0</v>
      </c>
      <c r="AR126" s="21" t="s">
        <v>170</v>
      </c>
      <c r="AT126" s="21" t="s">
        <v>166</v>
      </c>
      <c r="AU126" s="21" t="s">
        <v>121</v>
      </c>
      <c r="AY126" s="21" t="s">
        <v>165</v>
      </c>
      <c r="BE126" s="113">
        <f>IF(U126="základní",N126,0)</f>
        <v>0</v>
      </c>
      <c r="BF126" s="113">
        <f>IF(U126="snížená",N126,0)</f>
        <v>0</v>
      </c>
      <c r="BG126" s="113">
        <f>IF(U126="zákl. přenesená",N126,0)</f>
        <v>0</v>
      </c>
      <c r="BH126" s="113">
        <f>IF(U126="sníž. přenesená",N126,0)</f>
        <v>0</v>
      </c>
      <c r="BI126" s="113">
        <f>IF(U126="nulová",N126,0)</f>
        <v>0</v>
      </c>
      <c r="BJ126" s="21" t="s">
        <v>87</v>
      </c>
      <c r="BK126" s="113">
        <f>ROUND(L126*K126,2)</f>
        <v>0</v>
      </c>
      <c r="BL126" s="21" t="s">
        <v>170</v>
      </c>
      <c r="BM126" s="21" t="s">
        <v>786</v>
      </c>
    </row>
    <row r="127" spans="2:65" s="1" customFormat="1" ht="31.5" customHeight="1">
      <c r="B127" s="38"/>
      <c r="C127" s="171" t="s">
        <v>184</v>
      </c>
      <c r="D127" s="171" t="s">
        <v>166</v>
      </c>
      <c r="E127" s="172" t="s">
        <v>723</v>
      </c>
      <c r="F127" s="283" t="s">
        <v>724</v>
      </c>
      <c r="G127" s="283"/>
      <c r="H127" s="283"/>
      <c r="I127" s="283"/>
      <c r="J127" s="173" t="s">
        <v>725</v>
      </c>
      <c r="K127" s="174">
        <v>23</v>
      </c>
      <c r="L127" s="284">
        <v>0</v>
      </c>
      <c r="M127" s="285"/>
      <c r="N127" s="286">
        <f>ROUND(L127*K127,2)</f>
        <v>0</v>
      </c>
      <c r="O127" s="286"/>
      <c r="P127" s="286"/>
      <c r="Q127" s="286"/>
      <c r="R127" s="40"/>
      <c r="T127" s="175" t="s">
        <v>22</v>
      </c>
      <c r="U127" s="47" t="s">
        <v>44</v>
      </c>
      <c r="V127" s="39"/>
      <c r="W127" s="176">
        <f>V127*K127</f>
        <v>0</v>
      </c>
      <c r="X127" s="176">
        <v>8.4999999999999995E-4</v>
      </c>
      <c r="Y127" s="176">
        <f>X127*K127</f>
        <v>1.9549999999999998E-2</v>
      </c>
      <c r="Z127" s="176">
        <v>0</v>
      </c>
      <c r="AA127" s="177">
        <f>Z127*K127</f>
        <v>0</v>
      </c>
      <c r="AR127" s="21" t="s">
        <v>170</v>
      </c>
      <c r="AT127" s="21" t="s">
        <v>166</v>
      </c>
      <c r="AU127" s="21" t="s">
        <v>121</v>
      </c>
      <c r="AY127" s="21" t="s">
        <v>165</v>
      </c>
      <c r="BE127" s="113">
        <f>IF(U127="základní",N127,0)</f>
        <v>0</v>
      </c>
      <c r="BF127" s="113">
        <f>IF(U127="snížená",N127,0)</f>
        <v>0</v>
      </c>
      <c r="BG127" s="113">
        <f>IF(U127="zákl. přenesená",N127,0)</f>
        <v>0</v>
      </c>
      <c r="BH127" s="113">
        <f>IF(U127="sníž. přenesená",N127,0)</f>
        <v>0</v>
      </c>
      <c r="BI127" s="113">
        <f>IF(U127="nulová",N127,0)</f>
        <v>0</v>
      </c>
      <c r="BJ127" s="21" t="s">
        <v>87</v>
      </c>
      <c r="BK127" s="113">
        <f>ROUND(L127*K127,2)</f>
        <v>0</v>
      </c>
      <c r="BL127" s="21" t="s">
        <v>170</v>
      </c>
      <c r="BM127" s="21" t="s">
        <v>787</v>
      </c>
    </row>
    <row r="128" spans="2:65" s="11" customFormat="1" ht="22.5" customHeight="1">
      <c r="B128" s="186"/>
      <c r="C128" s="187"/>
      <c r="D128" s="187"/>
      <c r="E128" s="188" t="s">
        <v>22</v>
      </c>
      <c r="F128" s="299" t="s">
        <v>788</v>
      </c>
      <c r="G128" s="300"/>
      <c r="H128" s="300"/>
      <c r="I128" s="300"/>
      <c r="J128" s="187"/>
      <c r="K128" s="189">
        <v>23</v>
      </c>
      <c r="L128" s="187"/>
      <c r="M128" s="187"/>
      <c r="N128" s="187"/>
      <c r="O128" s="187"/>
      <c r="P128" s="187"/>
      <c r="Q128" s="187"/>
      <c r="R128" s="190"/>
      <c r="T128" s="191"/>
      <c r="U128" s="187"/>
      <c r="V128" s="187"/>
      <c r="W128" s="187"/>
      <c r="X128" s="187"/>
      <c r="Y128" s="187"/>
      <c r="Z128" s="187"/>
      <c r="AA128" s="192"/>
      <c r="AT128" s="193" t="s">
        <v>173</v>
      </c>
      <c r="AU128" s="193" t="s">
        <v>121</v>
      </c>
      <c r="AV128" s="11" t="s">
        <v>121</v>
      </c>
      <c r="AW128" s="11" t="s">
        <v>36</v>
      </c>
      <c r="AX128" s="11" t="s">
        <v>87</v>
      </c>
      <c r="AY128" s="193" t="s">
        <v>165</v>
      </c>
    </row>
    <row r="129" spans="2:65" s="1" customFormat="1" ht="31.5" customHeight="1">
      <c r="B129" s="38"/>
      <c r="C129" s="171" t="s">
        <v>170</v>
      </c>
      <c r="D129" s="171" t="s">
        <v>166</v>
      </c>
      <c r="E129" s="172" t="s">
        <v>728</v>
      </c>
      <c r="F129" s="283" t="s">
        <v>729</v>
      </c>
      <c r="G129" s="283"/>
      <c r="H129" s="283"/>
      <c r="I129" s="283"/>
      <c r="J129" s="173" t="s">
        <v>725</v>
      </c>
      <c r="K129" s="174">
        <v>23</v>
      </c>
      <c r="L129" s="284">
        <v>0</v>
      </c>
      <c r="M129" s="285"/>
      <c r="N129" s="286">
        <f t="shared" ref="N129:N134" si="5">ROUND(L129*K129,2)</f>
        <v>0</v>
      </c>
      <c r="O129" s="286"/>
      <c r="P129" s="286"/>
      <c r="Q129" s="286"/>
      <c r="R129" s="40"/>
      <c r="T129" s="175" t="s">
        <v>22</v>
      </c>
      <c r="U129" s="47" t="s">
        <v>44</v>
      </c>
      <c r="V129" s="39"/>
      <c r="W129" s="176">
        <f t="shared" ref="W129:W134" si="6">V129*K129</f>
        <v>0</v>
      </c>
      <c r="X129" s="176">
        <v>0</v>
      </c>
      <c r="Y129" s="176">
        <f t="shared" ref="Y129:Y134" si="7">X129*K129</f>
        <v>0</v>
      </c>
      <c r="Z129" s="176">
        <v>0</v>
      </c>
      <c r="AA129" s="177">
        <f t="shared" ref="AA129:AA134" si="8">Z129*K129</f>
        <v>0</v>
      </c>
      <c r="AR129" s="21" t="s">
        <v>170</v>
      </c>
      <c r="AT129" s="21" t="s">
        <v>166</v>
      </c>
      <c r="AU129" s="21" t="s">
        <v>121</v>
      </c>
      <c r="AY129" s="21" t="s">
        <v>165</v>
      </c>
      <c r="BE129" s="113">
        <f t="shared" ref="BE129:BE134" si="9">IF(U129="základní",N129,0)</f>
        <v>0</v>
      </c>
      <c r="BF129" s="113">
        <f t="shared" ref="BF129:BF134" si="10">IF(U129="snížená",N129,0)</f>
        <v>0</v>
      </c>
      <c r="BG129" s="113">
        <f t="shared" ref="BG129:BG134" si="11">IF(U129="zákl. přenesená",N129,0)</f>
        <v>0</v>
      </c>
      <c r="BH129" s="113">
        <f t="shared" ref="BH129:BH134" si="12">IF(U129="sníž. přenesená",N129,0)</f>
        <v>0</v>
      </c>
      <c r="BI129" s="113">
        <f t="shared" ref="BI129:BI134" si="13">IF(U129="nulová",N129,0)</f>
        <v>0</v>
      </c>
      <c r="BJ129" s="21" t="s">
        <v>87</v>
      </c>
      <c r="BK129" s="113">
        <f t="shared" ref="BK129:BK134" si="14">ROUND(L129*K129,2)</f>
        <v>0</v>
      </c>
      <c r="BL129" s="21" t="s">
        <v>170</v>
      </c>
      <c r="BM129" s="21" t="s">
        <v>789</v>
      </c>
    </row>
    <row r="130" spans="2:65" s="1" customFormat="1" ht="31.5" customHeight="1">
      <c r="B130" s="38"/>
      <c r="C130" s="171" t="s">
        <v>193</v>
      </c>
      <c r="D130" s="171" t="s">
        <v>166</v>
      </c>
      <c r="E130" s="172" t="s">
        <v>185</v>
      </c>
      <c r="F130" s="283" t="s">
        <v>186</v>
      </c>
      <c r="G130" s="283"/>
      <c r="H130" s="283"/>
      <c r="I130" s="283"/>
      <c r="J130" s="173" t="s">
        <v>169</v>
      </c>
      <c r="K130" s="174">
        <v>11.5</v>
      </c>
      <c r="L130" s="284">
        <v>0</v>
      </c>
      <c r="M130" s="285"/>
      <c r="N130" s="286">
        <f t="shared" si="5"/>
        <v>0</v>
      </c>
      <c r="O130" s="286"/>
      <c r="P130" s="286"/>
      <c r="Q130" s="286"/>
      <c r="R130" s="40"/>
      <c r="T130" s="175" t="s">
        <v>22</v>
      </c>
      <c r="U130" s="47" t="s">
        <v>44</v>
      </c>
      <c r="V130" s="39"/>
      <c r="W130" s="176">
        <f t="shared" si="6"/>
        <v>0</v>
      </c>
      <c r="X130" s="176">
        <v>0</v>
      </c>
      <c r="Y130" s="176">
        <f t="shared" si="7"/>
        <v>0</v>
      </c>
      <c r="Z130" s="176">
        <v>0</v>
      </c>
      <c r="AA130" s="177">
        <f t="shared" si="8"/>
        <v>0</v>
      </c>
      <c r="AR130" s="21" t="s">
        <v>170</v>
      </c>
      <c r="AT130" s="21" t="s">
        <v>166</v>
      </c>
      <c r="AU130" s="21" t="s">
        <v>121</v>
      </c>
      <c r="AY130" s="21" t="s">
        <v>165</v>
      </c>
      <c r="BE130" s="113">
        <f t="shared" si="9"/>
        <v>0</v>
      </c>
      <c r="BF130" s="113">
        <f t="shared" si="10"/>
        <v>0</v>
      </c>
      <c r="BG130" s="113">
        <f t="shared" si="11"/>
        <v>0</v>
      </c>
      <c r="BH130" s="113">
        <f t="shared" si="12"/>
        <v>0</v>
      </c>
      <c r="BI130" s="113">
        <f t="shared" si="13"/>
        <v>0</v>
      </c>
      <c r="BJ130" s="21" t="s">
        <v>87</v>
      </c>
      <c r="BK130" s="113">
        <f t="shared" si="14"/>
        <v>0</v>
      </c>
      <c r="BL130" s="21" t="s">
        <v>170</v>
      </c>
      <c r="BM130" s="21" t="s">
        <v>790</v>
      </c>
    </row>
    <row r="131" spans="2:65" s="1" customFormat="1" ht="31.5" customHeight="1">
      <c r="B131" s="38"/>
      <c r="C131" s="171" t="s">
        <v>197</v>
      </c>
      <c r="D131" s="171" t="s">
        <v>166</v>
      </c>
      <c r="E131" s="172" t="s">
        <v>188</v>
      </c>
      <c r="F131" s="283" t="s">
        <v>189</v>
      </c>
      <c r="G131" s="283"/>
      <c r="H131" s="283"/>
      <c r="I131" s="283"/>
      <c r="J131" s="173" t="s">
        <v>169</v>
      </c>
      <c r="K131" s="174">
        <v>2.75</v>
      </c>
      <c r="L131" s="284">
        <v>0</v>
      </c>
      <c r="M131" s="285"/>
      <c r="N131" s="286">
        <f t="shared" si="5"/>
        <v>0</v>
      </c>
      <c r="O131" s="286"/>
      <c r="P131" s="286"/>
      <c r="Q131" s="286"/>
      <c r="R131" s="40"/>
      <c r="T131" s="175" t="s">
        <v>22</v>
      </c>
      <c r="U131" s="47" t="s">
        <v>44</v>
      </c>
      <c r="V131" s="39"/>
      <c r="W131" s="176">
        <f t="shared" si="6"/>
        <v>0</v>
      </c>
      <c r="X131" s="176">
        <v>0</v>
      </c>
      <c r="Y131" s="176">
        <f t="shared" si="7"/>
        <v>0</v>
      </c>
      <c r="Z131" s="176">
        <v>0</v>
      </c>
      <c r="AA131" s="177">
        <f t="shared" si="8"/>
        <v>0</v>
      </c>
      <c r="AR131" s="21" t="s">
        <v>170</v>
      </c>
      <c r="AT131" s="21" t="s">
        <v>166</v>
      </c>
      <c r="AU131" s="21" t="s">
        <v>121</v>
      </c>
      <c r="AY131" s="21" t="s">
        <v>165</v>
      </c>
      <c r="BE131" s="113">
        <f t="shared" si="9"/>
        <v>0</v>
      </c>
      <c r="BF131" s="113">
        <f t="shared" si="10"/>
        <v>0</v>
      </c>
      <c r="BG131" s="113">
        <f t="shared" si="11"/>
        <v>0</v>
      </c>
      <c r="BH131" s="113">
        <f t="shared" si="12"/>
        <v>0</v>
      </c>
      <c r="BI131" s="113">
        <f t="shared" si="13"/>
        <v>0</v>
      </c>
      <c r="BJ131" s="21" t="s">
        <v>87</v>
      </c>
      <c r="BK131" s="113">
        <f t="shared" si="14"/>
        <v>0</v>
      </c>
      <c r="BL131" s="21" t="s">
        <v>170</v>
      </c>
      <c r="BM131" s="21" t="s">
        <v>791</v>
      </c>
    </row>
    <row r="132" spans="2:65" s="1" customFormat="1" ht="22.5" customHeight="1">
      <c r="B132" s="38"/>
      <c r="C132" s="171" t="s">
        <v>202</v>
      </c>
      <c r="D132" s="171" t="s">
        <v>166</v>
      </c>
      <c r="E132" s="172" t="s">
        <v>194</v>
      </c>
      <c r="F132" s="283" t="s">
        <v>195</v>
      </c>
      <c r="G132" s="283"/>
      <c r="H132" s="283"/>
      <c r="I132" s="283"/>
      <c r="J132" s="173" t="s">
        <v>169</v>
      </c>
      <c r="K132" s="174">
        <v>2.75</v>
      </c>
      <c r="L132" s="284">
        <v>0</v>
      </c>
      <c r="M132" s="285"/>
      <c r="N132" s="286">
        <f t="shared" si="5"/>
        <v>0</v>
      </c>
      <c r="O132" s="286"/>
      <c r="P132" s="286"/>
      <c r="Q132" s="286"/>
      <c r="R132" s="40"/>
      <c r="T132" s="175" t="s">
        <v>22</v>
      </c>
      <c r="U132" s="47" t="s">
        <v>44</v>
      </c>
      <c r="V132" s="39"/>
      <c r="W132" s="176">
        <f t="shared" si="6"/>
        <v>0</v>
      </c>
      <c r="X132" s="176">
        <v>0</v>
      </c>
      <c r="Y132" s="176">
        <f t="shared" si="7"/>
        <v>0</v>
      </c>
      <c r="Z132" s="176">
        <v>0</v>
      </c>
      <c r="AA132" s="177">
        <f t="shared" si="8"/>
        <v>0</v>
      </c>
      <c r="AR132" s="21" t="s">
        <v>170</v>
      </c>
      <c r="AT132" s="21" t="s">
        <v>166</v>
      </c>
      <c r="AU132" s="21" t="s">
        <v>121</v>
      </c>
      <c r="AY132" s="21" t="s">
        <v>165</v>
      </c>
      <c r="BE132" s="113">
        <f t="shared" si="9"/>
        <v>0</v>
      </c>
      <c r="BF132" s="113">
        <f t="shared" si="10"/>
        <v>0</v>
      </c>
      <c r="BG132" s="113">
        <f t="shared" si="11"/>
        <v>0</v>
      </c>
      <c r="BH132" s="113">
        <f t="shared" si="12"/>
        <v>0</v>
      </c>
      <c r="BI132" s="113">
        <f t="shared" si="13"/>
        <v>0</v>
      </c>
      <c r="BJ132" s="21" t="s">
        <v>87</v>
      </c>
      <c r="BK132" s="113">
        <f t="shared" si="14"/>
        <v>0</v>
      </c>
      <c r="BL132" s="21" t="s">
        <v>170</v>
      </c>
      <c r="BM132" s="21" t="s">
        <v>792</v>
      </c>
    </row>
    <row r="133" spans="2:65" s="1" customFormat="1" ht="31.5" customHeight="1">
      <c r="B133" s="38"/>
      <c r="C133" s="171" t="s">
        <v>210</v>
      </c>
      <c r="D133" s="171" t="s">
        <v>166</v>
      </c>
      <c r="E133" s="172" t="s">
        <v>198</v>
      </c>
      <c r="F133" s="283" t="s">
        <v>199</v>
      </c>
      <c r="G133" s="283"/>
      <c r="H133" s="283"/>
      <c r="I133" s="283"/>
      <c r="J133" s="173" t="s">
        <v>200</v>
      </c>
      <c r="K133" s="174">
        <v>4.95</v>
      </c>
      <c r="L133" s="284">
        <v>0</v>
      </c>
      <c r="M133" s="285"/>
      <c r="N133" s="286">
        <f t="shared" si="5"/>
        <v>0</v>
      </c>
      <c r="O133" s="286"/>
      <c r="P133" s="286"/>
      <c r="Q133" s="286"/>
      <c r="R133" s="40"/>
      <c r="T133" s="175" t="s">
        <v>22</v>
      </c>
      <c r="U133" s="47" t="s">
        <v>44</v>
      </c>
      <c r="V133" s="39"/>
      <c r="W133" s="176">
        <f t="shared" si="6"/>
        <v>0</v>
      </c>
      <c r="X133" s="176">
        <v>0</v>
      </c>
      <c r="Y133" s="176">
        <f t="shared" si="7"/>
        <v>0</v>
      </c>
      <c r="Z133" s="176">
        <v>0</v>
      </c>
      <c r="AA133" s="177">
        <f t="shared" si="8"/>
        <v>0</v>
      </c>
      <c r="AR133" s="21" t="s">
        <v>170</v>
      </c>
      <c r="AT133" s="21" t="s">
        <v>166</v>
      </c>
      <c r="AU133" s="21" t="s">
        <v>121</v>
      </c>
      <c r="AY133" s="21" t="s">
        <v>165</v>
      </c>
      <c r="BE133" s="113">
        <f t="shared" si="9"/>
        <v>0</v>
      </c>
      <c r="BF133" s="113">
        <f t="shared" si="10"/>
        <v>0</v>
      </c>
      <c r="BG133" s="113">
        <f t="shared" si="11"/>
        <v>0</v>
      </c>
      <c r="BH133" s="113">
        <f t="shared" si="12"/>
        <v>0</v>
      </c>
      <c r="BI133" s="113">
        <f t="shared" si="13"/>
        <v>0</v>
      </c>
      <c r="BJ133" s="21" t="s">
        <v>87</v>
      </c>
      <c r="BK133" s="113">
        <f t="shared" si="14"/>
        <v>0</v>
      </c>
      <c r="BL133" s="21" t="s">
        <v>170</v>
      </c>
      <c r="BM133" s="21" t="s">
        <v>793</v>
      </c>
    </row>
    <row r="134" spans="2:65" s="1" customFormat="1" ht="31.5" customHeight="1">
      <c r="B134" s="38"/>
      <c r="C134" s="171" t="s">
        <v>220</v>
      </c>
      <c r="D134" s="171" t="s">
        <v>166</v>
      </c>
      <c r="E134" s="172" t="s">
        <v>203</v>
      </c>
      <c r="F134" s="283" t="s">
        <v>204</v>
      </c>
      <c r="G134" s="283"/>
      <c r="H134" s="283"/>
      <c r="I134" s="283"/>
      <c r="J134" s="173" t="s">
        <v>169</v>
      </c>
      <c r="K134" s="174">
        <v>8.75</v>
      </c>
      <c r="L134" s="284">
        <v>0</v>
      </c>
      <c r="M134" s="285"/>
      <c r="N134" s="286">
        <f t="shared" si="5"/>
        <v>0</v>
      </c>
      <c r="O134" s="286"/>
      <c r="P134" s="286"/>
      <c r="Q134" s="286"/>
      <c r="R134" s="40"/>
      <c r="T134" s="175" t="s">
        <v>22</v>
      </c>
      <c r="U134" s="47" t="s">
        <v>44</v>
      </c>
      <c r="V134" s="39"/>
      <c r="W134" s="176">
        <f t="shared" si="6"/>
        <v>0</v>
      </c>
      <c r="X134" s="176">
        <v>0</v>
      </c>
      <c r="Y134" s="176">
        <f t="shared" si="7"/>
        <v>0</v>
      </c>
      <c r="Z134" s="176">
        <v>0</v>
      </c>
      <c r="AA134" s="177">
        <f t="shared" si="8"/>
        <v>0</v>
      </c>
      <c r="AR134" s="21" t="s">
        <v>170</v>
      </c>
      <c r="AT134" s="21" t="s">
        <v>166</v>
      </c>
      <c r="AU134" s="21" t="s">
        <v>121</v>
      </c>
      <c r="AY134" s="21" t="s">
        <v>165</v>
      </c>
      <c r="BE134" s="113">
        <f t="shared" si="9"/>
        <v>0</v>
      </c>
      <c r="BF134" s="113">
        <f t="shared" si="10"/>
        <v>0</v>
      </c>
      <c r="BG134" s="113">
        <f t="shared" si="11"/>
        <v>0</v>
      </c>
      <c r="BH134" s="113">
        <f t="shared" si="12"/>
        <v>0</v>
      </c>
      <c r="BI134" s="113">
        <f t="shared" si="13"/>
        <v>0</v>
      </c>
      <c r="BJ134" s="21" t="s">
        <v>87</v>
      </c>
      <c r="BK134" s="113">
        <f t="shared" si="14"/>
        <v>0</v>
      </c>
      <c r="BL134" s="21" t="s">
        <v>170</v>
      </c>
      <c r="BM134" s="21" t="s">
        <v>794</v>
      </c>
    </row>
    <row r="135" spans="2:65" s="10" customFormat="1" ht="22.5" customHeight="1">
      <c r="B135" s="178"/>
      <c r="C135" s="179"/>
      <c r="D135" s="179"/>
      <c r="E135" s="180" t="s">
        <v>22</v>
      </c>
      <c r="F135" s="287" t="s">
        <v>736</v>
      </c>
      <c r="G135" s="288"/>
      <c r="H135" s="288"/>
      <c r="I135" s="288"/>
      <c r="J135" s="179"/>
      <c r="K135" s="181" t="s">
        <v>22</v>
      </c>
      <c r="L135" s="179"/>
      <c r="M135" s="179"/>
      <c r="N135" s="179"/>
      <c r="O135" s="179"/>
      <c r="P135" s="179"/>
      <c r="Q135" s="179"/>
      <c r="R135" s="182"/>
      <c r="T135" s="183"/>
      <c r="U135" s="179"/>
      <c r="V135" s="179"/>
      <c r="W135" s="179"/>
      <c r="X135" s="179"/>
      <c r="Y135" s="179"/>
      <c r="Z135" s="179"/>
      <c r="AA135" s="184"/>
      <c r="AT135" s="185" t="s">
        <v>173</v>
      </c>
      <c r="AU135" s="185" t="s">
        <v>121</v>
      </c>
      <c r="AV135" s="10" t="s">
        <v>87</v>
      </c>
      <c r="AW135" s="10" t="s">
        <v>36</v>
      </c>
      <c r="AX135" s="10" t="s">
        <v>79</v>
      </c>
      <c r="AY135" s="185" t="s">
        <v>165</v>
      </c>
    </row>
    <row r="136" spans="2:65" s="11" customFormat="1" ht="22.5" customHeight="1">
      <c r="B136" s="186"/>
      <c r="C136" s="187"/>
      <c r="D136" s="187"/>
      <c r="E136" s="188" t="s">
        <v>22</v>
      </c>
      <c r="F136" s="291" t="s">
        <v>795</v>
      </c>
      <c r="G136" s="292"/>
      <c r="H136" s="292"/>
      <c r="I136" s="292"/>
      <c r="J136" s="187"/>
      <c r="K136" s="189">
        <v>11.5</v>
      </c>
      <c r="L136" s="187"/>
      <c r="M136" s="187"/>
      <c r="N136" s="187"/>
      <c r="O136" s="187"/>
      <c r="P136" s="187"/>
      <c r="Q136" s="187"/>
      <c r="R136" s="190"/>
      <c r="T136" s="191"/>
      <c r="U136" s="187"/>
      <c r="V136" s="187"/>
      <c r="W136" s="187"/>
      <c r="X136" s="187"/>
      <c r="Y136" s="187"/>
      <c r="Z136" s="187"/>
      <c r="AA136" s="192"/>
      <c r="AT136" s="193" t="s">
        <v>173</v>
      </c>
      <c r="AU136" s="193" t="s">
        <v>121</v>
      </c>
      <c r="AV136" s="11" t="s">
        <v>121</v>
      </c>
      <c r="AW136" s="11" t="s">
        <v>36</v>
      </c>
      <c r="AX136" s="11" t="s">
        <v>79</v>
      </c>
      <c r="AY136" s="193" t="s">
        <v>165</v>
      </c>
    </row>
    <row r="137" spans="2:65" s="10" customFormat="1" ht="22.5" customHeight="1">
      <c r="B137" s="178"/>
      <c r="C137" s="179"/>
      <c r="D137" s="179"/>
      <c r="E137" s="180" t="s">
        <v>22</v>
      </c>
      <c r="F137" s="289" t="s">
        <v>738</v>
      </c>
      <c r="G137" s="290"/>
      <c r="H137" s="290"/>
      <c r="I137" s="290"/>
      <c r="J137" s="179"/>
      <c r="K137" s="181" t="s">
        <v>22</v>
      </c>
      <c r="L137" s="179"/>
      <c r="M137" s="179"/>
      <c r="N137" s="179"/>
      <c r="O137" s="179"/>
      <c r="P137" s="179"/>
      <c r="Q137" s="179"/>
      <c r="R137" s="182"/>
      <c r="T137" s="183"/>
      <c r="U137" s="179"/>
      <c r="V137" s="179"/>
      <c r="W137" s="179"/>
      <c r="X137" s="179"/>
      <c r="Y137" s="179"/>
      <c r="Z137" s="179"/>
      <c r="AA137" s="184"/>
      <c r="AT137" s="185" t="s">
        <v>173</v>
      </c>
      <c r="AU137" s="185" t="s">
        <v>121</v>
      </c>
      <c r="AV137" s="10" t="s">
        <v>87</v>
      </c>
      <c r="AW137" s="10" t="s">
        <v>36</v>
      </c>
      <c r="AX137" s="10" t="s">
        <v>79</v>
      </c>
      <c r="AY137" s="185" t="s">
        <v>165</v>
      </c>
    </row>
    <row r="138" spans="2:65" s="11" customFormat="1" ht="22.5" customHeight="1">
      <c r="B138" s="186"/>
      <c r="C138" s="187"/>
      <c r="D138" s="187"/>
      <c r="E138" s="188" t="s">
        <v>22</v>
      </c>
      <c r="F138" s="291" t="s">
        <v>796</v>
      </c>
      <c r="G138" s="292"/>
      <c r="H138" s="292"/>
      <c r="I138" s="292"/>
      <c r="J138" s="187"/>
      <c r="K138" s="189">
        <v>-2.75</v>
      </c>
      <c r="L138" s="187"/>
      <c r="M138" s="187"/>
      <c r="N138" s="187"/>
      <c r="O138" s="187"/>
      <c r="P138" s="187"/>
      <c r="Q138" s="187"/>
      <c r="R138" s="190"/>
      <c r="T138" s="191"/>
      <c r="U138" s="187"/>
      <c r="V138" s="187"/>
      <c r="W138" s="187"/>
      <c r="X138" s="187"/>
      <c r="Y138" s="187"/>
      <c r="Z138" s="187"/>
      <c r="AA138" s="192"/>
      <c r="AT138" s="193" t="s">
        <v>173</v>
      </c>
      <c r="AU138" s="193" t="s">
        <v>121</v>
      </c>
      <c r="AV138" s="11" t="s">
        <v>121</v>
      </c>
      <c r="AW138" s="11" t="s">
        <v>36</v>
      </c>
      <c r="AX138" s="11" t="s">
        <v>79</v>
      </c>
      <c r="AY138" s="193" t="s">
        <v>165</v>
      </c>
    </row>
    <row r="139" spans="2:65" s="12" customFormat="1" ht="22.5" customHeight="1">
      <c r="B139" s="194"/>
      <c r="C139" s="195"/>
      <c r="D139" s="195"/>
      <c r="E139" s="196" t="s">
        <v>22</v>
      </c>
      <c r="F139" s="293" t="s">
        <v>180</v>
      </c>
      <c r="G139" s="294"/>
      <c r="H139" s="294"/>
      <c r="I139" s="294"/>
      <c r="J139" s="195"/>
      <c r="K139" s="197">
        <v>8.75</v>
      </c>
      <c r="L139" s="195"/>
      <c r="M139" s="195"/>
      <c r="N139" s="195"/>
      <c r="O139" s="195"/>
      <c r="P139" s="195"/>
      <c r="Q139" s="195"/>
      <c r="R139" s="198"/>
      <c r="T139" s="199"/>
      <c r="U139" s="195"/>
      <c r="V139" s="195"/>
      <c r="W139" s="195"/>
      <c r="X139" s="195"/>
      <c r="Y139" s="195"/>
      <c r="Z139" s="195"/>
      <c r="AA139" s="200"/>
      <c r="AT139" s="201" t="s">
        <v>173</v>
      </c>
      <c r="AU139" s="201" t="s">
        <v>121</v>
      </c>
      <c r="AV139" s="12" t="s">
        <v>170</v>
      </c>
      <c r="AW139" s="12" t="s">
        <v>36</v>
      </c>
      <c r="AX139" s="12" t="s">
        <v>87</v>
      </c>
      <c r="AY139" s="201" t="s">
        <v>165</v>
      </c>
    </row>
    <row r="140" spans="2:65" s="1" customFormat="1" ht="31.5" customHeight="1">
      <c r="B140" s="38"/>
      <c r="C140" s="171" t="s">
        <v>225</v>
      </c>
      <c r="D140" s="171" t="s">
        <v>166</v>
      </c>
      <c r="E140" s="172" t="s">
        <v>211</v>
      </c>
      <c r="F140" s="283" t="s">
        <v>212</v>
      </c>
      <c r="G140" s="283"/>
      <c r="H140" s="283"/>
      <c r="I140" s="283"/>
      <c r="J140" s="173" t="s">
        <v>169</v>
      </c>
      <c r="K140" s="174">
        <v>2.25</v>
      </c>
      <c r="L140" s="284">
        <v>0</v>
      </c>
      <c r="M140" s="285"/>
      <c r="N140" s="286">
        <f>ROUND(L140*K140,2)</f>
        <v>0</v>
      </c>
      <c r="O140" s="286"/>
      <c r="P140" s="286"/>
      <c r="Q140" s="286"/>
      <c r="R140" s="40"/>
      <c r="T140" s="175" t="s">
        <v>22</v>
      </c>
      <c r="U140" s="47" t="s">
        <v>44</v>
      </c>
      <c r="V140" s="39"/>
      <c r="W140" s="176">
        <f>V140*K140</f>
        <v>0</v>
      </c>
      <c r="X140" s="176">
        <v>0</v>
      </c>
      <c r="Y140" s="176">
        <f>X140*K140</f>
        <v>0</v>
      </c>
      <c r="Z140" s="176">
        <v>0</v>
      </c>
      <c r="AA140" s="177">
        <f>Z140*K140</f>
        <v>0</v>
      </c>
      <c r="AR140" s="21" t="s">
        <v>170</v>
      </c>
      <c r="AT140" s="21" t="s">
        <v>166</v>
      </c>
      <c r="AU140" s="21" t="s">
        <v>121</v>
      </c>
      <c r="AY140" s="21" t="s">
        <v>165</v>
      </c>
      <c r="BE140" s="113">
        <f>IF(U140="základní",N140,0)</f>
        <v>0</v>
      </c>
      <c r="BF140" s="113">
        <f>IF(U140="snížená",N140,0)</f>
        <v>0</v>
      </c>
      <c r="BG140" s="113">
        <f>IF(U140="zákl. přenesená",N140,0)</f>
        <v>0</v>
      </c>
      <c r="BH140" s="113">
        <f>IF(U140="sníž. přenesená",N140,0)</f>
        <v>0</v>
      </c>
      <c r="BI140" s="113">
        <f>IF(U140="nulová",N140,0)</f>
        <v>0</v>
      </c>
      <c r="BJ140" s="21" t="s">
        <v>87</v>
      </c>
      <c r="BK140" s="113">
        <f>ROUND(L140*K140,2)</f>
        <v>0</v>
      </c>
      <c r="BL140" s="21" t="s">
        <v>170</v>
      </c>
      <c r="BM140" s="21" t="s">
        <v>797</v>
      </c>
    </row>
    <row r="141" spans="2:65" s="11" customFormat="1" ht="22.5" customHeight="1">
      <c r="B141" s="186"/>
      <c r="C141" s="187"/>
      <c r="D141" s="187"/>
      <c r="E141" s="188" t="s">
        <v>22</v>
      </c>
      <c r="F141" s="299" t="s">
        <v>798</v>
      </c>
      <c r="G141" s="300"/>
      <c r="H141" s="300"/>
      <c r="I141" s="300"/>
      <c r="J141" s="187"/>
      <c r="K141" s="189">
        <v>2.25</v>
      </c>
      <c r="L141" s="187"/>
      <c r="M141" s="187"/>
      <c r="N141" s="187"/>
      <c r="O141" s="187"/>
      <c r="P141" s="187"/>
      <c r="Q141" s="187"/>
      <c r="R141" s="190"/>
      <c r="T141" s="191"/>
      <c r="U141" s="187"/>
      <c r="V141" s="187"/>
      <c r="W141" s="187"/>
      <c r="X141" s="187"/>
      <c r="Y141" s="187"/>
      <c r="Z141" s="187"/>
      <c r="AA141" s="192"/>
      <c r="AT141" s="193" t="s">
        <v>173</v>
      </c>
      <c r="AU141" s="193" t="s">
        <v>121</v>
      </c>
      <c r="AV141" s="11" t="s">
        <v>121</v>
      </c>
      <c r="AW141" s="11" t="s">
        <v>36</v>
      </c>
      <c r="AX141" s="11" t="s">
        <v>87</v>
      </c>
      <c r="AY141" s="193" t="s">
        <v>165</v>
      </c>
    </row>
    <row r="142" spans="2:65" s="1" customFormat="1" ht="22.5" customHeight="1">
      <c r="B142" s="38"/>
      <c r="C142" s="202" t="s">
        <v>232</v>
      </c>
      <c r="D142" s="202" t="s">
        <v>221</v>
      </c>
      <c r="E142" s="203" t="s">
        <v>222</v>
      </c>
      <c r="F142" s="295" t="s">
        <v>223</v>
      </c>
      <c r="G142" s="295"/>
      <c r="H142" s="295"/>
      <c r="I142" s="295"/>
      <c r="J142" s="204" t="s">
        <v>200</v>
      </c>
      <c r="K142" s="205">
        <v>5.5</v>
      </c>
      <c r="L142" s="296">
        <v>0</v>
      </c>
      <c r="M142" s="297"/>
      <c r="N142" s="298">
        <f>ROUND(L142*K142,2)</f>
        <v>0</v>
      </c>
      <c r="O142" s="286"/>
      <c r="P142" s="286"/>
      <c r="Q142" s="286"/>
      <c r="R142" s="40"/>
      <c r="T142" s="175" t="s">
        <v>22</v>
      </c>
      <c r="U142" s="47" t="s">
        <v>44</v>
      </c>
      <c r="V142" s="39"/>
      <c r="W142" s="176">
        <f>V142*K142</f>
        <v>0</v>
      </c>
      <c r="X142" s="176">
        <v>1</v>
      </c>
      <c r="Y142" s="176">
        <f>X142*K142</f>
        <v>5.5</v>
      </c>
      <c r="Z142" s="176">
        <v>0</v>
      </c>
      <c r="AA142" s="177">
        <f>Z142*K142</f>
        <v>0</v>
      </c>
      <c r="AR142" s="21" t="s">
        <v>210</v>
      </c>
      <c r="AT142" s="21" t="s">
        <v>221</v>
      </c>
      <c r="AU142" s="21" t="s">
        <v>121</v>
      </c>
      <c r="AY142" s="21" t="s">
        <v>165</v>
      </c>
      <c r="BE142" s="113">
        <f>IF(U142="základní",N142,0)</f>
        <v>0</v>
      </c>
      <c r="BF142" s="113">
        <f>IF(U142="snížená",N142,0)</f>
        <v>0</v>
      </c>
      <c r="BG142" s="113">
        <f>IF(U142="zákl. přenesená",N142,0)</f>
        <v>0</v>
      </c>
      <c r="BH142" s="113">
        <f>IF(U142="sníž. přenesená",N142,0)</f>
        <v>0</v>
      </c>
      <c r="BI142" s="113">
        <f>IF(U142="nulová",N142,0)</f>
        <v>0</v>
      </c>
      <c r="BJ142" s="21" t="s">
        <v>87</v>
      </c>
      <c r="BK142" s="113">
        <f>ROUND(L142*K142,2)</f>
        <v>0</v>
      </c>
      <c r="BL142" s="21" t="s">
        <v>170</v>
      </c>
      <c r="BM142" s="21" t="s">
        <v>799</v>
      </c>
    </row>
    <row r="143" spans="2:65" s="9" customFormat="1" ht="29.85" customHeight="1">
      <c r="B143" s="160"/>
      <c r="C143" s="161"/>
      <c r="D143" s="170" t="s">
        <v>133</v>
      </c>
      <c r="E143" s="170"/>
      <c r="F143" s="170"/>
      <c r="G143" s="170"/>
      <c r="H143" s="170"/>
      <c r="I143" s="170"/>
      <c r="J143" s="170"/>
      <c r="K143" s="170"/>
      <c r="L143" s="170"/>
      <c r="M143" s="170"/>
      <c r="N143" s="306">
        <f>BK143</f>
        <v>0</v>
      </c>
      <c r="O143" s="307"/>
      <c r="P143" s="307"/>
      <c r="Q143" s="307"/>
      <c r="R143" s="163"/>
      <c r="T143" s="164"/>
      <c r="U143" s="161"/>
      <c r="V143" s="161"/>
      <c r="W143" s="165">
        <f>SUM(W144:W150)</f>
        <v>0</v>
      </c>
      <c r="X143" s="161"/>
      <c r="Y143" s="165">
        <f>SUM(Y144:Y150)</f>
        <v>0</v>
      </c>
      <c r="Z143" s="161"/>
      <c r="AA143" s="166">
        <f>SUM(AA144:AA150)</f>
        <v>0</v>
      </c>
      <c r="AR143" s="167" t="s">
        <v>87</v>
      </c>
      <c r="AT143" s="168" t="s">
        <v>78</v>
      </c>
      <c r="AU143" s="168" t="s">
        <v>87</v>
      </c>
      <c r="AY143" s="167" t="s">
        <v>165</v>
      </c>
      <c r="BK143" s="169">
        <f>SUM(BK144:BK150)</f>
        <v>0</v>
      </c>
    </row>
    <row r="144" spans="2:65" s="1" customFormat="1" ht="31.5" customHeight="1">
      <c r="B144" s="38"/>
      <c r="C144" s="171" t="s">
        <v>236</v>
      </c>
      <c r="D144" s="171" t="s">
        <v>166</v>
      </c>
      <c r="E144" s="172" t="s">
        <v>226</v>
      </c>
      <c r="F144" s="283" t="s">
        <v>227</v>
      </c>
      <c r="G144" s="283"/>
      <c r="H144" s="283"/>
      <c r="I144" s="283"/>
      <c r="J144" s="173" t="s">
        <v>169</v>
      </c>
      <c r="K144" s="174">
        <v>0.53600000000000003</v>
      </c>
      <c r="L144" s="284">
        <v>0</v>
      </c>
      <c r="M144" s="285"/>
      <c r="N144" s="286">
        <f>ROUND(L144*K144,2)</f>
        <v>0</v>
      </c>
      <c r="O144" s="286"/>
      <c r="P144" s="286"/>
      <c r="Q144" s="286"/>
      <c r="R144" s="40"/>
      <c r="T144" s="175" t="s">
        <v>22</v>
      </c>
      <c r="U144" s="47" t="s">
        <v>44</v>
      </c>
      <c r="V144" s="39"/>
      <c r="W144" s="176">
        <f>V144*K144</f>
        <v>0</v>
      </c>
      <c r="X144" s="176">
        <v>0</v>
      </c>
      <c r="Y144" s="176">
        <f>X144*K144</f>
        <v>0</v>
      </c>
      <c r="Z144" s="176">
        <v>0</v>
      </c>
      <c r="AA144" s="177">
        <f>Z144*K144</f>
        <v>0</v>
      </c>
      <c r="AR144" s="21" t="s">
        <v>170</v>
      </c>
      <c r="AT144" s="21" t="s">
        <v>166</v>
      </c>
      <c r="AU144" s="21" t="s">
        <v>121</v>
      </c>
      <c r="AY144" s="21" t="s">
        <v>165</v>
      </c>
      <c r="BE144" s="113">
        <f>IF(U144="základní",N144,0)</f>
        <v>0</v>
      </c>
      <c r="BF144" s="113">
        <f>IF(U144="snížená",N144,0)</f>
        <v>0</v>
      </c>
      <c r="BG144" s="113">
        <f>IF(U144="zákl. přenesená",N144,0)</f>
        <v>0</v>
      </c>
      <c r="BH144" s="113">
        <f>IF(U144="sníž. přenesená",N144,0)</f>
        <v>0</v>
      </c>
      <c r="BI144" s="113">
        <f>IF(U144="nulová",N144,0)</f>
        <v>0</v>
      </c>
      <c r="BJ144" s="21" t="s">
        <v>87</v>
      </c>
      <c r="BK144" s="113">
        <f>ROUND(L144*K144,2)</f>
        <v>0</v>
      </c>
      <c r="BL144" s="21" t="s">
        <v>170</v>
      </c>
      <c r="BM144" s="21" t="s">
        <v>800</v>
      </c>
    </row>
    <row r="145" spans="2:65" s="11" customFormat="1" ht="22.5" customHeight="1">
      <c r="B145" s="186"/>
      <c r="C145" s="187"/>
      <c r="D145" s="187"/>
      <c r="E145" s="188" t="s">
        <v>22</v>
      </c>
      <c r="F145" s="299" t="s">
        <v>801</v>
      </c>
      <c r="G145" s="300"/>
      <c r="H145" s="300"/>
      <c r="I145" s="300"/>
      <c r="J145" s="187"/>
      <c r="K145" s="189">
        <v>0.5</v>
      </c>
      <c r="L145" s="187"/>
      <c r="M145" s="187"/>
      <c r="N145" s="187"/>
      <c r="O145" s="187"/>
      <c r="P145" s="187"/>
      <c r="Q145" s="187"/>
      <c r="R145" s="190"/>
      <c r="T145" s="191"/>
      <c r="U145" s="187"/>
      <c r="V145" s="187"/>
      <c r="W145" s="187"/>
      <c r="X145" s="187"/>
      <c r="Y145" s="187"/>
      <c r="Z145" s="187"/>
      <c r="AA145" s="192"/>
      <c r="AT145" s="193" t="s">
        <v>173</v>
      </c>
      <c r="AU145" s="193" t="s">
        <v>121</v>
      </c>
      <c r="AV145" s="11" t="s">
        <v>121</v>
      </c>
      <c r="AW145" s="11" t="s">
        <v>36</v>
      </c>
      <c r="AX145" s="11" t="s">
        <v>79</v>
      </c>
      <c r="AY145" s="193" t="s">
        <v>165</v>
      </c>
    </row>
    <row r="146" spans="2:65" s="13" customFormat="1" ht="22.5" customHeight="1">
      <c r="B146" s="207"/>
      <c r="C146" s="208"/>
      <c r="D146" s="208"/>
      <c r="E146" s="209" t="s">
        <v>22</v>
      </c>
      <c r="F146" s="311" t="s">
        <v>802</v>
      </c>
      <c r="G146" s="312"/>
      <c r="H146" s="312"/>
      <c r="I146" s="312"/>
      <c r="J146" s="208"/>
      <c r="K146" s="210">
        <v>0.5</v>
      </c>
      <c r="L146" s="208"/>
      <c r="M146" s="208"/>
      <c r="N146" s="208"/>
      <c r="O146" s="208"/>
      <c r="P146" s="208"/>
      <c r="Q146" s="208"/>
      <c r="R146" s="211"/>
      <c r="T146" s="212"/>
      <c r="U146" s="208"/>
      <c r="V146" s="208"/>
      <c r="W146" s="208"/>
      <c r="X146" s="208"/>
      <c r="Y146" s="208"/>
      <c r="Z146" s="208"/>
      <c r="AA146" s="213"/>
      <c r="AT146" s="214" t="s">
        <v>173</v>
      </c>
      <c r="AU146" s="214" t="s">
        <v>121</v>
      </c>
      <c r="AV146" s="13" t="s">
        <v>184</v>
      </c>
      <c r="AW146" s="13" t="s">
        <v>36</v>
      </c>
      <c r="AX146" s="13" t="s">
        <v>79</v>
      </c>
      <c r="AY146" s="214" t="s">
        <v>165</v>
      </c>
    </row>
    <row r="147" spans="2:65" s="10" customFormat="1" ht="22.5" customHeight="1">
      <c r="B147" s="178"/>
      <c r="C147" s="179"/>
      <c r="D147" s="179"/>
      <c r="E147" s="180" t="s">
        <v>22</v>
      </c>
      <c r="F147" s="289" t="s">
        <v>803</v>
      </c>
      <c r="G147" s="290"/>
      <c r="H147" s="290"/>
      <c r="I147" s="290"/>
      <c r="J147" s="179"/>
      <c r="K147" s="181" t="s">
        <v>22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173</v>
      </c>
      <c r="AU147" s="185" t="s">
        <v>121</v>
      </c>
      <c r="AV147" s="10" t="s">
        <v>87</v>
      </c>
      <c r="AW147" s="10" t="s">
        <v>36</v>
      </c>
      <c r="AX147" s="10" t="s">
        <v>79</v>
      </c>
      <c r="AY147" s="185" t="s">
        <v>165</v>
      </c>
    </row>
    <row r="148" spans="2:65" s="11" customFormat="1" ht="22.5" customHeight="1">
      <c r="B148" s="186"/>
      <c r="C148" s="187"/>
      <c r="D148" s="187"/>
      <c r="E148" s="188" t="s">
        <v>22</v>
      </c>
      <c r="F148" s="291" t="s">
        <v>804</v>
      </c>
      <c r="G148" s="292"/>
      <c r="H148" s="292"/>
      <c r="I148" s="292"/>
      <c r="J148" s="187"/>
      <c r="K148" s="189">
        <v>3.5999999999999997E-2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173</v>
      </c>
      <c r="AU148" s="193" t="s">
        <v>121</v>
      </c>
      <c r="AV148" s="11" t="s">
        <v>121</v>
      </c>
      <c r="AW148" s="11" t="s">
        <v>36</v>
      </c>
      <c r="AX148" s="11" t="s">
        <v>79</v>
      </c>
      <c r="AY148" s="193" t="s">
        <v>165</v>
      </c>
    </row>
    <row r="149" spans="2:65" s="13" customFormat="1" ht="22.5" customHeight="1">
      <c r="B149" s="207"/>
      <c r="C149" s="208"/>
      <c r="D149" s="208"/>
      <c r="E149" s="209" t="s">
        <v>22</v>
      </c>
      <c r="F149" s="311" t="s">
        <v>802</v>
      </c>
      <c r="G149" s="312"/>
      <c r="H149" s="312"/>
      <c r="I149" s="312"/>
      <c r="J149" s="208"/>
      <c r="K149" s="210">
        <v>3.5999999999999997E-2</v>
      </c>
      <c r="L149" s="208"/>
      <c r="M149" s="208"/>
      <c r="N149" s="208"/>
      <c r="O149" s="208"/>
      <c r="P149" s="208"/>
      <c r="Q149" s="208"/>
      <c r="R149" s="211"/>
      <c r="T149" s="212"/>
      <c r="U149" s="208"/>
      <c r="V149" s="208"/>
      <c r="W149" s="208"/>
      <c r="X149" s="208"/>
      <c r="Y149" s="208"/>
      <c r="Z149" s="208"/>
      <c r="AA149" s="213"/>
      <c r="AT149" s="214" t="s">
        <v>173</v>
      </c>
      <c r="AU149" s="214" t="s">
        <v>121</v>
      </c>
      <c r="AV149" s="13" t="s">
        <v>184</v>
      </c>
      <c r="AW149" s="13" t="s">
        <v>36</v>
      </c>
      <c r="AX149" s="13" t="s">
        <v>79</v>
      </c>
      <c r="AY149" s="214" t="s">
        <v>165</v>
      </c>
    </row>
    <row r="150" spans="2:65" s="12" customFormat="1" ht="22.5" customHeight="1">
      <c r="B150" s="194"/>
      <c r="C150" s="195"/>
      <c r="D150" s="195"/>
      <c r="E150" s="196" t="s">
        <v>22</v>
      </c>
      <c r="F150" s="293" t="s">
        <v>180</v>
      </c>
      <c r="G150" s="294"/>
      <c r="H150" s="294"/>
      <c r="I150" s="294"/>
      <c r="J150" s="195"/>
      <c r="K150" s="197">
        <v>0.53600000000000003</v>
      </c>
      <c r="L150" s="195"/>
      <c r="M150" s="195"/>
      <c r="N150" s="195"/>
      <c r="O150" s="195"/>
      <c r="P150" s="195"/>
      <c r="Q150" s="195"/>
      <c r="R150" s="198"/>
      <c r="T150" s="199"/>
      <c r="U150" s="195"/>
      <c r="V150" s="195"/>
      <c r="W150" s="195"/>
      <c r="X150" s="195"/>
      <c r="Y150" s="195"/>
      <c r="Z150" s="195"/>
      <c r="AA150" s="200"/>
      <c r="AT150" s="201" t="s">
        <v>173</v>
      </c>
      <c r="AU150" s="201" t="s">
        <v>121</v>
      </c>
      <c r="AV150" s="12" t="s">
        <v>170</v>
      </c>
      <c r="AW150" s="12" t="s">
        <v>36</v>
      </c>
      <c r="AX150" s="12" t="s">
        <v>87</v>
      </c>
      <c r="AY150" s="201" t="s">
        <v>165</v>
      </c>
    </row>
    <row r="151" spans="2:65" s="9" customFormat="1" ht="29.85" customHeight="1">
      <c r="B151" s="160"/>
      <c r="C151" s="161"/>
      <c r="D151" s="170" t="s">
        <v>718</v>
      </c>
      <c r="E151" s="170"/>
      <c r="F151" s="170"/>
      <c r="G151" s="170"/>
      <c r="H151" s="170"/>
      <c r="I151" s="170"/>
      <c r="J151" s="170"/>
      <c r="K151" s="170"/>
      <c r="L151" s="170"/>
      <c r="M151" s="170"/>
      <c r="N151" s="304">
        <f>BK151</f>
        <v>0</v>
      </c>
      <c r="O151" s="305"/>
      <c r="P151" s="305"/>
      <c r="Q151" s="305"/>
      <c r="R151" s="163"/>
      <c r="T151" s="164"/>
      <c r="U151" s="161"/>
      <c r="V151" s="161"/>
      <c r="W151" s="165">
        <f>SUM(W152:W162)</f>
        <v>0</v>
      </c>
      <c r="X151" s="161"/>
      <c r="Y151" s="165">
        <f>SUM(Y152:Y162)</f>
        <v>0.65120999999999996</v>
      </c>
      <c r="Z151" s="161"/>
      <c r="AA151" s="166">
        <f>SUM(AA152:AA162)</f>
        <v>0</v>
      </c>
      <c r="AR151" s="167" t="s">
        <v>87</v>
      </c>
      <c r="AT151" s="168" t="s">
        <v>78</v>
      </c>
      <c r="AU151" s="168" t="s">
        <v>87</v>
      </c>
      <c r="AY151" s="167" t="s">
        <v>165</v>
      </c>
      <c r="BK151" s="169">
        <f>SUM(BK152:BK162)</f>
        <v>0</v>
      </c>
    </row>
    <row r="152" spans="2:65" s="1" customFormat="1" ht="31.5" customHeight="1">
      <c r="B152" s="38"/>
      <c r="C152" s="171" t="s">
        <v>242</v>
      </c>
      <c r="D152" s="171" t="s">
        <v>166</v>
      </c>
      <c r="E152" s="172" t="s">
        <v>758</v>
      </c>
      <c r="F152" s="283" t="s">
        <v>759</v>
      </c>
      <c r="G152" s="283"/>
      <c r="H152" s="283"/>
      <c r="I152" s="283"/>
      <c r="J152" s="173" t="s">
        <v>286</v>
      </c>
      <c r="K152" s="174">
        <v>1</v>
      </c>
      <c r="L152" s="284">
        <v>0</v>
      </c>
      <c r="M152" s="285"/>
      <c r="N152" s="286">
        <f t="shared" ref="N152:N162" si="15">ROUND(L152*K152,2)</f>
        <v>0</v>
      </c>
      <c r="O152" s="286"/>
      <c r="P152" s="286"/>
      <c r="Q152" s="286"/>
      <c r="R152" s="40"/>
      <c r="T152" s="175" t="s">
        <v>22</v>
      </c>
      <c r="U152" s="47" t="s">
        <v>44</v>
      </c>
      <c r="V152" s="39"/>
      <c r="W152" s="176">
        <f t="shared" ref="W152:W162" si="16">V152*K152</f>
        <v>0</v>
      </c>
      <c r="X152" s="176">
        <v>6.8640000000000007E-2</v>
      </c>
      <c r="Y152" s="176">
        <f t="shared" ref="Y152:Y162" si="17">X152*K152</f>
        <v>6.8640000000000007E-2</v>
      </c>
      <c r="Z152" s="176">
        <v>0</v>
      </c>
      <c r="AA152" s="177">
        <f t="shared" ref="AA152:AA162" si="18">Z152*K152</f>
        <v>0</v>
      </c>
      <c r="AR152" s="21" t="s">
        <v>170</v>
      </c>
      <c r="AT152" s="21" t="s">
        <v>166</v>
      </c>
      <c r="AU152" s="21" t="s">
        <v>121</v>
      </c>
      <c r="AY152" s="21" t="s">
        <v>165</v>
      </c>
      <c r="BE152" s="113">
        <f t="shared" ref="BE152:BE162" si="19">IF(U152="základní",N152,0)</f>
        <v>0</v>
      </c>
      <c r="BF152" s="113">
        <f t="shared" ref="BF152:BF162" si="20">IF(U152="snížená",N152,0)</f>
        <v>0</v>
      </c>
      <c r="BG152" s="113">
        <f t="shared" ref="BG152:BG162" si="21">IF(U152="zákl. přenesená",N152,0)</f>
        <v>0</v>
      </c>
      <c r="BH152" s="113">
        <f t="shared" ref="BH152:BH162" si="22">IF(U152="sníž. přenesená",N152,0)</f>
        <v>0</v>
      </c>
      <c r="BI152" s="113">
        <f t="shared" ref="BI152:BI162" si="23">IF(U152="nulová",N152,0)</f>
        <v>0</v>
      </c>
      <c r="BJ152" s="21" t="s">
        <v>87</v>
      </c>
      <c r="BK152" s="113">
        <f t="shared" ref="BK152:BK162" si="24">ROUND(L152*K152,2)</f>
        <v>0</v>
      </c>
      <c r="BL152" s="21" t="s">
        <v>170</v>
      </c>
      <c r="BM152" s="21" t="s">
        <v>805</v>
      </c>
    </row>
    <row r="153" spans="2:65" s="1" customFormat="1" ht="31.5" customHeight="1">
      <c r="B153" s="38"/>
      <c r="C153" s="171" t="s">
        <v>248</v>
      </c>
      <c r="D153" s="171" t="s">
        <v>166</v>
      </c>
      <c r="E153" s="172" t="s">
        <v>806</v>
      </c>
      <c r="F153" s="283" t="s">
        <v>807</v>
      </c>
      <c r="G153" s="283"/>
      <c r="H153" s="283"/>
      <c r="I153" s="283"/>
      <c r="J153" s="173" t="s">
        <v>239</v>
      </c>
      <c r="K153" s="174">
        <v>5</v>
      </c>
      <c r="L153" s="284">
        <v>0</v>
      </c>
      <c r="M153" s="285"/>
      <c r="N153" s="286">
        <f t="shared" si="15"/>
        <v>0</v>
      </c>
      <c r="O153" s="286"/>
      <c r="P153" s="286"/>
      <c r="Q153" s="286"/>
      <c r="R153" s="40"/>
      <c r="T153" s="175" t="s">
        <v>22</v>
      </c>
      <c r="U153" s="47" t="s">
        <v>44</v>
      </c>
      <c r="V153" s="39"/>
      <c r="W153" s="176">
        <f t="shared" si="16"/>
        <v>0</v>
      </c>
      <c r="X153" s="176">
        <v>6.6E-4</v>
      </c>
      <c r="Y153" s="176">
        <f t="shared" si="17"/>
        <v>3.3E-3</v>
      </c>
      <c r="Z153" s="176">
        <v>0</v>
      </c>
      <c r="AA153" s="177">
        <f t="shared" si="18"/>
        <v>0</v>
      </c>
      <c r="AR153" s="21" t="s">
        <v>170</v>
      </c>
      <c r="AT153" s="21" t="s">
        <v>166</v>
      </c>
      <c r="AU153" s="21" t="s">
        <v>121</v>
      </c>
      <c r="AY153" s="21" t="s">
        <v>165</v>
      </c>
      <c r="BE153" s="113">
        <f t="shared" si="19"/>
        <v>0</v>
      </c>
      <c r="BF153" s="113">
        <f t="shared" si="20"/>
        <v>0</v>
      </c>
      <c r="BG153" s="113">
        <f t="shared" si="21"/>
        <v>0</v>
      </c>
      <c r="BH153" s="113">
        <f t="shared" si="22"/>
        <v>0</v>
      </c>
      <c r="BI153" s="113">
        <f t="shared" si="23"/>
        <v>0</v>
      </c>
      <c r="BJ153" s="21" t="s">
        <v>87</v>
      </c>
      <c r="BK153" s="113">
        <f t="shared" si="24"/>
        <v>0</v>
      </c>
      <c r="BL153" s="21" t="s">
        <v>170</v>
      </c>
      <c r="BM153" s="21" t="s">
        <v>808</v>
      </c>
    </row>
    <row r="154" spans="2:65" s="1" customFormat="1" ht="22.5" customHeight="1">
      <c r="B154" s="38"/>
      <c r="C154" s="171" t="s">
        <v>11</v>
      </c>
      <c r="D154" s="171" t="s">
        <v>166</v>
      </c>
      <c r="E154" s="172" t="s">
        <v>809</v>
      </c>
      <c r="F154" s="283" t="s">
        <v>810</v>
      </c>
      <c r="G154" s="283"/>
      <c r="H154" s="283"/>
      <c r="I154" s="283"/>
      <c r="J154" s="173" t="s">
        <v>239</v>
      </c>
      <c r="K154" s="174">
        <v>5</v>
      </c>
      <c r="L154" s="284">
        <v>0</v>
      </c>
      <c r="M154" s="285"/>
      <c r="N154" s="286">
        <f t="shared" si="15"/>
        <v>0</v>
      </c>
      <c r="O154" s="286"/>
      <c r="P154" s="286"/>
      <c r="Q154" s="286"/>
      <c r="R154" s="40"/>
      <c r="T154" s="175" t="s">
        <v>22</v>
      </c>
      <c r="U154" s="47" t="s">
        <v>44</v>
      </c>
      <c r="V154" s="39"/>
      <c r="W154" s="176">
        <f t="shared" si="16"/>
        <v>0</v>
      </c>
      <c r="X154" s="176">
        <v>0</v>
      </c>
      <c r="Y154" s="176">
        <f t="shared" si="17"/>
        <v>0</v>
      </c>
      <c r="Z154" s="176">
        <v>0</v>
      </c>
      <c r="AA154" s="177">
        <f t="shared" si="18"/>
        <v>0</v>
      </c>
      <c r="AR154" s="21" t="s">
        <v>170</v>
      </c>
      <c r="AT154" s="21" t="s">
        <v>166</v>
      </c>
      <c r="AU154" s="21" t="s">
        <v>121</v>
      </c>
      <c r="AY154" s="21" t="s">
        <v>165</v>
      </c>
      <c r="BE154" s="113">
        <f t="shared" si="19"/>
        <v>0</v>
      </c>
      <c r="BF154" s="113">
        <f t="shared" si="20"/>
        <v>0</v>
      </c>
      <c r="BG154" s="113">
        <f t="shared" si="21"/>
        <v>0</v>
      </c>
      <c r="BH154" s="113">
        <f t="shared" si="22"/>
        <v>0</v>
      </c>
      <c r="BI154" s="113">
        <f t="shared" si="23"/>
        <v>0</v>
      </c>
      <c r="BJ154" s="21" t="s">
        <v>87</v>
      </c>
      <c r="BK154" s="113">
        <f t="shared" si="24"/>
        <v>0</v>
      </c>
      <c r="BL154" s="21" t="s">
        <v>170</v>
      </c>
      <c r="BM154" s="21" t="s">
        <v>811</v>
      </c>
    </row>
    <row r="155" spans="2:65" s="1" customFormat="1" ht="31.5" customHeight="1">
      <c r="B155" s="38"/>
      <c r="C155" s="171" t="s">
        <v>240</v>
      </c>
      <c r="D155" s="171" t="s">
        <v>166</v>
      </c>
      <c r="E155" s="172" t="s">
        <v>770</v>
      </c>
      <c r="F155" s="283" t="s">
        <v>771</v>
      </c>
      <c r="G155" s="283"/>
      <c r="H155" s="283"/>
      <c r="I155" s="283"/>
      <c r="J155" s="173" t="s">
        <v>286</v>
      </c>
      <c r="K155" s="174">
        <v>1</v>
      </c>
      <c r="L155" s="284">
        <v>0</v>
      </c>
      <c r="M155" s="285"/>
      <c r="N155" s="286">
        <f t="shared" si="15"/>
        <v>0</v>
      </c>
      <c r="O155" s="286"/>
      <c r="P155" s="286"/>
      <c r="Q155" s="286"/>
      <c r="R155" s="40"/>
      <c r="T155" s="175" t="s">
        <v>22</v>
      </c>
      <c r="U155" s="47" t="s">
        <v>44</v>
      </c>
      <c r="V155" s="39"/>
      <c r="W155" s="176">
        <f t="shared" si="16"/>
        <v>0</v>
      </c>
      <c r="X155" s="176">
        <v>0.46009</v>
      </c>
      <c r="Y155" s="176">
        <f t="shared" si="17"/>
        <v>0.46009</v>
      </c>
      <c r="Z155" s="176">
        <v>0</v>
      </c>
      <c r="AA155" s="177">
        <f t="shared" si="18"/>
        <v>0</v>
      </c>
      <c r="AR155" s="21" t="s">
        <v>170</v>
      </c>
      <c r="AT155" s="21" t="s">
        <v>166</v>
      </c>
      <c r="AU155" s="21" t="s">
        <v>121</v>
      </c>
      <c r="AY155" s="21" t="s">
        <v>165</v>
      </c>
      <c r="BE155" s="113">
        <f t="shared" si="19"/>
        <v>0</v>
      </c>
      <c r="BF155" s="113">
        <f t="shared" si="20"/>
        <v>0</v>
      </c>
      <c r="BG155" s="113">
        <f t="shared" si="21"/>
        <v>0</v>
      </c>
      <c r="BH155" s="113">
        <f t="shared" si="22"/>
        <v>0</v>
      </c>
      <c r="BI155" s="113">
        <f t="shared" si="23"/>
        <v>0</v>
      </c>
      <c r="BJ155" s="21" t="s">
        <v>87</v>
      </c>
      <c r="BK155" s="113">
        <f t="shared" si="24"/>
        <v>0</v>
      </c>
      <c r="BL155" s="21" t="s">
        <v>170</v>
      </c>
      <c r="BM155" s="21" t="s">
        <v>812</v>
      </c>
    </row>
    <row r="156" spans="2:65" s="1" customFormat="1" ht="31.5" customHeight="1">
      <c r="B156" s="38"/>
      <c r="C156" s="171" t="s">
        <v>261</v>
      </c>
      <c r="D156" s="171" t="s">
        <v>166</v>
      </c>
      <c r="E156" s="172" t="s">
        <v>813</v>
      </c>
      <c r="F156" s="283" t="s">
        <v>814</v>
      </c>
      <c r="G156" s="283"/>
      <c r="H156" s="283"/>
      <c r="I156" s="283"/>
      <c r="J156" s="173" t="s">
        <v>286</v>
      </c>
      <c r="K156" s="174">
        <v>1</v>
      </c>
      <c r="L156" s="284">
        <v>0</v>
      </c>
      <c r="M156" s="285"/>
      <c r="N156" s="286">
        <f t="shared" si="15"/>
        <v>0</v>
      </c>
      <c r="O156" s="286"/>
      <c r="P156" s="286"/>
      <c r="Q156" s="286"/>
      <c r="R156" s="40"/>
      <c r="T156" s="175" t="s">
        <v>22</v>
      </c>
      <c r="U156" s="47" t="s">
        <v>44</v>
      </c>
      <c r="V156" s="39"/>
      <c r="W156" s="176">
        <f t="shared" si="16"/>
        <v>0</v>
      </c>
      <c r="X156" s="176">
        <v>5.8029999999999998E-2</v>
      </c>
      <c r="Y156" s="176">
        <f t="shared" si="17"/>
        <v>5.8029999999999998E-2</v>
      </c>
      <c r="Z156" s="176">
        <v>0</v>
      </c>
      <c r="AA156" s="177">
        <f t="shared" si="18"/>
        <v>0</v>
      </c>
      <c r="AR156" s="21" t="s">
        <v>170</v>
      </c>
      <c r="AT156" s="21" t="s">
        <v>166</v>
      </c>
      <c r="AU156" s="21" t="s">
        <v>121</v>
      </c>
      <c r="AY156" s="21" t="s">
        <v>165</v>
      </c>
      <c r="BE156" s="113">
        <f t="shared" si="19"/>
        <v>0</v>
      </c>
      <c r="BF156" s="113">
        <f t="shared" si="20"/>
        <v>0</v>
      </c>
      <c r="BG156" s="113">
        <f t="shared" si="21"/>
        <v>0</v>
      </c>
      <c r="BH156" s="113">
        <f t="shared" si="22"/>
        <v>0</v>
      </c>
      <c r="BI156" s="113">
        <f t="shared" si="23"/>
        <v>0</v>
      </c>
      <c r="BJ156" s="21" t="s">
        <v>87</v>
      </c>
      <c r="BK156" s="113">
        <f t="shared" si="24"/>
        <v>0</v>
      </c>
      <c r="BL156" s="21" t="s">
        <v>170</v>
      </c>
      <c r="BM156" s="21" t="s">
        <v>815</v>
      </c>
    </row>
    <row r="157" spans="2:65" s="1" customFormat="1" ht="44.25" customHeight="1">
      <c r="B157" s="38"/>
      <c r="C157" s="171" t="s">
        <v>266</v>
      </c>
      <c r="D157" s="171" t="s">
        <v>166</v>
      </c>
      <c r="E157" s="172" t="s">
        <v>816</v>
      </c>
      <c r="F157" s="283" t="s">
        <v>817</v>
      </c>
      <c r="G157" s="283"/>
      <c r="H157" s="283"/>
      <c r="I157" s="283"/>
      <c r="J157" s="173" t="s">
        <v>286</v>
      </c>
      <c r="K157" s="174">
        <v>1</v>
      </c>
      <c r="L157" s="284">
        <v>0</v>
      </c>
      <c r="M157" s="285"/>
      <c r="N157" s="286">
        <f t="shared" si="15"/>
        <v>0</v>
      </c>
      <c r="O157" s="286"/>
      <c r="P157" s="286"/>
      <c r="Q157" s="286"/>
      <c r="R157" s="40"/>
      <c r="T157" s="175" t="s">
        <v>22</v>
      </c>
      <c r="U157" s="47" t="s">
        <v>44</v>
      </c>
      <c r="V157" s="39"/>
      <c r="W157" s="176">
        <f t="shared" si="16"/>
        <v>0</v>
      </c>
      <c r="X157" s="176">
        <v>1.8180000000000002E-2</v>
      </c>
      <c r="Y157" s="176">
        <f t="shared" si="17"/>
        <v>1.8180000000000002E-2</v>
      </c>
      <c r="Z157" s="176">
        <v>0</v>
      </c>
      <c r="AA157" s="177">
        <f t="shared" si="18"/>
        <v>0</v>
      </c>
      <c r="AR157" s="21" t="s">
        <v>170</v>
      </c>
      <c r="AT157" s="21" t="s">
        <v>166</v>
      </c>
      <c r="AU157" s="21" t="s">
        <v>121</v>
      </c>
      <c r="AY157" s="21" t="s">
        <v>165</v>
      </c>
      <c r="BE157" s="113">
        <f t="shared" si="19"/>
        <v>0</v>
      </c>
      <c r="BF157" s="113">
        <f t="shared" si="20"/>
        <v>0</v>
      </c>
      <c r="BG157" s="113">
        <f t="shared" si="21"/>
        <v>0</v>
      </c>
      <c r="BH157" s="113">
        <f t="shared" si="22"/>
        <v>0</v>
      </c>
      <c r="BI157" s="113">
        <f t="shared" si="23"/>
        <v>0</v>
      </c>
      <c r="BJ157" s="21" t="s">
        <v>87</v>
      </c>
      <c r="BK157" s="113">
        <f t="shared" si="24"/>
        <v>0</v>
      </c>
      <c r="BL157" s="21" t="s">
        <v>170</v>
      </c>
      <c r="BM157" s="21" t="s">
        <v>818</v>
      </c>
    </row>
    <row r="158" spans="2:65" s="1" customFormat="1" ht="31.5" customHeight="1">
      <c r="B158" s="38"/>
      <c r="C158" s="171" t="s">
        <v>271</v>
      </c>
      <c r="D158" s="171" t="s">
        <v>166</v>
      </c>
      <c r="E158" s="172" t="s">
        <v>819</v>
      </c>
      <c r="F158" s="283" t="s">
        <v>820</v>
      </c>
      <c r="G158" s="283"/>
      <c r="H158" s="283"/>
      <c r="I158" s="283"/>
      <c r="J158" s="173" t="s">
        <v>286</v>
      </c>
      <c r="K158" s="174">
        <v>1</v>
      </c>
      <c r="L158" s="284">
        <v>0</v>
      </c>
      <c r="M158" s="285"/>
      <c r="N158" s="286">
        <f t="shared" si="15"/>
        <v>0</v>
      </c>
      <c r="O158" s="286"/>
      <c r="P158" s="286"/>
      <c r="Q158" s="286"/>
      <c r="R158" s="40"/>
      <c r="T158" s="175" t="s">
        <v>22</v>
      </c>
      <c r="U158" s="47" t="s">
        <v>44</v>
      </c>
      <c r="V158" s="39"/>
      <c r="W158" s="176">
        <f t="shared" si="16"/>
        <v>0</v>
      </c>
      <c r="X158" s="176">
        <v>6.2199999999999998E-3</v>
      </c>
      <c r="Y158" s="176">
        <f t="shared" si="17"/>
        <v>6.2199999999999998E-3</v>
      </c>
      <c r="Z158" s="176">
        <v>0</v>
      </c>
      <c r="AA158" s="177">
        <f t="shared" si="18"/>
        <v>0</v>
      </c>
      <c r="AR158" s="21" t="s">
        <v>170</v>
      </c>
      <c r="AT158" s="21" t="s">
        <v>166</v>
      </c>
      <c r="AU158" s="21" t="s">
        <v>121</v>
      </c>
      <c r="AY158" s="21" t="s">
        <v>165</v>
      </c>
      <c r="BE158" s="113">
        <f t="shared" si="19"/>
        <v>0</v>
      </c>
      <c r="BF158" s="113">
        <f t="shared" si="20"/>
        <v>0</v>
      </c>
      <c r="BG158" s="113">
        <f t="shared" si="21"/>
        <v>0</v>
      </c>
      <c r="BH158" s="113">
        <f t="shared" si="22"/>
        <v>0</v>
      </c>
      <c r="BI158" s="113">
        <f t="shared" si="23"/>
        <v>0</v>
      </c>
      <c r="BJ158" s="21" t="s">
        <v>87</v>
      </c>
      <c r="BK158" s="113">
        <f t="shared" si="24"/>
        <v>0</v>
      </c>
      <c r="BL158" s="21" t="s">
        <v>170</v>
      </c>
      <c r="BM158" s="21" t="s">
        <v>821</v>
      </c>
    </row>
    <row r="159" spans="2:65" s="1" customFormat="1" ht="31.5" customHeight="1">
      <c r="B159" s="38"/>
      <c r="C159" s="171" t="s">
        <v>277</v>
      </c>
      <c r="D159" s="171" t="s">
        <v>166</v>
      </c>
      <c r="E159" s="172" t="s">
        <v>822</v>
      </c>
      <c r="F159" s="283" t="s">
        <v>823</v>
      </c>
      <c r="G159" s="283"/>
      <c r="H159" s="283"/>
      <c r="I159" s="283"/>
      <c r="J159" s="173" t="s">
        <v>286</v>
      </c>
      <c r="K159" s="174">
        <v>1</v>
      </c>
      <c r="L159" s="284">
        <v>0</v>
      </c>
      <c r="M159" s="285"/>
      <c r="N159" s="286">
        <f t="shared" si="15"/>
        <v>0</v>
      </c>
      <c r="O159" s="286"/>
      <c r="P159" s="286"/>
      <c r="Q159" s="286"/>
      <c r="R159" s="40"/>
      <c r="T159" s="175" t="s">
        <v>22</v>
      </c>
      <c r="U159" s="47" t="s">
        <v>44</v>
      </c>
      <c r="V159" s="39"/>
      <c r="W159" s="176">
        <f t="shared" si="16"/>
        <v>0</v>
      </c>
      <c r="X159" s="176">
        <v>0</v>
      </c>
      <c r="Y159" s="176">
        <f t="shared" si="17"/>
        <v>0</v>
      </c>
      <c r="Z159" s="176">
        <v>0</v>
      </c>
      <c r="AA159" s="177">
        <f t="shared" si="18"/>
        <v>0</v>
      </c>
      <c r="AR159" s="21" t="s">
        <v>170</v>
      </c>
      <c r="AT159" s="21" t="s">
        <v>166</v>
      </c>
      <c r="AU159" s="21" t="s">
        <v>121</v>
      </c>
      <c r="AY159" s="21" t="s">
        <v>165</v>
      </c>
      <c r="BE159" s="113">
        <f t="shared" si="19"/>
        <v>0</v>
      </c>
      <c r="BF159" s="113">
        <f t="shared" si="20"/>
        <v>0</v>
      </c>
      <c r="BG159" s="113">
        <f t="shared" si="21"/>
        <v>0</v>
      </c>
      <c r="BH159" s="113">
        <f t="shared" si="22"/>
        <v>0</v>
      </c>
      <c r="BI159" s="113">
        <f t="shared" si="23"/>
        <v>0</v>
      </c>
      <c r="BJ159" s="21" t="s">
        <v>87</v>
      </c>
      <c r="BK159" s="113">
        <f t="shared" si="24"/>
        <v>0</v>
      </c>
      <c r="BL159" s="21" t="s">
        <v>170</v>
      </c>
      <c r="BM159" s="21" t="s">
        <v>824</v>
      </c>
    </row>
    <row r="160" spans="2:65" s="1" customFormat="1" ht="44.25" customHeight="1">
      <c r="B160" s="38"/>
      <c r="C160" s="171" t="s">
        <v>10</v>
      </c>
      <c r="D160" s="171" t="s">
        <v>166</v>
      </c>
      <c r="E160" s="172" t="s">
        <v>825</v>
      </c>
      <c r="F160" s="283" t="s">
        <v>826</v>
      </c>
      <c r="G160" s="283"/>
      <c r="H160" s="283"/>
      <c r="I160" s="283"/>
      <c r="J160" s="173" t="s">
        <v>286</v>
      </c>
      <c r="K160" s="174">
        <v>1</v>
      </c>
      <c r="L160" s="284">
        <v>0</v>
      </c>
      <c r="M160" s="285"/>
      <c r="N160" s="286">
        <f t="shared" si="15"/>
        <v>0</v>
      </c>
      <c r="O160" s="286"/>
      <c r="P160" s="286"/>
      <c r="Q160" s="286"/>
      <c r="R160" s="40"/>
      <c r="T160" s="175" t="s">
        <v>22</v>
      </c>
      <c r="U160" s="47" t="s">
        <v>44</v>
      </c>
      <c r="V160" s="39"/>
      <c r="W160" s="176">
        <f t="shared" si="16"/>
        <v>0</v>
      </c>
      <c r="X160" s="176">
        <v>3.5349999999999999E-2</v>
      </c>
      <c r="Y160" s="176">
        <f t="shared" si="17"/>
        <v>3.5349999999999999E-2</v>
      </c>
      <c r="Z160" s="176">
        <v>0</v>
      </c>
      <c r="AA160" s="177">
        <f t="shared" si="18"/>
        <v>0</v>
      </c>
      <c r="AR160" s="21" t="s">
        <v>170</v>
      </c>
      <c r="AT160" s="21" t="s">
        <v>166</v>
      </c>
      <c r="AU160" s="21" t="s">
        <v>121</v>
      </c>
      <c r="AY160" s="21" t="s">
        <v>165</v>
      </c>
      <c r="BE160" s="113">
        <f t="shared" si="19"/>
        <v>0</v>
      </c>
      <c r="BF160" s="113">
        <f t="shared" si="20"/>
        <v>0</v>
      </c>
      <c r="BG160" s="113">
        <f t="shared" si="21"/>
        <v>0</v>
      </c>
      <c r="BH160" s="113">
        <f t="shared" si="22"/>
        <v>0</v>
      </c>
      <c r="BI160" s="113">
        <f t="shared" si="23"/>
        <v>0</v>
      </c>
      <c r="BJ160" s="21" t="s">
        <v>87</v>
      </c>
      <c r="BK160" s="113">
        <f t="shared" si="24"/>
        <v>0</v>
      </c>
      <c r="BL160" s="21" t="s">
        <v>170</v>
      </c>
      <c r="BM160" s="21" t="s">
        <v>827</v>
      </c>
    </row>
    <row r="161" spans="2:65" s="1" customFormat="1" ht="22.5" customHeight="1">
      <c r="B161" s="38"/>
      <c r="C161" s="171" t="s">
        <v>288</v>
      </c>
      <c r="D161" s="171" t="s">
        <v>166</v>
      </c>
      <c r="E161" s="172" t="s">
        <v>773</v>
      </c>
      <c r="F161" s="283" t="s">
        <v>774</v>
      </c>
      <c r="G161" s="283"/>
      <c r="H161" s="283"/>
      <c r="I161" s="283"/>
      <c r="J161" s="173" t="s">
        <v>239</v>
      </c>
      <c r="K161" s="174">
        <v>5</v>
      </c>
      <c r="L161" s="284">
        <v>0</v>
      </c>
      <c r="M161" s="285"/>
      <c r="N161" s="286">
        <f t="shared" si="15"/>
        <v>0</v>
      </c>
      <c r="O161" s="286"/>
      <c r="P161" s="286"/>
      <c r="Q161" s="286"/>
      <c r="R161" s="40"/>
      <c r="T161" s="175" t="s">
        <v>22</v>
      </c>
      <c r="U161" s="47" t="s">
        <v>44</v>
      </c>
      <c r="V161" s="39"/>
      <c r="W161" s="176">
        <f t="shared" si="16"/>
        <v>0</v>
      </c>
      <c r="X161" s="176">
        <v>1.9000000000000001E-4</v>
      </c>
      <c r="Y161" s="176">
        <f t="shared" si="17"/>
        <v>9.5000000000000011E-4</v>
      </c>
      <c r="Z161" s="176">
        <v>0</v>
      </c>
      <c r="AA161" s="177">
        <f t="shared" si="18"/>
        <v>0</v>
      </c>
      <c r="AR161" s="21" t="s">
        <v>170</v>
      </c>
      <c r="AT161" s="21" t="s">
        <v>166</v>
      </c>
      <c r="AU161" s="21" t="s">
        <v>121</v>
      </c>
      <c r="AY161" s="21" t="s">
        <v>165</v>
      </c>
      <c r="BE161" s="113">
        <f t="shared" si="19"/>
        <v>0</v>
      </c>
      <c r="BF161" s="113">
        <f t="shared" si="20"/>
        <v>0</v>
      </c>
      <c r="BG161" s="113">
        <f t="shared" si="21"/>
        <v>0</v>
      </c>
      <c r="BH161" s="113">
        <f t="shared" si="22"/>
        <v>0</v>
      </c>
      <c r="BI161" s="113">
        <f t="shared" si="23"/>
        <v>0</v>
      </c>
      <c r="BJ161" s="21" t="s">
        <v>87</v>
      </c>
      <c r="BK161" s="113">
        <f t="shared" si="24"/>
        <v>0</v>
      </c>
      <c r="BL161" s="21" t="s">
        <v>170</v>
      </c>
      <c r="BM161" s="21" t="s">
        <v>828</v>
      </c>
    </row>
    <row r="162" spans="2:65" s="1" customFormat="1" ht="31.5" customHeight="1">
      <c r="B162" s="38"/>
      <c r="C162" s="171" t="s">
        <v>292</v>
      </c>
      <c r="D162" s="171" t="s">
        <v>166</v>
      </c>
      <c r="E162" s="172" t="s">
        <v>776</v>
      </c>
      <c r="F162" s="283" t="s">
        <v>777</v>
      </c>
      <c r="G162" s="283"/>
      <c r="H162" s="283"/>
      <c r="I162" s="283"/>
      <c r="J162" s="173" t="s">
        <v>239</v>
      </c>
      <c r="K162" s="174">
        <v>5</v>
      </c>
      <c r="L162" s="284">
        <v>0</v>
      </c>
      <c r="M162" s="285"/>
      <c r="N162" s="286">
        <f t="shared" si="15"/>
        <v>0</v>
      </c>
      <c r="O162" s="286"/>
      <c r="P162" s="286"/>
      <c r="Q162" s="286"/>
      <c r="R162" s="40"/>
      <c r="T162" s="175" t="s">
        <v>22</v>
      </c>
      <c r="U162" s="47" t="s">
        <v>44</v>
      </c>
      <c r="V162" s="39"/>
      <c r="W162" s="176">
        <f t="shared" si="16"/>
        <v>0</v>
      </c>
      <c r="X162" s="176">
        <v>9.0000000000000006E-5</v>
      </c>
      <c r="Y162" s="176">
        <f t="shared" si="17"/>
        <v>4.5000000000000004E-4</v>
      </c>
      <c r="Z162" s="176">
        <v>0</v>
      </c>
      <c r="AA162" s="177">
        <f t="shared" si="18"/>
        <v>0</v>
      </c>
      <c r="AR162" s="21" t="s">
        <v>170</v>
      </c>
      <c r="AT162" s="21" t="s">
        <v>166</v>
      </c>
      <c r="AU162" s="21" t="s">
        <v>121</v>
      </c>
      <c r="AY162" s="21" t="s">
        <v>165</v>
      </c>
      <c r="BE162" s="113">
        <f t="shared" si="19"/>
        <v>0</v>
      </c>
      <c r="BF162" s="113">
        <f t="shared" si="20"/>
        <v>0</v>
      </c>
      <c r="BG162" s="113">
        <f t="shared" si="21"/>
        <v>0</v>
      </c>
      <c r="BH162" s="113">
        <f t="shared" si="22"/>
        <v>0</v>
      </c>
      <c r="BI162" s="113">
        <f t="shared" si="23"/>
        <v>0</v>
      </c>
      <c r="BJ162" s="21" t="s">
        <v>87</v>
      </c>
      <c r="BK162" s="113">
        <f t="shared" si="24"/>
        <v>0</v>
      </c>
      <c r="BL162" s="21" t="s">
        <v>170</v>
      </c>
      <c r="BM162" s="21" t="s">
        <v>829</v>
      </c>
    </row>
    <row r="163" spans="2:65" s="9" customFormat="1" ht="29.85" customHeight="1">
      <c r="B163" s="160"/>
      <c r="C163" s="161"/>
      <c r="D163" s="170" t="s">
        <v>134</v>
      </c>
      <c r="E163" s="170"/>
      <c r="F163" s="170"/>
      <c r="G163" s="170"/>
      <c r="H163" s="170"/>
      <c r="I163" s="170"/>
      <c r="J163" s="170"/>
      <c r="K163" s="170"/>
      <c r="L163" s="170"/>
      <c r="M163" s="170"/>
      <c r="N163" s="306">
        <f>BK163</f>
        <v>0</v>
      </c>
      <c r="O163" s="307"/>
      <c r="P163" s="307"/>
      <c r="Q163" s="307"/>
      <c r="R163" s="163"/>
      <c r="T163" s="164"/>
      <c r="U163" s="161"/>
      <c r="V163" s="161"/>
      <c r="W163" s="165">
        <f>W164</f>
        <v>0</v>
      </c>
      <c r="X163" s="161"/>
      <c r="Y163" s="165">
        <f>Y164</f>
        <v>0</v>
      </c>
      <c r="Z163" s="161"/>
      <c r="AA163" s="166">
        <f>AA164</f>
        <v>0</v>
      </c>
      <c r="AR163" s="167" t="s">
        <v>87</v>
      </c>
      <c r="AT163" s="168" t="s">
        <v>78</v>
      </c>
      <c r="AU163" s="168" t="s">
        <v>87</v>
      </c>
      <c r="AY163" s="167" t="s">
        <v>165</v>
      </c>
      <c r="BK163" s="169">
        <f>BK164</f>
        <v>0</v>
      </c>
    </row>
    <row r="164" spans="2:65" s="1" customFormat="1" ht="31.5" customHeight="1">
      <c r="B164" s="38"/>
      <c r="C164" s="171" t="s">
        <v>260</v>
      </c>
      <c r="D164" s="171" t="s">
        <v>166</v>
      </c>
      <c r="E164" s="172" t="s">
        <v>779</v>
      </c>
      <c r="F164" s="283" t="s">
        <v>780</v>
      </c>
      <c r="G164" s="283"/>
      <c r="H164" s="283"/>
      <c r="I164" s="283"/>
      <c r="J164" s="173" t="s">
        <v>200</v>
      </c>
      <c r="K164" s="174">
        <v>6.1710000000000003</v>
      </c>
      <c r="L164" s="284">
        <v>0</v>
      </c>
      <c r="M164" s="285"/>
      <c r="N164" s="286">
        <f>ROUND(L164*K164,2)</f>
        <v>0</v>
      </c>
      <c r="O164" s="286"/>
      <c r="P164" s="286"/>
      <c r="Q164" s="286"/>
      <c r="R164" s="40"/>
      <c r="T164" s="175" t="s">
        <v>22</v>
      </c>
      <c r="U164" s="47" t="s">
        <v>44</v>
      </c>
      <c r="V164" s="39"/>
      <c r="W164" s="176">
        <f>V164*K164</f>
        <v>0</v>
      </c>
      <c r="X164" s="176">
        <v>0</v>
      </c>
      <c r="Y164" s="176">
        <f>X164*K164</f>
        <v>0</v>
      </c>
      <c r="Z164" s="176">
        <v>0</v>
      </c>
      <c r="AA164" s="177">
        <f>Z164*K164</f>
        <v>0</v>
      </c>
      <c r="AR164" s="21" t="s">
        <v>170</v>
      </c>
      <c r="AT164" s="21" t="s">
        <v>166</v>
      </c>
      <c r="AU164" s="21" t="s">
        <v>121</v>
      </c>
      <c r="AY164" s="21" t="s">
        <v>165</v>
      </c>
      <c r="BE164" s="113">
        <f>IF(U164="základní",N164,0)</f>
        <v>0</v>
      </c>
      <c r="BF164" s="113">
        <f>IF(U164="snížená",N164,0)</f>
        <v>0</v>
      </c>
      <c r="BG164" s="113">
        <f>IF(U164="zákl. přenesená",N164,0)</f>
        <v>0</v>
      </c>
      <c r="BH164" s="113">
        <f>IF(U164="sníž. přenesená",N164,0)</f>
        <v>0</v>
      </c>
      <c r="BI164" s="113">
        <f>IF(U164="nulová",N164,0)</f>
        <v>0</v>
      </c>
      <c r="BJ164" s="21" t="s">
        <v>87</v>
      </c>
      <c r="BK164" s="113">
        <f>ROUND(L164*K164,2)</f>
        <v>0</v>
      </c>
      <c r="BL164" s="21" t="s">
        <v>170</v>
      </c>
      <c r="BM164" s="21" t="s">
        <v>830</v>
      </c>
    </row>
    <row r="165" spans="2:65" s="1" customFormat="1" ht="49.9" customHeight="1">
      <c r="B165" s="38"/>
      <c r="C165" s="39"/>
      <c r="D165" s="162" t="s">
        <v>714</v>
      </c>
      <c r="E165" s="39"/>
      <c r="F165" s="39"/>
      <c r="G165" s="39"/>
      <c r="H165" s="39"/>
      <c r="I165" s="39"/>
      <c r="J165" s="39"/>
      <c r="K165" s="39"/>
      <c r="L165" s="39"/>
      <c r="M165" s="39"/>
      <c r="N165" s="308">
        <f>BK165</f>
        <v>0</v>
      </c>
      <c r="O165" s="309"/>
      <c r="P165" s="309"/>
      <c r="Q165" s="309"/>
      <c r="R165" s="40"/>
      <c r="T165" s="151"/>
      <c r="U165" s="59"/>
      <c r="V165" s="59"/>
      <c r="W165" s="59"/>
      <c r="X165" s="59"/>
      <c r="Y165" s="59"/>
      <c r="Z165" s="59"/>
      <c r="AA165" s="61"/>
      <c r="AT165" s="21" t="s">
        <v>78</v>
      </c>
      <c r="AU165" s="21" t="s">
        <v>79</v>
      </c>
      <c r="AY165" s="21" t="s">
        <v>715</v>
      </c>
      <c r="BK165" s="113">
        <v>0</v>
      </c>
    </row>
    <row r="166" spans="2:65" s="1" customFormat="1" ht="6.95" customHeight="1">
      <c r="B166" s="62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4"/>
    </row>
  </sheetData>
  <sheetProtection password="CC35" sheet="1" objects="1" scenarios="1" formatCells="0" formatColumns="0" formatRows="0" sort="0" autoFilter="0"/>
  <mergeCells count="161">
    <mergeCell ref="N165:Q165"/>
    <mergeCell ref="H1:K1"/>
    <mergeCell ref="S2:AC2"/>
    <mergeCell ref="F164:I164"/>
    <mergeCell ref="L164:M164"/>
    <mergeCell ref="N164:Q164"/>
    <mergeCell ref="N120:Q120"/>
    <mergeCell ref="N121:Q121"/>
    <mergeCell ref="N122:Q122"/>
    <mergeCell ref="N143:Q143"/>
    <mergeCell ref="N151:Q151"/>
    <mergeCell ref="N163:Q163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48:I148"/>
    <mergeCell ref="F149:I149"/>
    <mergeCell ref="F150:I150"/>
    <mergeCell ref="F152:I152"/>
    <mergeCell ref="L152:M152"/>
    <mergeCell ref="N152:Q152"/>
    <mergeCell ref="F153:I153"/>
    <mergeCell ref="L153:M153"/>
    <mergeCell ref="N153:Q153"/>
    <mergeCell ref="F142:I142"/>
    <mergeCell ref="L142:M142"/>
    <mergeCell ref="N142:Q142"/>
    <mergeCell ref="F144:I144"/>
    <mergeCell ref="L144:M144"/>
    <mergeCell ref="N144:Q144"/>
    <mergeCell ref="F145:I145"/>
    <mergeCell ref="F146:I146"/>
    <mergeCell ref="F147:I147"/>
    <mergeCell ref="F135:I135"/>
    <mergeCell ref="F136:I136"/>
    <mergeCell ref="F137:I137"/>
    <mergeCell ref="F138:I138"/>
    <mergeCell ref="F139:I139"/>
    <mergeCell ref="F140:I140"/>
    <mergeCell ref="L140:M140"/>
    <mergeCell ref="N140:Q140"/>
    <mergeCell ref="F141:I14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4:I124"/>
    <mergeCell ref="F125:I125"/>
    <mergeCell ref="F126:I126"/>
    <mergeCell ref="L126:M126"/>
    <mergeCell ref="N126:Q126"/>
    <mergeCell ref="F127:I127"/>
    <mergeCell ref="L127:M127"/>
    <mergeCell ref="N127:Q127"/>
    <mergeCell ref="F128:I128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1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116</v>
      </c>
      <c r="G1" s="17"/>
      <c r="H1" s="310" t="s">
        <v>117</v>
      </c>
      <c r="I1" s="310"/>
      <c r="J1" s="310"/>
      <c r="K1" s="31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260" t="s">
        <v>8</v>
      </c>
      <c r="T2" s="261"/>
      <c r="U2" s="261"/>
      <c r="V2" s="261"/>
      <c r="W2" s="261"/>
      <c r="X2" s="261"/>
      <c r="Y2" s="261"/>
      <c r="Z2" s="261"/>
      <c r="AA2" s="261"/>
      <c r="AB2" s="261"/>
      <c r="AC2" s="261"/>
      <c r="AT2" s="21" t="s">
        <v>97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121</v>
      </c>
    </row>
    <row r="4" spans="1:66" ht="36.950000000000003" customHeight="1">
      <c r="B4" s="25"/>
      <c r="C4" s="217" t="s">
        <v>122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2" t="str">
        <f>'Rekapitulace stavby'!K6</f>
        <v>Hala POWERBRIGDE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9"/>
      <c r="R6" s="26"/>
    </row>
    <row r="7" spans="1:66" s="1" customFormat="1" ht="32.85" customHeight="1">
      <c r="B7" s="38"/>
      <c r="C7" s="39"/>
      <c r="D7" s="32" t="s">
        <v>123</v>
      </c>
      <c r="E7" s="39"/>
      <c r="F7" s="223" t="s">
        <v>831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22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22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65" t="str">
        <f>'Rekapitulace stavby'!AN8</f>
        <v>29.3.2017</v>
      </c>
      <c r="P9" s="266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21" t="s">
        <v>22</v>
      </c>
      <c r="P11" s="221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21" t="s">
        <v>22</v>
      </c>
      <c r="P12" s="221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67" t="str">
        <f>IF('Rekapitulace stavby'!AN13="","",'Rekapitulace stavby'!AN13)</f>
        <v>Vyplň údaj</v>
      </c>
      <c r="P14" s="221"/>
      <c r="Q14" s="39"/>
      <c r="R14" s="40"/>
    </row>
    <row r="15" spans="1:66" s="1" customFormat="1" ht="18" customHeight="1">
      <c r="B15" s="38"/>
      <c r="C15" s="39"/>
      <c r="D15" s="39"/>
      <c r="E15" s="267" t="str">
        <f>IF('Rekapitulace stavby'!E14="","",'Rekapitulace stavby'!E14)</f>
        <v>Vyplň údaj</v>
      </c>
      <c r="F15" s="268"/>
      <c r="G15" s="268"/>
      <c r="H15" s="268"/>
      <c r="I15" s="268"/>
      <c r="J15" s="268"/>
      <c r="K15" s="268"/>
      <c r="L15" s="268"/>
      <c r="M15" s="33" t="s">
        <v>31</v>
      </c>
      <c r="N15" s="39"/>
      <c r="O15" s="267" t="str">
        <f>IF('Rekapitulace stavby'!AN14="","",'Rekapitulace stavby'!AN14)</f>
        <v>Vyplň údaj</v>
      </c>
      <c r="P15" s="221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21" t="str">
        <f>IF('Rekapitulace stavby'!AN16="","",'Rekapitulace stavby'!AN16)</f>
        <v/>
      </c>
      <c r="P17" s="221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21" t="str">
        <f>IF('Rekapitulace stavby'!AN17="","",'Rekapitulace stavby'!AN17)</f>
        <v/>
      </c>
      <c r="P18" s="221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37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21" t="s">
        <v>22</v>
      </c>
      <c r="P20" s="221"/>
      <c r="Q20" s="39"/>
      <c r="R20" s="40"/>
    </row>
    <row r="21" spans="2:18" s="1" customFormat="1" ht="18" customHeight="1">
      <c r="B21" s="38"/>
      <c r="C21" s="39"/>
      <c r="D21" s="39"/>
      <c r="E21" s="31" t="s">
        <v>38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21" t="s">
        <v>22</v>
      </c>
      <c r="P21" s="221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6" t="s">
        <v>22</v>
      </c>
      <c r="F24" s="226"/>
      <c r="G24" s="226"/>
      <c r="H24" s="226"/>
      <c r="I24" s="226"/>
      <c r="J24" s="226"/>
      <c r="K24" s="226"/>
      <c r="L24" s="226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125</v>
      </c>
      <c r="E27" s="39"/>
      <c r="F27" s="39"/>
      <c r="G27" s="39"/>
      <c r="H27" s="39"/>
      <c r="I27" s="39"/>
      <c r="J27" s="39"/>
      <c r="K27" s="39"/>
      <c r="L27" s="39"/>
      <c r="M27" s="227">
        <f>N88</f>
        <v>0</v>
      </c>
      <c r="N27" s="227"/>
      <c r="O27" s="227"/>
      <c r="P27" s="227"/>
      <c r="Q27" s="39"/>
      <c r="R27" s="40"/>
    </row>
    <row r="28" spans="2:18" s="1" customFormat="1" ht="14.45" customHeight="1">
      <c r="B28" s="38"/>
      <c r="C28" s="39"/>
      <c r="D28" s="37" t="s">
        <v>110</v>
      </c>
      <c r="E28" s="39"/>
      <c r="F28" s="39"/>
      <c r="G28" s="39"/>
      <c r="H28" s="39"/>
      <c r="I28" s="39"/>
      <c r="J28" s="39"/>
      <c r="K28" s="39"/>
      <c r="L28" s="39"/>
      <c r="M28" s="227">
        <f>N96</f>
        <v>0</v>
      </c>
      <c r="N28" s="227"/>
      <c r="O28" s="227"/>
      <c r="P28" s="227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42</v>
      </c>
      <c r="E30" s="39"/>
      <c r="F30" s="39"/>
      <c r="G30" s="39"/>
      <c r="H30" s="39"/>
      <c r="I30" s="39"/>
      <c r="J30" s="39"/>
      <c r="K30" s="39"/>
      <c r="L30" s="39"/>
      <c r="M30" s="269">
        <f>ROUND(M27+M28,2)</f>
        <v>0</v>
      </c>
      <c r="N30" s="264"/>
      <c r="O30" s="264"/>
      <c r="P30" s="264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5" t="s">
        <v>45</v>
      </c>
      <c r="H32" s="270">
        <f>(SUM(BE96:BE103)+SUM(BE121:BE216))</f>
        <v>0</v>
      </c>
      <c r="I32" s="264"/>
      <c r="J32" s="264"/>
      <c r="K32" s="39"/>
      <c r="L32" s="39"/>
      <c r="M32" s="270">
        <f>ROUND((SUM(BE96:BE103)+SUM(BE121:BE216)), 2)*F32</f>
        <v>0</v>
      </c>
      <c r="N32" s="264"/>
      <c r="O32" s="264"/>
      <c r="P32" s="264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5" t="s">
        <v>45</v>
      </c>
      <c r="H33" s="270">
        <f>(SUM(BF96:BF103)+SUM(BF121:BF216))</f>
        <v>0</v>
      </c>
      <c r="I33" s="264"/>
      <c r="J33" s="264"/>
      <c r="K33" s="39"/>
      <c r="L33" s="39"/>
      <c r="M33" s="270">
        <f>ROUND((SUM(BF96:BF103)+SUM(BF121:BF216)), 2)*F33</f>
        <v>0</v>
      </c>
      <c r="N33" s="264"/>
      <c r="O33" s="264"/>
      <c r="P33" s="264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5" t="s">
        <v>45</v>
      </c>
      <c r="H34" s="270">
        <f>(SUM(BG96:BG103)+SUM(BG121:BG216))</f>
        <v>0</v>
      </c>
      <c r="I34" s="264"/>
      <c r="J34" s="264"/>
      <c r="K34" s="39"/>
      <c r="L34" s="39"/>
      <c r="M34" s="270">
        <v>0</v>
      </c>
      <c r="N34" s="264"/>
      <c r="O34" s="264"/>
      <c r="P34" s="264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5" t="s">
        <v>45</v>
      </c>
      <c r="H35" s="270">
        <f>(SUM(BH96:BH103)+SUM(BH121:BH216))</f>
        <v>0</v>
      </c>
      <c r="I35" s="264"/>
      <c r="J35" s="264"/>
      <c r="K35" s="39"/>
      <c r="L35" s="39"/>
      <c r="M35" s="270">
        <v>0</v>
      </c>
      <c r="N35" s="264"/>
      <c r="O35" s="264"/>
      <c r="P35" s="264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5" t="s">
        <v>45</v>
      </c>
      <c r="H36" s="270">
        <f>(SUM(BI96:BI103)+SUM(BI121:BI216))</f>
        <v>0</v>
      </c>
      <c r="I36" s="264"/>
      <c r="J36" s="264"/>
      <c r="K36" s="39"/>
      <c r="L36" s="39"/>
      <c r="M36" s="270">
        <v>0</v>
      </c>
      <c r="N36" s="264"/>
      <c r="O36" s="264"/>
      <c r="P36" s="264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50</v>
      </c>
      <c r="E38" s="82"/>
      <c r="F38" s="82"/>
      <c r="G38" s="127" t="s">
        <v>51</v>
      </c>
      <c r="H38" s="128" t="s">
        <v>52</v>
      </c>
      <c r="I38" s="82"/>
      <c r="J38" s="82"/>
      <c r="K38" s="82"/>
      <c r="L38" s="271">
        <f>SUM(M30:M36)</f>
        <v>0</v>
      </c>
      <c r="M38" s="271"/>
      <c r="N38" s="271"/>
      <c r="O38" s="271"/>
      <c r="P38" s="272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17" t="s">
        <v>126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2" t="str">
        <f>F6</f>
        <v>Hala POWERBRIGDE</v>
      </c>
      <c r="G78" s="263"/>
      <c r="H78" s="263"/>
      <c r="I78" s="263"/>
      <c r="J78" s="263"/>
      <c r="K78" s="263"/>
      <c r="L78" s="263"/>
      <c r="M78" s="263"/>
      <c r="N78" s="263"/>
      <c r="O78" s="263"/>
      <c r="P78" s="263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123</v>
      </c>
      <c r="D79" s="39"/>
      <c r="E79" s="39"/>
      <c r="F79" s="237" t="str">
        <f>F7</f>
        <v>170310d - KANALIZACE  DEŠTOVÁ  VENKY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>POPŮVKY</v>
      </c>
      <c r="G81" s="39"/>
      <c r="H81" s="39"/>
      <c r="I81" s="39"/>
      <c r="J81" s="39"/>
      <c r="K81" s="33" t="s">
        <v>26</v>
      </c>
      <c r="L81" s="39"/>
      <c r="M81" s="266" t="str">
        <f>IF(O9="","",O9)</f>
        <v>29.3.2017</v>
      </c>
      <c r="N81" s="266"/>
      <c r="O81" s="266"/>
      <c r="P81" s="266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>
      <c r="B83" s="38"/>
      <c r="C83" s="33" t="s">
        <v>28</v>
      </c>
      <c r="D83" s="39"/>
      <c r="E83" s="39"/>
      <c r="F83" s="31" t="str">
        <f>E12</f>
        <v>Powerbrigde spol. s.r.o. Popůvky</v>
      </c>
      <c r="G83" s="39"/>
      <c r="H83" s="39"/>
      <c r="I83" s="39"/>
      <c r="J83" s="39"/>
      <c r="K83" s="33" t="s">
        <v>34</v>
      </c>
      <c r="L83" s="39"/>
      <c r="M83" s="221" t="str">
        <f>E18</f>
        <v xml:space="preserve"> </v>
      </c>
      <c r="N83" s="221"/>
      <c r="O83" s="221"/>
      <c r="P83" s="221"/>
      <c r="Q83" s="221"/>
      <c r="R83" s="40"/>
      <c r="T83" s="132"/>
      <c r="U83" s="132"/>
    </row>
    <row r="84" spans="2:47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37</v>
      </c>
      <c r="L84" s="39"/>
      <c r="M84" s="221" t="str">
        <f>E21</f>
        <v>Kepertová</v>
      </c>
      <c r="N84" s="221"/>
      <c r="O84" s="221"/>
      <c r="P84" s="221"/>
      <c r="Q84" s="221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3" t="s">
        <v>127</v>
      </c>
      <c r="D86" s="274"/>
      <c r="E86" s="274"/>
      <c r="F86" s="274"/>
      <c r="G86" s="274"/>
      <c r="H86" s="121"/>
      <c r="I86" s="121"/>
      <c r="J86" s="121"/>
      <c r="K86" s="121"/>
      <c r="L86" s="121"/>
      <c r="M86" s="121"/>
      <c r="N86" s="273" t="s">
        <v>128</v>
      </c>
      <c r="O86" s="274"/>
      <c r="P86" s="274"/>
      <c r="Q86" s="274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129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8">
        <f>N121</f>
        <v>0</v>
      </c>
      <c r="O88" s="275"/>
      <c r="P88" s="275"/>
      <c r="Q88" s="275"/>
      <c r="R88" s="40"/>
      <c r="T88" s="132"/>
      <c r="U88" s="132"/>
      <c r="AU88" s="21" t="s">
        <v>130</v>
      </c>
    </row>
    <row r="89" spans="2:47" s="6" customFormat="1" ht="24.95" customHeight="1">
      <c r="B89" s="134"/>
      <c r="C89" s="135"/>
      <c r="D89" s="136" t="s">
        <v>131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6">
        <f>N122</f>
        <v>0</v>
      </c>
      <c r="O89" s="277"/>
      <c r="P89" s="277"/>
      <c r="Q89" s="277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132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4">
        <f>N123</f>
        <v>0</v>
      </c>
      <c r="O90" s="278"/>
      <c r="P90" s="278"/>
      <c r="Q90" s="278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717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4">
        <f>N171</f>
        <v>0</v>
      </c>
      <c r="O91" s="278"/>
      <c r="P91" s="278"/>
      <c r="Q91" s="278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133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4">
        <f>N175</f>
        <v>0</v>
      </c>
      <c r="O92" s="278"/>
      <c r="P92" s="278"/>
      <c r="Q92" s="278"/>
      <c r="R92" s="141"/>
      <c r="T92" s="142"/>
      <c r="U92" s="142"/>
    </row>
    <row r="93" spans="2:47" s="7" customFormat="1" ht="19.899999999999999" customHeight="1">
      <c r="B93" s="139"/>
      <c r="C93" s="140"/>
      <c r="D93" s="109" t="s">
        <v>718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4">
        <f>N188</f>
        <v>0</v>
      </c>
      <c r="O93" s="278"/>
      <c r="P93" s="278"/>
      <c r="Q93" s="278"/>
      <c r="R93" s="141"/>
      <c r="T93" s="142"/>
      <c r="U93" s="142"/>
    </row>
    <row r="94" spans="2:47" s="7" customFormat="1" ht="19.899999999999999" customHeight="1">
      <c r="B94" s="139"/>
      <c r="C94" s="140"/>
      <c r="D94" s="109" t="s">
        <v>134</v>
      </c>
      <c r="E94" s="140"/>
      <c r="F94" s="140"/>
      <c r="G94" s="140"/>
      <c r="H94" s="140"/>
      <c r="I94" s="140"/>
      <c r="J94" s="140"/>
      <c r="K94" s="140"/>
      <c r="L94" s="140"/>
      <c r="M94" s="140"/>
      <c r="N94" s="254">
        <f>N215</f>
        <v>0</v>
      </c>
      <c r="O94" s="278"/>
      <c r="P94" s="278"/>
      <c r="Q94" s="278"/>
      <c r="R94" s="141"/>
      <c r="T94" s="142"/>
      <c r="U94" s="142"/>
    </row>
    <row r="95" spans="2:47" s="1" customFormat="1" ht="21.75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  <c r="T95" s="132"/>
      <c r="U95" s="132"/>
    </row>
    <row r="96" spans="2:47" s="1" customFormat="1" ht="29.25" customHeight="1">
      <c r="B96" s="38"/>
      <c r="C96" s="133" t="s">
        <v>142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275">
        <f>ROUND(N97+N98+N99+N100+N101+N102,2)</f>
        <v>0</v>
      </c>
      <c r="O96" s="279"/>
      <c r="P96" s="279"/>
      <c r="Q96" s="279"/>
      <c r="R96" s="40"/>
      <c r="T96" s="143"/>
      <c r="U96" s="144" t="s">
        <v>43</v>
      </c>
    </row>
    <row r="97" spans="2:65" s="1" customFormat="1" ht="18" customHeight="1">
      <c r="B97" s="38"/>
      <c r="C97" s="39"/>
      <c r="D97" s="255" t="s">
        <v>143</v>
      </c>
      <c r="E97" s="256"/>
      <c r="F97" s="256"/>
      <c r="G97" s="256"/>
      <c r="H97" s="256"/>
      <c r="I97" s="39"/>
      <c r="J97" s="39"/>
      <c r="K97" s="39"/>
      <c r="L97" s="39"/>
      <c r="M97" s="39"/>
      <c r="N97" s="253">
        <f>ROUND(N88*T97,2)</f>
        <v>0</v>
      </c>
      <c r="O97" s="254"/>
      <c r="P97" s="254"/>
      <c r="Q97" s="254"/>
      <c r="R97" s="40"/>
      <c r="S97" s="145"/>
      <c r="T97" s="146"/>
      <c r="U97" s="147" t="s">
        <v>44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144</v>
      </c>
      <c r="AZ97" s="148"/>
      <c r="BA97" s="148"/>
      <c r="BB97" s="148"/>
      <c r="BC97" s="148"/>
      <c r="BD97" s="148"/>
      <c r="BE97" s="150">
        <f t="shared" ref="BE97:BE102" si="0">IF(U97="základní",N97,0)</f>
        <v>0</v>
      </c>
      <c r="BF97" s="150">
        <f t="shared" ref="BF97:BF102" si="1">IF(U97="snížená",N97,0)</f>
        <v>0</v>
      </c>
      <c r="BG97" s="150">
        <f t="shared" ref="BG97:BG102" si="2">IF(U97="zákl. přenesená",N97,0)</f>
        <v>0</v>
      </c>
      <c r="BH97" s="150">
        <f t="shared" ref="BH97:BH102" si="3">IF(U97="sníž. přenesená",N97,0)</f>
        <v>0</v>
      </c>
      <c r="BI97" s="150">
        <f t="shared" ref="BI97:BI102" si="4">IF(U97="nulová",N97,0)</f>
        <v>0</v>
      </c>
      <c r="BJ97" s="149" t="s">
        <v>87</v>
      </c>
      <c r="BK97" s="148"/>
      <c r="BL97" s="148"/>
      <c r="BM97" s="148"/>
    </row>
    <row r="98" spans="2:65" s="1" customFormat="1" ht="18" customHeight="1">
      <c r="B98" s="38"/>
      <c r="C98" s="39"/>
      <c r="D98" s="255" t="s">
        <v>145</v>
      </c>
      <c r="E98" s="256"/>
      <c r="F98" s="256"/>
      <c r="G98" s="256"/>
      <c r="H98" s="256"/>
      <c r="I98" s="39"/>
      <c r="J98" s="39"/>
      <c r="K98" s="39"/>
      <c r="L98" s="39"/>
      <c r="M98" s="39"/>
      <c r="N98" s="253">
        <f>ROUND(N88*T98,2)</f>
        <v>0</v>
      </c>
      <c r="O98" s="254"/>
      <c r="P98" s="254"/>
      <c r="Q98" s="254"/>
      <c r="R98" s="40"/>
      <c r="S98" s="145"/>
      <c r="T98" s="146"/>
      <c r="U98" s="147" t="s">
        <v>44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144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87</v>
      </c>
      <c r="BK98" s="148"/>
      <c r="BL98" s="148"/>
      <c r="BM98" s="148"/>
    </row>
    <row r="99" spans="2:65" s="1" customFormat="1" ht="18" customHeight="1">
      <c r="B99" s="38"/>
      <c r="C99" s="39"/>
      <c r="D99" s="255" t="s">
        <v>146</v>
      </c>
      <c r="E99" s="256"/>
      <c r="F99" s="256"/>
      <c r="G99" s="256"/>
      <c r="H99" s="256"/>
      <c r="I99" s="39"/>
      <c r="J99" s="39"/>
      <c r="K99" s="39"/>
      <c r="L99" s="39"/>
      <c r="M99" s="39"/>
      <c r="N99" s="253">
        <f>ROUND(N88*T99,2)</f>
        <v>0</v>
      </c>
      <c r="O99" s="254"/>
      <c r="P99" s="254"/>
      <c r="Q99" s="254"/>
      <c r="R99" s="40"/>
      <c r="S99" s="145"/>
      <c r="T99" s="146"/>
      <c r="U99" s="147" t="s">
        <v>44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144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87</v>
      </c>
      <c r="BK99" s="148"/>
      <c r="BL99" s="148"/>
      <c r="BM99" s="148"/>
    </row>
    <row r="100" spans="2:65" s="1" customFormat="1" ht="18" customHeight="1">
      <c r="B100" s="38"/>
      <c r="C100" s="39"/>
      <c r="D100" s="255" t="s">
        <v>147</v>
      </c>
      <c r="E100" s="256"/>
      <c r="F100" s="256"/>
      <c r="G100" s="256"/>
      <c r="H100" s="256"/>
      <c r="I100" s="39"/>
      <c r="J100" s="39"/>
      <c r="K100" s="39"/>
      <c r="L100" s="39"/>
      <c r="M100" s="39"/>
      <c r="N100" s="253">
        <f>ROUND(N88*T100,2)</f>
        <v>0</v>
      </c>
      <c r="O100" s="254"/>
      <c r="P100" s="254"/>
      <c r="Q100" s="254"/>
      <c r="R100" s="40"/>
      <c r="S100" s="145"/>
      <c r="T100" s="146"/>
      <c r="U100" s="147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144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87</v>
      </c>
      <c r="BK100" s="148"/>
      <c r="BL100" s="148"/>
      <c r="BM100" s="148"/>
    </row>
    <row r="101" spans="2:65" s="1" customFormat="1" ht="18" customHeight="1">
      <c r="B101" s="38"/>
      <c r="C101" s="39"/>
      <c r="D101" s="255" t="s">
        <v>148</v>
      </c>
      <c r="E101" s="256"/>
      <c r="F101" s="256"/>
      <c r="G101" s="256"/>
      <c r="H101" s="256"/>
      <c r="I101" s="39"/>
      <c r="J101" s="39"/>
      <c r="K101" s="39"/>
      <c r="L101" s="39"/>
      <c r="M101" s="39"/>
      <c r="N101" s="253">
        <f>ROUND(N88*T101,2)</f>
        <v>0</v>
      </c>
      <c r="O101" s="254"/>
      <c r="P101" s="254"/>
      <c r="Q101" s="254"/>
      <c r="R101" s="40"/>
      <c r="S101" s="145"/>
      <c r="T101" s="146"/>
      <c r="U101" s="147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144</v>
      </c>
      <c r="AZ101" s="148"/>
      <c r="BA101" s="148"/>
      <c r="BB101" s="148"/>
      <c r="BC101" s="148"/>
      <c r="BD101" s="148"/>
      <c r="BE101" s="150">
        <f t="shared" si="0"/>
        <v>0</v>
      </c>
      <c r="BF101" s="150">
        <f t="shared" si="1"/>
        <v>0</v>
      </c>
      <c r="BG101" s="150">
        <f t="shared" si="2"/>
        <v>0</v>
      </c>
      <c r="BH101" s="150">
        <f t="shared" si="3"/>
        <v>0</v>
      </c>
      <c r="BI101" s="150">
        <f t="shared" si="4"/>
        <v>0</v>
      </c>
      <c r="BJ101" s="149" t="s">
        <v>87</v>
      </c>
      <c r="BK101" s="148"/>
      <c r="BL101" s="148"/>
      <c r="BM101" s="148"/>
    </row>
    <row r="102" spans="2:65" s="1" customFormat="1" ht="18" customHeight="1">
      <c r="B102" s="38"/>
      <c r="C102" s="39"/>
      <c r="D102" s="109" t="s">
        <v>149</v>
      </c>
      <c r="E102" s="39"/>
      <c r="F102" s="39"/>
      <c r="G102" s="39"/>
      <c r="H102" s="39"/>
      <c r="I102" s="39"/>
      <c r="J102" s="39"/>
      <c r="K102" s="39"/>
      <c r="L102" s="39"/>
      <c r="M102" s="39"/>
      <c r="N102" s="253">
        <f>ROUND(N88*T102,2)</f>
        <v>0</v>
      </c>
      <c r="O102" s="254"/>
      <c r="P102" s="254"/>
      <c r="Q102" s="254"/>
      <c r="R102" s="40"/>
      <c r="S102" s="145"/>
      <c r="T102" s="151"/>
      <c r="U102" s="152" t="s">
        <v>44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9" t="s">
        <v>150</v>
      </c>
      <c r="AZ102" s="148"/>
      <c r="BA102" s="148"/>
      <c r="BB102" s="148"/>
      <c r="BC102" s="148"/>
      <c r="BD102" s="148"/>
      <c r="BE102" s="150">
        <f t="shared" si="0"/>
        <v>0</v>
      </c>
      <c r="BF102" s="150">
        <f t="shared" si="1"/>
        <v>0</v>
      </c>
      <c r="BG102" s="150">
        <f t="shared" si="2"/>
        <v>0</v>
      </c>
      <c r="BH102" s="150">
        <f t="shared" si="3"/>
        <v>0</v>
      </c>
      <c r="BI102" s="150">
        <f t="shared" si="4"/>
        <v>0</v>
      </c>
      <c r="BJ102" s="149" t="s">
        <v>87</v>
      </c>
      <c r="BK102" s="148"/>
      <c r="BL102" s="148"/>
      <c r="BM102" s="148"/>
    </row>
    <row r="103" spans="2:65" s="1" customFormat="1" ht="13.5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  <c r="T103" s="132"/>
      <c r="U103" s="132"/>
    </row>
    <row r="104" spans="2:65" s="1" customFormat="1" ht="29.25" customHeight="1">
      <c r="B104" s="38"/>
      <c r="C104" s="120" t="s">
        <v>115</v>
      </c>
      <c r="D104" s="121"/>
      <c r="E104" s="121"/>
      <c r="F104" s="121"/>
      <c r="G104" s="121"/>
      <c r="H104" s="121"/>
      <c r="I104" s="121"/>
      <c r="J104" s="121"/>
      <c r="K104" s="121"/>
      <c r="L104" s="259">
        <f>ROUND(SUM(N88+N96),2)</f>
        <v>0</v>
      </c>
      <c r="M104" s="259"/>
      <c r="N104" s="259"/>
      <c r="O104" s="259"/>
      <c r="P104" s="259"/>
      <c r="Q104" s="259"/>
      <c r="R104" s="40"/>
      <c r="T104" s="132"/>
      <c r="U104" s="132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  <c r="T105" s="132"/>
      <c r="U105" s="132"/>
    </row>
    <row r="109" spans="2:65" s="1" customFormat="1" ht="6.95" customHeight="1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spans="2:65" s="1" customFormat="1" ht="36.950000000000003" customHeight="1">
      <c r="B110" s="38"/>
      <c r="C110" s="217" t="s">
        <v>151</v>
      </c>
      <c r="D110" s="264"/>
      <c r="E110" s="264"/>
      <c r="F110" s="264"/>
      <c r="G110" s="264"/>
      <c r="H110" s="264"/>
      <c r="I110" s="264"/>
      <c r="J110" s="264"/>
      <c r="K110" s="264"/>
      <c r="L110" s="264"/>
      <c r="M110" s="264"/>
      <c r="N110" s="264"/>
      <c r="O110" s="264"/>
      <c r="P110" s="264"/>
      <c r="Q110" s="264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30" customHeight="1">
      <c r="B112" s="38"/>
      <c r="C112" s="33" t="s">
        <v>19</v>
      </c>
      <c r="D112" s="39"/>
      <c r="E112" s="39"/>
      <c r="F112" s="262" t="str">
        <f>F6</f>
        <v>Hala POWERBRIGDE</v>
      </c>
      <c r="G112" s="263"/>
      <c r="H112" s="263"/>
      <c r="I112" s="263"/>
      <c r="J112" s="263"/>
      <c r="K112" s="263"/>
      <c r="L112" s="263"/>
      <c r="M112" s="263"/>
      <c r="N112" s="263"/>
      <c r="O112" s="263"/>
      <c r="P112" s="263"/>
      <c r="Q112" s="39"/>
      <c r="R112" s="40"/>
    </row>
    <row r="113" spans="2:65" s="1" customFormat="1" ht="36.950000000000003" customHeight="1">
      <c r="B113" s="38"/>
      <c r="C113" s="72" t="s">
        <v>123</v>
      </c>
      <c r="D113" s="39"/>
      <c r="E113" s="39"/>
      <c r="F113" s="237" t="str">
        <f>F7</f>
        <v>170310d - KANALIZACE  DEŠTOVÁ  VENKY</v>
      </c>
      <c r="G113" s="264"/>
      <c r="H113" s="264"/>
      <c r="I113" s="264"/>
      <c r="J113" s="264"/>
      <c r="K113" s="264"/>
      <c r="L113" s="264"/>
      <c r="M113" s="264"/>
      <c r="N113" s="264"/>
      <c r="O113" s="264"/>
      <c r="P113" s="264"/>
      <c r="Q113" s="39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18" customHeight="1">
      <c r="B115" s="38"/>
      <c r="C115" s="33" t="s">
        <v>24</v>
      </c>
      <c r="D115" s="39"/>
      <c r="E115" s="39"/>
      <c r="F115" s="31" t="str">
        <f>F9</f>
        <v>POPŮVKY</v>
      </c>
      <c r="G115" s="39"/>
      <c r="H115" s="39"/>
      <c r="I115" s="39"/>
      <c r="J115" s="39"/>
      <c r="K115" s="33" t="s">
        <v>26</v>
      </c>
      <c r="L115" s="39"/>
      <c r="M115" s="266" t="str">
        <f>IF(O9="","",O9)</f>
        <v>29.3.2017</v>
      </c>
      <c r="N115" s="266"/>
      <c r="O115" s="266"/>
      <c r="P115" s="266"/>
      <c r="Q115" s="39"/>
      <c r="R115" s="40"/>
    </row>
    <row r="116" spans="2:65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1" customFormat="1">
      <c r="B117" s="38"/>
      <c r="C117" s="33" t="s">
        <v>28</v>
      </c>
      <c r="D117" s="39"/>
      <c r="E117" s="39"/>
      <c r="F117" s="31" t="str">
        <f>E12</f>
        <v>Powerbrigde spol. s.r.o. Popůvky</v>
      </c>
      <c r="G117" s="39"/>
      <c r="H117" s="39"/>
      <c r="I117" s="39"/>
      <c r="J117" s="39"/>
      <c r="K117" s="33" t="s">
        <v>34</v>
      </c>
      <c r="L117" s="39"/>
      <c r="M117" s="221" t="str">
        <f>E18</f>
        <v xml:space="preserve"> </v>
      </c>
      <c r="N117" s="221"/>
      <c r="O117" s="221"/>
      <c r="P117" s="221"/>
      <c r="Q117" s="221"/>
      <c r="R117" s="40"/>
    </row>
    <row r="118" spans="2:65" s="1" customFormat="1" ht="14.45" customHeight="1">
      <c r="B118" s="38"/>
      <c r="C118" s="33" t="s">
        <v>32</v>
      </c>
      <c r="D118" s="39"/>
      <c r="E118" s="39"/>
      <c r="F118" s="31" t="str">
        <f>IF(E15="","",E15)</f>
        <v>Vyplň údaj</v>
      </c>
      <c r="G118" s="39"/>
      <c r="H118" s="39"/>
      <c r="I118" s="39"/>
      <c r="J118" s="39"/>
      <c r="K118" s="33" t="s">
        <v>37</v>
      </c>
      <c r="L118" s="39"/>
      <c r="M118" s="221" t="str">
        <f>E21</f>
        <v>Kepertová</v>
      </c>
      <c r="N118" s="221"/>
      <c r="O118" s="221"/>
      <c r="P118" s="221"/>
      <c r="Q118" s="221"/>
      <c r="R118" s="40"/>
    </row>
    <row r="119" spans="2:65" s="1" customFormat="1" ht="10.3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5" s="8" customFormat="1" ht="29.25" customHeight="1">
      <c r="B120" s="153"/>
      <c r="C120" s="154" t="s">
        <v>152</v>
      </c>
      <c r="D120" s="155" t="s">
        <v>153</v>
      </c>
      <c r="E120" s="155" t="s">
        <v>61</v>
      </c>
      <c r="F120" s="280" t="s">
        <v>154</v>
      </c>
      <c r="G120" s="280"/>
      <c r="H120" s="280"/>
      <c r="I120" s="280"/>
      <c r="J120" s="155" t="s">
        <v>155</v>
      </c>
      <c r="K120" s="155" t="s">
        <v>156</v>
      </c>
      <c r="L120" s="281" t="s">
        <v>157</v>
      </c>
      <c r="M120" s="281"/>
      <c r="N120" s="280" t="s">
        <v>128</v>
      </c>
      <c r="O120" s="280"/>
      <c r="P120" s="280"/>
      <c r="Q120" s="282"/>
      <c r="R120" s="156"/>
      <c r="T120" s="83" t="s">
        <v>158</v>
      </c>
      <c r="U120" s="84" t="s">
        <v>43</v>
      </c>
      <c r="V120" s="84" t="s">
        <v>159</v>
      </c>
      <c r="W120" s="84" t="s">
        <v>160</v>
      </c>
      <c r="X120" s="84" t="s">
        <v>161</v>
      </c>
      <c r="Y120" s="84" t="s">
        <v>162</v>
      </c>
      <c r="Z120" s="84" t="s">
        <v>163</v>
      </c>
      <c r="AA120" s="85" t="s">
        <v>164</v>
      </c>
    </row>
    <row r="121" spans="2:65" s="1" customFormat="1" ht="29.25" customHeight="1">
      <c r="B121" s="38"/>
      <c r="C121" s="87" t="s">
        <v>125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01">
        <f>BK121</f>
        <v>0</v>
      </c>
      <c r="O121" s="302"/>
      <c r="P121" s="302"/>
      <c r="Q121" s="302"/>
      <c r="R121" s="40"/>
      <c r="T121" s="86"/>
      <c r="U121" s="54"/>
      <c r="V121" s="54"/>
      <c r="W121" s="157">
        <f>W122+W217</f>
        <v>0</v>
      </c>
      <c r="X121" s="54"/>
      <c r="Y121" s="157">
        <f>Y122+Y217</f>
        <v>125.354152</v>
      </c>
      <c r="Z121" s="54"/>
      <c r="AA121" s="158">
        <f>AA122+AA217</f>
        <v>0</v>
      </c>
      <c r="AT121" s="21" t="s">
        <v>78</v>
      </c>
      <c r="AU121" s="21" t="s">
        <v>130</v>
      </c>
      <c r="BK121" s="159">
        <f>BK122+BK217</f>
        <v>0</v>
      </c>
    </row>
    <row r="122" spans="2:65" s="9" customFormat="1" ht="37.35" customHeight="1">
      <c r="B122" s="160"/>
      <c r="C122" s="161"/>
      <c r="D122" s="162" t="s">
        <v>131</v>
      </c>
      <c r="E122" s="162"/>
      <c r="F122" s="162"/>
      <c r="G122" s="162"/>
      <c r="H122" s="162"/>
      <c r="I122" s="162"/>
      <c r="J122" s="162"/>
      <c r="K122" s="162"/>
      <c r="L122" s="162"/>
      <c r="M122" s="162"/>
      <c r="N122" s="303">
        <f>BK122</f>
        <v>0</v>
      </c>
      <c r="O122" s="276"/>
      <c r="P122" s="276"/>
      <c r="Q122" s="276"/>
      <c r="R122" s="163"/>
      <c r="T122" s="164"/>
      <c r="U122" s="161"/>
      <c r="V122" s="161"/>
      <c r="W122" s="165">
        <f>W123+W171+W175+W188+W215</f>
        <v>0</v>
      </c>
      <c r="X122" s="161"/>
      <c r="Y122" s="165">
        <f>Y123+Y171+Y175+Y188+Y215</f>
        <v>125.354152</v>
      </c>
      <c r="Z122" s="161"/>
      <c r="AA122" s="166">
        <f>AA123+AA171+AA175+AA188+AA215</f>
        <v>0</v>
      </c>
      <c r="AR122" s="167" t="s">
        <v>87</v>
      </c>
      <c r="AT122" s="168" t="s">
        <v>78</v>
      </c>
      <c r="AU122" s="168" t="s">
        <v>79</v>
      </c>
      <c r="AY122" s="167" t="s">
        <v>165</v>
      </c>
      <c r="BK122" s="169">
        <f>BK123+BK171+BK175+BK188+BK215</f>
        <v>0</v>
      </c>
    </row>
    <row r="123" spans="2:65" s="9" customFormat="1" ht="19.899999999999999" customHeight="1">
      <c r="B123" s="160"/>
      <c r="C123" s="161"/>
      <c r="D123" s="170" t="s">
        <v>132</v>
      </c>
      <c r="E123" s="170"/>
      <c r="F123" s="170"/>
      <c r="G123" s="170"/>
      <c r="H123" s="170"/>
      <c r="I123" s="170"/>
      <c r="J123" s="170"/>
      <c r="K123" s="170"/>
      <c r="L123" s="170"/>
      <c r="M123" s="170"/>
      <c r="N123" s="304">
        <f>BK123</f>
        <v>0</v>
      </c>
      <c r="O123" s="305"/>
      <c r="P123" s="305"/>
      <c r="Q123" s="305"/>
      <c r="R123" s="163"/>
      <c r="T123" s="164"/>
      <c r="U123" s="161"/>
      <c r="V123" s="161"/>
      <c r="W123" s="165">
        <f>SUM(W124:W170)</f>
        <v>0</v>
      </c>
      <c r="X123" s="161"/>
      <c r="Y123" s="165">
        <f>SUM(Y124:Y170)</f>
        <v>118.169178</v>
      </c>
      <c r="Z123" s="161"/>
      <c r="AA123" s="166">
        <f>SUM(AA124:AA170)</f>
        <v>0</v>
      </c>
      <c r="AR123" s="167" t="s">
        <v>87</v>
      </c>
      <c r="AT123" s="168" t="s">
        <v>78</v>
      </c>
      <c r="AU123" s="168" t="s">
        <v>87</v>
      </c>
      <c r="AY123" s="167" t="s">
        <v>165</v>
      </c>
      <c r="BK123" s="169">
        <f>SUM(BK124:BK170)</f>
        <v>0</v>
      </c>
    </row>
    <row r="124" spans="2:65" s="1" customFormat="1" ht="31.5" customHeight="1">
      <c r="B124" s="38"/>
      <c r="C124" s="171" t="s">
        <v>87</v>
      </c>
      <c r="D124" s="171" t="s">
        <v>166</v>
      </c>
      <c r="E124" s="172" t="s">
        <v>832</v>
      </c>
      <c r="F124" s="283" t="s">
        <v>833</v>
      </c>
      <c r="G124" s="283"/>
      <c r="H124" s="283"/>
      <c r="I124" s="283"/>
      <c r="J124" s="173" t="s">
        <v>169</v>
      </c>
      <c r="K124" s="174">
        <v>120</v>
      </c>
      <c r="L124" s="284">
        <v>0</v>
      </c>
      <c r="M124" s="285"/>
      <c r="N124" s="286">
        <f>ROUND(L124*K124,2)</f>
        <v>0</v>
      </c>
      <c r="O124" s="286"/>
      <c r="P124" s="286"/>
      <c r="Q124" s="286"/>
      <c r="R124" s="40"/>
      <c r="T124" s="175" t="s">
        <v>22</v>
      </c>
      <c r="U124" s="47" t="s">
        <v>44</v>
      </c>
      <c r="V124" s="39"/>
      <c r="W124" s="176">
        <f>V124*K124</f>
        <v>0</v>
      </c>
      <c r="X124" s="176">
        <v>0</v>
      </c>
      <c r="Y124" s="176">
        <f>X124*K124</f>
        <v>0</v>
      </c>
      <c r="Z124" s="176">
        <v>0</v>
      </c>
      <c r="AA124" s="177">
        <f>Z124*K124</f>
        <v>0</v>
      </c>
      <c r="AR124" s="21" t="s">
        <v>170</v>
      </c>
      <c r="AT124" s="21" t="s">
        <v>166</v>
      </c>
      <c r="AU124" s="21" t="s">
        <v>121</v>
      </c>
      <c r="AY124" s="21" t="s">
        <v>165</v>
      </c>
      <c r="BE124" s="113">
        <f>IF(U124="základní",N124,0)</f>
        <v>0</v>
      </c>
      <c r="BF124" s="113">
        <f>IF(U124="snížená",N124,0)</f>
        <v>0</v>
      </c>
      <c r="BG124" s="113">
        <f>IF(U124="zákl. přenesená",N124,0)</f>
        <v>0</v>
      </c>
      <c r="BH124" s="113">
        <f>IF(U124="sníž. přenesená",N124,0)</f>
        <v>0</v>
      </c>
      <c r="BI124" s="113">
        <f>IF(U124="nulová",N124,0)</f>
        <v>0</v>
      </c>
      <c r="BJ124" s="21" t="s">
        <v>87</v>
      </c>
      <c r="BK124" s="113">
        <f>ROUND(L124*K124,2)</f>
        <v>0</v>
      </c>
      <c r="BL124" s="21" t="s">
        <v>170</v>
      </c>
      <c r="BM124" s="21" t="s">
        <v>834</v>
      </c>
    </row>
    <row r="125" spans="2:65" s="10" customFormat="1" ht="22.5" customHeight="1">
      <c r="B125" s="178"/>
      <c r="C125" s="179"/>
      <c r="D125" s="179"/>
      <c r="E125" s="180" t="s">
        <v>22</v>
      </c>
      <c r="F125" s="287" t="s">
        <v>835</v>
      </c>
      <c r="G125" s="288"/>
      <c r="H125" s="288"/>
      <c r="I125" s="288"/>
      <c r="J125" s="179"/>
      <c r="K125" s="181" t="s">
        <v>22</v>
      </c>
      <c r="L125" s="179"/>
      <c r="M125" s="179"/>
      <c r="N125" s="179"/>
      <c r="O125" s="179"/>
      <c r="P125" s="179"/>
      <c r="Q125" s="179"/>
      <c r="R125" s="182"/>
      <c r="T125" s="183"/>
      <c r="U125" s="179"/>
      <c r="V125" s="179"/>
      <c r="W125" s="179"/>
      <c r="X125" s="179"/>
      <c r="Y125" s="179"/>
      <c r="Z125" s="179"/>
      <c r="AA125" s="184"/>
      <c r="AT125" s="185" t="s">
        <v>173</v>
      </c>
      <c r="AU125" s="185" t="s">
        <v>121</v>
      </c>
      <c r="AV125" s="10" t="s">
        <v>87</v>
      </c>
      <c r="AW125" s="10" t="s">
        <v>36</v>
      </c>
      <c r="AX125" s="10" t="s">
        <v>79</v>
      </c>
      <c r="AY125" s="185" t="s">
        <v>165</v>
      </c>
    </row>
    <row r="126" spans="2:65" s="11" customFormat="1" ht="22.5" customHeight="1">
      <c r="B126" s="186"/>
      <c r="C126" s="187"/>
      <c r="D126" s="187"/>
      <c r="E126" s="188" t="s">
        <v>22</v>
      </c>
      <c r="F126" s="291" t="s">
        <v>836</v>
      </c>
      <c r="G126" s="292"/>
      <c r="H126" s="292"/>
      <c r="I126" s="292"/>
      <c r="J126" s="187"/>
      <c r="K126" s="189">
        <v>120</v>
      </c>
      <c r="L126" s="187"/>
      <c r="M126" s="187"/>
      <c r="N126" s="187"/>
      <c r="O126" s="187"/>
      <c r="P126" s="187"/>
      <c r="Q126" s="187"/>
      <c r="R126" s="190"/>
      <c r="T126" s="191"/>
      <c r="U126" s="187"/>
      <c r="V126" s="187"/>
      <c r="W126" s="187"/>
      <c r="X126" s="187"/>
      <c r="Y126" s="187"/>
      <c r="Z126" s="187"/>
      <c r="AA126" s="192"/>
      <c r="AT126" s="193" t="s">
        <v>173</v>
      </c>
      <c r="AU126" s="193" t="s">
        <v>121</v>
      </c>
      <c r="AV126" s="11" t="s">
        <v>121</v>
      </c>
      <c r="AW126" s="11" t="s">
        <v>36</v>
      </c>
      <c r="AX126" s="11" t="s">
        <v>87</v>
      </c>
      <c r="AY126" s="193" t="s">
        <v>165</v>
      </c>
    </row>
    <row r="127" spans="2:65" s="1" customFormat="1" ht="31.5" customHeight="1">
      <c r="B127" s="38"/>
      <c r="C127" s="171" t="s">
        <v>121</v>
      </c>
      <c r="D127" s="171" t="s">
        <v>166</v>
      </c>
      <c r="E127" s="172" t="s">
        <v>837</v>
      </c>
      <c r="F127" s="283" t="s">
        <v>838</v>
      </c>
      <c r="G127" s="283"/>
      <c r="H127" s="283"/>
      <c r="I127" s="283"/>
      <c r="J127" s="173" t="s">
        <v>169</v>
      </c>
      <c r="K127" s="174">
        <v>120</v>
      </c>
      <c r="L127" s="284">
        <v>0</v>
      </c>
      <c r="M127" s="285"/>
      <c r="N127" s="286">
        <f>ROUND(L127*K127,2)</f>
        <v>0</v>
      </c>
      <c r="O127" s="286"/>
      <c r="P127" s="286"/>
      <c r="Q127" s="286"/>
      <c r="R127" s="40"/>
      <c r="T127" s="175" t="s">
        <v>22</v>
      </c>
      <c r="U127" s="47" t="s">
        <v>44</v>
      </c>
      <c r="V127" s="39"/>
      <c r="W127" s="176">
        <f>V127*K127</f>
        <v>0</v>
      </c>
      <c r="X127" s="176">
        <v>0</v>
      </c>
      <c r="Y127" s="176">
        <f>X127*K127</f>
        <v>0</v>
      </c>
      <c r="Z127" s="176">
        <v>0</v>
      </c>
      <c r="AA127" s="177">
        <f>Z127*K127</f>
        <v>0</v>
      </c>
      <c r="AR127" s="21" t="s">
        <v>170</v>
      </c>
      <c r="AT127" s="21" t="s">
        <v>166</v>
      </c>
      <c r="AU127" s="21" t="s">
        <v>121</v>
      </c>
      <c r="AY127" s="21" t="s">
        <v>165</v>
      </c>
      <c r="BE127" s="113">
        <f>IF(U127="základní",N127,0)</f>
        <v>0</v>
      </c>
      <c r="BF127" s="113">
        <f>IF(U127="snížená",N127,0)</f>
        <v>0</v>
      </c>
      <c r="BG127" s="113">
        <f>IF(U127="zákl. přenesená",N127,0)</f>
        <v>0</v>
      </c>
      <c r="BH127" s="113">
        <f>IF(U127="sníž. přenesená",N127,0)</f>
        <v>0</v>
      </c>
      <c r="BI127" s="113">
        <f>IF(U127="nulová",N127,0)</f>
        <v>0</v>
      </c>
      <c r="BJ127" s="21" t="s">
        <v>87</v>
      </c>
      <c r="BK127" s="113">
        <f>ROUND(L127*K127,2)</f>
        <v>0</v>
      </c>
      <c r="BL127" s="21" t="s">
        <v>170</v>
      </c>
      <c r="BM127" s="21" t="s">
        <v>839</v>
      </c>
    </row>
    <row r="128" spans="2:65" s="1" customFormat="1" ht="31.5" customHeight="1">
      <c r="B128" s="38"/>
      <c r="C128" s="171" t="s">
        <v>184</v>
      </c>
      <c r="D128" s="171" t="s">
        <v>166</v>
      </c>
      <c r="E128" s="172" t="s">
        <v>840</v>
      </c>
      <c r="F128" s="283" t="s">
        <v>841</v>
      </c>
      <c r="G128" s="283"/>
      <c r="H128" s="283"/>
      <c r="I128" s="283"/>
      <c r="J128" s="173" t="s">
        <v>169</v>
      </c>
      <c r="K128" s="174">
        <v>150.66</v>
      </c>
      <c r="L128" s="284">
        <v>0</v>
      </c>
      <c r="M128" s="285"/>
      <c r="N128" s="286">
        <f>ROUND(L128*K128,2)</f>
        <v>0</v>
      </c>
      <c r="O128" s="286"/>
      <c r="P128" s="286"/>
      <c r="Q128" s="286"/>
      <c r="R128" s="40"/>
      <c r="T128" s="175" t="s">
        <v>22</v>
      </c>
      <c r="U128" s="47" t="s">
        <v>44</v>
      </c>
      <c r="V128" s="39"/>
      <c r="W128" s="176">
        <f>V128*K128</f>
        <v>0</v>
      </c>
      <c r="X128" s="176">
        <v>0</v>
      </c>
      <c r="Y128" s="176">
        <f>X128*K128</f>
        <v>0</v>
      </c>
      <c r="Z128" s="176">
        <v>0</v>
      </c>
      <c r="AA128" s="177">
        <f>Z128*K128</f>
        <v>0</v>
      </c>
      <c r="AR128" s="21" t="s">
        <v>170</v>
      </c>
      <c r="AT128" s="21" t="s">
        <v>166</v>
      </c>
      <c r="AU128" s="21" t="s">
        <v>121</v>
      </c>
      <c r="AY128" s="21" t="s">
        <v>165</v>
      </c>
      <c r="BE128" s="113">
        <f>IF(U128="základní",N128,0)</f>
        <v>0</v>
      </c>
      <c r="BF128" s="113">
        <f>IF(U128="snížená",N128,0)</f>
        <v>0</v>
      </c>
      <c r="BG128" s="113">
        <f>IF(U128="zákl. přenesená",N128,0)</f>
        <v>0</v>
      </c>
      <c r="BH128" s="113">
        <f>IF(U128="sníž. přenesená",N128,0)</f>
        <v>0</v>
      </c>
      <c r="BI128" s="113">
        <f>IF(U128="nulová",N128,0)</f>
        <v>0</v>
      </c>
      <c r="BJ128" s="21" t="s">
        <v>87</v>
      </c>
      <c r="BK128" s="113">
        <f>ROUND(L128*K128,2)</f>
        <v>0</v>
      </c>
      <c r="BL128" s="21" t="s">
        <v>170</v>
      </c>
      <c r="BM128" s="21" t="s">
        <v>842</v>
      </c>
    </row>
    <row r="129" spans="2:65" s="10" customFormat="1" ht="22.5" customHeight="1">
      <c r="B129" s="178"/>
      <c r="C129" s="179"/>
      <c r="D129" s="179"/>
      <c r="E129" s="180" t="s">
        <v>22</v>
      </c>
      <c r="F129" s="287" t="s">
        <v>843</v>
      </c>
      <c r="G129" s="288"/>
      <c r="H129" s="288"/>
      <c r="I129" s="288"/>
      <c r="J129" s="179"/>
      <c r="K129" s="181" t="s">
        <v>22</v>
      </c>
      <c r="L129" s="179"/>
      <c r="M129" s="179"/>
      <c r="N129" s="179"/>
      <c r="O129" s="179"/>
      <c r="P129" s="179"/>
      <c r="Q129" s="179"/>
      <c r="R129" s="182"/>
      <c r="T129" s="183"/>
      <c r="U129" s="179"/>
      <c r="V129" s="179"/>
      <c r="W129" s="179"/>
      <c r="X129" s="179"/>
      <c r="Y129" s="179"/>
      <c r="Z129" s="179"/>
      <c r="AA129" s="184"/>
      <c r="AT129" s="185" t="s">
        <v>173</v>
      </c>
      <c r="AU129" s="185" t="s">
        <v>121</v>
      </c>
      <c r="AV129" s="10" t="s">
        <v>87</v>
      </c>
      <c r="AW129" s="10" t="s">
        <v>36</v>
      </c>
      <c r="AX129" s="10" t="s">
        <v>79</v>
      </c>
      <c r="AY129" s="185" t="s">
        <v>165</v>
      </c>
    </row>
    <row r="130" spans="2:65" s="11" customFormat="1" ht="22.5" customHeight="1">
      <c r="B130" s="186"/>
      <c r="C130" s="187"/>
      <c r="D130" s="187"/>
      <c r="E130" s="188" t="s">
        <v>22</v>
      </c>
      <c r="F130" s="291" t="s">
        <v>844</v>
      </c>
      <c r="G130" s="292"/>
      <c r="H130" s="292"/>
      <c r="I130" s="292"/>
      <c r="J130" s="187"/>
      <c r="K130" s="189">
        <v>83.58</v>
      </c>
      <c r="L130" s="187"/>
      <c r="M130" s="187"/>
      <c r="N130" s="187"/>
      <c r="O130" s="187"/>
      <c r="P130" s="187"/>
      <c r="Q130" s="187"/>
      <c r="R130" s="190"/>
      <c r="T130" s="191"/>
      <c r="U130" s="187"/>
      <c r="V130" s="187"/>
      <c r="W130" s="187"/>
      <c r="X130" s="187"/>
      <c r="Y130" s="187"/>
      <c r="Z130" s="187"/>
      <c r="AA130" s="192"/>
      <c r="AT130" s="193" t="s">
        <v>173</v>
      </c>
      <c r="AU130" s="193" t="s">
        <v>121</v>
      </c>
      <c r="AV130" s="11" t="s">
        <v>121</v>
      </c>
      <c r="AW130" s="11" t="s">
        <v>36</v>
      </c>
      <c r="AX130" s="11" t="s">
        <v>79</v>
      </c>
      <c r="AY130" s="193" t="s">
        <v>165</v>
      </c>
    </row>
    <row r="131" spans="2:65" s="10" customFormat="1" ht="22.5" customHeight="1">
      <c r="B131" s="178"/>
      <c r="C131" s="179"/>
      <c r="D131" s="179"/>
      <c r="E131" s="180" t="s">
        <v>22</v>
      </c>
      <c r="F131" s="289" t="s">
        <v>845</v>
      </c>
      <c r="G131" s="290"/>
      <c r="H131" s="290"/>
      <c r="I131" s="290"/>
      <c r="J131" s="179"/>
      <c r="K131" s="181" t="s">
        <v>22</v>
      </c>
      <c r="L131" s="179"/>
      <c r="M131" s="179"/>
      <c r="N131" s="179"/>
      <c r="O131" s="179"/>
      <c r="P131" s="179"/>
      <c r="Q131" s="179"/>
      <c r="R131" s="182"/>
      <c r="T131" s="183"/>
      <c r="U131" s="179"/>
      <c r="V131" s="179"/>
      <c r="W131" s="179"/>
      <c r="X131" s="179"/>
      <c r="Y131" s="179"/>
      <c r="Z131" s="179"/>
      <c r="AA131" s="184"/>
      <c r="AT131" s="185" t="s">
        <v>173</v>
      </c>
      <c r="AU131" s="185" t="s">
        <v>121</v>
      </c>
      <c r="AV131" s="10" t="s">
        <v>87</v>
      </c>
      <c r="AW131" s="10" t="s">
        <v>36</v>
      </c>
      <c r="AX131" s="10" t="s">
        <v>79</v>
      </c>
      <c r="AY131" s="185" t="s">
        <v>165</v>
      </c>
    </row>
    <row r="132" spans="2:65" s="11" customFormat="1" ht="22.5" customHeight="1">
      <c r="B132" s="186"/>
      <c r="C132" s="187"/>
      <c r="D132" s="187"/>
      <c r="E132" s="188" t="s">
        <v>22</v>
      </c>
      <c r="F132" s="291" t="s">
        <v>846</v>
      </c>
      <c r="G132" s="292"/>
      <c r="H132" s="292"/>
      <c r="I132" s="292"/>
      <c r="J132" s="187"/>
      <c r="K132" s="189">
        <v>67.08</v>
      </c>
      <c r="L132" s="187"/>
      <c r="M132" s="187"/>
      <c r="N132" s="187"/>
      <c r="O132" s="187"/>
      <c r="P132" s="187"/>
      <c r="Q132" s="187"/>
      <c r="R132" s="190"/>
      <c r="T132" s="191"/>
      <c r="U132" s="187"/>
      <c r="V132" s="187"/>
      <c r="W132" s="187"/>
      <c r="X132" s="187"/>
      <c r="Y132" s="187"/>
      <c r="Z132" s="187"/>
      <c r="AA132" s="192"/>
      <c r="AT132" s="193" t="s">
        <v>173</v>
      </c>
      <c r="AU132" s="193" t="s">
        <v>121</v>
      </c>
      <c r="AV132" s="11" t="s">
        <v>121</v>
      </c>
      <c r="AW132" s="11" t="s">
        <v>36</v>
      </c>
      <c r="AX132" s="11" t="s">
        <v>79</v>
      </c>
      <c r="AY132" s="193" t="s">
        <v>165</v>
      </c>
    </row>
    <row r="133" spans="2:65" s="12" customFormat="1" ht="22.5" customHeight="1">
      <c r="B133" s="194"/>
      <c r="C133" s="195"/>
      <c r="D133" s="195"/>
      <c r="E133" s="196" t="s">
        <v>22</v>
      </c>
      <c r="F133" s="293" t="s">
        <v>180</v>
      </c>
      <c r="G133" s="294"/>
      <c r="H133" s="294"/>
      <c r="I133" s="294"/>
      <c r="J133" s="195"/>
      <c r="K133" s="197">
        <v>150.66</v>
      </c>
      <c r="L133" s="195"/>
      <c r="M133" s="195"/>
      <c r="N133" s="195"/>
      <c r="O133" s="195"/>
      <c r="P133" s="195"/>
      <c r="Q133" s="195"/>
      <c r="R133" s="198"/>
      <c r="T133" s="199"/>
      <c r="U133" s="195"/>
      <c r="V133" s="195"/>
      <c r="W133" s="195"/>
      <c r="X133" s="195"/>
      <c r="Y133" s="195"/>
      <c r="Z133" s="195"/>
      <c r="AA133" s="200"/>
      <c r="AT133" s="201" t="s">
        <v>173</v>
      </c>
      <c r="AU133" s="201" t="s">
        <v>121</v>
      </c>
      <c r="AV133" s="12" t="s">
        <v>170</v>
      </c>
      <c r="AW133" s="12" t="s">
        <v>36</v>
      </c>
      <c r="AX133" s="12" t="s">
        <v>87</v>
      </c>
      <c r="AY133" s="201" t="s">
        <v>165</v>
      </c>
    </row>
    <row r="134" spans="2:65" s="1" customFormat="1" ht="31.5" customHeight="1">
      <c r="B134" s="38"/>
      <c r="C134" s="171" t="s">
        <v>170</v>
      </c>
      <c r="D134" s="171" t="s">
        <v>166</v>
      </c>
      <c r="E134" s="172" t="s">
        <v>181</v>
      </c>
      <c r="F134" s="283" t="s">
        <v>182</v>
      </c>
      <c r="G134" s="283"/>
      <c r="H134" s="283"/>
      <c r="I134" s="283"/>
      <c r="J134" s="173" t="s">
        <v>169</v>
      </c>
      <c r="K134" s="174">
        <v>150.66</v>
      </c>
      <c r="L134" s="284">
        <v>0</v>
      </c>
      <c r="M134" s="285"/>
      <c r="N134" s="286">
        <f>ROUND(L134*K134,2)</f>
        <v>0</v>
      </c>
      <c r="O134" s="286"/>
      <c r="P134" s="286"/>
      <c r="Q134" s="286"/>
      <c r="R134" s="40"/>
      <c r="T134" s="175" t="s">
        <v>22</v>
      </c>
      <c r="U134" s="47" t="s">
        <v>44</v>
      </c>
      <c r="V134" s="39"/>
      <c r="W134" s="176">
        <f>V134*K134</f>
        <v>0</v>
      </c>
      <c r="X134" s="176">
        <v>0</v>
      </c>
      <c r="Y134" s="176">
        <f>X134*K134</f>
        <v>0</v>
      </c>
      <c r="Z134" s="176">
        <v>0</v>
      </c>
      <c r="AA134" s="177">
        <f>Z134*K134</f>
        <v>0</v>
      </c>
      <c r="AR134" s="21" t="s">
        <v>170</v>
      </c>
      <c r="AT134" s="21" t="s">
        <v>166</v>
      </c>
      <c r="AU134" s="21" t="s">
        <v>121</v>
      </c>
      <c r="AY134" s="21" t="s">
        <v>165</v>
      </c>
      <c r="BE134" s="113">
        <f>IF(U134="základní",N134,0)</f>
        <v>0</v>
      </c>
      <c r="BF134" s="113">
        <f>IF(U134="snížená",N134,0)</f>
        <v>0</v>
      </c>
      <c r="BG134" s="113">
        <f>IF(U134="zákl. přenesená",N134,0)</f>
        <v>0</v>
      </c>
      <c r="BH134" s="113">
        <f>IF(U134="sníž. přenesená",N134,0)</f>
        <v>0</v>
      </c>
      <c r="BI134" s="113">
        <f>IF(U134="nulová",N134,0)</f>
        <v>0</v>
      </c>
      <c r="BJ134" s="21" t="s">
        <v>87</v>
      </c>
      <c r="BK134" s="113">
        <f>ROUND(L134*K134,2)</f>
        <v>0</v>
      </c>
      <c r="BL134" s="21" t="s">
        <v>170</v>
      </c>
      <c r="BM134" s="21" t="s">
        <v>847</v>
      </c>
    </row>
    <row r="135" spans="2:65" s="1" customFormat="1" ht="31.5" customHeight="1">
      <c r="B135" s="38"/>
      <c r="C135" s="171" t="s">
        <v>193</v>
      </c>
      <c r="D135" s="171" t="s">
        <v>166</v>
      </c>
      <c r="E135" s="172" t="s">
        <v>723</v>
      </c>
      <c r="F135" s="283" t="s">
        <v>724</v>
      </c>
      <c r="G135" s="283"/>
      <c r="H135" s="283"/>
      <c r="I135" s="283"/>
      <c r="J135" s="173" t="s">
        <v>725</v>
      </c>
      <c r="K135" s="174">
        <v>136.68</v>
      </c>
      <c r="L135" s="284">
        <v>0</v>
      </c>
      <c r="M135" s="285"/>
      <c r="N135" s="286">
        <f>ROUND(L135*K135,2)</f>
        <v>0</v>
      </c>
      <c r="O135" s="286"/>
      <c r="P135" s="286"/>
      <c r="Q135" s="286"/>
      <c r="R135" s="40"/>
      <c r="T135" s="175" t="s">
        <v>22</v>
      </c>
      <c r="U135" s="47" t="s">
        <v>44</v>
      </c>
      <c r="V135" s="39"/>
      <c r="W135" s="176">
        <f>V135*K135</f>
        <v>0</v>
      </c>
      <c r="X135" s="176">
        <v>8.4999999999999995E-4</v>
      </c>
      <c r="Y135" s="176">
        <f>X135*K135</f>
        <v>0.116178</v>
      </c>
      <c r="Z135" s="176">
        <v>0</v>
      </c>
      <c r="AA135" s="177">
        <f>Z135*K135</f>
        <v>0</v>
      </c>
      <c r="AR135" s="21" t="s">
        <v>170</v>
      </c>
      <c r="AT135" s="21" t="s">
        <v>166</v>
      </c>
      <c r="AU135" s="21" t="s">
        <v>121</v>
      </c>
      <c r="AY135" s="21" t="s">
        <v>165</v>
      </c>
      <c r="BE135" s="113">
        <f>IF(U135="základní",N135,0)</f>
        <v>0</v>
      </c>
      <c r="BF135" s="113">
        <f>IF(U135="snížená",N135,0)</f>
        <v>0</v>
      </c>
      <c r="BG135" s="113">
        <f>IF(U135="zákl. přenesená",N135,0)</f>
        <v>0</v>
      </c>
      <c r="BH135" s="113">
        <f>IF(U135="sníž. přenesená",N135,0)</f>
        <v>0</v>
      </c>
      <c r="BI135" s="113">
        <f>IF(U135="nulová",N135,0)</f>
        <v>0</v>
      </c>
      <c r="BJ135" s="21" t="s">
        <v>87</v>
      </c>
      <c r="BK135" s="113">
        <f>ROUND(L135*K135,2)</f>
        <v>0</v>
      </c>
      <c r="BL135" s="21" t="s">
        <v>170</v>
      </c>
      <c r="BM135" s="21" t="s">
        <v>848</v>
      </c>
    </row>
    <row r="136" spans="2:65" s="11" customFormat="1" ht="22.5" customHeight="1">
      <c r="B136" s="186"/>
      <c r="C136" s="187"/>
      <c r="D136" s="187"/>
      <c r="E136" s="188" t="s">
        <v>22</v>
      </c>
      <c r="F136" s="299" t="s">
        <v>849</v>
      </c>
      <c r="G136" s="300"/>
      <c r="H136" s="300"/>
      <c r="I136" s="300"/>
      <c r="J136" s="187"/>
      <c r="K136" s="189">
        <v>136.68</v>
      </c>
      <c r="L136" s="187"/>
      <c r="M136" s="187"/>
      <c r="N136" s="187"/>
      <c r="O136" s="187"/>
      <c r="P136" s="187"/>
      <c r="Q136" s="187"/>
      <c r="R136" s="190"/>
      <c r="T136" s="191"/>
      <c r="U136" s="187"/>
      <c r="V136" s="187"/>
      <c r="W136" s="187"/>
      <c r="X136" s="187"/>
      <c r="Y136" s="187"/>
      <c r="Z136" s="187"/>
      <c r="AA136" s="192"/>
      <c r="AT136" s="193" t="s">
        <v>173</v>
      </c>
      <c r="AU136" s="193" t="s">
        <v>121</v>
      </c>
      <c r="AV136" s="11" t="s">
        <v>121</v>
      </c>
      <c r="AW136" s="11" t="s">
        <v>36</v>
      </c>
      <c r="AX136" s="11" t="s">
        <v>87</v>
      </c>
      <c r="AY136" s="193" t="s">
        <v>165</v>
      </c>
    </row>
    <row r="137" spans="2:65" s="1" customFormat="1" ht="31.5" customHeight="1">
      <c r="B137" s="38"/>
      <c r="C137" s="171" t="s">
        <v>197</v>
      </c>
      <c r="D137" s="171" t="s">
        <v>166</v>
      </c>
      <c r="E137" s="172" t="s">
        <v>728</v>
      </c>
      <c r="F137" s="283" t="s">
        <v>729</v>
      </c>
      <c r="G137" s="283"/>
      <c r="H137" s="283"/>
      <c r="I137" s="283"/>
      <c r="J137" s="173" t="s">
        <v>725</v>
      </c>
      <c r="K137" s="174">
        <v>136.68</v>
      </c>
      <c r="L137" s="284">
        <v>0</v>
      </c>
      <c r="M137" s="285"/>
      <c r="N137" s="286">
        <f>ROUND(L137*K137,2)</f>
        <v>0</v>
      </c>
      <c r="O137" s="286"/>
      <c r="P137" s="286"/>
      <c r="Q137" s="286"/>
      <c r="R137" s="40"/>
      <c r="T137" s="175" t="s">
        <v>22</v>
      </c>
      <c r="U137" s="47" t="s">
        <v>44</v>
      </c>
      <c r="V137" s="39"/>
      <c r="W137" s="176">
        <f>V137*K137</f>
        <v>0</v>
      </c>
      <c r="X137" s="176">
        <v>0</v>
      </c>
      <c r="Y137" s="176">
        <f>X137*K137</f>
        <v>0</v>
      </c>
      <c r="Z137" s="176">
        <v>0</v>
      </c>
      <c r="AA137" s="177">
        <f>Z137*K137</f>
        <v>0</v>
      </c>
      <c r="AR137" s="21" t="s">
        <v>170</v>
      </c>
      <c r="AT137" s="21" t="s">
        <v>166</v>
      </c>
      <c r="AU137" s="21" t="s">
        <v>121</v>
      </c>
      <c r="AY137" s="21" t="s">
        <v>165</v>
      </c>
      <c r="BE137" s="113">
        <f>IF(U137="základní",N137,0)</f>
        <v>0</v>
      </c>
      <c r="BF137" s="113">
        <f>IF(U137="snížená",N137,0)</f>
        <v>0</v>
      </c>
      <c r="BG137" s="113">
        <f>IF(U137="zákl. přenesená",N137,0)</f>
        <v>0</v>
      </c>
      <c r="BH137" s="113">
        <f>IF(U137="sníž. přenesená",N137,0)</f>
        <v>0</v>
      </c>
      <c r="BI137" s="113">
        <f>IF(U137="nulová",N137,0)</f>
        <v>0</v>
      </c>
      <c r="BJ137" s="21" t="s">
        <v>87</v>
      </c>
      <c r="BK137" s="113">
        <f>ROUND(L137*K137,2)</f>
        <v>0</v>
      </c>
      <c r="BL137" s="21" t="s">
        <v>170</v>
      </c>
      <c r="BM137" s="21" t="s">
        <v>850</v>
      </c>
    </row>
    <row r="138" spans="2:65" s="1" customFormat="1" ht="31.5" customHeight="1">
      <c r="B138" s="38"/>
      <c r="C138" s="171" t="s">
        <v>202</v>
      </c>
      <c r="D138" s="171" t="s">
        <v>166</v>
      </c>
      <c r="E138" s="172" t="s">
        <v>185</v>
      </c>
      <c r="F138" s="283" t="s">
        <v>186</v>
      </c>
      <c r="G138" s="283"/>
      <c r="H138" s="283"/>
      <c r="I138" s="283"/>
      <c r="J138" s="173" t="s">
        <v>169</v>
      </c>
      <c r="K138" s="174">
        <v>84.93</v>
      </c>
      <c r="L138" s="284">
        <v>0</v>
      </c>
      <c r="M138" s="285"/>
      <c r="N138" s="286">
        <f>ROUND(L138*K138,2)</f>
        <v>0</v>
      </c>
      <c r="O138" s="286"/>
      <c r="P138" s="286"/>
      <c r="Q138" s="286"/>
      <c r="R138" s="40"/>
      <c r="T138" s="175" t="s">
        <v>22</v>
      </c>
      <c r="U138" s="47" t="s">
        <v>44</v>
      </c>
      <c r="V138" s="39"/>
      <c r="W138" s="176">
        <f>V138*K138</f>
        <v>0</v>
      </c>
      <c r="X138" s="176">
        <v>0</v>
      </c>
      <c r="Y138" s="176">
        <f>X138*K138</f>
        <v>0</v>
      </c>
      <c r="Z138" s="176">
        <v>0</v>
      </c>
      <c r="AA138" s="177">
        <f>Z138*K138</f>
        <v>0</v>
      </c>
      <c r="AR138" s="21" t="s">
        <v>170</v>
      </c>
      <c r="AT138" s="21" t="s">
        <v>166</v>
      </c>
      <c r="AU138" s="21" t="s">
        <v>121</v>
      </c>
      <c r="AY138" s="21" t="s">
        <v>165</v>
      </c>
      <c r="BE138" s="113">
        <f>IF(U138="základní",N138,0)</f>
        <v>0</v>
      </c>
      <c r="BF138" s="113">
        <f>IF(U138="snížená",N138,0)</f>
        <v>0</v>
      </c>
      <c r="BG138" s="113">
        <f>IF(U138="zákl. přenesená",N138,0)</f>
        <v>0</v>
      </c>
      <c r="BH138" s="113">
        <f>IF(U138="sníž. přenesená",N138,0)</f>
        <v>0</v>
      </c>
      <c r="BI138" s="113">
        <f>IF(U138="nulová",N138,0)</f>
        <v>0</v>
      </c>
      <c r="BJ138" s="21" t="s">
        <v>87</v>
      </c>
      <c r="BK138" s="113">
        <f>ROUND(L138*K138,2)</f>
        <v>0</v>
      </c>
      <c r="BL138" s="21" t="s">
        <v>170</v>
      </c>
      <c r="BM138" s="21" t="s">
        <v>851</v>
      </c>
    </row>
    <row r="139" spans="2:65" s="10" customFormat="1" ht="22.5" customHeight="1">
      <c r="B139" s="178"/>
      <c r="C139" s="179"/>
      <c r="D139" s="179"/>
      <c r="E139" s="180" t="s">
        <v>22</v>
      </c>
      <c r="F139" s="287" t="s">
        <v>852</v>
      </c>
      <c r="G139" s="288"/>
      <c r="H139" s="288"/>
      <c r="I139" s="288"/>
      <c r="J139" s="179"/>
      <c r="K139" s="181" t="s">
        <v>22</v>
      </c>
      <c r="L139" s="179"/>
      <c r="M139" s="179"/>
      <c r="N139" s="179"/>
      <c r="O139" s="179"/>
      <c r="P139" s="179"/>
      <c r="Q139" s="179"/>
      <c r="R139" s="182"/>
      <c r="T139" s="183"/>
      <c r="U139" s="179"/>
      <c r="V139" s="179"/>
      <c r="W139" s="179"/>
      <c r="X139" s="179"/>
      <c r="Y139" s="179"/>
      <c r="Z139" s="179"/>
      <c r="AA139" s="184"/>
      <c r="AT139" s="185" t="s">
        <v>173</v>
      </c>
      <c r="AU139" s="185" t="s">
        <v>121</v>
      </c>
      <c r="AV139" s="10" t="s">
        <v>87</v>
      </c>
      <c r="AW139" s="10" t="s">
        <v>36</v>
      </c>
      <c r="AX139" s="10" t="s">
        <v>79</v>
      </c>
      <c r="AY139" s="185" t="s">
        <v>165</v>
      </c>
    </row>
    <row r="140" spans="2:65" s="11" customFormat="1" ht="22.5" customHeight="1">
      <c r="B140" s="186"/>
      <c r="C140" s="187"/>
      <c r="D140" s="187"/>
      <c r="E140" s="188" t="s">
        <v>22</v>
      </c>
      <c r="F140" s="291" t="s">
        <v>853</v>
      </c>
      <c r="G140" s="292"/>
      <c r="H140" s="292"/>
      <c r="I140" s="292"/>
      <c r="J140" s="187"/>
      <c r="K140" s="189">
        <v>75.33</v>
      </c>
      <c r="L140" s="187"/>
      <c r="M140" s="187"/>
      <c r="N140" s="187"/>
      <c r="O140" s="187"/>
      <c r="P140" s="187"/>
      <c r="Q140" s="187"/>
      <c r="R140" s="190"/>
      <c r="T140" s="191"/>
      <c r="U140" s="187"/>
      <c r="V140" s="187"/>
      <c r="W140" s="187"/>
      <c r="X140" s="187"/>
      <c r="Y140" s="187"/>
      <c r="Z140" s="187"/>
      <c r="AA140" s="192"/>
      <c r="AT140" s="193" t="s">
        <v>173</v>
      </c>
      <c r="AU140" s="193" t="s">
        <v>121</v>
      </c>
      <c r="AV140" s="11" t="s">
        <v>121</v>
      </c>
      <c r="AW140" s="11" t="s">
        <v>36</v>
      </c>
      <c r="AX140" s="11" t="s">
        <v>79</v>
      </c>
      <c r="AY140" s="193" t="s">
        <v>165</v>
      </c>
    </row>
    <row r="141" spans="2:65" s="10" customFormat="1" ht="22.5" customHeight="1">
      <c r="B141" s="178"/>
      <c r="C141" s="179"/>
      <c r="D141" s="179"/>
      <c r="E141" s="180" t="s">
        <v>22</v>
      </c>
      <c r="F141" s="289" t="s">
        <v>854</v>
      </c>
      <c r="G141" s="290"/>
      <c r="H141" s="290"/>
      <c r="I141" s="290"/>
      <c r="J141" s="179"/>
      <c r="K141" s="181" t="s">
        <v>22</v>
      </c>
      <c r="L141" s="179"/>
      <c r="M141" s="179"/>
      <c r="N141" s="179"/>
      <c r="O141" s="179"/>
      <c r="P141" s="179"/>
      <c r="Q141" s="179"/>
      <c r="R141" s="182"/>
      <c r="T141" s="183"/>
      <c r="U141" s="179"/>
      <c r="V141" s="179"/>
      <c r="W141" s="179"/>
      <c r="X141" s="179"/>
      <c r="Y141" s="179"/>
      <c r="Z141" s="179"/>
      <c r="AA141" s="184"/>
      <c r="AT141" s="185" t="s">
        <v>173</v>
      </c>
      <c r="AU141" s="185" t="s">
        <v>121</v>
      </c>
      <c r="AV141" s="10" t="s">
        <v>87</v>
      </c>
      <c r="AW141" s="10" t="s">
        <v>36</v>
      </c>
      <c r="AX141" s="10" t="s">
        <v>79</v>
      </c>
      <c r="AY141" s="185" t="s">
        <v>165</v>
      </c>
    </row>
    <row r="142" spans="2:65" s="11" customFormat="1" ht="22.5" customHeight="1">
      <c r="B142" s="186"/>
      <c r="C142" s="187"/>
      <c r="D142" s="187"/>
      <c r="E142" s="188" t="s">
        <v>22</v>
      </c>
      <c r="F142" s="291" t="s">
        <v>855</v>
      </c>
      <c r="G142" s="292"/>
      <c r="H142" s="292"/>
      <c r="I142" s="292"/>
      <c r="J142" s="187"/>
      <c r="K142" s="189">
        <v>9.6</v>
      </c>
      <c r="L142" s="187"/>
      <c r="M142" s="187"/>
      <c r="N142" s="187"/>
      <c r="O142" s="187"/>
      <c r="P142" s="187"/>
      <c r="Q142" s="187"/>
      <c r="R142" s="190"/>
      <c r="T142" s="191"/>
      <c r="U142" s="187"/>
      <c r="V142" s="187"/>
      <c r="W142" s="187"/>
      <c r="X142" s="187"/>
      <c r="Y142" s="187"/>
      <c r="Z142" s="187"/>
      <c r="AA142" s="192"/>
      <c r="AT142" s="193" t="s">
        <v>173</v>
      </c>
      <c r="AU142" s="193" t="s">
        <v>121</v>
      </c>
      <c r="AV142" s="11" t="s">
        <v>121</v>
      </c>
      <c r="AW142" s="11" t="s">
        <v>36</v>
      </c>
      <c r="AX142" s="11" t="s">
        <v>79</v>
      </c>
      <c r="AY142" s="193" t="s">
        <v>165</v>
      </c>
    </row>
    <row r="143" spans="2:65" s="12" customFormat="1" ht="22.5" customHeight="1">
      <c r="B143" s="194"/>
      <c r="C143" s="195"/>
      <c r="D143" s="195"/>
      <c r="E143" s="196" t="s">
        <v>22</v>
      </c>
      <c r="F143" s="293" t="s">
        <v>180</v>
      </c>
      <c r="G143" s="294"/>
      <c r="H143" s="294"/>
      <c r="I143" s="294"/>
      <c r="J143" s="195"/>
      <c r="K143" s="197">
        <v>84.93</v>
      </c>
      <c r="L143" s="195"/>
      <c r="M143" s="195"/>
      <c r="N143" s="195"/>
      <c r="O143" s="195"/>
      <c r="P143" s="195"/>
      <c r="Q143" s="195"/>
      <c r="R143" s="198"/>
      <c r="T143" s="199"/>
      <c r="U143" s="195"/>
      <c r="V143" s="195"/>
      <c r="W143" s="195"/>
      <c r="X143" s="195"/>
      <c r="Y143" s="195"/>
      <c r="Z143" s="195"/>
      <c r="AA143" s="200"/>
      <c r="AT143" s="201" t="s">
        <v>173</v>
      </c>
      <c r="AU143" s="201" t="s">
        <v>121</v>
      </c>
      <c r="AV143" s="12" t="s">
        <v>170</v>
      </c>
      <c r="AW143" s="12" t="s">
        <v>36</v>
      </c>
      <c r="AX143" s="12" t="s">
        <v>87</v>
      </c>
      <c r="AY143" s="201" t="s">
        <v>165</v>
      </c>
    </row>
    <row r="144" spans="2:65" s="1" customFormat="1" ht="31.5" customHeight="1">
      <c r="B144" s="38"/>
      <c r="C144" s="171" t="s">
        <v>210</v>
      </c>
      <c r="D144" s="171" t="s">
        <v>166</v>
      </c>
      <c r="E144" s="172" t="s">
        <v>188</v>
      </c>
      <c r="F144" s="283" t="s">
        <v>189</v>
      </c>
      <c r="G144" s="283"/>
      <c r="H144" s="283"/>
      <c r="I144" s="283"/>
      <c r="J144" s="173" t="s">
        <v>169</v>
      </c>
      <c r="K144" s="174">
        <v>128.476</v>
      </c>
      <c r="L144" s="284">
        <v>0</v>
      </c>
      <c r="M144" s="285"/>
      <c r="N144" s="286">
        <f>ROUND(L144*K144,2)</f>
        <v>0</v>
      </c>
      <c r="O144" s="286"/>
      <c r="P144" s="286"/>
      <c r="Q144" s="286"/>
      <c r="R144" s="40"/>
      <c r="T144" s="175" t="s">
        <v>22</v>
      </c>
      <c r="U144" s="47" t="s">
        <v>44</v>
      </c>
      <c r="V144" s="39"/>
      <c r="W144" s="176">
        <f>V144*K144</f>
        <v>0</v>
      </c>
      <c r="X144" s="176">
        <v>0</v>
      </c>
      <c r="Y144" s="176">
        <f>X144*K144</f>
        <v>0</v>
      </c>
      <c r="Z144" s="176">
        <v>0</v>
      </c>
      <c r="AA144" s="177">
        <f>Z144*K144</f>
        <v>0</v>
      </c>
      <c r="AR144" s="21" t="s">
        <v>170</v>
      </c>
      <c r="AT144" s="21" t="s">
        <v>166</v>
      </c>
      <c r="AU144" s="21" t="s">
        <v>121</v>
      </c>
      <c r="AY144" s="21" t="s">
        <v>165</v>
      </c>
      <c r="BE144" s="113">
        <f>IF(U144="základní",N144,0)</f>
        <v>0</v>
      </c>
      <c r="BF144" s="113">
        <f>IF(U144="snížená",N144,0)</f>
        <v>0</v>
      </c>
      <c r="BG144" s="113">
        <f>IF(U144="zákl. přenesená",N144,0)</f>
        <v>0</v>
      </c>
      <c r="BH144" s="113">
        <f>IF(U144="sníž. přenesená",N144,0)</f>
        <v>0</v>
      </c>
      <c r="BI144" s="113">
        <f>IF(U144="nulová",N144,0)</f>
        <v>0</v>
      </c>
      <c r="BJ144" s="21" t="s">
        <v>87</v>
      </c>
      <c r="BK144" s="113">
        <f>ROUND(L144*K144,2)</f>
        <v>0</v>
      </c>
      <c r="BL144" s="21" t="s">
        <v>170</v>
      </c>
      <c r="BM144" s="21" t="s">
        <v>856</v>
      </c>
    </row>
    <row r="145" spans="2:65" s="10" customFormat="1" ht="22.5" customHeight="1">
      <c r="B145" s="178"/>
      <c r="C145" s="179"/>
      <c r="D145" s="179"/>
      <c r="E145" s="180" t="s">
        <v>22</v>
      </c>
      <c r="F145" s="287" t="s">
        <v>857</v>
      </c>
      <c r="G145" s="288"/>
      <c r="H145" s="288"/>
      <c r="I145" s="288"/>
      <c r="J145" s="179"/>
      <c r="K145" s="181" t="s">
        <v>22</v>
      </c>
      <c r="L145" s="179"/>
      <c r="M145" s="179"/>
      <c r="N145" s="179"/>
      <c r="O145" s="179"/>
      <c r="P145" s="179"/>
      <c r="Q145" s="179"/>
      <c r="R145" s="182"/>
      <c r="T145" s="183"/>
      <c r="U145" s="179"/>
      <c r="V145" s="179"/>
      <c r="W145" s="179"/>
      <c r="X145" s="179"/>
      <c r="Y145" s="179"/>
      <c r="Z145" s="179"/>
      <c r="AA145" s="184"/>
      <c r="AT145" s="185" t="s">
        <v>173</v>
      </c>
      <c r="AU145" s="185" t="s">
        <v>121</v>
      </c>
      <c r="AV145" s="10" t="s">
        <v>87</v>
      </c>
      <c r="AW145" s="10" t="s">
        <v>36</v>
      </c>
      <c r="AX145" s="10" t="s">
        <v>79</v>
      </c>
      <c r="AY145" s="185" t="s">
        <v>165</v>
      </c>
    </row>
    <row r="146" spans="2:65" s="11" customFormat="1" ht="22.5" customHeight="1">
      <c r="B146" s="186"/>
      <c r="C146" s="187"/>
      <c r="D146" s="187"/>
      <c r="E146" s="188" t="s">
        <v>22</v>
      </c>
      <c r="F146" s="291" t="s">
        <v>858</v>
      </c>
      <c r="G146" s="292"/>
      <c r="H146" s="292"/>
      <c r="I146" s="292"/>
      <c r="J146" s="187"/>
      <c r="K146" s="189">
        <v>48.475999999999999</v>
      </c>
      <c r="L146" s="187"/>
      <c r="M146" s="187"/>
      <c r="N146" s="187"/>
      <c r="O146" s="187"/>
      <c r="P146" s="187"/>
      <c r="Q146" s="187"/>
      <c r="R146" s="190"/>
      <c r="T146" s="191"/>
      <c r="U146" s="187"/>
      <c r="V146" s="187"/>
      <c r="W146" s="187"/>
      <c r="X146" s="187"/>
      <c r="Y146" s="187"/>
      <c r="Z146" s="187"/>
      <c r="AA146" s="192"/>
      <c r="AT146" s="193" t="s">
        <v>173</v>
      </c>
      <c r="AU146" s="193" t="s">
        <v>121</v>
      </c>
      <c r="AV146" s="11" t="s">
        <v>121</v>
      </c>
      <c r="AW146" s="11" t="s">
        <v>36</v>
      </c>
      <c r="AX146" s="11" t="s">
        <v>79</v>
      </c>
      <c r="AY146" s="193" t="s">
        <v>165</v>
      </c>
    </row>
    <row r="147" spans="2:65" s="10" customFormat="1" ht="22.5" customHeight="1">
      <c r="B147" s="178"/>
      <c r="C147" s="179"/>
      <c r="D147" s="179"/>
      <c r="E147" s="180" t="s">
        <v>22</v>
      </c>
      <c r="F147" s="289" t="s">
        <v>859</v>
      </c>
      <c r="G147" s="290"/>
      <c r="H147" s="290"/>
      <c r="I147" s="290"/>
      <c r="J147" s="179"/>
      <c r="K147" s="181" t="s">
        <v>22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173</v>
      </c>
      <c r="AU147" s="185" t="s">
        <v>121</v>
      </c>
      <c r="AV147" s="10" t="s">
        <v>87</v>
      </c>
      <c r="AW147" s="10" t="s">
        <v>36</v>
      </c>
      <c r="AX147" s="10" t="s">
        <v>79</v>
      </c>
      <c r="AY147" s="185" t="s">
        <v>165</v>
      </c>
    </row>
    <row r="148" spans="2:65" s="10" customFormat="1" ht="22.5" customHeight="1">
      <c r="B148" s="178"/>
      <c r="C148" s="179"/>
      <c r="D148" s="179"/>
      <c r="E148" s="180" t="s">
        <v>22</v>
      </c>
      <c r="F148" s="289" t="s">
        <v>736</v>
      </c>
      <c r="G148" s="290"/>
      <c r="H148" s="290"/>
      <c r="I148" s="290"/>
      <c r="J148" s="179"/>
      <c r="K148" s="181" t="s">
        <v>22</v>
      </c>
      <c r="L148" s="179"/>
      <c r="M148" s="179"/>
      <c r="N148" s="179"/>
      <c r="O148" s="179"/>
      <c r="P148" s="179"/>
      <c r="Q148" s="179"/>
      <c r="R148" s="182"/>
      <c r="T148" s="183"/>
      <c r="U148" s="179"/>
      <c r="V148" s="179"/>
      <c r="W148" s="179"/>
      <c r="X148" s="179"/>
      <c r="Y148" s="179"/>
      <c r="Z148" s="179"/>
      <c r="AA148" s="184"/>
      <c r="AT148" s="185" t="s">
        <v>173</v>
      </c>
      <c r="AU148" s="185" t="s">
        <v>121</v>
      </c>
      <c r="AV148" s="10" t="s">
        <v>87</v>
      </c>
      <c r="AW148" s="10" t="s">
        <v>36</v>
      </c>
      <c r="AX148" s="10" t="s">
        <v>79</v>
      </c>
      <c r="AY148" s="185" t="s">
        <v>165</v>
      </c>
    </row>
    <row r="149" spans="2:65" s="11" customFormat="1" ht="22.5" customHeight="1">
      <c r="B149" s="186"/>
      <c r="C149" s="187"/>
      <c r="D149" s="187"/>
      <c r="E149" s="188" t="s">
        <v>22</v>
      </c>
      <c r="F149" s="291" t="s">
        <v>693</v>
      </c>
      <c r="G149" s="292"/>
      <c r="H149" s="292"/>
      <c r="I149" s="292"/>
      <c r="J149" s="187"/>
      <c r="K149" s="189">
        <v>120</v>
      </c>
      <c r="L149" s="187"/>
      <c r="M149" s="187"/>
      <c r="N149" s="187"/>
      <c r="O149" s="187"/>
      <c r="P149" s="187"/>
      <c r="Q149" s="187"/>
      <c r="R149" s="190"/>
      <c r="T149" s="191"/>
      <c r="U149" s="187"/>
      <c r="V149" s="187"/>
      <c r="W149" s="187"/>
      <c r="X149" s="187"/>
      <c r="Y149" s="187"/>
      <c r="Z149" s="187"/>
      <c r="AA149" s="192"/>
      <c r="AT149" s="193" t="s">
        <v>173</v>
      </c>
      <c r="AU149" s="193" t="s">
        <v>121</v>
      </c>
      <c r="AV149" s="11" t="s">
        <v>121</v>
      </c>
      <c r="AW149" s="11" t="s">
        <v>36</v>
      </c>
      <c r="AX149" s="11" t="s">
        <v>79</v>
      </c>
      <c r="AY149" s="193" t="s">
        <v>165</v>
      </c>
    </row>
    <row r="150" spans="2:65" s="10" customFormat="1" ht="22.5" customHeight="1">
      <c r="B150" s="178"/>
      <c r="C150" s="179"/>
      <c r="D150" s="179"/>
      <c r="E150" s="180" t="s">
        <v>22</v>
      </c>
      <c r="F150" s="289" t="s">
        <v>860</v>
      </c>
      <c r="G150" s="290"/>
      <c r="H150" s="290"/>
      <c r="I150" s="290"/>
      <c r="J150" s="179"/>
      <c r="K150" s="181" t="s">
        <v>22</v>
      </c>
      <c r="L150" s="179"/>
      <c r="M150" s="179"/>
      <c r="N150" s="179"/>
      <c r="O150" s="179"/>
      <c r="P150" s="179"/>
      <c r="Q150" s="179"/>
      <c r="R150" s="182"/>
      <c r="T150" s="183"/>
      <c r="U150" s="179"/>
      <c r="V150" s="179"/>
      <c r="W150" s="179"/>
      <c r="X150" s="179"/>
      <c r="Y150" s="179"/>
      <c r="Z150" s="179"/>
      <c r="AA150" s="184"/>
      <c r="AT150" s="185" t="s">
        <v>173</v>
      </c>
      <c r="AU150" s="185" t="s">
        <v>121</v>
      </c>
      <c r="AV150" s="10" t="s">
        <v>87</v>
      </c>
      <c r="AW150" s="10" t="s">
        <v>36</v>
      </c>
      <c r="AX150" s="10" t="s">
        <v>79</v>
      </c>
      <c r="AY150" s="185" t="s">
        <v>165</v>
      </c>
    </row>
    <row r="151" spans="2:65" s="10" customFormat="1" ht="22.5" customHeight="1">
      <c r="B151" s="178"/>
      <c r="C151" s="179"/>
      <c r="D151" s="179"/>
      <c r="E151" s="180" t="s">
        <v>22</v>
      </c>
      <c r="F151" s="289" t="s">
        <v>861</v>
      </c>
      <c r="G151" s="290"/>
      <c r="H151" s="290"/>
      <c r="I151" s="290"/>
      <c r="J151" s="179"/>
      <c r="K151" s="181" t="s">
        <v>22</v>
      </c>
      <c r="L151" s="179"/>
      <c r="M151" s="179"/>
      <c r="N151" s="179"/>
      <c r="O151" s="179"/>
      <c r="P151" s="179"/>
      <c r="Q151" s="179"/>
      <c r="R151" s="182"/>
      <c r="T151" s="183"/>
      <c r="U151" s="179"/>
      <c r="V151" s="179"/>
      <c r="W151" s="179"/>
      <c r="X151" s="179"/>
      <c r="Y151" s="179"/>
      <c r="Z151" s="179"/>
      <c r="AA151" s="184"/>
      <c r="AT151" s="185" t="s">
        <v>173</v>
      </c>
      <c r="AU151" s="185" t="s">
        <v>121</v>
      </c>
      <c r="AV151" s="10" t="s">
        <v>87</v>
      </c>
      <c r="AW151" s="10" t="s">
        <v>36</v>
      </c>
      <c r="AX151" s="10" t="s">
        <v>79</v>
      </c>
      <c r="AY151" s="185" t="s">
        <v>165</v>
      </c>
    </row>
    <row r="152" spans="2:65" s="11" customFormat="1" ht="22.5" customHeight="1">
      <c r="B152" s="186"/>
      <c r="C152" s="187"/>
      <c r="D152" s="187"/>
      <c r="E152" s="188" t="s">
        <v>22</v>
      </c>
      <c r="F152" s="291" t="s">
        <v>862</v>
      </c>
      <c r="G152" s="292"/>
      <c r="H152" s="292"/>
      <c r="I152" s="292"/>
      <c r="J152" s="187"/>
      <c r="K152" s="189">
        <v>-40</v>
      </c>
      <c r="L152" s="187"/>
      <c r="M152" s="187"/>
      <c r="N152" s="187"/>
      <c r="O152" s="187"/>
      <c r="P152" s="187"/>
      <c r="Q152" s="187"/>
      <c r="R152" s="190"/>
      <c r="T152" s="191"/>
      <c r="U152" s="187"/>
      <c r="V152" s="187"/>
      <c r="W152" s="187"/>
      <c r="X152" s="187"/>
      <c r="Y152" s="187"/>
      <c r="Z152" s="187"/>
      <c r="AA152" s="192"/>
      <c r="AT152" s="193" t="s">
        <v>173</v>
      </c>
      <c r="AU152" s="193" t="s">
        <v>121</v>
      </c>
      <c r="AV152" s="11" t="s">
        <v>121</v>
      </c>
      <c r="AW152" s="11" t="s">
        <v>36</v>
      </c>
      <c r="AX152" s="11" t="s">
        <v>79</v>
      </c>
      <c r="AY152" s="193" t="s">
        <v>165</v>
      </c>
    </row>
    <row r="153" spans="2:65" s="12" customFormat="1" ht="22.5" customHeight="1">
      <c r="B153" s="194"/>
      <c r="C153" s="195"/>
      <c r="D153" s="195"/>
      <c r="E153" s="196" t="s">
        <v>22</v>
      </c>
      <c r="F153" s="293" t="s">
        <v>180</v>
      </c>
      <c r="G153" s="294"/>
      <c r="H153" s="294"/>
      <c r="I153" s="294"/>
      <c r="J153" s="195"/>
      <c r="K153" s="197">
        <v>128.476</v>
      </c>
      <c r="L153" s="195"/>
      <c r="M153" s="195"/>
      <c r="N153" s="195"/>
      <c r="O153" s="195"/>
      <c r="P153" s="195"/>
      <c r="Q153" s="195"/>
      <c r="R153" s="198"/>
      <c r="T153" s="199"/>
      <c r="U153" s="195"/>
      <c r="V153" s="195"/>
      <c r="W153" s="195"/>
      <c r="X153" s="195"/>
      <c r="Y153" s="195"/>
      <c r="Z153" s="195"/>
      <c r="AA153" s="200"/>
      <c r="AT153" s="201" t="s">
        <v>173</v>
      </c>
      <c r="AU153" s="201" t="s">
        <v>121</v>
      </c>
      <c r="AV153" s="12" t="s">
        <v>170</v>
      </c>
      <c r="AW153" s="12" t="s">
        <v>36</v>
      </c>
      <c r="AX153" s="12" t="s">
        <v>87</v>
      </c>
      <c r="AY153" s="201" t="s">
        <v>165</v>
      </c>
    </row>
    <row r="154" spans="2:65" s="1" customFormat="1" ht="22.5" customHeight="1">
      <c r="B154" s="38"/>
      <c r="C154" s="171" t="s">
        <v>220</v>
      </c>
      <c r="D154" s="171" t="s">
        <v>166</v>
      </c>
      <c r="E154" s="172" t="s">
        <v>194</v>
      </c>
      <c r="F154" s="283" t="s">
        <v>195</v>
      </c>
      <c r="G154" s="283"/>
      <c r="H154" s="283"/>
      <c r="I154" s="283"/>
      <c r="J154" s="173" t="s">
        <v>169</v>
      </c>
      <c r="K154" s="174">
        <v>128.48599999999999</v>
      </c>
      <c r="L154" s="284">
        <v>0</v>
      </c>
      <c r="M154" s="285"/>
      <c r="N154" s="286">
        <f>ROUND(L154*K154,2)</f>
        <v>0</v>
      </c>
      <c r="O154" s="286"/>
      <c r="P154" s="286"/>
      <c r="Q154" s="286"/>
      <c r="R154" s="40"/>
      <c r="T154" s="175" t="s">
        <v>22</v>
      </c>
      <c r="U154" s="47" t="s">
        <v>44</v>
      </c>
      <c r="V154" s="39"/>
      <c r="W154" s="176">
        <f>V154*K154</f>
        <v>0</v>
      </c>
      <c r="X154" s="176">
        <v>0</v>
      </c>
      <c r="Y154" s="176">
        <f>X154*K154</f>
        <v>0</v>
      </c>
      <c r="Z154" s="176">
        <v>0</v>
      </c>
      <c r="AA154" s="177">
        <f>Z154*K154</f>
        <v>0</v>
      </c>
      <c r="AR154" s="21" t="s">
        <v>170</v>
      </c>
      <c r="AT154" s="21" t="s">
        <v>166</v>
      </c>
      <c r="AU154" s="21" t="s">
        <v>121</v>
      </c>
      <c r="AY154" s="21" t="s">
        <v>165</v>
      </c>
      <c r="BE154" s="113">
        <f>IF(U154="základní",N154,0)</f>
        <v>0</v>
      </c>
      <c r="BF154" s="113">
        <f>IF(U154="snížená",N154,0)</f>
        <v>0</v>
      </c>
      <c r="BG154" s="113">
        <f>IF(U154="zákl. přenesená",N154,0)</f>
        <v>0</v>
      </c>
      <c r="BH154" s="113">
        <f>IF(U154="sníž. přenesená",N154,0)</f>
        <v>0</v>
      </c>
      <c r="BI154" s="113">
        <f>IF(U154="nulová",N154,0)</f>
        <v>0</v>
      </c>
      <c r="BJ154" s="21" t="s">
        <v>87</v>
      </c>
      <c r="BK154" s="113">
        <f>ROUND(L154*K154,2)</f>
        <v>0</v>
      </c>
      <c r="BL154" s="21" t="s">
        <v>170</v>
      </c>
      <c r="BM154" s="21" t="s">
        <v>863</v>
      </c>
    </row>
    <row r="155" spans="2:65" s="1" customFormat="1" ht="31.5" customHeight="1">
      <c r="B155" s="38"/>
      <c r="C155" s="171" t="s">
        <v>225</v>
      </c>
      <c r="D155" s="171" t="s">
        <v>166</v>
      </c>
      <c r="E155" s="172" t="s">
        <v>198</v>
      </c>
      <c r="F155" s="283" t="s">
        <v>199</v>
      </c>
      <c r="G155" s="283"/>
      <c r="H155" s="283"/>
      <c r="I155" s="283"/>
      <c r="J155" s="173" t="s">
        <v>200</v>
      </c>
      <c r="K155" s="174">
        <v>231.27500000000001</v>
      </c>
      <c r="L155" s="284">
        <v>0</v>
      </c>
      <c r="M155" s="285"/>
      <c r="N155" s="286">
        <f>ROUND(L155*K155,2)</f>
        <v>0</v>
      </c>
      <c r="O155" s="286"/>
      <c r="P155" s="286"/>
      <c r="Q155" s="286"/>
      <c r="R155" s="40"/>
      <c r="T155" s="175" t="s">
        <v>22</v>
      </c>
      <c r="U155" s="47" t="s">
        <v>44</v>
      </c>
      <c r="V155" s="39"/>
      <c r="W155" s="176">
        <f>V155*K155</f>
        <v>0</v>
      </c>
      <c r="X155" s="176">
        <v>0</v>
      </c>
      <c r="Y155" s="176">
        <f>X155*K155</f>
        <v>0</v>
      </c>
      <c r="Z155" s="176">
        <v>0</v>
      </c>
      <c r="AA155" s="177">
        <f>Z155*K155</f>
        <v>0</v>
      </c>
      <c r="AR155" s="21" t="s">
        <v>170</v>
      </c>
      <c r="AT155" s="21" t="s">
        <v>166</v>
      </c>
      <c r="AU155" s="21" t="s">
        <v>121</v>
      </c>
      <c r="AY155" s="21" t="s">
        <v>165</v>
      </c>
      <c r="BE155" s="113">
        <f>IF(U155="základní",N155,0)</f>
        <v>0</v>
      </c>
      <c r="BF155" s="113">
        <f>IF(U155="snížená",N155,0)</f>
        <v>0</v>
      </c>
      <c r="BG155" s="113">
        <f>IF(U155="zákl. přenesená",N155,0)</f>
        <v>0</v>
      </c>
      <c r="BH155" s="113">
        <f>IF(U155="sníž. přenesená",N155,0)</f>
        <v>0</v>
      </c>
      <c r="BI155" s="113">
        <f>IF(U155="nulová",N155,0)</f>
        <v>0</v>
      </c>
      <c r="BJ155" s="21" t="s">
        <v>87</v>
      </c>
      <c r="BK155" s="113">
        <f>ROUND(L155*K155,2)</f>
        <v>0</v>
      </c>
      <c r="BL155" s="21" t="s">
        <v>170</v>
      </c>
      <c r="BM155" s="21" t="s">
        <v>864</v>
      </c>
    </row>
    <row r="156" spans="2:65" s="1" customFormat="1" ht="31.5" customHeight="1">
      <c r="B156" s="38"/>
      <c r="C156" s="171" t="s">
        <v>232</v>
      </c>
      <c r="D156" s="171" t="s">
        <v>166</v>
      </c>
      <c r="E156" s="172" t="s">
        <v>203</v>
      </c>
      <c r="F156" s="283" t="s">
        <v>204</v>
      </c>
      <c r="G156" s="283"/>
      <c r="H156" s="283"/>
      <c r="I156" s="283"/>
      <c r="J156" s="173" t="s">
        <v>169</v>
      </c>
      <c r="K156" s="174">
        <v>102.184</v>
      </c>
      <c r="L156" s="284">
        <v>0</v>
      </c>
      <c r="M156" s="285"/>
      <c r="N156" s="286">
        <f>ROUND(L156*K156,2)</f>
        <v>0</v>
      </c>
      <c r="O156" s="286"/>
      <c r="P156" s="286"/>
      <c r="Q156" s="286"/>
      <c r="R156" s="40"/>
      <c r="T156" s="175" t="s">
        <v>22</v>
      </c>
      <c r="U156" s="47" t="s">
        <v>44</v>
      </c>
      <c r="V156" s="39"/>
      <c r="W156" s="176">
        <f>V156*K156</f>
        <v>0</v>
      </c>
      <c r="X156" s="176">
        <v>0</v>
      </c>
      <c r="Y156" s="176">
        <f>X156*K156</f>
        <v>0</v>
      </c>
      <c r="Z156" s="176">
        <v>0</v>
      </c>
      <c r="AA156" s="177">
        <f>Z156*K156</f>
        <v>0</v>
      </c>
      <c r="AR156" s="21" t="s">
        <v>170</v>
      </c>
      <c r="AT156" s="21" t="s">
        <v>166</v>
      </c>
      <c r="AU156" s="21" t="s">
        <v>121</v>
      </c>
      <c r="AY156" s="21" t="s">
        <v>165</v>
      </c>
      <c r="BE156" s="113">
        <f>IF(U156="základní",N156,0)</f>
        <v>0</v>
      </c>
      <c r="BF156" s="113">
        <f>IF(U156="snížená",N156,0)</f>
        <v>0</v>
      </c>
      <c r="BG156" s="113">
        <f>IF(U156="zákl. přenesená",N156,0)</f>
        <v>0</v>
      </c>
      <c r="BH156" s="113">
        <f>IF(U156="sníž. přenesená",N156,0)</f>
        <v>0</v>
      </c>
      <c r="BI156" s="113">
        <f>IF(U156="nulová",N156,0)</f>
        <v>0</v>
      </c>
      <c r="BJ156" s="21" t="s">
        <v>87</v>
      </c>
      <c r="BK156" s="113">
        <f>ROUND(L156*K156,2)</f>
        <v>0</v>
      </c>
      <c r="BL156" s="21" t="s">
        <v>170</v>
      </c>
      <c r="BM156" s="21" t="s">
        <v>865</v>
      </c>
    </row>
    <row r="157" spans="2:65" s="10" customFormat="1" ht="22.5" customHeight="1">
      <c r="B157" s="178"/>
      <c r="C157" s="179"/>
      <c r="D157" s="179"/>
      <c r="E157" s="180" t="s">
        <v>22</v>
      </c>
      <c r="F157" s="287" t="s">
        <v>736</v>
      </c>
      <c r="G157" s="288"/>
      <c r="H157" s="288"/>
      <c r="I157" s="288"/>
      <c r="J157" s="179"/>
      <c r="K157" s="181" t="s">
        <v>22</v>
      </c>
      <c r="L157" s="179"/>
      <c r="M157" s="179"/>
      <c r="N157" s="179"/>
      <c r="O157" s="179"/>
      <c r="P157" s="179"/>
      <c r="Q157" s="179"/>
      <c r="R157" s="182"/>
      <c r="T157" s="183"/>
      <c r="U157" s="179"/>
      <c r="V157" s="179"/>
      <c r="W157" s="179"/>
      <c r="X157" s="179"/>
      <c r="Y157" s="179"/>
      <c r="Z157" s="179"/>
      <c r="AA157" s="184"/>
      <c r="AT157" s="185" t="s">
        <v>173</v>
      </c>
      <c r="AU157" s="185" t="s">
        <v>121</v>
      </c>
      <c r="AV157" s="10" t="s">
        <v>87</v>
      </c>
      <c r="AW157" s="10" t="s">
        <v>36</v>
      </c>
      <c r="AX157" s="10" t="s">
        <v>79</v>
      </c>
      <c r="AY157" s="185" t="s">
        <v>165</v>
      </c>
    </row>
    <row r="158" spans="2:65" s="11" customFormat="1" ht="22.5" customHeight="1">
      <c r="B158" s="186"/>
      <c r="C158" s="187"/>
      <c r="D158" s="187"/>
      <c r="E158" s="188" t="s">
        <v>22</v>
      </c>
      <c r="F158" s="291" t="s">
        <v>866</v>
      </c>
      <c r="G158" s="292"/>
      <c r="H158" s="292"/>
      <c r="I158" s="292"/>
      <c r="J158" s="187"/>
      <c r="K158" s="189">
        <v>150.66</v>
      </c>
      <c r="L158" s="187"/>
      <c r="M158" s="187"/>
      <c r="N158" s="187"/>
      <c r="O158" s="187"/>
      <c r="P158" s="187"/>
      <c r="Q158" s="187"/>
      <c r="R158" s="190"/>
      <c r="T158" s="191"/>
      <c r="U158" s="187"/>
      <c r="V158" s="187"/>
      <c r="W158" s="187"/>
      <c r="X158" s="187"/>
      <c r="Y158" s="187"/>
      <c r="Z158" s="187"/>
      <c r="AA158" s="192"/>
      <c r="AT158" s="193" t="s">
        <v>173</v>
      </c>
      <c r="AU158" s="193" t="s">
        <v>121</v>
      </c>
      <c r="AV158" s="11" t="s">
        <v>121</v>
      </c>
      <c r="AW158" s="11" t="s">
        <v>36</v>
      </c>
      <c r="AX158" s="11" t="s">
        <v>79</v>
      </c>
      <c r="AY158" s="193" t="s">
        <v>165</v>
      </c>
    </row>
    <row r="159" spans="2:65" s="10" customFormat="1" ht="22.5" customHeight="1">
      <c r="B159" s="178"/>
      <c r="C159" s="179"/>
      <c r="D159" s="179"/>
      <c r="E159" s="180" t="s">
        <v>22</v>
      </c>
      <c r="F159" s="289" t="s">
        <v>738</v>
      </c>
      <c r="G159" s="290"/>
      <c r="H159" s="290"/>
      <c r="I159" s="290"/>
      <c r="J159" s="179"/>
      <c r="K159" s="181" t="s">
        <v>22</v>
      </c>
      <c r="L159" s="179"/>
      <c r="M159" s="179"/>
      <c r="N159" s="179"/>
      <c r="O159" s="179"/>
      <c r="P159" s="179"/>
      <c r="Q159" s="179"/>
      <c r="R159" s="182"/>
      <c r="T159" s="183"/>
      <c r="U159" s="179"/>
      <c r="V159" s="179"/>
      <c r="W159" s="179"/>
      <c r="X159" s="179"/>
      <c r="Y159" s="179"/>
      <c r="Z159" s="179"/>
      <c r="AA159" s="184"/>
      <c r="AT159" s="185" t="s">
        <v>173</v>
      </c>
      <c r="AU159" s="185" t="s">
        <v>121</v>
      </c>
      <c r="AV159" s="10" t="s">
        <v>87</v>
      </c>
      <c r="AW159" s="10" t="s">
        <v>36</v>
      </c>
      <c r="AX159" s="10" t="s">
        <v>79</v>
      </c>
      <c r="AY159" s="185" t="s">
        <v>165</v>
      </c>
    </row>
    <row r="160" spans="2:65" s="11" customFormat="1" ht="22.5" customHeight="1">
      <c r="B160" s="186"/>
      <c r="C160" s="187"/>
      <c r="D160" s="187"/>
      <c r="E160" s="188" t="s">
        <v>22</v>
      </c>
      <c r="F160" s="291" t="s">
        <v>867</v>
      </c>
      <c r="G160" s="292"/>
      <c r="H160" s="292"/>
      <c r="I160" s="292"/>
      <c r="J160" s="187"/>
      <c r="K160" s="189">
        <v>-48.475999999999999</v>
      </c>
      <c r="L160" s="187"/>
      <c r="M160" s="187"/>
      <c r="N160" s="187"/>
      <c r="O160" s="187"/>
      <c r="P160" s="187"/>
      <c r="Q160" s="187"/>
      <c r="R160" s="190"/>
      <c r="T160" s="191"/>
      <c r="U160" s="187"/>
      <c r="V160" s="187"/>
      <c r="W160" s="187"/>
      <c r="X160" s="187"/>
      <c r="Y160" s="187"/>
      <c r="Z160" s="187"/>
      <c r="AA160" s="192"/>
      <c r="AT160" s="193" t="s">
        <v>173</v>
      </c>
      <c r="AU160" s="193" t="s">
        <v>121</v>
      </c>
      <c r="AV160" s="11" t="s">
        <v>121</v>
      </c>
      <c r="AW160" s="11" t="s">
        <v>36</v>
      </c>
      <c r="AX160" s="11" t="s">
        <v>79</v>
      </c>
      <c r="AY160" s="193" t="s">
        <v>165</v>
      </c>
    </row>
    <row r="161" spans="2:65" s="12" customFormat="1" ht="22.5" customHeight="1">
      <c r="B161" s="194"/>
      <c r="C161" s="195"/>
      <c r="D161" s="195"/>
      <c r="E161" s="196" t="s">
        <v>22</v>
      </c>
      <c r="F161" s="293" t="s">
        <v>180</v>
      </c>
      <c r="G161" s="294"/>
      <c r="H161" s="294"/>
      <c r="I161" s="294"/>
      <c r="J161" s="195"/>
      <c r="K161" s="197">
        <v>102.184</v>
      </c>
      <c r="L161" s="195"/>
      <c r="M161" s="195"/>
      <c r="N161" s="195"/>
      <c r="O161" s="195"/>
      <c r="P161" s="195"/>
      <c r="Q161" s="195"/>
      <c r="R161" s="198"/>
      <c r="T161" s="199"/>
      <c r="U161" s="195"/>
      <c r="V161" s="195"/>
      <c r="W161" s="195"/>
      <c r="X161" s="195"/>
      <c r="Y161" s="195"/>
      <c r="Z161" s="195"/>
      <c r="AA161" s="200"/>
      <c r="AT161" s="201" t="s">
        <v>173</v>
      </c>
      <c r="AU161" s="201" t="s">
        <v>121</v>
      </c>
      <c r="AV161" s="12" t="s">
        <v>170</v>
      </c>
      <c r="AW161" s="12" t="s">
        <v>36</v>
      </c>
      <c r="AX161" s="12" t="s">
        <v>87</v>
      </c>
      <c r="AY161" s="201" t="s">
        <v>165</v>
      </c>
    </row>
    <row r="162" spans="2:65" s="1" customFormat="1" ht="44.25" customHeight="1">
      <c r="B162" s="38"/>
      <c r="C162" s="171" t="s">
        <v>236</v>
      </c>
      <c r="D162" s="171" t="s">
        <v>166</v>
      </c>
      <c r="E162" s="172" t="s">
        <v>868</v>
      </c>
      <c r="F162" s="283" t="s">
        <v>869</v>
      </c>
      <c r="G162" s="283"/>
      <c r="H162" s="283"/>
      <c r="I162" s="283"/>
      <c r="J162" s="173" t="s">
        <v>169</v>
      </c>
      <c r="K162" s="174">
        <v>15</v>
      </c>
      <c r="L162" s="284">
        <v>0</v>
      </c>
      <c r="M162" s="285"/>
      <c r="N162" s="286">
        <f>ROUND(L162*K162,2)</f>
        <v>0</v>
      </c>
      <c r="O162" s="286"/>
      <c r="P162" s="286"/>
      <c r="Q162" s="286"/>
      <c r="R162" s="40"/>
      <c r="T162" s="175" t="s">
        <v>22</v>
      </c>
      <c r="U162" s="47" t="s">
        <v>44</v>
      </c>
      <c r="V162" s="39"/>
      <c r="W162" s="176">
        <f>V162*K162</f>
        <v>0</v>
      </c>
      <c r="X162" s="176">
        <v>0</v>
      </c>
      <c r="Y162" s="176">
        <f>X162*K162</f>
        <v>0</v>
      </c>
      <c r="Z162" s="176">
        <v>0</v>
      </c>
      <c r="AA162" s="177">
        <f>Z162*K162</f>
        <v>0</v>
      </c>
      <c r="AR162" s="21" t="s">
        <v>170</v>
      </c>
      <c r="AT162" s="21" t="s">
        <v>166</v>
      </c>
      <c r="AU162" s="21" t="s">
        <v>121</v>
      </c>
      <c r="AY162" s="21" t="s">
        <v>165</v>
      </c>
      <c r="BE162" s="113">
        <f>IF(U162="základní",N162,0)</f>
        <v>0</v>
      </c>
      <c r="BF162" s="113">
        <f>IF(U162="snížená",N162,0)</f>
        <v>0</v>
      </c>
      <c r="BG162" s="113">
        <f>IF(U162="zákl. přenesená",N162,0)</f>
        <v>0</v>
      </c>
      <c r="BH162" s="113">
        <f>IF(U162="sníž. přenesená",N162,0)</f>
        <v>0</v>
      </c>
      <c r="BI162" s="113">
        <f>IF(U162="nulová",N162,0)</f>
        <v>0</v>
      </c>
      <c r="BJ162" s="21" t="s">
        <v>87</v>
      </c>
      <c r="BK162" s="113">
        <f>ROUND(L162*K162,2)</f>
        <v>0</v>
      </c>
      <c r="BL162" s="21" t="s">
        <v>170</v>
      </c>
      <c r="BM162" s="21" t="s">
        <v>870</v>
      </c>
    </row>
    <row r="163" spans="2:65" s="10" customFormat="1" ht="22.5" customHeight="1">
      <c r="B163" s="178"/>
      <c r="C163" s="179"/>
      <c r="D163" s="179"/>
      <c r="E163" s="180" t="s">
        <v>22</v>
      </c>
      <c r="F163" s="287" t="s">
        <v>835</v>
      </c>
      <c r="G163" s="288"/>
      <c r="H163" s="288"/>
      <c r="I163" s="288"/>
      <c r="J163" s="179"/>
      <c r="K163" s="181" t="s">
        <v>22</v>
      </c>
      <c r="L163" s="179"/>
      <c r="M163" s="179"/>
      <c r="N163" s="179"/>
      <c r="O163" s="179"/>
      <c r="P163" s="179"/>
      <c r="Q163" s="179"/>
      <c r="R163" s="182"/>
      <c r="T163" s="183"/>
      <c r="U163" s="179"/>
      <c r="V163" s="179"/>
      <c r="W163" s="179"/>
      <c r="X163" s="179"/>
      <c r="Y163" s="179"/>
      <c r="Z163" s="179"/>
      <c r="AA163" s="184"/>
      <c r="AT163" s="185" t="s">
        <v>173</v>
      </c>
      <c r="AU163" s="185" t="s">
        <v>121</v>
      </c>
      <c r="AV163" s="10" t="s">
        <v>87</v>
      </c>
      <c r="AW163" s="10" t="s">
        <v>36</v>
      </c>
      <c r="AX163" s="10" t="s">
        <v>79</v>
      </c>
      <c r="AY163" s="185" t="s">
        <v>165</v>
      </c>
    </row>
    <row r="164" spans="2:65" s="11" customFormat="1" ht="22.5" customHeight="1">
      <c r="B164" s="186"/>
      <c r="C164" s="187"/>
      <c r="D164" s="187"/>
      <c r="E164" s="188" t="s">
        <v>22</v>
      </c>
      <c r="F164" s="291" t="s">
        <v>11</v>
      </c>
      <c r="G164" s="292"/>
      <c r="H164" s="292"/>
      <c r="I164" s="292"/>
      <c r="J164" s="187"/>
      <c r="K164" s="189">
        <v>15</v>
      </c>
      <c r="L164" s="187"/>
      <c r="M164" s="187"/>
      <c r="N164" s="187"/>
      <c r="O164" s="187"/>
      <c r="P164" s="187"/>
      <c r="Q164" s="187"/>
      <c r="R164" s="190"/>
      <c r="T164" s="191"/>
      <c r="U164" s="187"/>
      <c r="V164" s="187"/>
      <c r="W164" s="187"/>
      <c r="X164" s="187"/>
      <c r="Y164" s="187"/>
      <c r="Z164" s="187"/>
      <c r="AA164" s="192"/>
      <c r="AT164" s="193" t="s">
        <v>173</v>
      </c>
      <c r="AU164" s="193" t="s">
        <v>121</v>
      </c>
      <c r="AV164" s="11" t="s">
        <v>121</v>
      </c>
      <c r="AW164" s="11" t="s">
        <v>36</v>
      </c>
      <c r="AX164" s="11" t="s">
        <v>87</v>
      </c>
      <c r="AY164" s="193" t="s">
        <v>165</v>
      </c>
    </row>
    <row r="165" spans="2:65" s="1" customFormat="1" ht="22.5" customHeight="1">
      <c r="B165" s="38"/>
      <c r="C165" s="202" t="s">
        <v>242</v>
      </c>
      <c r="D165" s="202" t="s">
        <v>221</v>
      </c>
      <c r="E165" s="203" t="s">
        <v>871</v>
      </c>
      <c r="F165" s="295" t="s">
        <v>872</v>
      </c>
      <c r="G165" s="295"/>
      <c r="H165" s="295"/>
      <c r="I165" s="295"/>
      <c r="J165" s="204" t="s">
        <v>200</v>
      </c>
      <c r="K165" s="205">
        <v>30</v>
      </c>
      <c r="L165" s="296">
        <v>0</v>
      </c>
      <c r="M165" s="297"/>
      <c r="N165" s="298">
        <f>ROUND(L165*K165,2)</f>
        <v>0</v>
      </c>
      <c r="O165" s="286"/>
      <c r="P165" s="286"/>
      <c r="Q165" s="286"/>
      <c r="R165" s="40"/>
      <c r="T165" s="175" t="s">
        <v>22</v>
      </c>
      <c r="U165" s="47" t="s">
        <v>44</v>
      </c>
      <c r="V165" s="39"/>
      <c r="W165" s="176">
        <f>V165*K165</f>
        <v>0</v>
      </c>
      <c r="X165" s="176">
        <v>1</v>
      </c>
      <c r="Y165" s="176">
        <f>X165*K165</f>
        <v>30</v>
      </c>
      <c r="Z165" s="176">
        <v>0</v>
      </c>
      <c r="AA165" s="177">
        <f>Z165*K165</f>
        <v>0</v>
      </c>
      <c r="AR165" s="21" t="s">
        <v>210</v>
      </c>
      <c r="AT165" s="21" t="s">
        <v>221</v>
      </c>
      <c r="AU165" s="21" t="s">
        <v>121</v>
      </c>
      <c r="AY165" s="21" t="s">
        <v>165</v>
      </c>
      <c r="BE165" s="113">
        <f>IF(U165="základní",N165,0)</f>
        <v>0</v>
      </c>
      <c r="BF165" s="113">
        <f>IF(U165="snížená",N165,0)</f>
        <v>0</v>
      </c>
      <c r="BG165" s="113">
        <f>IF(U165="zákl. přenesená",N165,0)</f>
        <v>0</v>
      </c>
      <c r="BH165" s="113">
        <f>IF(U165="sníž. přenesená",N165,0)</f>
        <v>0</v>
      </c>
      <c r="BI165" s="113">
        <f>IF(U165="nulová",N165,0)</f>
        <v>0</v>
      </c>
      <c r="BJ165" s="21" t="s">
        <v>87</v>
      </c>
      <c r="BK165" s="113">
        <f>ROUND(L165*K165,2)</f>
        <v>0</v>
      </c>
      <c r="BL165" s="21" t="s">
        <v>170</v>
      </c>
      <c r="BM165" s="21" t="s">
        <v>873</v>
      </c>
    </row>
    <row r="166" spans="2:65" s="1" customFormat="1" ht="31.5" customHeight="1">
      <c r="B166" s="38"/>
      <c r="C166" s="171" t="s">
        <v>248</v>
      </c>
      <c r="D166" s="171" t="s">
        <v>166</v>
      </c>
      <c r="E166" s="172" t="s">
        <v>211</v>
      </c>
      <c r="F166" s="283" t="s">
        <v>212</v>
      </c>
      <c r="G166" s="283"/>
      <c r="H166" s="283"/>
      <c r="I166" s="283"/>
      <c r="J166" s="173" t="s">
        <v>169</v>
      </c>
      <c r="K166" s="174">
        <v>40.024000000000001</v>
      </c>
      <c r="L166" s="284">
        <v>0</v>
      </c>
      <c r="M166" s="285"/>
      <c r="N166" s="286">
        <f>ROUND(L166*K166,2)</f>
        <v>0</v>
      </c>
      <c r="O166" s="286"/>
      <c r="P166" s="286"/>
      <c r="Q166" s="286"/>
      <c r="R166" s="40"/>
      <c r="T166" s="175" t="s">
        <v>22</v>
      </c>
      <c r="U166" s="47" t="s">
        <v>44</v>
      </c>
      <c r="V166" s="39"/>
      <c r="W166" s="176">
        <f>V166*K166</f>
        <v>0</v>
      </c>
      <c r="X166" s="176">
        <v>0</v>
      </c>
      <c r="Y166" s="176">
        <f>X166*K166</f>
        <v>0</v>
      </c>
      <c r="Z166" s="176">
        <v>0</v>
      </c>
      <c r="AA166" s="177">
        <f>Z166*K166</f>
        <v>0</v>
      </c>
      <c r="AR166" s="21" t="s">
        <v>170</v>
      </c>
      <c r="AT166" s="21" t="s">
        <v>166</v>
      </c>
      <c r="AU166" s="21" t="s">
        <v>121</v>
      </c>
      <c r="AY166" s="21" t="s">
        <v>165</v>
      </c>
      <c r="BE166" s="113">
        <f>IF(U166="základní",N166,0)</f>
        <v>0</v>
      </c>
      <c r="BF166" s="113">
        <f>IF(U166="snížená",N166,0)</f>
        <v>0</v>
      </c>
      <c r="BG166" s="113">
        <f>IF(U166="zákl. přenesená",N166,0)</f>
        <v>0</v>
      </c>
      <c r="BH166" s="113">
        <f>IF(U166="sníž. přenesená",N166,0)</f>
        <v>0</v>
      </c>
      <c r="BI166" s="113">
        <f>IF(U166="nulová",N166,0)</f>
        <v>0</v>
      </c>
      <c r="BJ166" s="21" t="s">
        <v>87</v>
      </c>
      <c r="BK166" s="113">
        <f>ROUND(L166*K166,2)</f>
        <v>0</v>
      </c>
      <c r="BL166" s="21" t="s">
        <v>170</v>
      </c>
      <c r="BM166" s="21" t="s">
        <v>874</v>
      </c>
    </row>
    <row r="167" spans="2:65" s="11" customFormat="1" ht="22.5" customHeight="1">
      <c r="B167" s="186"/>
      <c r="C167" s="187"/>
      <c r="D167" s="187"/>
      <c r="E167" s="188" t="s">
        <v>22</v>
      </c>
      <c r="F167" s="299" t="s">
        <v>875</v>
      </c>
      <c r="G167" s="300"/>
      <c r="H167" s="300"/>
      <c r="I167" s="300"/>
      <c r="J167" s="187"/>
      <c r="K167" s="189">
        <v>19.899999999999999</v>
      </c>
      <c r="L167" s="187"/>
      <c r="M167" s="187"/>
      <c r="N167" s="187"/>
      <c r="O167" s="187"/>
      <c r="P167" s="187"/>
      <c r="Q167" s="187"/>
      <c r="R167" s="190"/>
      <c r="T167" s="191"/>
      <c r="U167" s="187"/>
      <c r="V167" s="187"/>
      <c r="W167" s="187"/>
      <c r="X167" s="187"/>
      <c r="Y167" s="187"/>
      <c r="Z167" s="187"/>
      <c r="AA167" s="192"/>
      <c r="AT167" s="193" t="s">
        <v>173</v>
      </c>
      <c r="AU167" s="193" t="s">
        <v>121</v>
      </c>
      <c r="AV167" s="11" t="s">
        <v>121</v>
      </c>
      <c r="AW167" s="11" t="s">
        <v>36</v>
      </c>
      <c r="AX167" s="11" t="s">
        <v>79</v>
      </c>
      <c r="AY167" s="193" t="s">
        <v>165</v>
      </c>
    </row>
    <row r="168" spans="2:65" s="11" customFormat="1" ht="22.5" customHeight="1">
      <c r="B168" s="186"/>
      <c r="C168" s="187"/>
      <c r="D168" s="187"/>
      <c r="E168" s="188" t="s">
        <v>22</v>
      </c>
      <c r="F168" s="291" t="s">
        <v>876</v>
      </c>
      <c r="G168" s="292"/>
      <c r="H168" s="292"/>
      <c r="I168" s="292"/>
      <c r="J168" s="187"/>
      <c r="K168" s="189">
        <v>20.123999999999999</v>
      </c>
      <c r="L168" s="187"/>
      <c r="M168" s="187"/>
      <c r="N168" s="187"/>
      <c r="O168" s="187"/>
      <c r="P168" s="187"/>
      <c r="Q168" s="187"/>
      <c r="R168" s="190"/>
      <c r="T168" s="191"/>
      <c r="U168" s="187"/>
      <c r="V168" s="187"/>
      <c r="W168" s="187"/>
      <c r="X168" s="187"/>
      <c r="Y168" s="187"/>
      <c r="Z168" s="187"/>
      <c r="AA168" s="192"/>
      <c r="AT168" s="193" t="s">
        <v>173</v>
      </c>
      <c r="AU168" s="193" t="s">
        <v>121</v>
      </c>
      <c r="AV168" s="11" t="s">
        <v>121</v>
      </c>
      <c r="AW168" s="11" t="s">
        <v>36</v>
      </c>
      <c r="AX168" s="11" t="s">
        <v>79</v>
      </c>
      <c r="AY168" s="193" t="s">
        <v>165</v>
      </c>
    </row>
    <row r="169" spans="2:65" s="12" customFormat="1" ht="22.5" customHeight="1">
      <c r="B169" s="194"/>
      <c r="C169" s="195"/>
      <c r="D169" s="195"/>
      <c r="E169" s="196" t="s">
        <v>22</v>
      </c>
      <c r="F169" s="293" t="s">
        <v>180</v>
      </c>
      <c r="G169" s="294"/>
      <c r="H169" s="294"/>
      <c r="I169" s="294"/>
      <c r="J169" s="195"/>
      <c r="K169" s="197">
        <v>40.024000000000001</v>
      </c>
      <c r="L169" s="195"/>
      <c r="M169" s="195"/>
      <c r="N169" s="195"/>
      <c r="O169" s="195"/>
      <c r="P169" s="195"/>
      <c r="Q169" s="195"/>
      <c r="R169" s="198"/>
      <c r="T169" s="199"/>
      <c r="U169" s="195"/>
      <c r="V169" s="195"/>
      <c r="W169" s="195"/>
      <c r="X169" s="195"/>
      <c r="Y169" s="195"/>
      <c r="Z169" s="195"/>
      <c r="AA169" s="200"/>
      <c r="AT169" s="201" t="s">
        <v>173</v>
      </c>
      <c r="AU169" s="201" t="s">
        <v>121</v>
      </c>
      <c r="AV169" s="12" t="s">
        <v>170</v>
      </c>
      <c r="AW169" s="12" t="s">
        <v>36</v>
      </c>
      <c r="AX169" s="12" t="s">
        <v>87</v>
      </c>
      <c r="AY169" s="201" t="s">
        <v>165</v>
      </c>
    </row>
    <row r="170" spans="2:65" s="1" customFormat="1" ht="22.5" customHeight="1">
      <c r="B170" s="38"/>
      <c r="C170" s="202" t="s">
        <v>11</v>
      </c>
      <c r="D170" s="202" t="s">
        <v>221</v>
      </c>
      <c r="E170" s="203" t="s">
        <v>222</v>
      </c>
      <c r="F170" s="295" t="s">
        <v>223</v>
      </c>
      <c r="G170" s="295"/>
      <c r="H170" s="295"/>
      <c r="I170" s="295"/>
      <c r="J170" s="204" t="s">
        <v>200</v>
      </c>
      <c r="K170" s="205">
        <v>88.052999999999997</v>
      </c>
      <c r="L170" s="296">
        <v>0</v>
      </c>
      <c r="M170" s="297"/>
      <c r="N170" s="298">
        <f>ROUND(L170*K170,2)</f>
        <v>0</v>
      </c>
      <c r="O170" s="286"/>
      <c r="P170" s="286"/>
      <c r="Q170" s="286"/>
      <c r="R170" s="40"/>
      <c r="T170" s="175" t="s">
        <v>22</v>
      </c>
      <c r="U170" s="47" t="s">
        <v>44</v>
      </c>
      <c r="V170" s="39"/>
      <c r="W170" s="176">
        <f>V170*K170</f>
        <v>0</v>
      </c>
      <c r="X170" s="176">
        <v>1</v>
      </c>
      <c r="Y170" s="176">
        <f>X170*K170</f>
        <v>88.052999999999997</v>
      </c>
      <c r="Z170" s="176">
        <v>0</v>
      </c>
      <c r="AA170" s="177">
        <f>Z170*K170</f>
        <v>0</v>
      </c>
      <c r="AR170" s="21" t="s">
        <v>210</v>
      </c>
      <c r="AT170" s="21" t="s">
        <v>221</v>
      </c>
      <c r="AU170" s="21" t="s">
        <v>121</v>
      </c>
      <c r="AY170" s="21" t="s">
        <v>165</v>
      </c>
      <c r="BE170" s="113">
        <f>IF(U170="základní",N170,0)</f>
        <v>0</v>
      </c>
      <c r="BF170" s="113">
        <f>IF(U170="snížená",N170,0)</f>
        <v>0</v>
      </c>
      <c r="BG170" s="113">
        <f>IF(U170="zákl. přenesená",N170,0)</f>
        <v>0</v>
      </c>
      <c r="BH170" s="113">
        <f>IF(U170="sníž. přenesená",N170,0)</f>
        <v>0</v>
      </c>
      <c r="BI170" s="113">
        <f>IF(U170="nulová",N170,0)</f>
        <v>0</v>
      </c>
      <c r="BJ170" s="21" t="s">
        <v>87</v>
      </c>
      <c r="BK170" s="113">
        <f>ROUND(L170*K170,2)</f>
        <v>0</v>
      </c>
      <c r="BL170" s="21" t="s">
        <v>170</v>
      </c>
      <c r="BM170" s="21" t="s">
        <v>877</v>
      </c>
    </row>
    <row r="171" spans="2:65" s="9" customFormat="1" ht="29.85" customHeight="1">
      <c r="B171" s="160"/>
      <c r="C171" s="161"/>
      <c r="D171" s="170" t="s">
        <v>717</v>
      </c>
      <c r="E171" s="170"/>
      <c r="F171" s="170"/>
      <c r="G171" s="170"/>
      <c r="H171" s="170"/>
      <c r="I171" s="170"/>
      <c r="J171" s="170"/>
      <c r="K171" s="170"/>
      <c r="L171" s="170"/>
      <c r="M171" s="170"/>
      <c r="N171" s="306">
        <f>BK171</f>
        <v>0</v>
      </c>
      <c r="O171" s="307"/>
      <c r="P171" s="307"/>
      <c r="Q171" s="307"/>
      <c r="R171" s="163"/>
      <c r="T171" s="164"/>
      <c r="U171" s="161"/>
      <c r="V171" s="161"/>
      <c r="W171" s="165">
        <f>SUM(W172:W174)</f>
        <v>0</v>
      </c>
      <c r="X171" s="161"/>
      <c r="Y171" s="165">
        <f>SUM(Y172:Y174)</f>
        <v>0</v>
      </c>
      <c r="Z171" s="161"/>
      <c r="AA171" s="166">
        <f>SUM(AA172:AA174)</f>
        <v>0</v>
      </c>
      <c r="AR171" s="167" t="s">
        <v>87</v>
      </c>
      <c r="AT171" s="168" t="s">
        <v>78</v>
      </c>
      <c r="AU171" s="168" t="s">
        <v>87</v>
      </c>
      <c r="AY171" s="167" t="s">
        <v>165</v>
      </c>
      <c r="BK171" s="169">
        <f>SUM(BK172:BK174)</f>
        <v>0</v>
      </c>
    </row>
    <row r="172" spans="2:65" s="1" customFormat="1" ht="31.5" customHeight="1">
      <c r="B172" s="38"/>
      <c r="C172" s="171" t="s">
        <v>240</v>
      </c>
      <c r="D172" s="171" t="s">
        <v>166</v>
      </c>
      <c r="E172" s="172" t="s">
        <v>878</v>
      </c>
      <c r="F172" s="283" t="s">
        <v>879</v>
      </c>
      <c r="G172" s="283"/>
      <c r="H172" s="283"/>
      <c r="I172" s="283"/>
      <c r="J172" s="173" t="s">
        <v>286</v>
      </c>
      <c r="K172" s="174">
        <v>1</v>
      </c>
      <c r="L172" s="284">
        <v>0</v>
      </c>
      <c r="M172" s="285"/>
      <c r="N172" s="286">
        <f>ROUND(L172*K172,2)</f>
        <v>0</v>
      </c>
      <c r="O172" s="286"/>
      <c r="P172" s="286"/>
      <c r="Q172" s="286"/>
      <c r="R172" s="40"/>
      <c r="T172" s="175" t="s">
        <v>22</v>
      </c>
      <c r="U172" s="47" t="s">
        <v>44</v>
      </c>
      <c r="V172" s="39"/>
      <c r="W172" s="176">
        <f>V172*K172</f>
        <v>0</v>
      </c>
      <c r="X172" s="176">
        <v>0</v>
      </c>
      <c r="Y172" s="176">
        <f>X172*K172</f>
        <v>0</v>
      </c>
      <c r="Z172" s="176">
        <v>0</v>
      </c>
      <c r="AA172" s="177">
        <f>Z172*K172</f>
        <v>0</v>
      </c>
      <c r="AR172" s="21" t="s">
        <v>170</v>
      </c>
      <c r="AT172" s="21" t="s">
        <v>166</v>
      </c>
      <c r="AU172" s="21" t="s">
        <v>121</v>
      </c>
      <c r="AY172" s="21" t="s">
        <v>165</v>
      </c>
      <c r="BE172" s="113">
        <f>IF(U172="základní",N172,0)</f>
        <v>0</v>
      </c>
      <c r="BF172" s="113">
        <f>IF(U172="snížená",N172,0)</f>
        <v>0</v>
      </c>
      <c r="BG172" s="113">
        <f>IF(U172="zákl. přenesená",N172,0)</f>
        <v>0</v>
      </c>
      <c r="BH172" s="113">
        <f>IF(U172="sníž. přenesená",N172,0)</f>
        <v>0</v>
      </c>
      <c r="BI172" s="113">
        <f>IF(U172="nulová",N172,0)</f>
        <v>0</v>
      </c>
      <c r="BJ172" s="21" t="s">
        <v>87</v>
      </c>
      <c r="BK172" s="113">
        <f>ROUND(L172*K172,2)</f>
        <v>0</v>
      </c>
      <c r="BL172" s="21" t="s">
        <v>170</v>
      </c>
      <c r="BM172" s="21" t="s">
        <v>880</v>
      </c>
    </row>
    <row r="173" spans="2:65" s="1" customFormat="1" ht="44.25" customHeight="1">
      <c r="B173" s="38"/>
      <c r="C173" s="202" t="s">
        <v>261</v>
      </c>
      <c r="D173" s="202" t="s">
        <v>221</v>
      </c>
      <c r="E173" s="203" t="s">
        <v>881</v>
      </c>
      <c r="F173" s="295" t="s">
        <v>882</v>
      </c>
      <c r="G173" s="295"/>
      <c r="H173" s="295"/>
      <c r="I173" s="295"/>
      <c r="J173" s="204" t="s">
        <v>749</v>
      </c>
      <c r="K173" s="205">
        <v>1</v>
      </c>
      <c r="L173" s="296">
        <v>0</v>
      </c>
      <c r="M173" s="297"/>
      <c r="N173" s="298">
        <f>ROUND(L173*K173,2)</f>
        <v>0</v>
      </c>
      <c r="O173" s="286"/>
      <c r="P173" s="286"/>
      <c r="Q173" s="286"/>
      <c r="R173" s="40"/>
      <c r="T173" s="175" t="s">
        <v>22</v>
      </c>
      <c r="U173" s="47" t="s">
        <v>44</v>
      </c>
      <c r="V173" s="39"/>
      <c r="W173" s="176">
        <f>V173*K173</f>
        <v>0</v>
      </c>
      <c r="X173" s="176">
        <v>0</v>
      </c>
      <c r="Y173" s="176">
        <f>X173*K173</f>
        <v>0</v>
      </c>
      <c r="Z173" s="176">
        <v>0</v>
      </c>
      <c r="AA173" s="177">
        <f>Z173*K173</f>
        <v>0</v>
      </c>
      <c r="AR173" s="21" t="s">
        <v>210</v>
      </c>
      <c r="AT173" s="21" t="s">
        <v>221</v>
      </c>
      <c r="AU173" s="21" t="s">
        <v>121</v>
      </c>
      <c r="AY173" s="21" t="s">
        <v>165</v>
      </c>
      <c r="BE173" s="113">
        <f>IF(U173="základní",N173,0)</f>
        <v>0</v>
      </c>
      <c r="BF173" s="113">
        <f>IF(U173="snížená",N173,0)</f>
        <v>0</v>
      </c>
      <c r="BG173" s="113">
        <f>IF(U173="zákl. přenesená",N173,0)</f>
        <v>0</v>
      </c>
      <c r="BH173" s="113">
        <f>IF(U173="sníž. přenesená",N173,0)</f>
        <v>0</v>
      </c>
      <c r="BI173" s="113">
        <f>IF(U173="nulová",N173,0)</f>
        <v>0</v>
      </c>
      <c r="BJ173" s="21" t="s">
        <v>87</v>
      </c>
      <c r="BK173" s="113">
        <f>ROUND(L173*K173,2)</f>
        <v>0</v>
      </c>
      <c r="BL173" s="21" t="s">
        <v>170</v>
      </c>
      <c r="BM173" s="21" t="s">
        <v>883</v>
      </c>
    </row>
    <row r="174" spans="2:65" s="1" customFormat="1" ht="22.5" customHeight="1">
      <c r="B174" s="38"/>
      <c r="C174" s="202" t="s">
        <v>266</v>
      </c>
      <c r="D174" s="202" t="s">
        <v>221</v>
      </c>
      <c r="E174" s="203" t="s">
        <v>884</v>
      </c>
      <c r="F174" s="295" t="s">
        <v>885</v>
      </c>
      <c r="G174" s="295"/>
      <c r="H174" s="295"/>
      <c r="I174" s="295"/>
      <c r="J174" s="204" t="s">
        <v>749</v>
      </c>
      <c r="K174" s="205">
        <v>1</v>
      </c>
      <c r="L174" s="296">
        <v>0</v>
      </c>
      <c r="M174" s="297"/>
      <c r="N174" s="298">
        <f>ROUND(L174*K174,2)</f>
        <v>0</v>
      </c>
      <c r="O174" s="286"/>
      <c r="P174" s="286"/>
      <c r="Q174" s="286"/>
      <c r="R174" s="40"/>
      <c r="T174" s="175" t="s">
        <v>22</v>
      </c>
      <c r="U174" s="47" t="s">
        <v>44</v>
      </c>
      <c r="V174" s="39"/>
      <c r="W174" s="176">
        <f>V174*K174</f>
        <v>0</v>
      </c>
      <c r="X174" s="176">
        <v>0</v>
      </c>
      <c r="Y174" s="176">
        <f>X174*K174</f>
        <v>0</v>
      </c>
      <c r="Z174" s="176">
        <v>0</v>
      </c>
      <c r="AA174" s="177">
        <f>Z174*K174</f>
        <v>0</v>
      </c>
      <c r="AR174" s="21" t="s">
        <v>210</v>
      </c>
      <c r="AT174" s="21" t="s">
        <v>221</v>
      </c>
      <c r="AU174" s="21" t="s">
        <v>121</v>
      </c>
      <c r="AY174" s="21" t="s">
        <v>165</v>
      </c>
      <c r="BE174" s="113">
        <f>IF(U174="základní",N174,0)</f>
        <v>0</v>
      </c>
      <c r="BF174" s="113">
        <f>IF(U174="snížená",N174,0)</f>
        <v>0</v>
      </c>
      <c r="BG174" s="113">
        <f>IF(U174="zákl. přenesená",N174,0)</f>
        <v>0</v>
      </c>
      <c r="BH174" s="113">
        <f>IF(U174="sníž. přenesená",N174,0)</f>
        <v>0</v>
      </c>
      <c r="BI174" s="113">
        <f>IF(U174="nulová",N174,0)</f>
        <v>0</v>
      </c>
      <c r="BJ174" s="21" t="s">
        <v>87</v>
      </c>
      <c r="BK174" s="113">
        <f>ROUND(L174*K174,2)</f>
        <v>0</v>
      </c>
      <c r="BL174" s="21" t="s">
        <v>170</v>
      </c>
      <c r="BM174" s="21" t="s">
        <v>886</v>
      </c>
    </row>
    <row r="175" spans="2:65" s="9" customFormat="1" ht="29.85" customHeight="1">
      <c r="B175" s="160"/>
      <c r="C175" s="161"/>
      <c r="D175" s="170" t="s">
        <v>133</v>
      </c>
      <c r="E175" s="170"/>
      <c r="F175" s="170"/>
      <c r="G175" s="170"/>
      <c r="H175" s="170"/>
      <c r="I175" s="170"/>
      <c r="J175" s="170"/>
      <c r="K175" s="170"/>
      <c r="L175" s="170"/>
      <c r="M175" s="170"/>
      <c r="N175" s="306">
        <f>BK175</f>
        <v>0</v>
      </c>
      <c r="O175" s="307"/>
      <c r="P175" s="307"/>
      <c r="Q175" s="307"/>
      <c r="R175" s="163"/>
      <c r="T175" s="164"/>
      <c r="U175" s="161"/>
      <c r="V175" s="161"/>
      <c r="W175" s="165">
        <f>SUM(W176:W187)</f>
        <v>0</v>
      </c>
      <c r="X175" s="161"/>
      <c r="Y175" s="165">
        <f>SUM(Y176:Y187)</f>
        <v>0</v>
      </c>
      <c r="Z175" s="161"/>
      <c r="AA175" s="166">
        <f>SUM(AA176:AA187)</f>
        <v>0</v>
      </c>
      <c r="AR175" s="167" t="s">
        <v>87</v>
      </c>
      <c r="AT175" s="168" t="s">
        <v>78</v>
      </c>
      <c r="AU175" s="168" t="s">
        <v>87</v>
      </c>
      <c r="AY175" s="167" t="s">
        <v>165</v>
      </c>
      <c r="BK175" s="169">
        <f>SUM(BK176:BK187)</f>
        <v>0</v>
      </c>
    </row>
    <row r="176" spans="2:65" s="1" customFormat="1" ht="31.5" customHeight="1">
      <c r="B176" s="38"/>
      <c r="C176" s="171" t="s">
        <v>271</v>
      </c>
      <c r="D176" s="171" t="s">
        <v>166</v>
      </c>
      <c r="E176" s="172" t="s">
        <v>226</v>
      </c>
      <c r="F176" s="283" t="s">
        <v>227</v>
      </c>
      <c r="G176" s="283"/>
      <c r="H176" s="283"/>
      <c r="I176" s="283"/>
      <c r="J176" s="173" t="s">
        <v>169</v>
      </c>
      <c r="K176" s="174">
        <v>10.132999999999999</v>
      </c>
      <c r="L176" s="284">
        <v>0</v>
      </c>
      <c r="M176" s="285"/>
      <c r="N176" s="286">
        <f>ROUND(L176*K176,2)</f>
        <v>0</v>
      </c>
      <c r="O176" s="286"/>
      <c r="P176" s="286"/>
      <c r="Q176" s="286"/>
      <c r="R176" s="40"/>
      <c r="T176" s="175" t="s">
        <v>22</v>
      </c>
      <c r="U176" s="47" t="s">
        <v>44</v>
      </c>
      <c r="V176" s="39"/>
      <c r="W176" s="176">
        <f>V176*K176</f>
        <v>0</v>
      </c>
      <c r="X176" s="176">
        <v>0</v>
      </c>
      <c r="Y176" s="176">
        <f>X176*K176</f>
        <v>0</v>
      </c>
      <c r="Z176" s="176">
        <v>0</v>
      </c>
      <c r="AA176" s="177">
        <f>Z176*K176</f>
        <v>0</v>
      </c>
      <c r="AR176" s="21" t="s">
        <v>170</v>
      </c>
      <c r="AT176" s="21" t="s">
        <v>166</v>
      </c>
      <c r="AU176" s="21" t="s">
        <v>121</v>
      </c>
      <c r="AY176" s="21" t="s">
        <v>165</v>
      </c>
      <c r="BE176" s="113">
        <f>IF(U176="základní",N176,0)</f>
        <v>0</v>
      </c>
      <c r="BF176" s="113">
        <f>IF(U176="snížená",N176,0)</f>
        <v>0</v>
      </c>
      <c r="BG176" s="113">
        <f>IF(U176="zákl. přenesená",N176,0)</f>
        <v>0</v>
      </c>
      <c r="BH176" s="113">
        <f>IF(U176="sníž. přenesená",N176,0)</f>
        <v>0</v>
      </c>
      <c r="BI176" s="113">
        <f>IF(U176="nulová",N176,0)</f>
        <v>0</v>
      </c>
      <c r="BJ176" s="21" t="s">
        <v>87</v>
      </c>
      <c r="BK176" s="113">
        <f>ROUND(L176*K176,2)</f>
        <v>0</v>
      </c>
      <c r="BL176" s="21" t="s">
        <v>170</v>
      </c>
      <c r="BM176" s="21" t="s">
        <v>887</v>
      </c>
    </row>
    <row r="177" spans="2:65" s="10" customFormat="1" ht="22.5" customHeight="1">
      <c r="B177" s="178"/>
      <c r="C177" s="179"/>
      <c r="D177" s="179"/>
      <c r="E177" s="180" t="s">
        <v>22</v>
      </c>
      <c r="F177" s="287" t="s">
        <v>888</v>
      </c>
      <c r="G177" s="288"/>
      <c r="H177" s="288"/>
      <c r="I177" s="288"/>
      <c r="J177" s="179"/>
      <c r="K177" s="181" t="s">
        <v>22</v>
      </c>
      <c r="L177" s="179"/>
      <c r="M177" s="179"/>
      <c r="N177" s="179"/>
      <c r="O177" s="179"/>
      <c r="P177" s="179"/>
      <c r="Q177" s="179"/>
      <c r="R177" s="182"/>
      <c r="T177" s="183"/>
      <c r="U177" s="179"/>
      <c r="V177" s="179"/>
      <c r="W177" s="179"/>
      <c r="X177" s="179"/>
      <c r="Y177" s="179"/>
      <c r="Z177" s="179"/>
      <c r="AA177" s="184"/>
      <c r="AT177" s="185" t="s">
        <v>173</v>
      </c>
      <c r="AU177" s="185" t="s">
        <v>121</v>
      </c>
      <c r="AV177" s="10" t="s">
        <v>87</v>
      </c>
      <c r="AW177" s="10" t="s">
        <v>36</v>
      </c>
      <c r="AX177" s="10" t="s">
        <v>79</v>
      </c>
      <c r="AY177" s="185" t="s">
        <v>165</v>
      </c>
    </row>
    <row r="178" spans="2:65" s="11" customFormat="1" ht="22.5" customHeight="1">
      <c r="B178" s="186"/>
      <c r="C178" s="187"/>
      <c r="D178" s="187"/>
      <c r="E178" s="188" t="s">
        <v>22</v>
      </c>
      <c r="F178" s="291" t="s">
        <v>889</v>
      </c>
      <c r="G178" s="292"/>
      <c r="H178" s="292"/>
      <c r="I178" s="292"/>
      <c r="J178" s="187"/>
      <c r="K178" s="189">
        <v>3.98</v>
      </c>
      <c r="L178" s="187"/>
      <c r="M178" s="187"/>
      <c r="N178" s="187"/>
      <c r="O178" s="187"/>
      <c r="P178" s="187"/>
      <c r="Q178" s="187"/>
      <c r="R178" s="190"/>
      <c r="T178" s="191"/>
      <c r="U178" s="187"/>
      <c r="V178" s="187"/>
      <c r="W178" s="187"/>
      <c r="X178" s="187"/>
      <c r="Y178" s="187"/>
      <c r="Z178" s="187"/>
      <c r="AA178" s="192"/>
      <c r="AT178" s="193" t="s">
        <v>173</v>
      </c>
      <c r="AU178" s="193" t="s">
        <v>121</v>
      </c>
      <c r="AV178" s="11" t="s">
        <v>121</v>
      </c>
      <c r="AW178" s="11" t="s">
        <v>36</v>
      </c>
      <c r="AX178" s="11" t="s">
        <v>79</v>
      </c>
      <c r="AY178" s="193" t="s">
        <v>165</v>
      </c>
    </row>
    <row r="179" spans="2:65" s="11" customFormat="1" ht="22.5" customHeight="1">
      <c r="B179" s="186"/>
      <c r="C179" s="187"/>
      <c r="D179" s="187"/>
      <c r="E179" s="188" t="s">
        <v>22</v>
      </c>
      <c r="F179" s="291" t="s">
        <v>890</v>
      </c>
      <c r="G179" s="292"/>
      <c r="H179" s="292"/>
      <c r="I179" s="292"/>
      <c r="J179" s="187"/>
      <c r="K179" s="189">
        <v>4.4720000000000004</v>
      </c>
      <c r="L179" s="187"/>
      <c r="M179" s="187"/>
      <c r="N179" s="187"/>
      <c r="O179" s="187"/>
      <c r="P179" s="187"/>
      <c r="Q179" s="187"/>
      <c r="R179" s="190"/>
      <c r="T179" s="191"/>
      <c r="U179" s="187"/>
      <c r="V179" s="187"/>
      <c r="W179" s="187"/>
      <c r="X179" s="187"/>
      <c r="Y179" s="187"/>
      <c r="Z179" s="187"/>
      <c r="AA179" s="192"/>
      <c r="AT179" s="193" t="s">
        <v>173</v>
      </c>
      <c r="AU179" s="193" t="s">
        <v>121</v>
      </c>
      <c r="AV179" s="11" t="s">
        <v>121</v>
      </c>
      <c r="AW179" s="11" t="s">
        <v>36</v>
      </c>
      <c r="AX179" s="11" t="s">
        <v>79</v>
      </c>
      <c r="AY179" s="193" t="s">
        <v>165</v>
      </c>
    </row>
    <row r="180" spans="2:65" s="13" customFormat="1" ht="22.5" customHeight="1">
      <c r="B180" s="207"/>
      <c r="C180" s="208"/>
      <c r="D180" s="208"/>
      <c r="E180" s="209" t="s">
        <v>22</v>
      </c>
      <c r="F180" s="311" t="s">
        <v>802</v>
      </c>
      <c r="G180" s="312"/>
      <c r="H180" s="312"/>
      <c r="I180" s="312"/>
      <c r="J180" s="208"/>
      <c r="K180" s="210">
        <v>8.452</v>
      </c>
      <c r="L180" s="208"/>
      <c r="M180" s="208"/>
      <c r="N180" s="208"/>
      <c r="O180" s="208"/>
      <c r="P180" s="208"/>
      <c r="Q180" s="208"/>
      <c r="R180" s="211"/>
      <c r="T180" s="212"/>
      <c r="U180" s="208"/>
      <c r="V180" s="208"/>
      <c r="W180" s="208"/>
      <c r="X180" s="208"/>
      <c r="Y180" s="208"/>
      <c r="Z180" s="208"/>
      <c r="AA180" s="213"/>
      <c r="AT180" s="214" t="s">
        <v>173</v>
      </c>
      <c r="AU180" s="214" t="s">
        <v>121</v>
      </c>
      <c r="AV180" s="13" t="s">
        <v>184</v>
      </c>
      <c r="AW180" s="13" t="s">
        <v>36</v>
      </c>
      <c r="AX180" s="13" t="s">
        <v>79</v>
      </c>
      <c r="AY180" s="214" t="s">
        <v>165</v>
      </c>
    </row>
    <row r="181" spans="2:65" s="10" customFormat="1" ht="22.5" customHeight="1">
      <c r="B181" s="178"/>
      <c r="C181" s="179"/>
      <c r="D181" s="179"/>
      <c r="E181" s="180" t="s">
        <v>22</v>
      </c>
      <c r="F181" s="289" t="s">
        <v>891</v>
      </c>
      <c r="G181" s="290"/>
      <c r="H181" s="290"/>
      <c r="I181" s="290"/>
      <c r="J181" s="179"/>
      <c r="K181" s="181" t="s">
        <v>22</v>
      </c>
      <c r="L181" s="179"/>
      <c r="M181" s="179"/>
      <c r="N181" s="179"/>
      <c r="O181" s="179"/>
      <c r="P181" s="179"/>
      <c r="Q181" s="179"/>
      <c r="R181" s="182"/>
      <c r="T181" s="183"/>
      <c r="U181" s="179"/>
      <c r="V181" s="179"/>
      <c r="W181" s="179"/>
      <c r="X181" s="179"/>
      <c r="Y181" s="179"/>
      <c r="Z181" s="179"/>
      <c r="AA181" s="184"/>
      <c r="AT181" s="185" t="s">
        <v>173</v>
      </c>
      <c r="AU181" s="185" t="s">
        <v>121</v>
      </c>
      <c r="AV181" s="10" t="s">
        <v>87</v>
      </c>
      <c r="AW181" s="10" t="s">
        <v>36</v>
      </c>
      <c r="AX181" s="10" t="s">
        <v>79</v>
      </c>
      <c r="AY181" s="185" t="s">
        <v>165</v>
      </c>
    </row>
    <row r="182" spans="2:65" s="11" customFormat="1" ht="22.5" customHeight="1">
      <c r="B182" s="186"/>
      <c r="C182" s="187"/>
      <c r="D182" s="187"/>
      <c r="E182" s="188" t="s">
        <v>22</v>
      </c>
      <c r="F182" s="291" t="s">
        <v>892</v>
      </c>
      <c r="G182" s="292"/>
      <c r="H182" s="292"/>
      <c r="I182" s="292"/>
      <c r="J182" s="187"/>
      <c r="K182" s="189">
        <v>7.1999999999999995E-2</v>
      </c>
      <c r="L182" s="187"/>
      <c r="M182" s="187"/>
      <c r="N182" s="187"/>
      <c r="O182" s="187"/>
      <c r="P182" s="187"/>
      <c r="Q182" s="187"/>
      <c r="R182" s="190"/>
      <c r="T182" s="191"/>
      <c r="U182" s="187"/>
      <c r="V182" s="187"/>
      <c r="W182" s="187"/>
      <c r="X182" s="187"/>
      <c r="Y182" s="187"/>
      <c r="Z182" s="187"/>
      <c r="AA182" s="192"/>
      <c r="AT182" s="193" t="s">
        <v>173</v>
      </c>
      <c r="AU182" s="193" t="s">
        <v>121</v>
      </c>
      <c r="AV182" s="11" t="s">
        <v>121</v>
      </c>
      <c r="AW182" s="11" t="s">
        <v>36</v>
      </c>
      <c r="AX182" s="11" t="s">
        <v>79</v>
      </c>
      <c r="AY182" s="193" t="s">
        <v>165</v>
      </c>
    </row>
    <row r="183" spans="2:65" s="11" customFormat="1" ht="22.5" customHeight="1">
      <c r="B183" s="186"/>
      <c r="C183" s="187"/>
      <c r="D183" s="187"/>
      <c r="E183" s="188" t="s">
        <v>22</v>
      </c>
      <c r="F183" s="291" t="s">
        <v>893</v>
      </c>
      <c r="G183" s="292"/>
      <c r="H183" s="292"/>
      <c r="I183" s="292"/>
      <c r="J183" s="187"/>
      <c r="K183" s="189">
        <v>0.16900000000000001</v>
      </c>
      <c r="L183" s="187"/>
      <c r="M183" s="187"/>
      <c r="N183" s="187"/>
      <c r="O183" s="187"/>
      <c r="P183" s="187"/>
      <c r="Q183" s="187"/>
      <c r="R183" s="190"/>
      <c r="T183" s="191"/>
      <c r="U183" s="187"/>
      <c r="V183" s="187"/>
      <c r="W183" s="187"/>
      <c r="X183" s="187"/>
      <c r="Y183" s="187"/>
      <c r="Z183" s="187"/>
      <c r="AA183" s="192"/>
      <c r="AT183" s="193" t="s">
        <v>173</v>
      </c>
      <c r="AU183" s="193" t="s">
        <v>121</v>
      </c>
      <c r="AV183" s="11" t="s">
        <v>121</v>
      </c>
      <c r="AW183" s="11" t="s">
        <v>36</v>
      </c>
      <c r="AX183" s="11" t="s">
        <v>79</v>
      </c>
      <c r="AY183" s="193" t="s">
        <v>165</v>
      </c>
    </row>
    <row r="184" spans="2:65" s="10" customFormat="1" ht="22.5" customHeight="1">
      <c r="B184" s="178"/>
      <c r="C184" s="179"/>
      <c r="D184" s="179"/>
      <c r="E184" s="180" t="s">
        <v>22</v>
      </c>
      <c r="F184" s="289" t="s">
        <v>894</v>
      </c>
      <c r="G184" s="290"/>
      <c r="H184" s="290"/>
      <c r="I184" s="290"/>
      <c r="J184" s="179"/>
      <c r="K184" s="181" t="s">
        <v>22</v>
      </c>
      <c r="L184" s="179"/>
      <c r="M184" s="179"/>
      <c r="N184" s="179"/>
      <c r="O184" s="179"/>
      <c r="P184" s="179"/>
      <c r="Q184" s="179"/>
      <c r="R184" s="182"/>
      <c r="T184" s="183"/>
      <c r="U184" s="179"/>
      <c r="V184" s="179"/>
      <c r="W184" s="179"/>
      <c r="X184" s="179"/>
      <c r="Y184" s="179"/>
      <c r="Z184" s="179"/>
      <c r="AA184" s="184"/>
      <c r="AT184" s="185" t="s">
        <v>173</v>
      </c>
      <c r="AU184" s="185" t="s">
        <v>121</v>
      </c>
      <c r="AV184" s="10" t="s">
        <v>87</v>
      </c>
      <c r="AW184" s="10" t="s">
        <v>36</v>
      </c>
      <c r="AX184" s="10" t="s">
        <v>79</v>
      </c>
      <c r="AY184" s="185" t="s">
        <v>165</v>
      </c>
    </row>
    <row r="185" spans="2:65" s="11" customFormat="1" ht="22.5" customHeight="1">
      <c r="B185" s="186"/>
      <c r="C185" s="187"/>
      <c r="D185" s="187"/>
      <c r="E185" s="188" t="s">
        <v>22</v>
      </c>
      <c r="F185" s="291" t="s">
        <v>895</v>
      </c>
      <c r="G185" s="292"/>
      <c r="H185" s="292"/>
      <c r="I185" s="292"/>
      <c r="J185" s="187"/>
      <c r="K185" s="189">
        <v>1.44</v>
      </c>
      <c r="L185" s="187"/>
      <c r="M185" s="187"/>
      <c r="N185" s="187"/>
      <c r="O185" s="187"/>
      <c r="P185" s="187"/>
      <c r="Q185" s="187"/>
      <c r="R185" s="190"/>
      <c r="T185" s="191"/>
      <c r="U185" s="187"/>
      <c r="V185" s="187"/>
      <c r="W185" s="187"/>
      <c r="X185" s="187"/>
      <c r="Y185" s="187"/>
      <c r="Z185" s="187"/>
      <c r="AA185" s="192"/>
      <c r="AT185" s="193" t="s">
        <v>173</v>
      </c>
      <c r="AU185" s="193" t="s">
        <v>121</v>
      </c>
      <c r="AV185" s="11" t="s">
        <v>121</v>
      </c>
      <c r="AW185" s="11" t="s">
        <v>36</v>
      </c>
      <c r="AX185" s="11" t="s">
        <v>79</v>
      </c>
      <c r="AY185" s="193" t="s">
        <v>165</v>
      </c>
    </row>
    <row r="186" spans="2:65" s="13" customFormat="1" ht="22.5" customHeight="1">
      <c r="B186" s="207"/>
      <c r="C186" s="208"/>
      <c r="D186" s="208"/>
      <c r="E186" s="209" t="s">
        <v>22</v>
      </c>
      <c r="F186" s="311" t="s">
        <v>802</v>
      </c>
      <c r="G186" s="312"/>
      <c r="H186" s="312"/>
      <c r="I186" s="312"/>
      <c r="J186" s="208"/>
      <c r="K186" s="210">
        <v>1.681</v>
      </c>
      <c r="L186" s="208"/>
      <c r="M186" s="208"/>
      <c r="N186" s="208"/>
      <c r="O186" s="208"/>
      <c r="P186" s="208"/>
      <c r="Q186" s="208"/>
      <c r="R186" s="211"/>
      <c r="T186" s="212"/>
      <c r="U186" s="208"/>
      <c r="V186" s="208"/>
      <c r="W186" s="208"/>
      <c r="X186" s="208"/>
      <c r="Y186" s="208"/>
      <c r="Z186" s="208"/>
      <c r="AA186" s="213"/>
      <c r="AT186" s="214" t="s">
        <v>173</v>
      </c>
      <c r="AU186" s="214" t="s">
        <v>121</v>
      </c>
      <c r="AV186" s="13" t="s">
        <v>184</v>
      </c>
      <c r="AW186" s="13" t="s">
        <v>36</v>
      </c>
      <c r="AX186" s="13" t="s">
        <v>79</v>
      </c>
      <c r="AY186" s="214" t="s">
        <v>165</v>
      </c>
    </row>
    <row r="187" spans="2:65" s="12" customFormat="1" ht="22.5" customHeight="1">
      <c r="B187" s="194"/>
      <c r="C187" s="195"/>
      <c r="D187" s="195"/>
      <c r="E187" s="196" t="s">
        <v>22</v>
      </c>
      <c r="F187" s="293" t="s">
        <v>180</v>
      </c>
      <c r="G187" s="294"/>
      <c r="H187" s="294"/>
      <c r="I187" s="294"/>
      <c r="J187" s="195"/>
      <c r="K187" s="197">
        <v>10.132999999999999</v>
      </c>
      <c r="L187" s="195"/>
      <c r="M187" s="195"/>
      <c r="N187" s="195"/>
      <c r="O187" s="195"/>
      <c r="P187" s="195"/>
      <c r="Q187" s="195"/>
      <c r="R187" s="198"/>
      <c r="T187" s="199"/>
      <c r="U187" s="195"/>
      <c r="V187" s="195"/>
      <c r="W187" s="195"/>
      <c r="X187" s="195"/>
      <c r="Y187" s="195"/>
      <c r="Z187" s="195"/>
      <c r="AA187" s="200"/>
      <c r="AT187" s="201" t="s">
        <v>173</v>
      </c>
      <c r="AU187" s="201" t="s">
        <v>121</v>
      </c>
      <c r="AV187" s="12" t="s">
        <v>170</v>
      </c>
      <c r="AW187" s="12" t="s">
        <v>36</v>
      </c>
      <c r="AX187" s="12" t="s">
        <v>87</v>
      </c>
      <c r="AY187" s="201" t="s">
        <v>165</v>
      </c>
    </row>
    <row r="188" spans="2:65" s="9" customFormat="1" ht="29.85" customHeight="1">
      <c r="B188" s="160"/>
      <c r="C188" s="161"/>
      <c r="D188" s="170" t="s">
        <v>718</v>
      </c>
      <c r="E188" s="170"/>
      <c r="F188" s="170"/>
      <c r="G188" s="170"/>
      <c r="H188" s="170"/>
      <c r="I188" s="170"/>
      <c r="J188" s="170"/>
      <c r="K188" s="170"/>
      <c r="L188" s="170"/>
      <c r="M188" s="170"/>
      <c r="N188" s="304">
        <f>BK188</f>
        <v>0</v>
      </c>
      <c r="O188" s="305"/>
      <c r="P188" s="305"/>
      <c r="Q188" s="305"/>
      <c r="R188" s="163"/>
      <c r="T188" s="164"/>
      <c r="U188" s="161"/>
      <c r="V188" s="161"/>
      <c r="W188" s="165">
        <f>SUM(W189:W214)</f>
        <v>0</v>
      </c>
      <c r="X188" s="161"/>
      <c r="Y188" s="165">
        <f>SUM(Y189:Y214)</f>
        <v>7.1849739999999995</v>
      </c>
      <c r="Z188" s="161"/>
      <c r="AA188" s="166">
        <f>SUM(AA189:AA214)</f>
        <v>0</v>
      </c>
      <c r="AR188" s="167" t="s">
        <v>87</v>
      </c>
      <c r="AT188" s="168" t="s">
        <v>78</v>
      </c>
      <c r="AU188" s="168" t="s">
        <v>87</v>
      </c>
      <c r="AY188" s="167" t="s">
        <v>165</v>
      </c>
      <c r="BK188" s="169">
        <f>SUM(BK189:BK214)</f>
        <v>0</v>
      </c>
    </row>
    <row r="189" spans="2:65" s="1" customFormat="1" ht="31.5" customHeight="1">
      <c r="B189" s="38"/>
      <c r="C189" s="171" t="s">
        <v>277</v>
      </c>
      <c r="D189" s="171" t="s">
        <v>166</v>
      </c>
      <c r="E189" s="172" t="s">
        <v>806</v>
      </c>
      <c r="F189" s="283" t="s">
        <v>807</v>
      </c>
      <c r="G189" s="283"/>
      <c r="H189" s="283"/>
      <c r="I189" s="283"/>
      <c r="J189" s="173" t="s">
        <v>239</v>
      </c>
      <c r="K189" s="174">
        <v>55.9</v>
      </c>
      <c r="L189" s="284">
        <v>0</v>
      </c>
      <c r="M189" s="285"/>
      <c r="N189" s="286">
        <f t="shared" ref="N189:N212" si="5">ROUND(L189*K189,2)</f>
        <v>0</v>
      </c>
      <c r="O189" s="286"/>
      <c r="P189" s="286"/>
      <c r="Q189" s="286"/>
      <c r="R189" s="40"/>
      <c r="T189" s="175" t="s">
        <v>22</v>
      </c>
      <c r="U189" s="47" t="s">
        <v>44</v>
      </c>
      <c r="V189" s="39"/>
      <c r="W189" s="176">
        <f t="shared" ref="W189:W212" si="6">V189*K189</f>
        <v>0</v>
      </c>
      <c r="X189" s="176">
        <v>6.6E-4</v>
      </c>
      <c r="Y189" s="176">
        <f t="shared" ref="Y189:Y212" si="7">X189*K189</f>
        <v>3.6893999999999996E-2</v>
      </c>
      <c r="Z189" s="176">
        <v>0</v>
      </c>
      <c r="AA189" s="177">
        <f t="shared" ref="AA189:AA212" si="8">Z189*K189</f>
        <v>0</v>
      </c>
      <c r="AR189" s="21" t="s">
        <v>170</v>
      </c>
      <c r="AT189" s="21" t="s">
        <v>166</v>
      </c>
      <c r="AU189" s="21" t="s">
        <v>121</v>
      </c>
      <c r="AY189" s="21" t="s">
        <v>165</v>
      </c>
      <c r="BE189" s="113">
        <f t="shared" ref="BE189:BE212" si="9">IF(U189="základní",N189,0)</f>
        <v>0</v>
      </c>
      <c r="BF189" s="113">
        <f t="shared" ref="BF189:BF212" si="10">IF(U189="snížená",N189,0)</f>
        <v>0</v>
      </c>
      <c r="BG189" s="113">
        <f t="shared" ref="BG189:BG212" si="11">IF(U189="zákl. přenesená",N189,0)</f>
        <v>0</v>
      </c>
      <c r="BH189" s="113">
        <f t="shared" ref="BH189:BH212" si="12">IF(U189="sníž. přenesená",N189,0)</f>
        <v>0</v>
      </c>
      <c r="BI189" s="113">
        <f t="shared" ref="BI189:BI212" si="13">IF(U189="nulová",N189,0)</f>
        <v>0</v>
      </c>
      <c r="BJ189" s="21" t="s">
        <v>87</v>
      </c>
      <c r="BK189" s="113">
        <f t="shared" ref="BK189:BK212" si="14">ROUND(L189*K189,2)</f>
        <v>0</v>
      </c>
      <c r="BL189" s="21" t="s">
        <v>170</v>
      </c>
      <c r="BM189" s="21" t="s">
        <v>896</v>
      </c>
    </row>
    <row r="190" spans="2:65" s="1" customFormat="1" ht="31.5" customHeight="1">
      <c r="B190" s="38"/>
      <c r="C190" s="171" t="s">
        <v>10</v>
      </c>
      <c r="D190" s="171" t="s">
        <v>166</v>
      </c>
      <c r="E190" s="172" t="s">
        <v>897</v>
      </c>
      <c r="F190" s="283" t="s">
        <v>898</v>
      </c>
      <c r="G190" s="283"/>
      <c r="H190" s="283"/>
      <c r="I190" s="283"/>
      <c r="J190" s="173" t="s">
        <v>239</v>
      </c>
      <c r="K190" s="174">
        <v>39.799999999999997</v>
      </c>
      <c r="L190" s="284">
        <v>0</v>
      </c>
      <c r="M190" s="285"/>
      <c r="N190" s="286">
        <f t="shared" si="5"/>
        <v>0</v>
      </c>
      <c r="O190" s="286"/>
      <c r="P190" s="286"/>
      <c r="Q190" s="286"/>
      <c r="R190" s="40"/>
      <c r="T190" s="175" t="s">
        <v>22</v>
      </c>
      <c r="U190" s="47" t="s">
        <v>44</v>
      </c>
      <c r="V190" s="39"/>
      <c r="W190" s="176">
        <f t="shared" si="6"/>
        <v>0</v>
      </c>
      <c r="X190" s="176">
        <v>9.3000000000000005E-4</v>
      </c>
      <c r="Y190" s="176">
        <f t="shared" si="7"/>
        <v>3.7013999999999998E-2</v>
      </c>
      <c r="Z190" s="176">
        <v>0</v>
      </c>
      <c r="AA190" s="177">
        <f t="shared" si="8"/>
        <v>0</v>
      </c>
      <c r="AR190" s="21" t="s">
        <v>170</v>
      </c>
      <c r="AT190" s="21" t="s">
        <v>166</v>
      </c>
      <c r="AU190" s="21" t="s">
        <v>121</v>
      </c>
      <c r="AY190" s="21" t="s">
        <v>165</v>
      </c>
      <c r="BE190" s="113">
        <f t="shared" si="9"/>
        <v>0</v>
      </c>
      <c r="BF190" s="113">
        <f t="shared" si="10"/>
        <v>0</v>
      </c>
      <c r="BG190" s="113">
        <f t="shared" si="11"/>
        <v>0</v>
      </c>
      <c r="BH190" s="113">
        <f t="shared" si="12"/>
        <v>0</v>
      </c>
      <c r="BI190" s="113">
        <f t="shared" si="13"/>
        <v>0</v>
      </c>
      <c r="BJ190" s="21" t="s">
        <v>87</v>
      </c>
      <c r="BK190" s="113">
        <f t="shared" si="14"/>
        <v>0</v>
      </c>
      <c r="BL190" s="21" t="s">
        <v>170</v>
      </c>
      <c r="BM190" s="21" t="s">
        <v>899</v>
      </c>
    </row>
    <row r="191" spans="2:65" s="1" customFormat="1" ht="22.5" customHeight="1">
      <c r="B191" s="38"/>
      <c r="C191" s="171" t="s">
        <v>288</v>
      </c>
      <c r="D191" s="171" t="s">
        <v>166</v>
      </c>
      <c r="E191" s="172" t="s">
        <v>900</v>
      </c>
      <c r="F191" s="283" t="s">
        <v>901</v>
      </c>
      <c r="G191" s="283"/>
      <c r="H191" s="283"/>
      <c r="I191" s="283"/>
      <c r="J191" s="173" t="s">
        <v>286</v>
      </c>
      <c r="K191" s="174">
        <v>4</v>
      </c>
      <c r="L191" s="284">
        <v>0</v>
      </c>
      <c r="M191" s="285"/>
      <c r="N191" s="286">
        <f t="shared" si="5"/>
        <v>0</v>
      </c>
      <c r="O191" s="286"/>
      <c r="P191" s="286"/>
      <c r="Q191" s="286"/>
      <c r="R191" s="40"/>
      <c r="T191" s="175" t="s">
        <v>22</v>
      </c>
      <c r="U191" s="47" t="s">
        <v>44</v>
      </c>
      <c r="V191" s="39"/>
      <c r="W191" s="176">
        <f t="shared" si="6"/>
        <v>0</v>
      </c>
      <c r="X191" s="176">
        <v>6.8000000000000005E-4</v>
      </c>
      <c r="Y191" s="176">
        <f t="shared" si="7"/>
        <v>2.7200000000000002E-3</v>
      </c>
      <c r="Z191" s="176">
        <v>0</v>
      </c>
      <c r="AA191" s="177">
        <f t="shared" si="8"/>
        <v>0</v>
      </c>
      <c r="AR191" s="21" t="s">
        <v>170</v>
      </c>
      <c r="AT191" s="21" t="s">
        <v>166</v>
      </c>
      <c r="AU191" s="21" t="s">
        <v>121</v>
      </c>
      <c r="AY191" s="21" t="s">
        <v>165</v>
      </c>
      <c r="BE191" s="113">
        <f t="shared" si="9"/>
        <v>0</v>
      </c>
      <c r="BF191" s="113">
        <f t="shared" si="10"/>
        <v>0</v>
      </c>
      <c r="BG191" s="113">
        <f t="shared" si="11"/>
        <v>0</v>
      </c>
      <c r="BH191" s="113">
        <f t="shared" si="12"/>
        <v>0</v>
      </c>
      <c r="BI191" s="113">
        <f t="shared" si="13"/>
        <v>0</v>
      </c>
      <c r="BJ191" s="21" t="s">
        <v>87</v>
      </c>
      <c r="BK191" s="113">
        <f t="shared" si="14"/>
        <v>0</v>
      </c>
      <c r="BL191" s="21" t="s">
        <v>170</v>
      </c>
      <c r="BM191" s="21" t="s">
        <v>902</v>
      </c>
    </row>
    <row r="192" spans="2:65" s="1" customFormat="1" ht="44.25" customHeight="1">
      <c r="B192" s="38"/>
      <c r="C192" s="202" t="s">
        <v>292</v>
      </c>
      <c r="D192" s="202" t="s">
        <v>221</v>
      </c>
      <c r="E192" s="203" t="s">
        <v>903</v>
      </c>
      <c r="F192" s="295" t="s">
        <v>904</v>
      </c>
      <c r="G192" s="295"/>
      <c r="H192" s="295"/>
      <c r="I192" s="295"/>
      <c r="J192" s="204" t="s">
        <v>286</v>
      </c>
      <c r="K192" s="205">
        <v>4</v>
      </c>
      <c r="L192" s="296">
        <v>0</v>
      </c>
      <c r="M192" s="297"/>
      <c r="N192" s="298">
        <f t="shared" si="5"/>
        <v>0</v>
      </c>
      <c r="O192" s="286"/>
      <c r="P192" s="286"/>
      <c r="Q192" s="286"/>
      <c r="R192" s="40"/>
      <c r="T192" s="175" t="s">
        <v>22</v>
      </c>
      <c r="U192" s="47" t="s">
        <v>44</v>
      </c>
      <c r="V192" s="39"/>
      <c r="W192" s="176">
        <f t="shared" si="6"/>
        <v>0</v>
      </c>
      <c r="X192" s="176">
        <v>1.6999999999999999E-3</v>
      </c>
      <c r="Y192" s="176">
        <f t="shared" si="7"/>
        <v>6.7999999999999996E-3</v>
      </c>
      <c r="Z192" s="176">
        <v>0</v>
      </c>
      <c r="AA192" s="177">
        <f t="shared" si="8"/>
        <v>0</v>
      </c>
      <c r="AR192" s="21" t="s">
        <v>210</v>
      </c>
      <c r="AT192" s="21" t="s">
        <v>221</v>
      </c>
      <c r="AU192" s="21" t="s">
        <v>121</v>
      </c>
      <c r="AY192" s="21" t="s">
        <v>165</v>
      </c>
      <c r="BE192" s="113">
        <f t="shared" si="9"/>
        <v>0</v>
      </c>
      <c r="BF192" s="113">
        <f t="shared" si="10"/>
        <v>0</v>
      </c>
      <c r="BG192" s="113">
        <f t="shared" si="11"/>
        <v>0</v>
      </c>
      <c r="BH192" s="113">
        <f t="shared" si="12"/>
        <v>0</v>
      </c>
      <c r="BI192" s="113">
        <f t="shared" si="13"/>
        <v>0</v>
      </c>
      <c r="BJ192" s="21" t="s">
        <v>87</v>
      </c>
      <c r="BK192" s="113">
        <f t="shared" si="14"/>
        <v>0</v>
      </c>
      <c r="BL192" s="21" t="s">
        <v>170</v>
      </c>
      <c r="BM192" s="21" t="s">
        <v>905</v>
      </c>
    </row>
    <row r="193" spans="2:65" s="1" customFormat="1" ht="22.5" customHeight="1">
      <c r="B193" s="38"/>
      <c r="C193" s="171" t="s">
        <v>260</v>
      </c>
      <c r="D193" s="171" t="s">
        <v>166</v>
      </c>
      <c r="E193" s="172" t="s">
        <v>809</v>
      </c>
      <c r="F193" s="283" t="s">
        <v>810</v>
      </c>
      <c r="G193" s="283"/>
      <c r="H193" s="283"/>
      <c r="I193" s="283"/>
      <c r="J193" s="173" t="s">
        <v>239</v>
      </c>
      <c r="K193" s="174">
        <v>95.7</v>
      </c>
      <c r="L193" s="284">
        <v>0</v>
      </c>
      <c r="M193" s="285"/>
      <c r="N193" s="286">
        <f t="shared" si="5"/>
        <v>0</v>
      </c>
      <c r="O193" s="286"/>
      <c r="P193" s="286"/>
      <c r="Q193" s="286"/>
      <c r="R193" s="40"/>
      <c r="T193" s="175" t="s">
        <v>22</v>
      </c>
      <c r="U193" s="47" t="s">
        <v>44</v>
      </c>
      <c r="V193" s="39"/>
      <c r="W193" s="176">
        <f t="shared" si="6"/>
        <v>0</v>
      </c>
      <c r="X193" s="176">
        <v>0</v>
      </c>
      <c r="Y193" s="176">
        <f t="shared" si="7"/>
        <v>0</v>
      </c>
      <c r="Z193" s="176">
        <v>0</v>
      </c>
      <c r="AA193" s="177">
        <f t="shared" si="8"/>
        <v>0</v>
      </c>
      <c r="AR193" s="21" t="s">
        <v>170</v>
      </c>
      <c r="AT193" s="21" t="s">
        <v>166</v>
      </c>
      <c r="AU193" s="21" t="s">
        <v>121</v>
      </c>
      <c r="AY193" s="21" t="s">
        <v>165</v>
      </c>
      <c r="BE193" s="113">
        <f t="shared" si="9"/>
        <v>0</v>
      </c>
      <c r="BF193" s="113">
        <f t="shared" si="10"/>
        <v>0</v>
      </c>
      <c r="BG193" s="113">
        <f t="shared" si="11"/>
        <v>0</v>
      </c>
      <c r="BH193" s="113">
        <f t="shared" si="12"/>
        <v>0</v>
      </c>
      <c r="BI193" s="113">
        <f t="shared" si="13"/>
        <v>0</v>
      </c>
      <c r="BJ193" s="21" t="s">
        <v>87</v>
      </c>
      <c r="BK193" s="113">
        <f t="shared" si="14"/>
        <v>0</v>
      </c>
      <c r="BL193" s="21" t="s">
        <v>170</v>
      </c>
      <c r="BM193" s="21" t="s">
        <v>906</v>
      </c>
    </row>
    <row r="194" spans="2:65" s="1" customFormat="1" ht="31.5" customHeight="1">
      <c r="B194" s="38"/>
      <c r="C194" s="171" t="s">
        <v>270</v>
      </c>
      <c r="D194" s="171" t="s">
        <v>166</v>
      </c>
      <c r="E194" s="172" t="s">
        <v>770</v>
      </c>
      <c r="F194" s="283" t="s">
        <v>771</v>
      </c>
      <c r="G194" s="283"/>
      <c r="H194" s="283"/>
      <c r="I194" s="283"/>
      <c r="J194" s="173" t="s">
        <v>286</v>
      </c>
      <c r="K194" s="174">
        <v>1</v>
      </c>
      <c r="L194" s="284">
        <v>0</v>
      </c>
      <c r="M194" s="285"/>
      <c r="N194" s="286">
        <f t="shared" si="5"/>
        <v>0</v>
      </c>
      <c r="O194" s="286"/>
      <c r="P194" s="286"/>
      <c r="Q194" s="286"/>
      <c r="R194" s="40"/>
      <c r="T194" s="175" t="s">
        <v>22</v>
      </c>
      <c r="U194" s="47" t="s">
        <v>44</v>
      </c>
      <c r="V194" s="39"/>
      <c r="W194" s="176">
        <f t="shared" si="6"/>
        <v>0</v>
      </c>
      <c r="X194" s="176">
        <v>0.46009</v>
      </c>
      <c r="Y194" s="176">
        <f t="shared" si="7"/>
        <v>0.46009</v>
      </c>
      <c r="Z194" s="176">
        <v>0</v>
      </c>
      <c r="AA194" s="177">
        <f t="shared" si="8"/>
        <v>0</v>
      </c>
      <c r="AR194" s="21" t="s">
        <v>170</v>
      </c>
      <c r="AT194" s="21" t="s">
        <v>166</v>
      </c>
      <c r="AU194" s="21" t="s">
        <v>121</v>
      </c>
      <c r="AY194" s="21" t="s">
        <v>165</v>
      </c>
      <c r="BE194" s="113">
        <f t="shared" si="9"/>
        <v>0</v>
      </c>
      <c r="BF194" s="113">
        <f t="shared" si="10"/>
        <v>0</v>
      </c>
      <c r="BG194" s="113">
        <f t="shared" si="11"/>
        <v>0</v>
      </c>
      <c r="BH194" s="113">
        <f t="shared" si="12"/>
        <v>0</v>
      </c>
      <c r="BI194" s="113">
        <f t="shared" si="13"/>
        <v>0</v>
      </c>
      <c r="BJ194" s="21" t="s">
        <v>87</v>
      </c>
      <c r="BK194" s="113">
        <f t="shared" si="14"/>
        <v>0</v>
      </c>
      <c r="BL194" s="21" t="s">
        <v>170</v>
      </c>
      <c r="BM194" s="21" t="s">
        <v>907</v>
      </c>
    </row>
    <row r="195" spans="2:65" s="1" customFormat="1" ht="44.25" customHeight="1">
      <c r="B195" s="38"/>
      <c r="C195" s="171" t="s">
        <v>302</v>
      </c>
      <c r="D195" s="171" t="s">
        <v>166</v>
      </c>
      <c r="E195" s="172" t="s">
        <v>908</v>
      </c>
      <c r="F195" s="283" t="s">
        <v>909</v>
      </c>
      <c r="G195" s="283"/>
      <c r="H195" s="283"/>
      <c r="I195" s="283"/>
      <c r="J195" s="173" t="s">
        <v>286</v>
      </c>
      <c r="K195" s="174">
        <v>1</v>
      </c>
      <c r="L195" s="284">
        <v>0</v>
      </c>
      <c r="M195" s="285"/>
      <c r="N195" s="286">
        <f t="shared" si="5"/>
        <v>0</v>
      </c>
      <c r="O195" s="286"/>
      <c r="P195" s="286"/>
      <c r="Q195" s="286"/>
      <c r="R195" s="40"/>
      <c r="T195" s="175" t="s">
        <v>22</v>
      </c>
      <c r="U195" s="47" t="s">
        <v>44</v>
      </c>
      <c r="V195" s="39"/>
      <c r="W195" s="176">
        <f t="shared" si="6"/>
        <v>0</v>
      </c>
      <c r="X195" s="176">
        <v>1.92726</v>
      </c>
      <c r="Y195" s="176">
        <f t="shared" si="7"/>
        <v>1.92726</v>
      </c>
      <c r="Z195" s="176">
        <v>0</v>
      </c>
      <c r="AA195" s="177">
        <f t="shared" si="8"/>
        <v>0</v>
      </c>
      <c r="AR195" s="21" t="s">
        <v>170</v>
      </c>
      <c r="AT195" s="21" t="s">
        <v>166</v>
      </c>
      <c r="AU195" s="21" t="s">
        <v>121</v>
      </c>
      <c r="AY195" s="21" t="s">
        <v>165</v>
      </c>
      <c r="BE195" s="113">
        <f t="shared" si="9"/>
        <v>0</v>
      </c>
      <c r="BF195" s="113">
        <f t="shared" si="10"/>
        <v>0</v>
      </c>
      <c r="BG195" s="113">
        <f t="shared" si="11"/>
        <v>0</v>
      </c>
      <c r="BH195" s="113">
        <f t="shared" si="12"/>
        <v>0</v>
      </c>
      <c r="BI195" s="113">
        <f t="shared" si="13"/>
        <v>0</v>
      </c>
      <c r="BJ195" s="21" t="s">
        <v>87</v>
      </c>
      <c r="BK195" s="113">
        <f t="shared" si="14"/>
        <v>0</v>
      </c>
      <c r="BL195" s="21" t="s">
        <v>170</v>
      </c>
      <c r="BM195" s="21" t="s">
        <v>910</v>
      </c>
    </row>
    <row r="196" spans="2:65" s="1" customFormat="1" ht="31.5" customHeight="1">
      <c r="B196" s="38"/>
      <c r="C196" s="202" t="s">
        <v>306</v>
      </c>
      <c r="D196" s="202" t="s">
        <v>221</v>
      </c>
      <c r="E196" s="203" t="s">
        <v>911</v>
      </c>
      <c r="F196" s="295" t="s">
        <v>912</v>
      </c>
      <c r="G196" s="295"/>
      <c r="H196" s="295"/>
      <c r="I196" s="295"/>
      <c r="J196" s="204" t="s">
        <v>286</v>
      </c>
      <c r="K196" s="205">
        <v>1</v>
      </c>
      <c r="L196" s="296">
        <v>0</v>
      </c>
      <c r="M196" s="297"/>
      <c r="N196" s="298">
        <f t="shared" si="5"/>
        <v>0</v>
      </c>
      <c r="O196" s="286"/>
      <c r="P196" s="286"/>
      <c r="Q196" s="286"/>
      <c r="R196" s="40"/>
      <c r="T196" s="175" t="s">
        <v>22</v>
      </c>
      <c r="U196" s="47" t="s">
        <v>44</v>
      </c>
      <c r="V196" s="39"/>
      <c r="W196" s="176">
        <f t="shared" si="6"/>
        <v>0</v>
      </c>
      <c r="X196" s="176">
        <v>2.15</v>
      </c>
      <c r="Y196" s="176">
        <f t="shared" si="7"/>
        <v>2.15</v>
      </c>
      <c r="Z196" s="176">
        <v>0</v>
      </c>
      <c r="AA196" s="177">
        <f t="shared" si="8"/>
        <v>0</v>
      </c>
      <c r="AR196" s="21" t="s">
        <v>210</v>
      </c>
      <c r="AT196" s="21" t="s">
        <v>221</v>
      </c>
      <c r="AU196" s="21" t="s">
        <v>121</v>
      </c>
      <c r="AY196" s="21" t="s">
        <v>165</v>
      </c>
      <c r="BE196" s="113">
        <f t="shared" si="9"/>
        <v>0</v>
      </c>
      <c r="BF196" s="113">
        <f t="shared" si="10"/>
        <v>0</v>
      </c>
      <c r="BG196" s="113">
        <f t="shared" si="11"/>
        <v>0</v>
      </c>
      <c r="BH196" s="113">
        <f t="shared" si="12"/>
        <v>0</v>
      </c>
      <c r="BI196" s="113">
        <f t="shared" si="13"/>
        <v>0</v>
      </c>
      <c r="BJ196" s="21" t="s">
        <v>87</v>
      </c>
      <c r="BK196" s="113">
        <f t="shared" si="14"/>
        <v>0</v>
      </c>
      <c r="BL196" s="21" t="s">
        <v>170</v>
      </c>
      <c r="BM196" s="21" t="s">
        <v>913</v>
      </c>
    </row>
    <row r="197" spans="2:65" s="1" customFormat="1" ht="44.25" customHeight="1">
      <c r="B197" s="38"/>
      <c r="C197" s="202" t="s">
        <v>310</v>
      </c>
      <c r="D197" s="202" t="s">
        <v>221</v>
      </c>
      <c r="E197" s="203" t="s">
        <v>914</v>
      </c>
      <c r="F197" s="295" t="s">
        <v>915</v>
      </c>
      <c r="G197" s="295"/>
      <c r="H197" s="295"/>
      <c r="I197" s="295"/>
      <c r="J197" s="204" t="s">
        <v>286</v>
      </c>
      <c r="K197" s="205">
        <v>1</v>
      </c>
      <c r="L197" s="296">
        <v>0</v>
      </c>
      <c r="M197" s="297"/>
      <c r="N197" s="298">
        <f t="shared" si="5"/>
        <v>0</v>
      </c>
      <c r="O197" s="286"/>
      <c r="P197" s="286"/>
      <c r="Q197" s="286"/>
      <c r="R197" s="40"/>
      <c r="T197" s="175" t="s">
        <v>22</v>
      </c>
      <c r="U197" s="47" t="s">
        <v>44</v>
      </c>
      <c r="V197" s="39"/>
      <c r="W197" s="176">
        <f t="shared" si="6"/>
        <v>0</v>
      </c>
      <c r="X197" s="176">
        <v>1.0129999999999999</v>
      </c>
      <c r="Y197" s="176">
        <f t="shared" si="7"/>
        <v>1.0129999999999999</v>
      </c>
      <c r="Z197" s="176">
        <v>0</v>
      </c>
      <c r="AA197" s="177">
        <f t="shared" si="8"/>
        <v>0</v>
      </c>
      <c r="AR197" s="21" t="s">
        <v>210</v>
      </c>
      <c r="AT197" s="21" t="s">
        <v>221</v>
      </c>
      <c r="AU197" s="21" t="s">
        <v>121</v>
      </c>
      <c r="AY197" s="21" t="s">
        <v>165</v>
      </c>
      <c r="BE197" s="113">
        <f t="shared" si="9"/>
        <v>0</v>
      </c>
      <c r="BF197" s="113">
        <f t="shared" si="10"/>
        <v>0</v>
      </c>
      <c r="BG197" s="113">
        <f t="shared" si="11"/>
        <v>0</v>
      </c>
      <c r="BH197" s="113">
        <f t="shared" si="12"/>
        <v>0</v>
      </c>
      <c r="BI197" s="113">
        <f t="shared" si="13"/>
        <v>0</v>
      </c>
      <c r="BJ197" s="21" t="s">
        <v>87</v>
      </c>
      <c r="BK197" s="113">
        <f t="shared" si="14"/>
        <v>0</v>
      </c>
      <c r="BL197" s="21" t="s">
        <v>170</v>
      </c>
      <c r="BM197" s="21" t="s">
        <v>916</v>
      </c>
    </row>
    <row r="198" spans="2:65" s="1" customFormat="1" ht="31.5" customHeight="1">
      <c r="B198" s="38"/>
      <c r="C198" s="202" t="s">
        <v>314</v>
      </c>
      <c r="D198" s="202" t="s">
        <v>221</v>
      </c>
      <c r="E198" s="203" t="s">
        <v>917</v>
      </c>
      <c r="F198" s="295" t="s">
        <v>918</v>
      </c>
      <c r="G198" s="295"/>
      <c r="H198" s="295"/>
      <c r="I198" s="295"/>
      <c r="J198" s="204" t="s">
        <v>286</v>
      </c>
      <c r="K198" s="205">
        <v>1</v>
      </c>
      <c r="L198" s="296">
        <v>0</v>
      </c>
      <c r="M198" s="297"/>
      <c r="N198" s="298">
        <f t="shared" si="5"/>
        <v>0</v>
      </c>
      <c r="O198" s="286"/>
      <c r="P198" s="286"/>
      <c r="Q198" s="286"/>
      <c r="R198" s="40"/>
      <c r="T198" s="175" t="s">
        <v>22</v>
      </c>
      <c r="U198" s="47" t="s">
        <v>44</v>
      </c>
      <c r="V198" s="39"/>
      <c r="W198" s="176">
        <f t="shared" si="6"/>
        <v>0</v>
      </c>
      <c r="X198" s="176">
        <v>0.58499999999999996</v>
      </c>
      <c r="Y198" s="176">
        <f t="shared" si="7"/>
        <v>0.58499999999999996</v>
      </c>
      <c r="Z198" s="176">
        <v>0</v>
      </c>
      <c r="AA198" s="177">
        <f t="shared" si="8"/>
        <v>0</v>
      </c>
      <c r="AR198" s="21" t="s">
        <v>210</v>
      </c>
      <c r="AT198" s="21" t="s">
        <v>221</v>
      </c>
      <c r="AU198" s="21" t="s">
        <v>121</v>
      </c>
      <c r="AY198" s="21" t="s">
        <v>165</v>
      </c>
      <c r="BE198" s="113">
        <f t="shared" si="9"/>
        <v>0</v>
      </c>
      <c r="BF198" s="113">
        <f t="shared" si="10"/>
        <v>0</v>
      </c>
      <c r="BG198" s="113">
        <f t="shared" si="11"/>
        <v>0</v>
      </c>
      <c r="BH198" s="113">
        <f t="shared" si="12"/>
        <v>0</v>
      </c>
      <c r="BI198" s="113">
        <f t="shared" si="13"/>
        <v>0</v>
      </c>
      <c r="BJ198" s="21" t="s">
        <v>87</v>
      </c>
      <c r="BK198" s="113">
        <f t="shared" si="14"/>
        <v>0</v>
      </c>
      <c r="BL198" s="21" t="s">
        <v>170</v>
      </c>
      <c r="BM198" s="21" t="s">
        <v>919</v>
      </c>
    </row>
    <row r="199" spans="2:65" s="1" customFormat="1" ht="31.5" customHeight="1">
      <c r="B199" s="38"/>
      <c r="C199" s="171" t="s">
        <v>283</v>
      </c>
      <c r="D199" s="171" t="s">
        <v>166</v>
      </c>
      <c r="E199" s="172" t="s">
        <v>920</v>
      </c>
      <c r="F199" s="283" t="s">
        <v>921</v>
      </c>
      <c r="G199" s="283"/>
      <c r="H199" s="283"/>
      <c r="I199" s="283"/>
      <c r="J199" s="173" t="s">
        <v>286</v>
      </c>
      <c r="K199" s="174">
        <v>2</v>
      </c>
      <c r="L199" s="284">
        <v>0</v>
      </c>
      <c r="M199" s="285"/>
      <c r="N199" s="286">
        <f t="shared" si="5"/>
        <v>0</v>
      </c>
      <c r="O199" s="286"/>
      <c r="P199" s="286"/>
      <c r="Q199" s="286"/>
      <c r="R199" s="40"/>
      <c r="T199" s="175" t="s">
        <v>22</v>
      </c>
      <c r="U199" s="47" t="s">
        <v>44</v>
      </c>
      <c r="V199" s="39"/>
      <c r="W199" s="176">
        <f t="shared" si="6"/>
        <v>0</v>
      </c>
      <c r="X199" s="176">
        <v>6.9470000000000004E-2</v>
      </c>
      <c r="Y199" s="176">
        <f t="shared" si="7"/>
        <v>0.13894000000000001</v>
      </c>
      <c r="Z199" s="176">
        <v>0</v>
      </c>
      <c r="AA199" s="177">
        <f t="shared" si="8"/>
        <v>0</v>
      </c>
      <c r="AR199" s="21" t="s">
        <v>170</v>
      </c>
      <c r="AT199" s="21" t="s">
        <v>166</v>
      </c>
      <c r="AU199" s="21" t="s">
        <v>121</v>
      </c>
      <c r="AY199" s="21" t="s">
        <v>165</v>
      </c>
      <c r="BE199" s="113">
        <f t="shared" si="9"/>
        <v>0</v>
      </c>
      <c r="BF199" s="113">
        <f t="shared" si="10"/>
        <v>0</v>
      </c>
      <c r="BG199" s="113">
        <f t="shared" si="11"/>
        <v>0</v>
      </c>
      <c r="BH199" s="113">
        <f t="shared" si="12"/>
        <v>0</v>
      </c>
      <c r="BI199" s="113">
        <f t="shared" si="13"/>
        <v>0</v>
      </c>
      <c r="BJ199" s="21" t="s">
        <v>87</v>
      </c>
      <c r="BK199" s="113">
        <f t="shared" si="14"/>
        <v>0</v>
      </c>
      <c r="BL199" s="21" t="s">
        <v>170</v>
      </c>
      <c r="BM199" s="21" t="s">
        <v>922</v>
      </c>
    </row>
    <row r="200" spans="2:65" s="1" customFormat="1" ht="44.25" customHeight="1">
      <c r="B200" s="38"/>
      <c r="C200" s="171" t="s">
        <v>321</v>
      </c>
      <c r="D200" s="171" t="s">
        <v>166</v>
      </c>
      <c r="E200" s="172" t="s">
        <v>923</v>
      </c>
      <c r="F200" s="283" t="s">
        <v>924</v>
      </c>
      <c r="G200" s="283"/>
      <c r="H200" s="283"/>
      <c r="I200" s="283"/>
      <c r="J200" s="173" t="s">
        <v>286</v>
      </c>
      <c r="K200" s="174">
        <v>1</v>
      </c>
      <c r="L200" s="284">
        <v>0</v>
      </c>
      <c r="M200" s="285"/>
      <c r="N200" s="286">
        <f t="shared" si="5"/>
        <v>0</v>
      </c>
      <c r="O200" s="286"/>
      <c r="P200" s="286"/>
      <c r="Q200" s="286"/>
      <c r="R200" s="40"/>
      <c r="T200" s="175" t="s">
        <v>22</v>
      </c>
      <c r="U200" s="47" t="s">
        <v>44</v>
      </c>
      <c r="V200" s="39"/>
      <c r="W200" s="176">
        <f t="shared" si="6"/>
        <v>0</v>
      </c>
      <c r="X200" s="176">
        <v>1.136E-2</v>
      </c>
      <c r="Y200" s="176">
        <f t="shared" si="7"/>
        <v>1.136E-2</v>
      </c>
      <c r="Z200" s="176">
        <v>0</v>
      </c>
      <c r="AA200" s="177">
        <f t="shared" si="8"/>
        <v>0</v>
      </c>
      <c r="AR200" s="21" t="s">
        <v>170</v>
      </c>
      <c r="AT200" s="21" t="s">
        <v>166</v>
      </c>
      <c r="AU200" s="21" t="s">
        <v>121</v>
      </c>
      <c r="AY200" s="21" t="s">
        <v>165</v>
      </c>
      <c r="BE200" s="113">
        <f t="shared" si="9"/>
        <v>0</v>
      </c>
      <c r="BF200" s="113">
        <f t="shared" si="10"/>
        <v>0</v>
      </c>
      <c r="BG200" s="113">
        <f t="shared" si="11"/>
        <v>0</v>
      </c>
      <c r="BH200" s="113">
        <f t="shared" si="12"/>
        <v>0</v>
      </c>
      <c r="BI200" s="113">
        <f t="shared" si="13"/>
        <v>0</v>
      </c>
      <c r="BJ200" s="21" t="s">
        <v>87</v>
      </c>
      <c r="BK200" s="113">
        <f t="shared" si="14"/>
        <v>0</v>
      </c>
      <c r="BL200" s="21" t="s">
        <v>170</v>
      </c>
      <c r="BM200" s="21" t="s">
        <v>925</v>
      </c>
    </row>
    <row r="201" spans="2:65" s="1" customFormat="1" ht="44.25" customHeight="1">
      <c r="B201" s="38"/>
      <c r="C201" s="171" t="s">
        <v>265</v>
      </c>
      <c r="D201" s="171" t="s">
        <v>166</v>
      </c>
      <c r="E201" s="172" t="s">
        <v>816</v>
      </c>
      <c r="F201" s="283" t="s">
        <v>817</v>
      </c>
      <c r="G201" s="283"/>
      <c r="H201" s="283"/>
      <c r="I201" s="283"/>
      <c r="J201" s="173" t="s">
        <v>286</v>
      </c>
      <c r="K201" s="174">
        <v>1</v>
      </c>
      <c r="L201" s="284">
        <v>0</v>
      </c>
      <c r="M201" s="285"/>
      <c r="N201" s="286">
        <f t="shared" si="5"/>
        <v>0</v>
      </c>
      <c r="O201" s="286"/>
      <c r="P201" s="286"/>
      <c r="Q201" s="286"/>
      <c r="R201" s="40"/>
      <c r="T201" s="175" t="s">
        <v>22</v>
      </c>
      <c r="U201" s="47" t="s">
        <v>44</v>
      </c>
      <c r="V201" s="39"/>
      <c r="W201" s="176">
        <f t="shared" si="6"/>
        <v>0</v>
      </c>
      <c r="X201" s="176">
        <v>1.8180000000000002E-2</v>
      </c>
      <c r="Y201" s="176">
        <f t="shared" si="7"/>
        <v>1.8180000000000002E-2</v>
      </c>
      <c r="Z201" s="176">
        <v>0</v>
      </c>
      <c r="AA201" s="177">
        <f t="shared" si="8"/>
        <v>0</v>
      </c>
      <c r="AR201" s="21" t="s">
        <v>170</v>
      </c>
      <c r="AT201" s="21" t="s">
        <v>166</v>
      </c>
      <c r="AU201" s="21" t="s">
        <v>121</v>
      </c>
      <c r="AY201" s="21" t="s">
        <v>165</v>
      </c>
      <c r="BE201" s="113">
        <f t="shared" si="9"/>
        <v>0</v>
      </c>
      <c r="BF201" s="113">
        <f t="shared" si="10"/>
        <v>0</v>
      </c>
      <c r="BG201" s="113">
        <f t="shared" si="11"/>
        <v>0</v>
      </c>
      <c r="BH201" s="113">
        <f t="shared" si="12"/>
        <v>0</v>
      </c>
      <c r="BI201" s="113">
        <f t="shared" si="13"/>
        <v>0</v>
      </c>
      <c r="BJ201" s="21" t="s">
        <v>87</v>
      </c>
      <c r="BK201" s="113">
        <f t="shared" si="14"/>
        <v>0</v>
      </c>
      <c r="BL201" s="21" t="s">
        <v>170</v>
      </c>
      <c r="BM201" s="21" t="s">
        <v>926</v>
      </c>
    </row>
    <row r="202" spans="2:65" s="1" customFormat="1" ht="31.5" customHeight="1">
      <c r="B202" s="38"/>
      <c r="C202" s="171" t="s">
        <v>333</v>
      </c>
      <c r="D202" s="171" t="s">
        <v>166</v>
      </c>
      <c r="E202" s="172" t="s">
        <v>819</v>
      </c>
      <c r="F202" s="283" t="s">
        <v>820</v>
      </c>
      <c r="G202" s="283"/>
      <c r="H202" s="283"/>
      <c r="I202" s="283"/>
      <c r="J202" s="173" t="s">
        <v>286</v>
      </c>
      <c r="K202" s="174">
        <v>2</v>
      </c>
      <c r="L202" s="284">
        <v>0</v>
      </c>
      <c r="M202" s="285"/>
      <c r="N202" s="286">
        <f t="shared" si="5"/>
        <v>0</v>
      </c>
      <c r="O202" s="286"/>
      <c r="P202" s="286"/>
      <c r="Q202" s="286"/>
      <c r="R202" s="40"/>
      <c r="T202" s="175" t="s">
        <v>22</v>
      </c>
      <c r="U202" s="47" t="s">
        <v>44</v>
      </c>
      <c r="V202" s="39"/>
      <c r="W202" s="176">
        <f t="shared" si="6"/>
        <v>0</v>
      </c>
      <c r="X202" s="176">
        <v>6.2199999999999998E-3</v>
      </c>
      <c r="Y202" s="176">
        <f t="shared" si="7"/>
        <v>1.244E-2</v>
      </c>
      <c r="Z202" s="176">
        <v>0</v>
      </c>
      <c r="AA202" s="177">
        <f t="shared" si="8"/>
        <v>0</v>
      </c>
      <c r="AR202" s="21" t="s">
        <v>170</v>
      </c>
      <c r="AT202" s="21" t="s">
        <v>166</v>
      </c>
      <c r="AU202" s="21" t="s">
        <v>121</v>
      </c>
      <c r="AY202" s="21" t="s">
        <v>165</v>
      </c>
      <c r="BE202" s="113">
        <f t="shared" si="9"/>
        <v>0</v>
      </c>
      <c r="BF202" s="113">
        <f t="shared" si="10"/>
        <v>0</v>
      </c>
      <c r="BG202" s="113">
        <f t="shared" si="11"/>
        <v>0</v>
      </c>
      <c r="BH202" s="113">
        <f t="shared" si="12"/>
        <v>0</v>
      </c>
      <c r="BI202" s="113">
        <f t="shared" si="13"/>
        <v>0</v>
      </c>
      <c r="BJ202" s="21" t="s">
        <v>87</v>
      </c>
      <c r="BK202" s="113">
        <f t="shared" si="14"/>
        <v>0</v>
      </c>
      <c r="BL202" s="21" t="s">
        <v>170</v>
      </c>
      <c r="BM202" s="21" t="s">
        <v>927</v>
      </c>
    </row>
    <row r="203" spans="2:65" s="1" customFormat="1" ht="31.5" customHeight="1">
      <c r="B203" s="38"/>
      <c r="C203" s="171" t="s">
        <v>338</v>
      </c>
      <c r="D203" s="171" t="s">
        <v>166</v>
      </c>
      <c r="E203" s="172" t="s">
        <v>822</v>
      </c>
      <c r="F203" s="283" t="s">
        <v>823</v>
      </c>
      <c r="G203" s="283"/>
      <c r="H203" s="283"/>
      <c r="I203" s="283"/>
      <c r="J203" s="173" t="s">
        <v>286</v>
      </c>
      <c r="K203" s="174">
        <v>1</v>
      </c>
      <c r="L203" s="284">
        <v>0</v>
      </c>
      <c r="M203" s="285"/>
      <c r="N203" s="286">
        <f t="shared" si="5"/>
        <v>0</v>
      </c>
      <c r="O203" s="286"/>
      <c r="P203" s="286"/>
      <c r="Q203" s="286"/>
      <c r="R203" s="40"/>
      <c r="T203" s="175" t="s">
        <v>22</v>
      </c>
      <c r="U203" s="47" t="s">
        <v>44</v>
      </c>
      <c r="V203" s="39"/>
      <c r="W203" s="176">
        <f t="shared" si="6"/>
        <v>0</v>
      </c>
      <c r="X203" s="176">
        <v>0</v>
      </c>
      <c r="Y203" s="176">
        <f t="shared" si="7"/>
        <v>0</v>
      </c>
      <c r="Z203" s="176">
        <v>0</v>
      </c>
      <c r="AA203" s="177">
        <f t="shared" si="8"/>
        <v>0</v>
      </c>
      <c r="AR203" s="21" t="s">
        <v>170</v>
      </c>
      <c r="AT203" s="21" t="s">
        <v>166</v>
      </c>
      <c r="AU203" s="21" t="s">
        <v>121</v>
      </c>
      <c r="AY203" s="21" t="s">
        <v>165</v>
      </c>
      <c r="BE203" s="113">
        <f t="shared" si="9"/>
        <v>0</v>
      </c>
      <c r="BF203" s="113">
        <f t="shared" si="10"/>
        <v>0</v>
      </c>
      <c r="BG203" s="113">
        <f t="shared" si="11"/>
        <v>0</v>
      </c>
      <c r="BH203" s="113">
        <f t="shared" si="12"/>
        <v>0</v>
      </c>
      <c r="BI203" s="113">
        <f t="shared" si="13"/>
        <v>0</v>
      </c>
      <c r="BJ203" s="21" t="s">
        <v>87</v>
      </c>
      <c r="BK203" s="113">
        <f t="shared" si="14"/>
        <v>0</v>
      </c>
      <c r="BL203" s="21" t="s">
        <v>170</v>
      </c>
      <c r="BM203" s="21" t="s">
        <v>928</v>
      </c>
    </row>
    <row r="204" spans="2:65" s="1" customFormat="1" ht="44.25" customHeight="1">
      <c r="B204" s="38"/>
      <c r="C204" s="171" t="s">
        <v>342</v>
      </c>
      <c r="D204" s="171" t="s">
        <v>166</v>
      </c>
      <c r="E204" s="172" t="s">
        <v>825</v>
      </c>
      <c r="F204" s="283" t="s">
        <v>826</v>
      </c>
      <c r="G204" s="283"/>
      <c r="H204" s="283"/>
      <c r="I204" s="283"/>
      <c r="J204" s="173" t="s">
        <v>286</v>
      </c>
      <c r="K204" s="174">
        <v>2</v>
      </c>
      <c r="L204" s="284">
        <v>0</v>
      </c>
      <c r="M204" s="285"/>
      <c r="N204" s="286">
        <f t="shared" si="5"/>
        <v>0</v>
      </c>
      <c r="O204" s="286"/>
      <c r="P204" s="286"/>
      <c r="Q204" s="286"/>
      <c r="R204" s="40"/>
      <c r="T204" s="175" t="s">
        <v>22</v>
      </c>
      <c r="U204" s="47" t="s">
        <v>44</v>
      </c>
      <c r="V204" s="39"/>
      <c r="W204" s="176">
        <f t="shared" si="6"/>
        <v>0</v>
      </c>
      <c r="X204" s="176">
        <v>3.5349999999999999E-2</v>
      </c>
      <c r="Y204" s="176">
        <f t="shared" si="7"/>
        <v>7.0699999999999999E-2</v>
      </c>
      <c r="Z204" s="176">
        <v>0</v>
      </c>
      <c r="AA204" s="177">
        <f t="shared" si="8"/>
        <v>0</v>
      </c>
      <c r="AR204" s="21" t="s">
        <v>170</v>
      </c>
      <c r="AT204" s="21" t="s">
        <v>166</v>
      </c>
      <c r="AU204" s="21" t="s">
        <v>121</v>
      </c>
      <c r="AY204" s="21" t="s">
        <v>165</v>
      </c>
      <c r="BE204" s="113">
        <f t="shared" si="9"/>
        <v>0</v>
      </c>
      <c r="BF204" s="113">
        <f t="shared" si="10"/>
        <v>0</v>
      </c>
      <c r="BG204" s="113">
        <f t="shared" si="11"/>
        <v>0</v>
      </c>
      <c r="BH204" s="113">
        <f t="shared" si="12"/>
        <v>0</v>
      </c>
      <c r="BI204" s="113">
        <f t="shared" si="13"/>
        <v>0</v>
      </c>
      <c r="BJ204" s="21" t="s">
        <v>87</v>
      </c>
      <c r="BK204" s="113">
        <f t="shared" si="14"/>
        <v>0</v>
      </c>
      <c r="BL204" s="21" t="s">
        <v>170</v>
      </c>
      <c r="BM204" s="21" t="s">
        <v>929</v>
      </c>
    </row>
    <row r="205" spans="2:65" s="1" customFormat="1" ht="22.5" customHeight="1">
      <c r="B205" s="38"/>
      <c r="C205" s="171" t="s">
        <v>276</v>
      </c>
      <c r="D205" s="171" t="s">
        <v>166</v>
      </c>
      <c r="E205" s="172" t="s">
        <v>930</v>
      </c>
      <c r="F205" s="283" t="s">
        <v>931</v>
      </c>
      <c r="G205" s="283"/>
      <c r="H205" s="283"/>
      <c r="I205" s="283"/>
      <c r="J205" s="173" t="s">
        <v>286</v>
      </c>
      <c r="K205" s="174">
        <v>4</v>
      </c>
      <c r="L205" s="284">
        <v>0</v>
      </c>
      <c r="M205" s="285"/>
      <c r="N205" s="286">
        <f t="shared" si="5"/>
        <v>0</v>
      </c>
      <c r="O205" s="286"/>
      <c r="P205" s="286"/>
      <c r="Q205" s="286"/>
      <c r="R205" s="40"/>
      <c r="T205" s="175" t="s">
        <v>22</v>
      </c>
      <c r="U205" s="47" t="s">
        <v>44</v>
      </c>
      <c r="V205" s="39"/>
      <c r="W205" s="176">
        <f t="shared" si="6"/>
        <v>0</v>
      </c>
      <c r="X205" s="176">
        <v>0.14494000000000001</v>
      </c>
      <c r="Y205" s="176">
        <f t="shared" si="7"/>
        <v>0.57976000000000005</v>
      </c>
      <c r="Z205" s="176">
        <v>0</v>
      </c>
      <c r="AA205" s="177">
        <f t="shared" si="8"/>
        <v>0</v>
      </c>
      <c r="AR205" s="21" t="s">
        <v>170</v>
      </c>
      <c r="AT205" s="21" t="s">
        <v>166</v>
      </c>
      <c r="AU205" s="21" t="s">
        <v>121</v>
      </c>
      <c r="AY205" s="21" t="s">
        <v>165</v>
      </c>
      <c r="BE205" s="113">
        <f t="shared" si="9"/>
        <v>0</v>
      </c>
      <c r="BF205" s="113">
        <f t="shared" si="10"/>
        <v>0</v>
      </c>
      <c r="BG205" s="113">
        <f t="shared" si="11"/>
        <v>0</v>
      </c>
      <c r="BH205" s="113">
        <f t="shared" si="12"/>
        <v>0</v>
      </c>
      <c r="BI205" s="113">
        <f t="shared" si="13"/>
        <v>0</v>
      </c>
      <c r="BJ205" s="21" t="s">
        <v>87</v>
      </c>
      <c r="BK205" s="113">
        <f t="shared" si="14"/>
        <v>0</v>
      </c>
      <c r="BL205" s="21" t="s">
        <v>170</v>
      </c>
      <c r="BM205" s="21" t="s">
        <v>932</v>
      </c>
    </row>
    <row r="206" spans="2:65" s="1" customFormat="1" ht="22.5" customHeight="1">
      <c r="B206" s="38"/>
      <c r="C206" s="202" t="s">
        <v>349</v>
      </c>
      <c r="D206" s="202" t="s">
        <v>221</v>
      </c>
      <c r="E206" s="203" t="s">
        <v>933</v>
      </c>
      <c r="F206" s="295" t="s">
        <v>934</v>
      </c>
      <c r="G206" s="295"/>
      <c r="H206" s="295"/>
      <c r="I206" s="295"/>
      <c r="J206" s="204" t="s">
        <v>286</v>
      </c>
      <c r="K206" s="205">
        <v>4</v>
      </c>
      <c r="L206" s="296">
        <v>0</v>
      </c>
      <c r="M206" s="297"/>
      <c r="N206" s="298">
        <f t="shared" si="5"/>
        <v>0</v>
      </c>
      <c r="O206" s="286"/>
      <c r="P206" s="286"/>
      <c r="Q206" s="286"/>
      <c r="R206" s="40"/>
      <c r="T206" s="175" t="s">
        <v>22</v>
      </c>
      <c r="U206" s="47" t="s">
        <v>44</v>
      </c>
      <c r="V206" s="39"/>
      <c r="W206" s="176">
        <f t="shared" si="6"/>
        <v>0</v>
      </c>
      <c r="X206" s="176">
        <v>0</v>
      </c>
      <c r="Y206" s="176">
        <f t="shared" si="7"/>
        <v>0</v>
      </c>
      <c r="Z206" s="176">
        <v>0</v>
      </c>
      <c r="AA206" s="177">
        <f t="shared" si="8"/>
        <v>0</v>
      </c>
      <c r="AR206" s="21" t="s">
        <v>210</v>
      </c>
      <c r="AT206" s="21" t="s">
        <v>221</v>
      </c>
      <c r="AU206" s="21" t="s">
        <v>121</v>
      </c>
      <c r="AY206" s="21" t="s">
        <v>165</v>
      </c>
      <c r="BE206" s="113">
        <f t="shared" si="9"/>
        <v>0</v>
      </c>
      <c r="BF206" s="113">
        <f t="shared" si="10"/>
        <v>0</v>
      </c>
      <c r="BG206" s="113">
        <f t="shared" si="11"/>
        <v>0</v>
      </c>
      <c r="BH206" s="113">
        <f t="shared" si="12"/>
        <v>0</v>
      </c>
      <c r="BI206" s="113">
        <f t="shared" si="13"/>
        <v>0</v>
      </c>
      <c r="BJ206" s="21" t="s">
        <v>87</v>
      </c>
      <c r="BK206" s="113">
        <f t="shared" si="14"/>
        <v>0</v>
      </c>
      <c r="BL206" s="21" t="s">
        <v>170</v>
      </c>
      <c r="BM206" s="21" t="s">
        <v>935</v>
      </c>
    </row>
    <row r="207" spans="2:65" s="1" customFormat="1" ht="31.5" customHeight="1">
      <c r="B207" s="38"/>
      <c r="C207" s="202" t="s">
        <v>353</v>
      </c>
      <c r="D207" s="202" t="s">
        <v>221</v>
      </c>
      <c r="E207" s="203" t="s">
        <v>936</v>
      </c>
      <c r="F207" s="295" t="s">
        <v>937</v>
      </c>
      <c r="G207" s="295"/>
      <c r="H207" s="295"/>
      <c r="I207" s="295"/>
      <c r="J207" s="204" t="s">
        <v>286</v>
      </c>
      <c r="K207" s="205">
        <v>4</v>
      </c>
      <c r="L207" s="296">
        <v>0</v>
      </c>
      <c r="M207" s="297"/>
      <c r="N207" s="298">
        <f t="shared" si="5"/>
        <v>0</v>
      </c>
      <c r="O207" s="286"/>
      <c r="P207" s="286"/>
      <c r="Q207" s="286"/>
      <c r="R207" s="40"/>
      <c r="T207" s="175" t="s">
        <v>22</v>
      </c>
      <c r="U207" s="47" t="s">
        <v>44</v>
      </c>
      <c r="V207" s="39"/>
      <c r="W207" s="176">
        <f t="shared" si="6"/>
        <v>0</v>
      </c>
      <c r="X207" s="176">
        <v>0</v>
      </c>
      <c r="Y207" s="176">
        <f t="shared" si="7"/>
        <v>0</v>
      </c>
      <c r="Z207" s="176">
        <v>0</v>
      </c>
      <c r="AA207" s="177">
        <f t="shared" si="8"/>
        <v>0</v>
      </c>
      <c r="AR207" s="21" t="s">
        <v>210</v>
      </c>
      <c r="AT207" s="21" t="s">
        <v>221</v>
      </c>
      <c r="AU207" s="21" t="s">
        <v>121</v>
      </c>
      <c r="AY207" s="21" t="s">
        <v>165</v>
      </c>
      <c r="BE207" s="113">
        <f t="shared" si="9"/>
        <v>0</v>
      </c>
      <c r="BF207" s="113">
        <f t="shared" si="10"/>
        <v>0</v>
      </c>
      <c r="BG207" s="113">
        <f t="shared" si="11"/>
        <v>0</v>
      </c>
      <c r="BH207" s="113">
        <f t="shared" si="12"/>
        <v>0</v>
      </c>
      <c r="BI207" s="113">
        <f t="shared" si="13"/>
        <v>0</v>
      </c>
      <c r="BJ207" s="21" t="s">
        <v>87</v>
      </c>
      <c r="BK207" s="113">
        <f t="shared" si="14"/>
        <v>0</v>
      </c>
      <c r="BL207" s="21" t="s">
        <v>170</v>
      </c>
      <c r="BM207" s="21" t="s">
        <v>938</v>
      </c>
    </row>
    <row r="208" spans="2:65" s="1" customFormat="1" ht="22.5" customHeight="1">
      <c r="B208" s="38"/>
      <c r="C208" s="202" t="s">
        <v>357</v>
      </c>
      <c r="D208" s="202" t="s">
        <v>221</v>
      </c>
      <c r="E208" s="203" t="s">
        <v>939</v>
      </c>
      <c r="F208" s="295" t="s">
        <v>940</v>
      </c>
      <c r="G208" s="295"/>
      <c r="H208" s="295"/>
      <c r="I208" s="295"/>
      <c r="J208" s="204" t="s">
        <v>286</v>
      </c>
      <c r="K208" s="205">
        <v>4</v>
      </c>
      <c r="L208" s="296">
        <v>0</v>
      </c>
      <c r="M208" s="297"/>
      <c r="N208" s="298">
        <f t="shared" si="5"/>
        <v>0</v>
      </c>
      <c r="O208" s="286"/>
      <c r="P208" s="286"/>
      <c r="Q208" s="286"/>
      <c r="R208" s="40"/>
      <c r="T208" s="175" t="s">
        <v>22</v>
      </c>
      <c r="U208" s="47" t="s">
        <v>44</v>
      </c>
      <c r="V208" s="39"/>
      <c r="W208" s="176">
        <f t="shared" si="6"/>
        <v>0</v>
      </c>
      <c r="X208" s="176">
        <v>0</v>
      </c>
      <c r="Y208" s="176">
        <f t="shared" si="7"/>
        <v>0</v>
      </c>
      <c r="Z208" s="176">
        <v>0</v>
      </c>
      <c r="AA208" s="177">
        <f t="shared" si="8"/>
        <v>0</v>
      </c>
      <c r="AR208" s="21" t="s">
        <v>210</v>
      </c>
      <c r="AT208" s="21" t="s">
        <v>221</v>
      </c>
      <c r="AU208" s="21" t="s">
        <v>121</v>
      </c>
      <c r="AY208" s="21" t="s">
        <v>165</v>
      </c>
      <c r="BE208" s="113">
        <f t="shared" si="9"/>
        <v>0</v>
      </c>
      <c r="BF208" s="113">
        <f t="shared" si="10"/>
        <v>0</v>
      </c>
      <c r="BG208" s="113">
        <f t="shared" si="11"/>
        <v>0</v>
      </c>
      <c r="BH208" s="113">
        <f t="shared" si="12"/>
        <v>0</v>
      </c>
      <c r="BI208" s="113">
        <f t="shared" si="13"/>
        <v>0</v>
      </c>
      <c r="BJ208" s="21" t="s">
        <v>87</v>
      </c>
      <c r="BK208" s="113">
        <f t="shared" si="14"/>
        <v>0</v>
      </c>
      <c r="BL208" s="21" t="s">
        <v>170</v>
      </c>
      <c r="BM208" s="21" t="s">
        <v>941</v>
      </c>
    </row>
    <row r="209" spans="2:65" s="1" customFormat="1" ht="22.5" customHeight="1">
      <c r="B209" s="38"/>
      <c r="C209" s="202" t="s">
        <v>361</v>
      </c>
      <c r="D209" s="202" t="s">
        <v>221</v>
      </c>
      <c r="E209" s="203" t="s">
        <v>942</v>
      </c>
      <c r="F209" s="295" t="s">
        <v>943</v>
      </c>
      <c r="G209" s="295"/>
      <c r="H209" s="295"/>
      <c r="I209" s="295"/>
      <c r="J209" s="204" t="s">
        <v>286</v>
      </c>
      <c r="K209" s="205">
        <v>4</v>
      </c>
      <c r="L209" s="296">
        <v>0</v>
      </c>
      <c r="M209" s="297"/>
      <c r="N209" s="298">
        <f t="shared" si="5"/>
        <v>0</v>
      </c>
      <c r="O209" s="286"/>
      <c r="P209" s="286"/>
      <c r="Q209" s="286"/>
      <c r="R209" s="40"/>
      <c r="T209" s="175" t="s">
        <v>22</v>
      </c>
      <c r="U209" s="47" t="s">
        <v>44</v>
      </c>
      <c r="V209" s="39"/>
      <c r="W209" s="176">
        <f t="shared" si="6"/>
        <v>0</v>
      </c>
      <c r="X209" s="176">
        <v>0</v>
      </c>
      <c r="Y209" s="176">
        <f t="shared" si="7"/>
        <v>0</v>
      </c>
      <c r="Z209" s="176">
        <v>0</v>
      </c>
      <c r="AA209" s="177">
        <f t="shared" si="8"/>
        <v>0</v>
      </c>
      <c r="AR209" s="21" t="s">
        <v>210</v>
      </c>
      <c r="AT209" s="21" t="s">
        <v>221</v>
      </c>
      <c r="AU209" s="21" t="s">
        <v>121</v>
      </c>
      <c r="AY209" s="21" t="s">
        <v>165</v>
      </c>
      <c r="BE209" s="113">
        <f t="shared" si="9"/>
        <v>0</v>
      </c>
      <c r="BF209" s="113">
        <f t="shared" si="10"/>
        <v>0</v>
      </c>
      <c r="BG209" s="113">
        <f t="shared" si="11"/>
        <v>0</v>
      </c>
      <c r="BH209" s="113">
        <f t="shared" si="12"/>
        <v>0</v>
      </c>
      <c r="BI209" s="113">
        <f t="shared" si="13"/>
        <v>0</v>
      </c>
      <c r="BJ209" s="21" t="s">
        <v>87</v>
      </c>
      <c r="BK209" s="113">
        <f t="shared" si="14"/>
        <v>0</v>
      </c>
      <c r="BL209" s="21" t="s">
        <v>170</v>
      </c>
      <c r="BM209" s="21" t="s">
        <v>944</v>
      </c>
    </row>
    <row r="210" spans="2:65" s="1" customFormat="1" ht="31.5" customHeight="1">
      <c r="B210" s="38"/>
      <c r="C210" s="171" t="s">
        <v>365</v>
      </c>
      <c r="D210" s="171" t="s">
        <v>166</v>
      </c>
      <c r="E210" s="172" t="s">
        <v>945</v>
      </c>
      <c r="F210" s="283" t="s">
        <v>946</v>
      </c>
      <c r="G210" s="283"/>
      <c r="H210" s="283"/>
      <c r="I210" s="283"/>
      <c r="J210" s="173" t="s">
        <v>286</v>
      </c>
      <c r="K210" s="174">
        <v>1</v>
      </c>
      <c r="L210" s="284">
        <v>0</v>
      </c>
      <c r="M210" s="285"/>
      <c r="N210" s="286">
        <f t="shared" si="5"/>
        <v>0</v>
      </c>
      <c r="O210" s="286"/>
      <c r="P210" s="286"/>
      <c r="Q210" s="286"/>
      <c r="R210" s="40"/>
      <c r="T210" s="175" t="s">
        <v>22</v>
      </c>
      <c r="U210" s="47" t="s">
        <v>44</v>
      </c>
      <c r="V210" s="39"/>
      <c r="W210" s="176">
        <f t="shared" si="6"/>
        <v>0</v>
      </c>
      <c r="X210" s="176">
        <v>7.0200000000000002E-3</v>
      </c>
      <c r="Y210" s="176">
        <f t="shared" si="7"/>
        <v>7.0200000000000002E-3</v>
      </c>
      <c r="Z210" s="176">
        <v>0</v>
      </c>
      <c r="AA210" s="177">
        <f t="shared" si="8"/>
        <v>0</v>
      </c>
      <c r="AR210" s="21" t="s">
        <v>170</v>
      </c>
      <c r="AT210" s="21" t="s">
        <v>166</v>
      </c>
      <c r="AU210" s="21" t="s">
        <v>121</v>
      </c>
      <c r="AY210" s="21" t="s">
        <v>165</v>
      </c>
      <c r="BE210" s="113">
        <f t="shared" si="9"/>
        <v>0</v>
      </c>
      <c r="BF210" s="113">
        <f t="shared" si="10"/>
        <v>0</v>
      </c>
      <c r="BG210" s="113">
        <f t="shared" si="11"/>
        <v>0</v>
      </c>
      <c r="BH210" s="113">
        <f t="shared" si="12"/>
        <v>0</v>
      </c>
      <c r="BI210" s="113">
        <f t="shared" si="13"/>
        <v>0</v>
      </c>
      <c r="BJ210" s="21" t="s">
        <v>87</v>
      </c>
      <c r="BK210" s="113">
        <f t="shared" si="14"/>
        <v>0</v>
      </c>
      <c r="BL210" s="21" t="s">
        <v>170</v>
      </c>
      <c r="BM210" s="21" t="s">
        <v>947</v>
      </c>
    </row>
    <row r="211" spans="2:65" s="1" customFormat="1" ht="22.5" customHeight="1">
      <c r="B211" s="38"/>
      <c r="C211" s="202" t="s">
        <v>369</v>
      </c>
      <c r="D211" s="202" t="s">
        <v>221</v>
      </c>
      <c r="E211" s="203" t="s">
        <v>948</v>
      </c>
      <c r="F211" s="295" t="s">
        <v>949</v>
      </c>
      <c r="G211" s="295"/>
      <c r="H211" s="295"/>
      <c r="I211" s="295"/>
      <c r="J211" s="204" t="s">
        <v>286</v>
      </c>
      <c r="K211" s="205">
        <v>1</v>
      </c>
      <c r="L211" s="296">
        <v>0</v>
      </c>
      <c r="M211" s="297"/>
      <c r="N211" s="298">
        <f t="shared" si="5"/>
        <v>0</v>
      </c>
      <c r="O211" s="286"/>
      <c r="P211" s="286"/>
      <c r="Q211" s="286"/>
      <c r="R211" s="40"/>
      <c r="T211" s="175" t="s">
        <v>22</v>
      </c>
      <c r="U211" s="47" t="s">
        <v>44</v>
      </c>
      <c r="V211" s="39"/>
      <c r="W211" s="176">
        <f t="shared" si="6"/>
        <v>0</v>
      </c>
      <c r="X211" s="176">
        <v>0.10100000000000001</v>
      </c>
      <c r="Y211" s="176">
        <f t="shared" si="7"/>
        <v>0.10100000000000001</v>
      </c>
      <c r="Z211" s="176">
        <v>0</v>
      </c>
      <c r="AA211" s="177">
        <f t="shared" si="8"/>
        <v>0</v>
      </c>
      <c r="AR211" s="21" t="s">
        <v>210</v>
      </c>
      <c r="AT211" s="21" t="s">
        <v>221</v>
      </c>
      <c r="AU211" s="21" t="s">
        <v>121</v>
      </c>
      <c r="AY211" s="21" t="s">
        <v>165</v>
      </c>
      <c r="BE211" s="113">
        <f t="shared" si="9"/>
        <v>0</v>
      </c>
      <c r="BF211" s="113">
        <f t="shared" si="10"/>
        <v>0</v>
      </c>
      <c r="BG211" s="113">
        <f t="shared" si="11"/>
        <v>0</v>
      </c>
      <c r="BH211" s="113">
        <f t="shared" si="12"/>
        <v>0</v>
      </c>
      <c r="BI211" s="113">
        <f t="shared" si="13"/>
        <v>0</v>
      </c>
      <c r="BJ211" s="21" t="s">
        <v>87</v>
      </c>
      <c r="BK211" s="113">
        <f t="shared" si="14"/>
        <v>0</v>
      </c>
      <c r="BL211" s="21" t="s">
        <v>170</v>
      </c>
      <c r="BM211" s="21" t="s">
        <v>950</v>
      </c>
    </row>
    <row r="212" spans="2:65" s="1" customFormat="1" ht="22.5" customHeight="1">
      <c r="B212" s="38"/>
      <c r="C212" s="171" t="s">
        <v>373</v>
      </c>
      <c r="D212" s="171" t="s">
        <v>166</v>
      </c>
      <c r="E212" s="172" t="s">
        <v>773</v>
      </c>
      <c r="F212" s="283" t="s">
        <v>774</v>
      </c>
      <c r="G212" s="283"/>
      <c r="H212" s="283"/>
      <c r="I212" s="283"/>
      <c r="J212" s="173" t="s">
        <v>239</v>
      </c>
      <c r="K212" s="174">
        <v>95.7</v>
      </c>
      <c r="L212" s="284">
        <v>0</v>
      </c>
      <c r="M212" s="285"/>
      <c r="N212" s="286">
        <f t="shared" si="5"/>
        <v>0</v>
      </c>
      <c r="O212" s="286"/>
      <c r="P212" s="286"/>
      <c r="Q212" s="286"/>
      <c r="R212" s="40"/>
      <c r="T212" s="175" t="s">
        <v>22</v>
      </c>
      <c r="U212" s="47" t="s">
        <v>44</v>
      </c>
      <c r="V212" s="39"/>
      <c r="W212" s="176">
        <f t="shared" si="6"/>
        <v>0</v>
      </c>
      <c r="X212" s="176">
        <v>1.9000000000000001E-4</v>
      </c>
      <c r="Y212" s="176">
        <f t="shared" si="7"/>
        <v>1.8183000000000001E-2</v>
      </c>
      <c r="Z212" s="176">
        <v>0</v>
      </c>
      <c r="AA212" s="177">
        <f t="shared" si="8"/>
        <v>0</v>
      </c>
      <c r="AR212" s="21" t="s">
        <v>170</v>
      </c>
      <c r="AT212" s="21" t="s">
        <v>166</v>
      </c>
      <c r="AU212" s="21" t="s">
        <v>121</v>
      </c>
      <c r="AY212" s="21" t="s">
        <v>165</v>
      </c>
      <c r="BE212" s="113">
        <f t="shared" si="9"/>
        <v>0</v>
      </c>
      <c r="BF212" s="113">
        <f t="shared" si="10"/>
        <v>0</v>
      </c>
      <c r="BG212" s="113">
        <f t="shared" si="11"/>
        <v>0</v>
      </c>
      <c r="BH212" s="113">
        <f t="shared" si="12"/>
        <v>0</v>
      </c>
      <c r="BI212" s="113">
        <f t="shared" si="13"/>
        <v>0</v>
      </c>
      <c r="BJ212" s="21" t="s">
        <v>87</v>
      </c>
      <c r="BK212" s="113">
        <f t="shared" si="14"/>
        <v>0</v>
      </c>
      <c r="BL212" s="21" t="s">
        <v>170</v>
      </c>
      <c r="BM212" s="21" t="s">
        <v>951</v>
      </c>
    </row>
    <row r="213" spans="2:65" s="11" customFormat="1" ht="22.5" customHeight="1">
      <c r="B213" s="186"/>
      <c r="C213" s="187"/>
      <c r="D213" s="187"/>
      <c r="E213" s="188" t="s">
        <v>22</v>
      </c>
      <c r="F213" s="299" t="s">
        <v>952</v>
      </c>
      <c r="G213" s="300"/>
      <c r="H213" s="300"/>
      <c r="I213" s="300"/>
      <c r="J213" s="187"/>
      <c r="K213" s="189">
        <v>95.7</v>
      </c>
      <c r="L213" s="187"/>
      <c r="M213" s="187"/>
      <c r="N213" s="187"/>
      <c r="O213" s="187"/>
      <c r="P213" s="187"/>
      <c r="Q213" s="187"/>
      <c r="R213" s="190"/>
      <c r="T213" s="191"/>
      <c r="U213" s="187"/>
      <c r="V213" s="187"/>
      <c r="W213" s="187"/>
      <c r="X213" s="187"/>
      <c r="Y213" s="187"/>
      <c r="Z213" s="187"/>
      <c r="AA213" s="192"/>
      <c r="AT213" s="193" t="s">
        <v>173</v>
      </c>
      <c r="AU213" s="193" t="s">
        <v>121</v>
      </c>
      <c r="AV213" s="11" t="s">
        <v>121</v>
      </c>
      <c r="AW213" s="11" t="s">
        <v>36</v>
      </c>
      <c r="AX213" s="11" t="s">
        <v>87</v>
      </c>
      <c r="AY213" s="193" t="s">
        <v>165</v>
      </c>
    </row>
    <row r="214" spans="2:65" s="1" customFormat="1" ht="31.5" customHeight="1">
      <c r="B214" s="38"/>
      <c r="C214" s="171" t="s">
        <v>377</v>
      </c>
      <c r="D214" s="171" t="s">
        <v>166</v>
      </c>
      <c r="E214" s="172" t="s">
        <v>776</v>
      </c>
      <c r="F214" s="283" t="s">
        <v>777</v>
      </c>
      <c r="G214" s="283"/>
      <c r="H214" s="283"/>
      <c r="I214" s="283"/>
      <c r="J214" s="173" t="s">
        <v>239</v>
      </c>
      <c r="K214" s="174">
        <v>95.7</v>
      </c>
      <c r="L214" s="284">
        <v>0</v>
      </c>
      <c r="M214" s="285"/>
      <c r="N214" s="286">
        <f>ROUND(L214*K214,2)</f>
        <v>0</v>
      </c>
      <c r="O214" s="286"/>
      <c r="P214" s="286"/>
      <c r="Q214" s="286"/>
      <c r="R214" s="40"/>
      <c r="T214" s="175" t="s">
        <v>22</v>
      </c>
      <c r="U214" s="47" t="s">
        <v>44</v>
      </c>
      <c r="V214" s="39"/>
      <c r="W214" s="176">
        <f>V214*K214</f>
        <v>0</v>
      </c>
      <c r="X214" s="176">
        <v>9.0000000000000006E-5</v>
      </c>
      <c r="Y214" s="176">
        <f>X214*K214</f>
        <v>8.6130000000000009E-3</v>
      </c>
      <c r="Z214" s="176">
        <v>0</v>
      </c>
      <c r="AA214" s="177">
        <f>Z214*K214</f>
        <v>0</v>
      </c>
      <c r="AR214" s="21" t="s">
        <v>170</v>
      </c>
      <c r="AT214" s="21" t="s">
        <v>166</v>
      </c>
      <c r="AU214" s="21" t="s">
        <v>121</v>
      </c>
      <c r="AY214" s="21" t="s">
        <v>165</v>
      </c>
      <c r="BE214" s="113">
        <f>IF(U214="základní",N214,0)</f>
        <v>0</v>
      </c>
      <c r="BF214" s="113">
        <f>IF(U214="snížená",N214,0)</f>
        <v>0</v>
      </c>
      <c r="BG214" s="113">
        <f>IF(U214="zákl. přenesená",N214,0)</f>
        <v>0</v>
      </c>
      <c r="BH214" s="113">
        <f>IF(U214="sníž. přenesená",N214,0)</f>
        <v>0</v>
      </c>
      <c r="BI214" s="113">
        <f>IF(U214="nulová",N214,0)</f>
        <v>0</v>
      </c>
      <c r="BJ214" s="21" t="s">
        <v>87</v>
      </c>
      <c r="BK214" s="113">
        <f>ROUND(L214*K214,2)</f>
        <v>0</v>
      </c>
      <c r="BL214" s="21" t="s">
        <v>170</v>
      </c>
      <c r="BM214" s="21" t="s">
        <v>953</v>
      </c>
    </row>
    <row r="215" spans="2:65" s="9" customFormat="1" ht="29.85" customHeight="1">
      <c r="B215" s="160"/>
      <c r="C215" s="161"/>
      <c r="D215" s="170" t="s">
        <v>134</v>
      </c>
      <c r="E215" s="170"/>
      <c r="F215" s="170"/>
      <c r="G215" s="170"/>
      <c r="H215" s="170"/>
      <c r="I215" s="170"/>
      <c r="J215" s="170"/>
      <c r="K215" s="170"/>
      <c r="L215" s="170"/>
      <c r="M215" s="170"/>
      <c r="N215" s="306">
        <f>BK215</f>
        <v>0</v>
      </c>
      <c r="O215" s="307"/>
      <c r="P215" s="307"/>
      <c r="Q215" s="307"/>
      <c r="R215" s="163"/>
      <c r="T215" s="164"/>
      <c r="U215" s="161"/>
      <c r="V215" s="161"/>
      <c r="W215" s="165">
        <f>W216</f>
        <v>0</v>
      </c>
      <c r="X215" s="161"/>
      <c r="Y215" s="165">
        <f>Y216</f>
        <v>0</v>
      </c>
      <c r="Z215" s="161"/>
      <c r="AA215" s="166">
        <f>AA216</f>
        <v>0</v>
      </c>
      <c r="AR215" s="167" t="s">
        <v>87</v>
      </c>
      <c r="AT215" s="168" t="s">
        <v>78</v>
      </c>
      <c r="AU215" s="168" t="s">
        <v>87</v>
      </c>
      <c r="AY215" s="167" t="s">
        <v>165</v>
      </c>
      <c r="BK215" s="169">
        <f>BK216</f>
        <v>0</v>
      </c>
    </row>
    <row r="216" spans="2:65" s="1" customFormat="1" ht="31.5" customHeight="1">
      <c r="B216" s="38"/>
      <c r="C216" s="171" t="s">
        <v>382</v>
      </c>
      <c r="D216" s="171" t="s">
        <v>166</v>
      </c>
      <c r="E216" s="172" t="s">
        <v>779</v>
      </c>
      <c r="F216" s="283" t="s">
        <v>780</v>
      </c>
      <c r="G216" s="283"/>
      <c r="H216" s="283"/>
      <c r="I216" s="283"/>
      <c r="J216" s="173" t="s">
        <v>200</v>
      </c>
      <c r="K216" s="174">
        <v>125.354</v>
      </c>
      <c r="L216" s="284">
        <v>0</v>
      </c>
      <c r="M216" s="285"/>
      <c r="N216" s="286">
        <f>ROUND(L216*K216,2)</f>
        <v>0</v>
      </c>
      <c r="O216" s="286"/>
      <c r="P216" s="286"/>
      <c r="Q216" s="286"/>
      <c r="R216" s="40"/>
      <c r="T216" s="175" t="s">
        <v>22</v>
      </c>
      <c r="U216" s="47" t="s">
        <v>44</v>
      </c>
      <c r="V216" s="39"/>
      <c r="W216" s="176">
        <f>V216*K216</f>
        <v>0</v>
      </c>
      <c r="X216" s="176">
        <v>0</v>
      </c>
      <c r="Y216" s="176">
        <f>X216*K216</f>
        <v>0</v>
      </c>
      <c r="Z216" s="176">
        <v>0</v>
      </c>
      <c r="AA216" s="177">
        <f>Z216*K216</f>
        <v>0</v>
      </c>
      <c r="AR216" s="21" t="s">
        <v>170</v>
      </c>
      <c r="AT216" s="21" t="s">
        <v>166</v>
      </c>
      <c r="AU216" s="21" t="s">
        <v>121</v>
      </c>
      <c r="AY216" s="21" t="s">
        <v>165</v>
      </c>
      <c r="BE216" s="113">
        <f>IF(U216="základní",N216,0)</f>
        <v>0</v>
      </c>
      <c r="BF216" s="113">
        <f>IF(U216="snížená",N216,0)</f>
        <v>0</v>
      </c>
      <c r="BG216" s="113">
        <f>IF(U216="zákl. přenesená",N216,0)</f>
        <v>0</v>
      </c>
      <c r="BH216" s="113">
        <f>IF(U216="sníž. přenesená",N216,0)</f>
        <v>0</v>
      </c>
      <c r="BI216" s="113">
        <f>IF(U216="nulová",N216,0)</f>
        <v>0</v>
      </c>
      <c r="BJ216" s="21" t="s">
        <v>87</v>
      </c>
      <c r="BK216" s="113">
        <f>ROUND(L216*K216,2)</f>
        <v>0</v>
      </c>
      <c r="BL216" s="21" t="s">
        <v>170</v>
      </c>
      <c r="BM216" s="21" t="s">
        <v>954</v>
      </c>
    </row>
    <row r="217" spans="2:65" s="1" customFormat="1" ht="49.9" customHeight="1">
      <c r="B217" s="38"/>
      <c r="C217" s="39"/>
      <c r="D217" s="162" t="s">
        <v>714</v>
      </c>
      <c r="E217" s="39"/>
      <c r="F217" s="39"/>
      <c r="G217" s="39"/>
      <c r="H217" s="39"/>
      <c r="I217" s="39"/>
      <c r="J217" s="39"/>
      <c r="K217" s="39"/>
      <c r="L217" s="39"/>
      <c r="M217" s="39"/>
      <c r="N217" s="308">
        <f>BK217</f>
        <v>0</v>
      </c>
      <c r="O217" s="309"/>
      <c r="P217" s="309"/>
      <c r="Q217" s="309"/>
      <c r="R217" s="40"/>
      <c r="T217" s="151"/>
      <c r="U217" s="59"/>
      <c r="V217" s="59"/>
      <c r="W217" s="59"/>
      <c r="X217" s="59"/>
      <c r="Y217" s="59"/>
      <c r="Z217" s="59"/>
      <c r="AA217" s="61"/>
      <c r="AT217" s="21" t="s">
        <v>78</v>
      </c>
      <c r="AU217" s="21" t="s">
        <v>79</v>
      </c>
      <c r="AY217" s="21" t="s">
        <v>715</v>
      </c>
      <c r="BK217" s="113">
        <v>0</v>
      </c>
    </row>
    <row r="218" spans="2:65" s="1" customFormat="1" ht="6.95" customHeight="1">
      <c r="B218" s="62"/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  <c r="N218" s="63"/>
      <c r="O218" s="63"/>
      <c r="P218" s="63"/>
      <c r="Q218" s="63"/>
      <c r="R218" s="64"/>
    </row>
  </sheetData>
  <sheetProtection password="CC35" sheet="1" objects="1" scenarios="1" formatCells="0" formatColumns="0" formatRows="0" sort="0" autoFilter="0"/>
  <mergeCells count="255">
    <mergeCell ref="S2:AC2"/>
    <mergeCell ref="N121:Q121"/>
    <mergeCell ref="N122:Q122"/>
    <mergeCell ref="N123:Q123"/>
    <mergeCell ref="N171:Q171"/>
    <mergeCell ref="N175:Q175"/>
    <mergeCell ref="N188:Q188"/>
    <mergeCell ref="N215:Q215"/>
    <mergeCell ref="N217:Q217"/>
    <mergeCell ref="H1:K1"/>
    <mergeCell ref="F212:I212"/>
    <mergeCell ref="L212:M212"/>
    <mergeCell ref="N212:Q212"/>
    <mergeCell ref="F213:I213"/>
    <mergeCell ref="F214:I214"/>
    <mergeCell ref="L214:M214"/>
    <mergeCell ref="N214:Q214"/>
    <mergeCell ref="F216:I216"/>
    <mergeCell ref="L216:M216"/>
    <mergeCell ref="N216:Q216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3:I183"/>
    <mergeCell ref="F184:I184"/>
    <mergeCell ref="F185:I185"/>
    <mergeCell ref="F186:I186"/>
    <mergeCell ref="F187:I187"/>
    <mergeCell ref="F189:I189"/>
    <mergeCell ref="L189:M189"/>
    <mergeCell ref="N189:Q189"/>
    <mergeCell ref="F190:I190"/>
    <mergeCell ref="L190:M190"/>
    <mergeCell ref="N190:Q190"/>
    <mergeCell ref="F176:I176"/>
    <mergeCell ref="L176:M176"/>
    <mergeCell ref="N176:Q176"/>
    <mergeCell ref="F177:I177"/>
    <mergeCell ref="F178:I178"/>
    <mergeCell ref="F179:I179"/>
    <mergeCell ref="F180:I180"/>
    <mergeCell ref="F181:I181"/>
    <mergeCell ref="F182:I182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6:I166"/>
    <mergeCell ref="L166:M166"/>
    <mergeCell ref="N166:Q166"/>
    <mergeCell ref="F167:I167"/>
    <mergeCell ref="F168:I168"/>
    <mergeCell ref="F169:I169"/>
    <mergeCell ref="F170:I170"/>
    <mergeCell ref="L170:M170"/>
    <mergeCell ref="N170:Q170"/>
    <mergeCell ref="F160:I160"/>
    <mergeCell ref="F161:I161"/>
    <mergeCell ref="F162:I162"/>
    <mergeCell ref="L162:M162"/>
    <mergeCell ref="N162:Q162"/>
    <mergeCell ref="F163:I163"/>
    <mergeCell ref="F164:I164"/>
    <mergeCell ref="F165:I165"/>
    <mergeCell ref="L165:M165"/>
    <mergeCell ref="N165:Q165"/>
    <mergeCell ref="F155:I155"/>
    <mergeCell ref="L155:M155"/>
    <mergeCell ref="N155:Q155"/>
    <mergeCell ref="F156:I156"/>
    <mergeCell ref="L156:M156"/>
    <mergeCell ref="N156:Q156"/>
    <mergeCell ref="F157:I157"/>
    <mergeCell ref="F158:I158"/>
    <mergeCell ref="F159:I159"/>
    <mergeCell ref="F148:I148"/>
    <mergeCell ref="F149:I149"/>
    <mergeCell ref="F150:I150"/>
    <mergeCell ref="F151:I151"/>
    <mergeCell ref="F152:I152"/>
    <mergeCell ref="F153:I153"/>
    <mergeCell ref="F154:I154"/>
    <mergeCell ref="L154:M154"/>
    <mergeCell ref="N154:Q154"/>
    <mergeCell ref="F141:I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F136:I136"/>
    <mergeCell ref="F137:I137"/>
    <mergeCell ref="L137:M137"/>
    <mergeCell ref="N137:Q137"/>
    <mergeCell ref="F138:I138"/>
    <mergeCell ref="L138:M138"/>
    <mergeCell ref="N138:Q138"/>
    <mergeCell ref="F139:I139"/>
    <mergeCell ref="F140:I140"/>
    <mergeCell ref="F129:I129"/>
    <mergeCell ref="F130:I130"/>
    <mergeCell ref="F131:I131"/>
    <mergeCell ref="F132:I132"/>
    <mergeCell ref="F133:I133"/>
    <mergeCell ref="F134:I134"/>
    <mergeCell ref="L134:M134"/>
    <mergeCell ref="N134:Q134"/>
    <mergeCell ref="F135:I135"/>
    <mergeCell ref="L135:M135"/>
    <mergeCell ref="N135:Q135"/>
    <mergeCell ref="F124:I124"/>
    <mergeCell ref="L124:M124"/>
    <mergeCell ref="N124:Q124"/>
    <mergeCell ref="F125:I125"/>
    <mergeCell ref="F126:I126"/>
    <mergeCell ref="F127:I127"/>
    <mergeCell ref="L127:M127"/>
    <mergeCell ref="N127:Q127"/>
    <mergeCell ref="F128:I128"/>
    <mergeCell ref="L128:M128"/>
    <mergeCell ref="N128:Q128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116</v>
      </c>
      <c r="G1" s="17"/>
      <c r="H1" s="310" t="s">
        <v>117</v>
      </c>
      <c r="I1" s="310"/>
      <c r="J1" s="310"/>
      <c r="K1" s="31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260" t="s">
        <v>8</v>
      </c>
      <c r="T2" s="261"/>
      <c r="U2" s="261"/>
      <c r="V2" s="261"/>
      <c r="W2" s="261"/>
      <c r="X2" s="261"/>
      <c r="Y2" s="261"/>
      <c r="Z2" s="261"/>
      <c r="AA2" s="261"/>
      <c r="AB2" s="261"/>
      <c r="AC2" s="261"/>
      <c r="AT2" s="21" t="s">
        <v>100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121</v>
      </c>
    </row>
    <row r="4" spans="1:66" ht="36.950000000000003" customHeight="1">
      <c r="B4" s="25"/>
      <c r="C4" s="217" t="s">
        <v>122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2" t="str">
        <f>'Rekapitulace stavby'!K6</f>
        <v>Hala POWERBRIGDE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9"/>
      <c r="R6" s="26"/>
    </row>
    <row r="7" spans="1:66" s="1" customFormat="1" ht="32.85" customHeight="1">
      <c r="B7" s="38"/>
      <c r="C7" s="39"/>
      <c r="D7" s="32" t="s">
        <v>123</v>
      </c>
      <c r="E7" s="39"/>
      <c r="F7" s="223" t="s">
        <v>955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22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22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65" t="str">
        <f>'Rekapitulace stavby'!AN8</f>
        <v>29.3.2017</v>
      </c>
      <c r="P9" s="266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21" t="s">
        <v>22</v>
      </c>
      <c r="P11" s="221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21" t="s">
        <v>22</v>
      </c>
      <c r="P12" s="221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67" t="str">
        <f>IF('Rekapitulace stavby'!AN13="","",'Rekapitulace stavby'!AN13)</f>
        <v>Vyplň údaj</v>
      </c>
      <c r="P14" s="221"/>
      <c r="Q14" s="39"/>
      <c r="R14" s="40"/>
    </row>
    <row r="15" spans="1:66" s="1" customFormat="1" ht="18" customHeight="1">
      <c r="B15" s="38"/>
      <c r="C15" s="39"/>
      <c r="D15" s="39"/>
      <c r="E15" s="267" t="str">
        <f>IF('Rekapitulace stavby'!E14="","",'Rekapitulace stavby'!E14)</f>
        <v>Vyplň údaj</v>
      </c>
      <c r="F15" s="268"/>
      <c r="G15" s="268"/>
      <c r="H15" s="268"/>
      <c r="I15" s="268"/>
      <c r="J15" s="268"/>
      <c r="K15" s="268"/>
      <c r="L15" s="268"/>
      <c r="M15" s="33" t="s">
        <v>31</v>
      </c>
      <c r="N15" s="39"/>
      <c r="O15" s="267" t="str">
        <f>IF('Rekapitulace stavby'!AN14="","",'Rekapitulace stavby'!AN14)</f>
        <v>Vyplň údaj</v>
      </c>
      <c r="P15" s="221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21" t="str">
        <f>IF('Rekapitulace stavby'!AN16="","",'Rekapitulace stavby'!AN16)</f>
        <v/>
      </c>
      <c r="P17" s="221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21" t="str">
        <f>IF('Rekapitulace stavby'!AN17="","",'Rekapitulace stavby'!AN17)</f>
        <v/>
      </c>
      <c r="P18" s="221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37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21" t="s">
        <v>22</v>
      </c>
      <c r="P20" s="221"/>
      <c r="Q20" s="39"/>
      <c r="R20" s="40"/>
    </row>
    <row r="21" spans="2:18" s="1" customFormat="1" ht="18" customHeight="1">
      <c r="B21" s="38"/>
      <c r="C21" s="39"/>
      <c r="D21" s="39"/>
      <c r="E21" s="31" t="s">
        <v>38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21" t="s">
        <v>22</v>
      </c>
      <c r="P21" s="221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6" t="s">
        <v>22</v>
      </c>
      <c r="F24" s="226"/>
      <c r="G24" s="226"/>
      <c r="H24" s="226"/>
      <c r="I24" s="226"/>
      <c r="J24" s="226"/>
      <c r="K24" s="226"/>
      <c r="L24" s="226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125</v>
      </c>
      <c r="E27" s="39"/>
      <c r="F27" s="39"/>
      <c r="G27" s="39"/>
      <c r="H27" s="39"/>
      <c r="I27" s="39"/>
      <c r="J27" s="39"/>
      <c r="K27" s="39"/>
      <c r="L27" s="39"/>
      <c r="M27" s="227">
        <f>N88</f>
        <v>0</v>
      </c>
      <c r="N27" s="227"/>
      <c r="O27" s="227"/>
      <c r="P27" s="227"/>
      <c r="Q27" s="39"/>
      <c r="R27" s="40"/>
    </row>
    <row r="28" spans="2:18" s="1" customFormat="1" ht="14.45" customHeight="1">
      <c r="B28" s="38"/>
      <c r="C28" s="39"/>
      <c r="D28" s="37" t="s">
        <v>110</v>
      </c>
      <c r="E28" s="39"/>
      <c r="F28" s="39"/>
      <c r="G28" s="39"/>
      <c r="H28" s="39"/>
      <c r="I28" s="39"/>
      <c r="J28" s="39"/>
      <c r="K28" s="39"/>
      <c r="L28" s="39"/>
      <c r="M28" s="227">
        <f>N95</f>
        <v>0</v>
      </c>
      <c r="N28" s="227"/>
      <c r="O28" s="227"/>
      <c r="P28" s="227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42</v>
      </c>
      <c r="E30" s="39"/>
      <c r="F30" s="39"/>
      <c r="G30" s="39"/>
      <c r="H30" s="39"/>
      <c r="I30" s="39"/>
      <c r="J30" s="39"/>
      <c r="K30" s="39"/>
      <c r="L30" s="39"/>
      <c r="M30" s="269">
        <f>ROUND(M27+M28,2)</f>
        <v>0</v>
      </c>
      <c r="N30" s="264"/>
      <c r="O30" s="264"/>
      <c r="P30" s="264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5" t="s">
        <v>45</v>
      </c>
      <c r="H32" s="270">
        <f>(SUM(BE95:BE102)+SUM(BE120:BE164))</f>
        <v>0</v>
      </c>
      <c r="I32" s="264"/>
      <c r="J32" s="264"/>
      <c r="K32" s="39"/>
      <c r="L32" s="39"/>
      <c r="M32" s="270">
        <f>ROUND((SUM(BE95:BE102)+SUM(BE120:BE164)), 2)*F32</f>
        <v>0</v>
      </c>
      <c r="N32" s="264"/>
      <c r="O32" s="264"/>
      <c r="P32" s="264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5" t="s">
        <v>45</v>
      </c>
      <c r="H33" s="270">
        <f>(SUM(BF95:BF102)+SUM(BF120:BF164))</f>
        <v>0</v>
      </c>
      <c r="I33" s="264"/>
      <c r="J33" s="264"/>
      <c r="K33" s="39"/>
      <c r="L33" s="39"/>
      <c r="M33" s="270">
        <f>ROUND((SUM(BF95:BF102)+SUM(BF120:BF164)), 2)*F33</f>
        <v>0</v>
      </c>
      <c r="N33" s="264"/>
      <c r="O33" s="264"/>
      <c r="P33" s="264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5" t="s">
        <v>45</v>
      </c>
      <c r="H34" s="270">
        <f>(SUM(BG95:BG102)+SUM(BG120:BG164))</f>
        <v>0</v>
      </c>
      <c r="I34" s="264"/>
      <c r="J34" s="264"/>
      <c r="K34" s="39"/>
      <c r="L34" s="39"/>
      <c r="M34" s="270">
        <v>0</v>
      </c>
      <c r="N34" s="264"/>
      <c r="O34" s="264"/>
      <c r="P34" s="264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5" t="s">
        <v>45</v>
      </c>
      <c r="H35" s="270">
        <f>(SUM(BH95:BH102)+SUM(BH120:BH164))</f>
        <v>0</v>
      </c>
      <c r="I35" s="264"/>
      <c r="J35" s="264"/>
      <c r="K35" s="39"/>
      <c r="L35" s="39"/>
      <c r="M35" s="270">
        <v>0</v>
      </c>
      <c r="N35" s="264"/>
      <c r="O35" s="264"/>
      <c r="P35" s="264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5" t="s">
        <v>45</v>
      </c>
      <c r="H36" s="270">
        <f>(SUM(BI95:BI102)+SUM(BI120:BI164))</f>
        <v>0</v>
      </c>
      <c r="I36" s="264"/>
      <c r="J36" s="264"/>
      <c r="K36" s="39"/>
      <c r="L36" s="39"/>
      <c r="M36" s="270">
        <v>0</v>
      </c>
      <c r="N36" s="264"/>
      <c r="O36" s="264"/>
      <c r="P36" s="264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50</v>
      </c>
      <c r="E38" s="82"/>
      <c r="F38" s="82"/>
      <c r="G38" s="127" t="s">
        <v>51</v>
      </c>
      <c r="H38" s="128" t="s">
        <v>52</v>
      </c>
      <c r="I38" s="82"/>
      <c r="J38" s="82"/>
      <c r="K38" s="82"/>
      <c r="L38" s="271">
        <f>SUM(M30:M36)</f>
        <v>0</v>
      </c>
      <c r="M38" s="271"/>
      <c r="N38" s="271"/>
      <c r="O38" s="271"/>
      <c r="P38" s="272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17" t="s">
        <v>126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2" t="str">
        <f>F6</f>
        <v>Hala POWERBRIGDE</v>
      </c>
      <c r="G78" s="263"/>
      <c r="H78" s="263"/>
      <c r="I78" s="263"/>
      <c r="J78" s="263"/>
      <c r="K78" s="263"/>
      <c r="L78" s="263"/>
      <c r="M78" s="263"/>
      <c r="N78" s="263"/>
      <c r="O78" s="263"/>
      <c r="P78" s="263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123</v>
      </c>
      <c r="D79" s="39"/>
      <c r="E79" s="39"/>
      <c r="F79" s="237" t="str">
        <f>F7</f>
        <v>170310e - KANALIZACE  DEŠŤOVÁ  PŘÍPOJKA  č.1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65" s="1" customFormat="1" ht="18" customHeight="1">
      <c r="B81" s="38"/>
      <c r="C81" s="33" t="s">
        <v>24</v>
      </c>
      <c r="D81" s="39"/>
      <c r="E81" s="39"/>
      <c r="F81" s="31" t="str">
        <f>F9</f>
        <v>POPŮVKY</v>
      </c>
      <c r="G81" s="39"/>
      <c r="H81" s="39"/>
      <c r="I81" s="39"/>
      <c r="J81" s="39"/>
      <c r="K81" s="33" t="s">
        <v>26</v>
      </c>
      <c r="L81" s="39"/>
      <c r="M81" s="266" t="str">
        <f>IF(O9="","",O9)</f>
        <v>29.3.2017</v>
      </c>
      <c r="N81" s="266"/>
      <c r="O81" s="266"/>
      <c r="P81" s="266"/>
      <c r="Q81" s="39"/>
      <c r="R81" s="40"/>
      <c r="T81" s="132"/>
      <c r="U81" s="132"/>
    </row>
    <row r="82" spans="2:65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65" s="1" customFormat="1">
      <c r="B83" s="38"/>
      <c r="C83" s="33" t="s">
        <v>28</v>
      </c>
      <c r="D83" s="39"/>
      <c r="E83" s="39"/>
      <c r="F83" s="31" t="str">
        <f>E12</f>
        <v>Powerbrigde spol. s.r.o. Popůvky</v>
      </c>
      <c r="G83" s="39"/>
      <c r="H83" s="39"/>
      <c r="I83" s="39"/>
      <c r="J83" s="39"/>
      <c r="K83" s="33" t="s">
        <v>34</v>
      </c>
      <c r="L83" s="39"/>
      <c r="M83" s="221" t="str">
        <f>E18</f>
        <v xml:space="preserve"> </v>
      </c>
      <c r="N83" s="221"/>
      <c r="O83" s="221"/>
      <c r="P83" s="221"/>
      <c r="Q83" s="221"/>
      <c r="R83" s="40"/>
      <c r="T83" s="132"/>
      <c r="U83" s="132"/>
    </row>
    <row r="84" spans="2:65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37</v>
      </c>
      <c r="L84" s="39"/>
      <c r="M84" s="221" t="str">
        <f>E21</f>
        <v>Kepertová</v>
      </c>
      <c r="N84" s="221"/>
      <c r="O84" s="221"/>
      <c r="P84" s="221"/>
      <c r="Q84" s="221"/>
      <c r="R84" s="40"/>
      <c r="T84" s="132"/>
      <c r="U84" s="132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65" s="1" customFormat="1" ht="29.25" customHeight="1">
      <c r="B86" s="38"/>
      <c r="C86" s="273" t="s">
        <v>127</v>
      </c>
      <c r="D86" s="274"/>
      <c r="E86" s="274"/>
      <c r="F86" s="274"/>
      <c r="G86" s="274"/>
      <c r="H86" s="121"/>
      <c r="I86" s="121"/>
      <c r="J86" s="121"/>
      <c r="K86" s="121"/>
      <c r="L86" s="121"/>
      <c r="M86" s="121"/>
      <c r="N86" s="273" t="s">
        <v>128</v>
      </c>
      <c r="O86" s="274"/>
      <c r="P86" s="274"/>
      <c r="Q86" s="274"/>
      <c r="R86" s="40"/>
      <c r="T86" s="132"/>
      <c r="U86" s="132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65" s="1" customFormat="1" ht="29.25" customHeight="1">
      <c r="B88" s="38"/>
      <c r="C88" s="133" t="s">
        <v>129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8">
        <f>N120</f>
        <v>0</v>
      </c>
      <c r="O88" s="275"/>
      <c r="P88" s="275"/>
      <c r="Q88" s="275"/>
      <c r="R88" s="40"/>
      <c r="T88" s="132"/>
      <c r="U88" s="132"/>
      <c r="AU88" s="21" t="s">
        <v>130</v>
      </c>
    </row>
    <row r="89" spans="2:65" s="6" customFormat="1" ht="24.95" customHeight="1">
      <c r="B89" s="134"/>
      <c r="C89" s="135"/>
      <c r="D89" s="136" t="s">
        <v>131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6">
        <f>N121</f>
        <v>0</v>
      </c>
      <c r="O89" s="277"/>
      <c r="P89" s="277"/>
      <c r="Q89" s="277"/>
      <c r="R89" s="137"/>
      <c r="T89" s="138"/>
      <c r="U89" s="138"/>
    </row>
    <row r="90" spans="2:65" s="7" customFormat="1" ht="19.899999999999999" customHeight="1">
      <c r="B90" s="139"/>
      <c r="C90" s="140"/>
      <c r="D90" s="109" t="s">
        <v>132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4">
        <f>N122</f>
        <v>0</v>
      </c>
      <c r="O90" s="278"/>
      <c r="P90" s="278"/>
      <c r="Q90" s="278"/>
      <c r="R90" s="141"/>
      <c r="T90" s="142"/>
      <c r="U90" s="142"/>
    </row>
    <row r="91" spans="2:65" s="7" customFormat="1" ht="19.899999999999999" customHeight="1">
      <c r="B91" s="139"/>
      <c r="C91" s="140"/>
      <c r="D91" s="109" t="s">
        <v>133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4">
        <f>N143</f>
        <v>0</v>
      </c>
      <c r="O91" s="278"/>
      <c r="P91" s="278"/>
      <c r="Q91" s="278"/>
      <c r="R91" s="141"/>
      <c r="T91" s="142"/>
      <c r="U91" s="142"/>
    </row>
    <row r="92" spans="2:65" s="7" customFormat="1" ht="19.899999999999999" customHeight="1">
      <c r="B92" s="139"/>
      <c r="C92" s="140"/>
      <c r="D92" s="109" t="s">
        <v>718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4">
        <f>N151</f>
        <v>0</v>
      </c>
      <c r="O92" s="278"/>
      <c r="P92" s="278"/>
      <c r="Q92" s="278"/>
      <c r="R92" s="141"/>
      <c r="T92" s="142"/>
      <c r="U92" s="142"/>
    </row>
    <row r="93" spans="2:65" s="7" customFormat="1" ht="19.899999999999999" customHeight="1">
      <c r="B93" s="139"/>
      <c r="C93" s="140"/>
      <c r="D93" s="109" t="s">
        <v>134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4">
        <f>N163</f>
        <v>0</v>
      </c>
      <c r="O93" s="278"/>
      <c r="P93" s="278"/>
      <c r="Q93" s="278"/>
      <c r="R93" s="141"/>
      <c r="T93" s="142"/>
      <c r="U93" s="142"/>
    </row>
    <row r="94" spans="2:65" s="1" customFormat="1" ht="21.75" customHeight="1"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40"/>
      <c r="T94" s="132"/>
      <c r="U94" s="132"/>
    </row>
    <row r="95" spans="2:65" s="1" customFormat="1" ht="29.25" customHeight="1">
      <c r="B95" s="38"/>
      <c r="C95" s="133" t="s">
        <v>142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275">
        <f>ROUND(N96+N97+N98+N99+N100+N101,2)</f>
        <v>0</v>
      </c>
      <c r="O95" s="279"/>
      <c r="P95" s="279"/>
      <c r="Q95" s="279"/>
      <c r="R95" s="40"/>
      <c r="T95" s="143"/>
      <c r="U95" s="144" t="s">
        <v>43</v>
      </c>
    </row>
    <row r="96" spans="2:65" s="1" customFormat="1" ht="18" customHeight="1">
      <c r="B96" s="38"/>
      <c r="C96" s="39"/>
      <c r="D96" s="255" t="s">
        <v>143</v>
      </c>
      <c r="E96" s="256"/>
      <c r="F96" s="256"/>
      <c r="G96" s="256"/>
      <c r="H96" s="256"/>
      <c r="I96" s="39"/>
      <c r="J96" s="39"/>
      <c r="K96" s="39"/>
      <c r="L96" s="39"/>
      <c r="M96" s="39"/>
      <c r="N96" s="253">
        <f>ROUND(N88*T96,2)</f>
        <v>0</v>
      </c>
      <c r="O96" s="254"/>
      <c r="P96" s="254"/>
      <c r="Q96" s="254"/>
      <c r="R96" s="40"/>
      <c r="S96" s="145"/>
      <c r="T96" s="146"/>
      <c r="U96" s="147" t="s">
        <v>44</v>
      </c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9" t="s">
        <v>144</v>
      </c>
      <c r="AZ96" s="148"/>
      <c r="BA96" s="148"/>
      <c r="BB96" s="148"/>
      <c r="BC96" s="148"/>
      <c r="BD96" s="148"/>
      <c r="BE96" s="150">
        <f t="shared" ref="BE96:BE101" si="0">IF(U96="základní",N96,0)</f>
        <v>0</v>
      </c>
      <c r="BF96" s="150">
        <f t="shared" ref="BF96:BF101" si="1">IF(U96="snížená",N96,0)</f>
        <v>0</v>
      </c>
      <c r="BG96" s="150">
        <f t="shared" ref="BG96:BG101" si="2">IF(U96="zákl. přenesená",N96,0)</f>
        <v>0</v>
      </c>
      <c r="BH96" s="150">
        <f t="shared" ref="BH96:BH101" si="3">IF(U96="sníž. přenesená",N96,0)</f>
        <v>0</v>
      </c>
      <c r="BI96" s="150">
        <f t="shared" ref="BI96:BI101" si="4">IF(U96="nulová",N96,0)</f>
        <v>0</v>
      </c>
      <c r="BJ96" s="149" t="s">
        <v>87</v>
      </c>
      <c r="BK96" s="148"/>
      <c r="BL96" s="148"/>
      <c r="BM96" s="148"/>
    </row>
    <row r="97" spans="2:65" s="1" customFormat="1" ht="18" customHeight="1">
      <c r="B97" s="38"/>
      <c r="C97" s="39"/>
      <c r="D97" s="255" t="s">
        <v>145</v>
      </c>
      <c r="E97" s="256"/>
      <c r="F97" s="256"/>
      <c r="G97" s="256"/>
      <c r="H97" s="256"/>
      <c r="I97" s="39"/>
      <c r="J97" s="39"/>
      <c r="K97" s="39"/>
      <c r="L97" s="39"/>
      <c r="M97" s="39"/>
      <c r="N97" s="253">
        <f>ROUND(N88*T97,2)</f>
        <v>0</v>
      </c>
      <c r="O97" s="254"/>
      <c r="P97" s="254"/>
      <c r="Q97" s="254"/>
      <c r="R97" s="40"/>
      <c r="S97" s="145"/>
      <c r="T97" s="146"/>
      <c r="U97" s="147" t="s">
        <v>44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144</v>
      </c>
      <c r="AZ97" s="148"/>
      <c r="BA97" s="148"/>
      <c r="BB97" s="148"/>
      <c r="BC97" s="148"/>
      <c r="BD97" s="148"/>
      <c r="BE97" s="150">
        <f t="shared" si="0"/>
        <v>0</v>
      </c>
      <c r="BF97" s="150">
        <f t="shared" si="1"/>
        <v>0</v>
      </c>
      <c r="BG97" s="150">
        <f t="shared" si="2"/>
        <v>0</v>
      </c>
      <c r="BH97" s="150">
        <f t="shared" si="3"/>
        <v>0</v>
      </c>
      <c r="BI97" s="150">
        <f t="shared" si="4"/>
        <v>0</v>
      </c>
      <c r="BJ97" s="149" t="s">
        <v>87</v>
      </c>
      <c r="BK97" s="148"/>
      <c r="BL97" s="148"/>
      <c r="BM97" s="148"/>
    </row>
    <row r="98" spans="2:65" s="1" customFormat="1" ht="18" customHeight="1">
      <c r="B98" s="38"/>
      <c r="C98" s="39"/>
      <c r="D98" s="255" t="s">
        <v>146</v>
      </c>
      <c r="E98" s="256"/>
      <c r="F98" s="256"/>
      <c r="G98" s="256"/>
      <c r="H98" s="256"/>
      <c r="I98" s="39"/>
      <c r="J98" s="39"/>
      <c r="K98" s="39"/>
      <c r="L98" s="39"/>
      <c r="M98" s="39"/>
      <c r="N98" s="253">
        <f>ROUND(N88*T98,2)</f>
        <v>0</v>
      </c>
      <c r="O98" s="254"/>
      <c r="P98" s="254"/>
      <c r="Q98" s="254"/>
      <c r="R98" s="40"/>
      <c r="S98" s="145"/>
      <c r="T98" s="146"/>
      <c r="U98" s="147" t="s">
        <v>44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144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87</v>
      </c>
      <c r="BK98" s="148"/>
      <c r="BL98" s="148"/>
      <c r="BM98" s="148"/>
    </row>
    <row r="99" spans="2:65" s="1" customFormat="1" ht="18" customHeight="1">
      <c r="B99" s="38"/>
      <c r="C99" s="39"/>
      <c r="D99" s="255" t="s">
        <v>147</v>
      </c>
      <c r="E99" s="256"/>
      <c r="F99" s="256"/>
      <c r="G99" s="256"/>
      <c r="H99" s="256"/>
      <c r="I99" s="39"/>
      <c r="J99" s="39"/>
      <c r="K99" s="39"/>
      <c r="L99" s="39"/>
      <c r="M99" s="39"/>
      <c r="N99" s="253">
        <f>ROUND(N88*T99,2)</f>
        <v>0</v>
      </c>
      <c r="O99" s="254"/>
      <c r="P99" s="254"/>
      <c r="Q99" s="254"/>
      <c r="R99" s="40"/>
      <c r="S99" s="145"/>
      <c r="T99" s="146"/>
      <c r="U99" s="147" t="s">
        <v>44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144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87</v>
      </c>
      <c r="BK99" s="148"/>
      <c r="BL99" s="148"/>
      <c r="BM99" s="148"/>
    </row>
    <row r="100" spans="2:65" s="1" customFormat="1" ht="18" customHeight="1">
      <c r="B100" s="38"/>
      <c r="C100" s="39"/>
      <c r="D100" s="255" t="s">
        <v>148</v>
      </c>
      <c r="E100" s="256"/>
      <c r="F100" s="256"/>
      <c r="G100" s="256"/>
      <c r="H100" s="256"/>
      <c r="I100" s="39"/>
      <c r="J100" s="39"/>
      <c r="K100" s="39"/>
      <c r="L100" s="39"/>
      <c r="M100" s="39"/>
      <c r="N100" s="253">
        <f>ROUND(N88*T100,2)</f>
        <v>0</v>
      </c>
      <c r="O100" s="254"/>
      <c r="P100" s="254"/>
      <c r="Q100" s="254"/>
      <c r="R100" s="40"/>
      <c r="S100" s="145"/>
      <c r="T100" s="146"/>
      <c r="U100" s="147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144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87</v>
      </c>
      <c r="BK100" s="148"/>
      <c r="BL100" s="148"/>
      <c r="BM100" s="148"/>
    </row>
    <row r="101" spans="2:65" s="1" customFormat="1" ht="18" customHeight="1">
      <c r="B101" s="38"/>
      <c r="C101" s="39"/>
      <c r="D101" s="109" t="s">
        <v>149</v>
      </c>
      <c r="E101" s="39"/>
      <c r="F101" s="39"/>
      <c r="G101" s="39"/>
      <c r="H101" s="39"/>
      <c r="I101" s="39"/>
      <c r="J101" s="39"/>
      <c r="K101" s="39"/>
      <c r="L101" s="39"/>
      <c r="M101" s="39"/>
      <c r="N101" s="253">
        <f>ROUND(N88*T101,2)</f>
        <v>0</v>
      </c>
      <c r="O101" s="254"/>
      <c r="P101" s="254"/>
      <c r="Q101" s="254"/>
      <c r="R101" s="40"/>
      <c r="S101" s="145"/>
      <c r="T101" s="151"/>
      <c r="U101" s="152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150</v>
      </c>
      <c r="AZ101" s="148"/>
      <c r="BA101" s="148"/>
      <c r="BB101" s="148"/>
      <c r="BC101" s="148"/>
      <c r="BD101" s="148"/>
      <c r="BE101" s="150">
        <f t="shared" si="0"/>
        <v>0</v>
      </c>
      <c r="BF101" s="150">
        <f t="shared" si="1"/>
        <v>0</v>
      </c>
      <c r="BG101" s="150">
        <f t="shared" si="2"/>
        <v>0</v>
      </c>
      <c r="BH101" s="150">
        <f t="shared" si="3"/>
        <v>0</v>
      </c>
      <c r="BI101" s="150">
        <f t="shared" si="4"/>
        <v>0</v>
      </c>
      <c r="BJ101" s="149" t="s">
        <v>87</v>
      </c>
      <c r="BK101" s="148"/>
      <c r="BL101" s="148"/>
      <c r="BM101" s="148"/>
    </row>
    <row r="102" spans="2:65" s="1" customFormat="1" ht="13.5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40"/>
      <c r="T102" s="132"/>
      <c r="U102" s="132"/>
    </row>
    <row r="103" spans="2:65" s="1" customFormat="1" ht="29.25" customHeight="1">
      <c r="B103" s="38"/>
      <c r="C103" s="120" t="s">
        <v>115</v>
      </c>
      <c r="D103" s="121"/>
      <c r="E103" s="121"/>
      <c r="F103" s="121"/>
      <c r="G103" s="121"/>
      <c r="H103" s="121"/>
      <c r="I103" s="121"/>
      <c r="J103" s="121"/>
      <c r="K103" s="121"/>
      <c r="L103" s="259">
        <f>ROUND(SUM(N88+N95),2)</f>
        <v>0</v>
      </c>
      <c r="M103" s="259"/>
      <c r="N103" s="259"/>
      <c r="O103" s="259"/>
      <c r="P103" s="259"/>
      <c r="Q103" s="259"/>
      <c r="R103" s="40"/>
      <c r="T103" s="132"/>
      <c r="U103" s="132"/>
    </row>
    <row r="104" spans="2:65" s="1" customFormat="1" ht="6.95" customHeight="1"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4"/>
      <c r="T104" s="132"/>
      <c r="U104" s="132"/>
    </row>
    <row r="108" spans="2:65" s="1" customFormat="1" ht="6.95" customHeight="1"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7"/>
    </row>
    <row r="109" spans="2:65" s="1" customFormat="1" ht="36.950000000000003" customHeight="1">
      <c r="B109" s="38"/>
      <c r="C109" s="217" t="s">
        <v>151</v>
      </c>
      <c r="D109" s="264"/>
      <c r="E109" s="264"/>
      <c r="F109" s="264"/>
      <c r="G109" s="264"/>
      <c r="H109" s="264"/>
      <c r="I109" s="264"/>
      <c r="J109" s="264"/>
      <c r="K109" s="264"/>
      <c r="L109" s="264"/>
      <c r="M109" s="264"/>
      <c r="N109" s="264"/>
      <c r="O109" s="264"/>
      <c r="P109" s="264"/>
      <c r="Q109" s="264"/>
      <c r="R109" s="40"/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30" customHeight="1">
      <c r="B111" s="38"/>
      <c r="C111" s="33" t="s">
        <v>19</v>
      </c>
      <c r="D111" s="39"/>
      <c r="E111" s="39"/>
      <c r="F111" s="262" t="str">
        <f>F6</f>
        <v>Hala POWERBRIGDE</v>
      </c>
      <c r="G111" s="263"/>
      <c r="H111" s="263"/>
      <c r="I111" s="263"/>
      <c r="J111" s="263"/>
      <c r="K111" s="263"/>
      <c r="L111" s="263"/>
      <c r="M111" s="263"/>
      <c r="N111" s="263"/>
      <c r="O111" s="263"/>
      <c r="P111" s="263"/>
      <c r="Q111" s="39"/>
      <c r="R111" s="40"/>
    </row>
    <row r="112" spans="2:65" s="1" customFormat="1" ht="36.950000000000003" customHeight="1">
      <c r="B112" s="38"/>
      <c r="C112" s="72" t="s">
        <v>123</v>
      </c>
      <c r="D112" s="39"/>
      <c r="E112" s="39"/>
      <c r="F112" s="237" t="str">
        <f>F7</f>
        <v>170310e - KANALIZACE  DEŠŤOVÁ  PŘÍPOJKA  č.1</v>
      </c>
      <c r="G112" s="264"/>
      <c r="H112" s="264"/>
      <c r="I112" s="264"/>
      <c r="J112" s="264"/>
      <c r="K112" s="264"/>
      <c r="L112" s="264"/>
      <c r="M112" s="264"/>
      <c r="N112" s="264"/>
      <c r="O112" s="264"/>
      <c r="P112" s="264"/>
      <c r="Q112" s="39"/>
      <c r="R112" s="40"/>
    </row>
    <row r="113" spans="2:65" s="1" customFormat="1" ht="6.95" customHeight="1"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40"/>
    </row>
    <row r="114" spans="2:65" s="1" customFormat="1" ht="18" customHeight="1">
      <c r="B114" s="38"/>
      <c r="C114" s="33" t="s">
        <v>24</v>
      </c>
      <c r="D114" s="39"/>
      <c r="E114" s="39"/>
      <c r="F114" s="31" t="str">
        <f>F9</f>
        <v>POPŮVKY</v>
      </c>
      <c r="G114" s="39"/>
      <c r="H114" s="39"/>
      <c r="I114" s="39"/>
      <c r="J114" s="39"/>
      <c r="K114" s="33" t="s">
        <v>26</v>
      </c>
      <c r="L114" s="39"/>
      <c r="M114" s="266" t="str">
        <f>IF(O9="","",O9)</f>
        <v>29.3.2017</v>
      </c>
      <c r="N114" s="266"/>
      <c r="O114" s="266"/>
      <c r="P114" s="266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>
      <c r="B116" s="38"/>
      <c r="C116" s="33" t="s">
        <v>28</v>
      </c>
      <c r="D116" s="39"/>
      <c r="E116" s="39"/>
      <c r="F116" s="31" t="str">
        <f>E12</f>
        <v>Powerbrigde spol. s.r.o. Popůvky</v>
      </c>
      <c r="G116" s="39"/>
      <c r="H116" s="39"/>
      <c r="I116" s="39"/>
      <c r="J116" s="39"/>
      <c r="K116" s="33" t="s">
        <v>34</v>
      </c>
      <c r="L116" s="39"/>
      <c r="M116" s="221" t="str">
        <f>E18</f>
        <v xml:space="preserve"> </v>
      </c>
      <c r="N116" s="221"/>
      <c r="O116" s="221"/>
      <c r="P116" s="221"/>
      <c r="Q116" s="221"/>
      <c r="R116" s="40"/>
    </row>
    <row r="117" spans="2:65" s="1" customFormat="1" ht="14.45" customHeight="1">
      <c r="B117" s="38"/>
      <c r="C117" s="33" t="s">
        <v>32</v>
      </c>
      <c r="D117" s="39"/>
      <c r="E117" s="39"/>
      <c r="F117" s="31" t="str">
        <f>IF(E15="","",E15)</f>
        <v>Vyplň údaj</v>
      </c>
      <c r="G117" s="39"/>
      <c r="H117" s="39"/>
      <c r="I117" s="39"/>
      <c r="J117" s="39"/>
      <c r="K117" s="33" t="s">
        <v>37</v>
      </c>
      <c r="L117" s="39"/>
      <c r="M117" s="221" t="str">
        <f>E21</f>
        <v>Kepertová</v>
      </c>
      <c r="N117" s="221"/>
      <c r="O117" s="221"/>
      <c r="P117" s="221"/>
      <c r="Q117" s="221"/>
      <c r="R117" s="40"/>
    </row>
    <row r="118" spans="2:65" s="1" customFormat="1" ht="10.35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5" s="8" customFormat="1" ht="29.25" customHeight="1">
      <c r="B119" s="153"/>
      <c r="C119" s="154" t="s">
        <v>152</v>
      </c>
      <c r="D119" s="155" t="s">
        <v>153</v>
      </c>
      <c r="E119" s="155" t="s">
        <v>61</v>
      </c>
      <c r="F119" s="280" t="s">
        <v>154</v>
      </c>
      <c r="G119" s="280"/>
      <c r="H119" s="280"/>
      <c r="I119" s="280"/>
      <c r="J119" s="155" t="s">
        <v>155</v>
      </c>
      <c r="K119" s="155" t="s">
        <v>156</v>
      </c>
      <c r="L119" s="281" t="s">
        <v>157</v>
      </c>
      <c r="M119" s="281"/>
      <c r="N119" s="280" t="s">
        <v>128</v>
      </c>
      <c r="O119" s="280"/>
      <c r="P119" s="280"/>
      <c r="Q119" s="282"/>
      <c r="R119" s="156"/>
      <c r="T119" s="83" t="s">
        <v>158</v>
      </c>
      <c r="U119" s="84" t="s">
        <v>43</v>
      </c>
      <c r="V119" s="84" t="s">
        <v>159</v>
      </c>
      <c r="W119" s="84" t="s">
        <v>160</v>
      </c>
      <c r="X119" s="84" t="s">
        <v>161</v>
      </c>
      <c r="Y119" s="84" t="s">
        <v>162</v>
      </c>
      <c r="Z119" s="84" t="s">
        <v>163</v>
      </c>
      <c r="AA119" s="85" t="s">
        <v>164</v>
      </c>
    </row>
    <row r="120" spans="2:65" s="1" customFormat="1" ht="29.25" customHeight="1">
      <c r="B120" s="38"/>
      <c r="C120" s="87" t="s">
        <v>125</v>
      </c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01">
        <f>BK120</f>
        <v>0</v>
      </c>
      <c r="O120" s="302"/>
      <c r="P120" s="302"/>
      <c r="Q120" s="302"/>
      <c r="R120" s="40"/>
      <c r="T120" s="86"/>
      <c r="U120" s="54"/>
      <c r="V120" s="54"/>
      <c r="W120" s="157">
        <f>W121+W165</f>
        <v>0</v>
      </c>
      <c r="X120" s="54"/>
      <c r="Y120" s="157">
        <f>Y121+Y165</f>
        <v>5.7345030000000001</v>
      </c>
      <c r="Z120" s="54"/>
      <c r="AA120" s="158">
        <f>AA121+AA165</f>
        <v>0</v>
      </c>
      <c r="AT120" s="21" t="s">
        <v>78</v>
      </c>
      <c r="AU120" s="21" t="s">
        <v>130</v>
      </c>
      <c r="BK120" s="159">
        <f>BK121+BK165</f>
        <v>0</v>
      </c>
    </row>
    <row r="121" spans="2:65" s="9" customFormat="1" ht="37.35" customHeight="1">
      <c r="B121" s="160"/>
      <c r="C121" s="161"/>
      <c r="D121" s="162" t="s">
        <v>131</v>
      </c>
      <c r="E121" s="162"/>
      <c r="F121" s="162"/>
      <c r="G121" s="162"/>
      <c r="H121" s="162"/>
      <c r="I121" s="162"/>
      <c r="J121" s="162"/>
      <c r="K121" s="162"/>
      <c r="L121" s="162"/>
      <c r="M121" s="162"/>
      <c r="N121" s="303">
        <f>BK121</f>
        <v>0</v>
      </c>
      <c r="O121" s="276"/>
      <c r="P121" s="276"/>
      <c r="Q121" s="276"/>
      <c r="R121" s="163"/>
      <c r="T121" s="164"/>
      <c r="U121" s="161"/>
      <c r="V121" s="161"/>
      <c r="W121" s="165">
        <f>W122+W143+W151+W163</f>
        <v>0</v>
      </c>
      <c r="X121" s="161"/>
      <c r="Y121" s="165">
        <f>Y122+Y143+Y151+Y163</f>
        <v>5.7345030000000001</v>
      </c>
      <c r="Z121" s="161"/>
      <c r="AA121" s="166">
        <f>AA122+AA143+AA151+AA163</f>
        <v>0</v>
      </c>
      <c r="AR121" s="167" t="s">
        <v>87</v>
      </c>
      <c r="AT121" s="168" t="s">
        <v>78</v>
      </c>
      <c r="AU121" s="168" t="s">
        <v>79</v>
      </c>
      <c r="AY121" s="167" t="s">
        <v>165</v>
      </c>
      <c r="BK121" s="169">
        <f>BK122+BK143+BK151+BK163</f>
        <v>0</v>
      </c>
    </row>
    <row r="122" spans="2:65" s="9" customFormat="1" ht="19.899999999999999" customHeight="1">
      <c r="B122" s="160"/>
      <c r="C122" s="161"/>
      <c r="D122" s="170" t="s">
        <v>132</v>
      </c>
      <c r="E122" s="170"/>
      <c r="F122" s="170"/>
      <c r="G122" s="170"/>
      <c r="H122" s="170"/>
      <c r="I122" s="170"/>
      <c r="J122" s="170"/>
      <c r="K122" s="170"/>
      <c r="L122" s="170"/>
      <c r="M122" s="170"/>
      <c r="N122" s="304">
        <f>BK122</f>
        <v>0</v>
      </c>
      <c r="O122" s="305"/>
      <c r="P122" s="305"/>
      <c r="Q122" s="305"/>
      <c r="R122" s="163"/>
      <c r="T122" s="164"/>
      <c r="U122" s="161"/>
      <c r="V122" s="161"/>
      <c r="W122" s="165">
        <f>SUM(W123:W142)</f>
        <v>0</v>
      </c>
      <c r="X122" s="161"/>
      <c r="Y122" s="165">
        <f>SUM(Y123:Y142)</f>
        <v>5.063739</v>
      </c>
      <c r="Z122" s="161"/>
      <c r="AA122" s="166">
        <f>SUM(AA123:AA142)</f>
        <v>0</v>
      </c>
      <c r="AR122" s="167" t="s">
        <v>87</v>
      </c>
      <c r="AT122" s="168" t="s">
        <v>78</v>
      </c>
      <c r="AU122" s="168" t="s">
        <v>87</v>
      </c>
      <c r="AY122" s="167" t="s">
        <v>165</v>
      </c>
      <c r="BK122" s="169">
        <f>SUM(BK123:BK142)</f>
        <v>0</v>
      </c>
    </row>
    <row r="123" spans="2:65" s="1" customFormat="1" ht="31.5" customHeight="1">
      <c r="B123" s="38"/>
      <c r="C123" s="171" t="s">
        <v>87</v>
      </c>
      <c r="D123" s="171" t="s">
        <v>166</v>
      </c>
      <c r="E123" s="172" t="s">
        <v>167</v>
      </c>
      <c r="F123" s="283" t="s">
        <v>168</v>
      </c>
      <c r="G123" s="283"/>
      <c r="H123" s="283"/>
      <c r="I123" s="283"/>
      <c r="J123" s="173" t="s">
        <v>169</v>
      </c>
      <c r="K123" s="174">
        <v>8.67</v>
      </c>
      <c r="L123" s="284">
        <v>0</v>
      </c>
      <c r="M123" s="285"/>
      <c r="N123" s="286">
        <f>ROUND(L123*K123,2)</f>
        <v>0</v>
      </c>
      <c r="O123" s="286"/>
      <c r="P123" s="286"/>
      <c r="Q123" s="286"/>
      <c r="R123" s="40"/>
      <c r="T123" s="175" t="s">
        <v>22</v>
      </c>
      <c r="U123" s="47" t="s">
        <v>44</v>
      </c>
      <c r="V123" s="39"/>
      <c r="W123" s="176">
        <f>V123*K123</f>
        <v>0</v>
      </c>
      <c r="X123" s="176">
        <v>0</v>
      </c>
      <c r="Y123" s="176">
        <f>X123*K123</f>
        <v>0</v>
      </c>
      <c r="Z123" s="176">
        <v>0</v>
      </c>
      <c r="AA123" s="177">
        <f>Z123*K123</f>
        <v>0</v>
      </c>
      <c r="AR123" s="21" t="s">
        <v>170</v>
      </c>
      <c r="AT123" s="21" t="s">
        <v>166</v>
      </c>
      <c r="AU123" s="21" t="s">
        <v>121</v>
      </c>
      <c r="AY123" s="21" t="s">
        <v>165</v>
      </c>
      <c r="BE123" s="113">
        <f>IF(U123="základní",N123,0)</f>
        <v>0</v>
      </c>
      <c r="BF123" s="113">
        <f>IF(U123="snížená",N123,0)</f>
        <v>0</v>
      </c>
      <c r="BG123" s="113">
        <f>IF(U123="zákl. přenesená",N123,0)</f>
        <v>0</v>
      </c>
      <c r="BH123" s="113">
        <f>IF(U123="sníž. přenesená",N123,0)</f>
        <v>0</v>
      </c>
      <c r="BI123" s="113">
        <f>IF(U123="nulová",N123,0)</f>
        <v>0</v>
      </c>
      <c r="BJ123" s="21" t="s">
        <v>87</v>
      </c>
      <c r="BK123" s="113">
        <f>ROUND(L123*K123,2)</f>
        <v>0</v>
      </c>
      <c r="BL123" s="21" t="s">
        <v>170</v>
      </c>
      <c r="BM123" s="21" t="s">
        <v>956</v>
      </c>
    </row>
    <row r="124" spans="2:65" s="10" customFormat="1" ht="22.5" customHeight="1">
      <c r="B124" s="178"/>
      <c r="C124" s="179"/>
      <c r="D124" s="179"/>
      <c r="E124" s="180" t="s">
        <v>22</v>
      </c>
      <c r="F124" s="287" t="s">
        <v>957</v>
      </c>
      <c r="G124" s="288"/>
      <c r="H124" s="288"/>
      <c r="I124" s="288"/>
      <c r="J124" s="179"/>
      <c r="K124" s="181" t="s">
        <v>22</v>
      </c>
      <c r="L124" s="179"/>
      <c r="M124" s="179"/>
      <c r="N124" s="179"/>
      <c r="O124" s="179"/>
      <c r="P124" s="179"/>
      <c r="Q124" s="179"/>
      <c r="R124" s="182"/>
      <c r="T124" s="183"/>
      <c r="U124" s="179"/>
      <c r="V124" s="179"/>
      <c r="W124" s="179"/>
      <c r="X124" s="179"/>
      <c r="Y124" s="179"/>
      <c r="Z124" s="179"/>
      <c r="AA124" s="184"/>
      <c r="AT124" s="185" t="s">
        <v>173</v>
      </c>
      <c r="AU124" s="185" t="s">
        <v>121</v>
      </c>
      <c r="AV124" s="10" t="s">
        <v>87</v>
      </c>
      <c r="AW124" s="10" t="s">
        <v>36</v>
      </c>
      <c r="AX124" s="10" t="s">
        <v>79</v>
      </c>
      <c r="AY124" s="185" t="s">
        <v>165</v>
      </c>
    </row>
    <row r="125" spans="2:65" s="11" customFormat="1" ht="22.5" customHeight="1">
      <c r="B125" s="186"/>
      <c r="C125" s="187"/>
      <c r="D125" s="187"/>
      <c r="E125" s="188" t="s">
        <v>22</v>
      </c>
      <c r="F125" s="291" t="s">
        <v>958</v>
      </c>
      <c r="G125" s="292"/>
      <c r="H125" s="292"/>
      <c r="I125" s="292"/>
      <c r="J125" s="187"/>
      <c r="K125" s="189">
        <v>8.67</v>
      </c>
      <c r="L125" s="187"/>
      <c r="M125" s="187"/>
      <c r="N125" s="187"/>
      <c r="O125" s="187"/>
      <c r="P125" s="187"/>
      <c r="Q125" s="187"/>
      <c r="R125" s="190"/>
      <c r="T125" s="191"/>
      <c r="U125" s="187"/>
      <c r="V125" s="187"/>
      <c r="W125" s="187"/>
      <c r="X125" s="187"/>
      <c r="Y125" s="187"/>
      <c r="Z125" s="187"/>
      <c r="AA125" s="192"/>
      <c r="AT125" s="193" t="s">
        <v>173</v>
      </c>
      <c r="AU125" s="193" t="s">
        <v>121</v>
      </c>
      <c r="AV125" s="11" t="s">
        <v>121</v>
      </c>
      <c r="AW125" s="11" t="s">
        <v>36</v>
      </c>
      <c r="AX125" s="11" t="s">
        <v>87</v>
      </c>
      <c r="AY125" s="193" t="s">
        <v>165</v>
      </c>
    </row>
    <row r="126" spans="2:65" s="1" customFormat="1" ht="31.5" customHeight="1">
      <c r="B126" s="38"/>
      <c r="C126" s="171" t="s">
        <v>121</v>
      </c>
      <c r="D126" s="171" t="s">
        <v>166</v>
      </c>
      <c r="E126" s="172" t="s">
        <v>181</v>
      </c>
      <c r="F126" s="283" t="s">
        <v>182</v>
      </c>
      <c r="G126" s="283"/>
      <c r="H126" s="283"/>
      <c r="I126" s="283"/>
      <c r="J126" s="173" t="s">
        <v>169</v>
      </c>
      <c r="K126" s="174">
        <v>8.67</v>
      </c>
      <c r="L126" s="284">
        <v>0</v>
      </c>
      <c r="M126" s="285"/>
      <c r="N126" s="286">
        <f>ROUND(L126*K126,2)</f>
        <v>0</v>
      </c>
      <c r="O126" s="286"/>
      <c r="P126" s="286"/>
      <c r="Q126" s="286"/>
      <c r="R126" s="40"/>
      <c r="T126" s="175" t="s">
        <v>22</v>
      </c>
      <c r="U126" s="47" t="s">
        <v>44</v>
      </c>
      <c r="V126" s="39"/>
      <c r="W126" s="176">
        <f>V126*K126</f>
        <v>0</v>
      </c>
      <c r="X126" s="176">
        <v>0</v>
      </c>
      <c r="Y126" s="176">
        <f>X126*K126</f>
        <v>0</v>
      </c>
      <c r="Z126" s="176">
        <v>0</v>
      </c>
      <c r="AA126" s="177">
        <f>Z126*K126</f>
        <v>0</v>
      </c>
      <c r="AR126" s="21" t="s">
        <v>170</v>
      </c>
      <c r="AT126" s="21" t="s">
        <v>166</v>
      </c>
      <c r="AU126" s="21" t="s">
        <v>121</v>
      </c>
      <c r="AY126" s="21" t="s">
        <v>165</v>
      </c>
      <c r="BE126" s="113">
        <f>IF(U126="základní",N126,0)</f>
        <v>0</v>
      </c>
      <c r="BF126" s="113">
        <f>IF(U126="snížená",N126,0)</f>
        <v>0</v>
      </c>
      <c r="BG126" s="113">
        <f>IF(U126="zákl. přenesená",N126,0)</f>
        <v>0</v>
      </c>
      <c r="BH126" s="113">
        <f>IF(U126="sníž. přenesená",N126,0)</f>
        <v>0</v>
      </c>
      <c r="BI126" s="113">
        <f>IF(U126="nulová",N126,0)</f>
        <v>0</v>
      </c>
      <c r="BJ126" s="21" t="s">
        <v>87</v>
      </c>
      <c r="BK126" s="113">
        <f>ROUND(L126*K126,2)</f>
        <v>0</v>
      </c>
      <c r="BL126" s="21" t="s">
        <v>170</v>
      </c>
      <c r="BM126" s="21" t="s">
        <v>959</v>
      </c>
    </row>
    <row r="127" spans="2:65" s="1" customFormat="1" ht="31.5" customHeight="1">
      <c r="B127" s="38"/>
      <c r="C127" s="171" t="s">
        <v>184</v>
      </c>
      <c r="D127" s="171" t="s">
        <v>166</v>
      </c>
      <c r="E127" s="172" t="s">
        <v>723</v>
      </c>
      <c r="F127" s="283" t="s">
        <v>724</v>
      </c>
      <c r="G127" s="283"/>
      <c r="H127" s="283"/>
      <c r="I127" s="283"/>
      <c r="J127" s="173" t="s">
        <v>725</v>
      </c>
      <c r="K127" s="174">
        <v>17.34</v>
      </c>
      <c r="L127" s="284">
        <v>0</v>
      </c>
      <c r="M127" s="285"/>
      <c r="N127" s="286">
        <f>ROUND(L127*K127,2)</f>
        <v>0</v>
      </c>
      <c r="O127" s="286"/>
      <c r="P127" s="286"/>
      <c r="Q127" s="286"/>
      <c r="R127" s="40"/>
      <c r="T127" s="175" t="s">
        <v>22</v>
      </c>
      <c r="U127" s="47" t="s">
        <v>44</v>
      </c>
      <c r="V127" s="39"/>
      <c r="W127" s="176">
        <f>V127*K127</f>
        <v>0</v>
      </c>
      <c r="X127" s="176">
        <v>8.4999999999999995E-4</v>
      </c>
      <c r="Y127" s="176">
        <f>X127*K127</f>
        <v>1.4738999999999999E-2</v>
      </c>
      <c r="Z127" s="176">
        <v>0</v>
      </c>
      <c r="AA127" s="177">
        <f>Z127*K127</f>
        <v>0</v>
      </c>
      <c r="AR127" s="21" t="s">
        <v>170</v>
      </c>
      <c r="AT127" s="21" t="s">
        <v>166</v>
      </c>
      <c r="AU127" s="21" t="s">
        <v>121</v>
      </c>
      <c r="AY127" s="21" t="s">
        <v>165</v>
      </c>
      <c r="BE127" s="113">
        <f>IF(U127="základní",N127,0)</f>
        <v>0</v>
      </c>
      <c r="BF127" s="113">
        <f>IF(U127="snížená",N127,0)</f>
        <v>0</v>
      </c>
      <c r="BG127" s="113">
        <f>IF(U127="zákl. přenesená",N127,0)</f>
        <v>0</v>
      </c>
      <c r="BH127" s="113">
        <f>IF(U127="sníž. přenesená",N127,0)</f>
        <v>0</v>
      </c>
      <c r="BI127" s="113">
        <f>IF(U127="nulová",N127,0)</f>
        <v>0</v>
      </c>
      <c r="BJ127" s="21" t="s">
        <v>87</v>
      </c>
      <c r="BK127" s="113">
        <f>ROUND(L127*K127,2)</f>
        <v>0</v>
      </c>
      <c r="BL127" s="21" t="s">
        <v>170</v>
      </c>
      <c r="BM127" s="21" t="s">
        <v>960</v>
      </c>
    </row>
    <row r="128" spans="2:65" s="11" customFormat="1" ht="22.5" customHeight="1">
      <c r="B128" s="186"/>
      <c r="C128" s="187"/>
      <c r="D128" s="187"/>
      <c r="E128" s="188" t="s">
        <v>22</v>
      </c>
      <c r="F128" s="299" t="s">
        <v>961</v>
      </c>
      <c r="G128" s="300"/>
      <c r="H128" s="300"/>
      <c r="I128" s="300"/>
      <c r="J128" s="187"/>
      <c r="K128" s="189">
        <v>17.34</v>
      </c>
      <c r="L128" s="187"/>
      <c r="M128" s="187"/>
      <c r="N128" s="187"/>
      <c r="O128" s="187"/>
      <c r="P128" s="187"/>
      <c r="Q128" s="187"/>
      <c r="R128" s="190"/>
      <c r="T128" s="191"/>
      <c r="U128" s="187"/>
      <c r="V128" s="187"/>
      <c r="W128" s="187"/>
      <c r="X128" s="187"/>
      <c r="Y128" s="187"/>
      <c r="Z128" s="187"/>
      <c r="AA128" s="192"/>
      <c r="AT128" s="193" t="s">
        <v>173</v>
      </c>
      <c r="AU128" s="193" t="s">
        <v>121</v>
      </c>
      <c r="AV128" s="11" t="s">
        <v>121</v>
      </c>
      <c r="AW128" s="11" t="s">
        <v>36</v>
      </c>
      <c r="AX128" s="11" t="s">
        <v>87</v>
      </c>
      <c r="AY128" s="193" t="s">
        <v>165</v>
      </c>
    </row>
    <row r="129" spans="2:65" s="1" customFormat="1" ht="31.5" customHeight="1">
      <c r="B129" s="38"/>
      <c r="C129" s="171" t="s">
        <v>170</v>
      </c>
      <c r="D129" s="171" t="s">
        <v>166</v>
      </c>
      <c r="E129" s="172" t="s">
        <v>728</v>
      </c>
      <c r="F129" s="283" t="s">
        <v>729</v>
      </c>
      <c r="G129" s="283"/>
      <c r="H129" s="283"/>
      <c r="I129" s="283"/>
      <c r="J129" s="173" t="s">
        <v>725</v>
      </c>
      <c r="K129" s="174">
        <v>17.34</v>
      </c>
      <c r="L129" s="284">
        <v>0</v>
      </c>
      <c r="M129" s="285"/>
      <c r="N129" s="286">
        <f t="shared" ref="N129:N134" si="5">ROUND(L129*K129,2)</f>
        <v>0</v>
      </c>
      <c r="O129" s="286"/>
      <c r="P129" s="286"/>
      <c r="Q129" s="286"/>
      <c r="R129" s="40"/>
      <c r="T129" s="175" t="s">
        <v>22</v>
      </c>
      <c r="U129" s="47" t="s">
        <v>44</v>
      </c>
      <c r="V129" s="39"/>
      <c r="W129" s="176">
        <f t="shared" ref="W129:W134" si="6">V129*K129</f>
        <v>0</v>
      </c>
      <c r="X129" s="176">
        <v>0</v>
      </c>
      <c r="Y129" s="176">
        <f t="shared" ref="Y129:Y134" si="7">X129*K129</f>
        <v>0</v>
      </c>
      <c r="Z129" s="176">
        <v>0</v>
      </c>
      <c r="AA129" s="177">
        <f t="shared" ref="AA129:AA134" si="8">Z129*K129</f>
        <v>0</v>
      </c>
      <c r="AR129" s="21" t="s">
        <v>170</v>
      </c>
      <c r="AT129" s="21" t="s">
        <v>166</v>
      </c>
      <c r="AU129" s="21" t="s">
        <v>121</v>
      </c>
      <c r="AY129" s="21" t="s">
        <v>165</v>
      </c>
      <c r="BE129" s="113">
        <f t="shared" ref="BE129:BE134" si="9">IF(U129="základní",N129,0)</f>
        <v>0</v>
      </c>
      <c r="BF129" s="113">
        <f t="shared" ref="BF129:BF134" si="10">IF(U129="snížená",N129,0)</f>
        <v>0</v>
      </c>
      <c r="BG129" s="113">
        <f t="shared" ref="BG129:BG134" si="11">IF(U129="zákl. přenesená",N129,0)</f>
        <v>0</v>
      </c>
      <c r="BH129" s="113">
        <f t="shared" ref="BH129:BH134" si="12">IF(U129="sníž. přenesená",N129,0)</f>
        <v>0</v>
      </c>
      <c r="BI129" s="113">
        <f t="shared" ref="BI129:BI134" si="13">IF(U129="nulová",N129,0)</f>
        <v>0</v>
      </c>
      <c r="BJ129" s="21" t="s">
        <v>87</v>
      </c>
      <c r="BK129" s="113">
        <f t="shared" ref="BK129:BK134" si="14">ROUND(L129*K129,2)</f>
        <v>0</v>
      </c>
      <c r="BL129" s="21" t="s">
        <v>170</v>
      </c>
      <c r="BM129" s="21" t="s">
        <v>962</v>
      </c>
    </row>
    <row r="130" spans="2:65" s="1" customFormat="1" ht="31.5" customHeight="1">
      <c r="B130" s="38"/>
      <c r="C130" s="171" t="s">
        <v>193</v>
      </c>
      <c r="D130" s="171" t="s">
        <v>166</v>
      </c>
      <c r="E130" s="172" t="s">
        <v>185</v>
      </c>
      <c r="F130" s="283" t="s">
        <v>186</v>
      </c>
      <c r="G130" s="283"/>
      <c r="H130" s="283"/>
      <c r="I130" s="283"/>
      <c r="J130" s="173" t="s">
        <v>169</v>
      </c>
      <c r="K130" s="174">
        <v>8.76</v>
      </c>
      <c r="L130" s="284">
        <v>0</v>
      </c>
      <c r="M130" s="285"/>
      <c r="N130" s="286">
        <f t="shared" si="5"/>
        <v>0</v>
      </c>
      <c r="O130" s="286"/>
      <c r="P130" s="286"/>
      <c r="Q130" s="286"/>
      <c r="R130" s="40"/>
      <c r="T130" s="175" t="s">
        <v>22</v>
      </c>
      <c r="U130" s="47" t="s">
        <v>44</v>
      </c>
      <c r="V130" s="39"/>
      <c r="W130" s="176">
        <f t="shared" si="6"/>
        <v>0</v>
      </c>
      <c r="X130" s="176">
        <v>0</v>
      </c>
      <c r="Y130" s="176">
        <f t="shared" si="7"/>
        <v>0</v>
      </c>
      <c r="Z130" s="176">
        <v>0</v>
      </c>
      <c r="AA130" s="177">
        <f t="shared" si="8"/>
        <v>0</v>
      </c>
      <c r="AR130" s="21" t="s">
        <v>170</v>
      </c>
      <c r="AT130" s="21" t="s">
        <v>166</v>
      </c>
      <c r="AU130" s="21" t="s">
        <v>121</v>
      </c>
      <c r="AY130" s="21" t="s">
        <v>165</v>
      </c>
      <c r="BE130" s="113">
        <f t="shared" si="9"/>
        <v>0</v>
      </c>
      <c r="BF130" s="113">
        <f t="shared" si="10"/>
        <v>0</v>
      </c>
      <c r="BG130" s="113">
        <f t="shared" si="11"/>
        <v>0</v>
      </c>
      <c r="BH130" s="113">
        <f t="shared" si="12"/>
        <v>0</v>
      </c>
      <c r="BI130" s="113">
        <f t="shared" si="13"/>
        <v>0</v>
      </c>
      <c r="BJ130" s="21" t="s">
        <v>87</v>
      </c>
      <c r="BK130" s="113">
        <f t="shared" si="14"/>
        <v>0</v>
      </c>
      <c r="BL130" s="21" t="s">
        <v>170</v>
      </c>
      <c r="BM130" s="21" t="s">
        <v>963</v>
      </c>
    </row>
    <row r="131" spans="2:65" s="1" customFormat="1" ht="31.5" customHeight="1">
      <c r="B131" s="38"/>
      <c r="C131" s="171" t="s">
        <v>197</v>
      </c>
      <c r="D131" s="171" t="s">
        <v>166</v>
      </c>
      <c r="E131" s="172" t="s">
        <v>188</v>
      </c>
      <c r="F131" s="283" t="s">
        <v>189</v>
      </c>
      <c r="G131" s="283"/>
      <c r="H131" s="283"/>
      <c r="I131" s="283"/>
      <c r="J131" s="173" t="s">
        <v>169</v>
      </c>
      <c r="K131" s="174">
        <v>2.8050000000000002</v>
      </c>
      <c r="L131" s="284">
        <v>0</v>
      </c>
      <c r="M131" s="285"/>
      <c r="N131" s="286">
        <f t="shared" si="5"/>
        <v>0</v>
      </c>
      <c r="O131" s="286"/>
      <c r="P131" s="286"/>
      <c r="Q131" s="286"/>
      <c r="R131" s="40"/>
      <c r="T131" s="175" t="s">
        <v>22</v>
      </c>
      <c r="U131" s="47" t="s">
        <v>44</v>
      </c>
      <c r="V131" s="39"/>
      <c r="W131" s="176">
        <f t="shared" si="6"/>
        <v>0</v>
      </c>
      <c r="X131" s="176">
        <v>0</v>
      </c>
      <c r="Y131" s="176">
        <f t="shared" si="7"/>
        <v>0</v>
      </c>
      <c r="Z131" s="176">
        <v>0</v>
      </c>
      <c r="AA131" s="177">
        <f t="shared" si="8"/>
        <v>0</v>
      </c>
      <c r="AR131" s="21" t="s">
        <v>170</v>
      </c>
      <c r="AT131" s="21" t="s">
        <v>166</v>
      </c>
      <c r="AU131" s="21" t="s">
        <v>121</v>
      </c>
      <c r="AY131" s="21" t="s">
        <v>165</v>
      </c>
      <c r="BE131" s="113">
        <f t="shared" si="9"/>
        <v>0</v>
      </c>
      <c r="BF131" s="113">
        <f t="shared" si="10"/>
        <v>0</v>
      </c>
      <c r="BG131" s="113">
        <f t="shared" si="11"/>
        <v>0</v>
      </c>
      <c r="BH131" s="113">
        <f t="shared" si="12"/>
        <v>0</v>
      </c>
      <c r="BI131" s="113">
        <f t="shared" si="13"/>
        <v>0</v>
      </c>
      <c r="BJ131" s="21" t="s">
        <v>87</v>
      </c>
      <c r="BK131" s="113">
        <f t="shared" si="14"/>
        <v>0</v>
      </c>
      <c r="BL131" s="21" t="s">
        <v>170</v>
      </c>
      <c r="BM131" s="21" t="s">
        <v>964</v>
      </c>
    </row>
    <row r="132" spans="2:65" s="1" customFormat="1" ht="22.5" customHeight="1">
      <c r="B132" s="38"/>
      <c r="C132" s="171" t="s">
        <v>202</v>
      </c>
      <c r="D132" s="171" t="s">
        <v>166</v>
      </c>
      <c r="E132" s="172" t="s">
        <v>194</v>
      </c>
      <c r="F132" s="283" t="s">
        <v>195</v>
      </c>
      <c r="G132" s="283"/>
      <c r="H132" s="283"/>
      <c r="I132" s="283"/>
      <c r="J132" s="173" t="s">
        <v>169</v>
      </c>
      <c r="K132" s="174">
        <v>2.8050000000000002</v>
      </c>
      <c r="L132" s="284">
        <v>0</v>
      </c>
      <c r="M132" s="285"/>
      <c r="N132" s="286">
        <f t="shared" si="5"/>
        <v>0</v>
      </c>
      <c r="O132" s="286"/>
      <c r="P132" s="286"/>
      <c r="Q132" s="286"/>
      <c r="R132" s="40"/>
      <c r="T132" s="175" t="s">
        <v>22</v>
      </c>
      <c r="U132" s="47" t="s">
        <v>44</v>
      </c>
      <c r="V132" s="39"/>
      <c r="W132" s="176">
        <f t="shared" si="6"/>
        <v>0</v>
      </c>
      <c r="X132" s="176">
        <v>0</v>
      </c>
      <c r="Y132" s="176">
        <f t="shared" si="7"/>
        <v>0</v>
      </c>
      <c r="Z132" s="176">
        <v>0</v>
      </c>
      <c r="AA132" s="177">
        <f t="shared" si="8"/>
        <v>0</v>
      </c>
      <c r="AR132" s="21" t="s">
        <v>170</v>
      </c>
      <c r="AT132" s="21" t="s">
        <v>166</v>
      </c>
      <c r="AU132" s="21" t="s">
        <v>121</v>
      </c>
      <c r="AY132" s="21" t="s">
        <v>165</v>
      </c>
      <c r="BE132" s="113">
        <f t="shared" si="9"/>
        <v>0</v>
      </c>
      <c r="BF132" s="113">
        <f t="shared" si="10"/>
        <v>0</v>
      </c>
      <c r="BG132" s="113">
        <f t="shared" si="11"/>
        <v>0</v>
      </c>
      <c r="BH132" s="113">
        <f t="shared" si="12"/>
        <v>0</v>
      </c>
      <c r="BI132" s="113">
        <f t="shared" si="13"/>
        <v>0</v>
      </c>
      <c r="BJ132" s="21" t="s">
        <v>87</v>
      </c>
      <c r="BK132" s="113">
        <f t="shared" si="14"/>
        <v>0</v>
      </c>
      <c r="BL132" s="21" t="s">
        <v>170</v>
      </c>
      <c r="BM132" s="21" t="s">
        <v>965</v>
      </c>
    </row>
    <row r="133" spans="2:65" s="1" customFormat="1" ht="31.5" customHeight="1">
      <c r="B133" s="38"/>
      <c r="C133" s="171" t="s">
        <v>210</v>
      </c>
      <c r="D133" s="171" t="s">
        <v>166</v>
      </c>
      <c r="E133" s="172" t="s">
        <v>198</v>
      </c>
      <c r="F133" s="283" t="s">
        <v>199</v>
      </c>
      <c r="G133" s="283"/>
      <c r="H133" s="283"/>
      <c r="I133" s="283"/>
      <c r="J133" s="173" t="s">
        <v>200</v>
      </c>
      <c r="K133" s="174">
        <v>5.0490000000000004</v>
      </c>
      <c r="L133" s="284">
        <v>0</v>
      </c>
      <c r="M133" s="285"/>
      <c r="N133" s="286">
        <f t="shared" si="5"/>
        <v>0</v>
      </c>
      <c r="O133" s="286"/>
      <c r="P133" s="286"/>
      <c r="Q133" s="286"/>
      <c r="R133" s="40"/>
      <c r="T133" s="175" t="s">
        <v>22</v>
      </c>
      <c r="U133" s="47" t="s">
        <v>44</v>
      </c>
      <c r="V133" s="39"/>
      <c r="W133" s="176">
        <f t="shared" si="6"/>
        <v>0</v>
      </c>
      <c r="X133" s="176">
        <v>0</v>
      </c>
      <c r="Y133" s="176">
        <f t="shared" si="7"/>
        <v>0</v>
      </c>
      <c r="Z133" s="176">
        <v>0</v>
      </c>
      <c r="AA133" s="177">
        <f t="shared" si="8"/>
        <v>0</v>
      </c>
      <c r="AR133" s="21" t="s">
        <v>170</v>
      </c>
      <c r="AT133" s="21" t="s">
        <v>166</v>
      </c>
      <c r="AU133" s="21" t="s">
        <v>121</v>
      </c>
      <c r="AY133" s="21" t="s">
        <v>165</v>
      </c>
      <c r="BE133" s="113">
        <f t="shared" si="9"/>
        <v>0</v>
      </c>
      <c r="BF133" s="113">
        <f t="shared" si="10"/>
        <v>0</v>
      </c>
      <c r="BG133" s="113">
        <f t="shared" si="11"/>
        <v>0</v>
      </c>
      <c r="BH133" s="113">
        <f t="shared" si="12"/>
        <v>0</v>
      </c>
      <c r="BI133" s="113">
        <f t="shared" si="13"/>
        <v>0</v>
      </c>
      <c r="BJ133" s="21" t="s">
        <v>87</v>
      </c>
      <c r="BK133" s="113">
        <f t="shared" si="14"/>
        <v>0</v>
      </c>
      <c r="BL133" s="21" t="s">
        <v>170</v>
      </c>
      <c r="BM133" s="21" t="s">
        <v>966</v>
      </c>
    </row>
    <row r="134" spans="2:65" s="1" customFormat="1" ht="31.5" customHeight="1">
      <c r="B134" s="38"/>
      <c r="C134" s="171" t="s">
        <v>220</v>
      </c>
      <c r="D134" s="171" t="s">
        <v>166</v>
      </c>
      <c r="E134" s="172" t="s">
        <v>203</v>
      </c>
      <c r="F134" s="283" t="s">
        <v>204</v>
      </c>
      <c r="G134" s="283"/>
      <c r="H134" s="283"/>
      <c r="I134" s="283"/>
      <c r="J134" s="173" t="s">
        <v>169</v>
      </c>
      <c r="K134" s="174">
        <v>5.8650000000000002</v>
      </c>
      <c r="L134" s="284">
        <v>0</v>
      </c>
      <c r="M134" s="285"/>
      <c r="N134" s="286">
        <f t="shared" si="5"/>
        <v>0</v>
      </c>
      <c r="O134" s="286"/>
      <c r="P134" s="286"/>
      <c r="Q134" s="286"/>
      <c r="R134" s="40"/>
      <c r="T134" s="175" t="s">
        <v>22</v>
      </c>
      <c r="U134" s="47" t="s">
        <v>44</v>
      </c>
      <c r="V134" s="39"/>
      <c r="W134" s="176">
        <f t="shared" si="6"/>
        <v>0</v>
      </c>
      <c r="X134" s="176">
        <v>0</v>
      </c>
      <c r="Y134" s="176">
        <f t="shared" si="7"/>
        <v>0</v>
      </c>
      <c r="Z134" s="176">
        <v>0</v>
      </c>
      <c r="AA134" s="177">
        <f t="shared" si="8"/>
        <v>0</v>
      </c>
      <c r="AR134" s="21" t="s">
        <v>170</v>
      </c>
      <c r="AT134" s="21" t="s">
        <v>166</v>
      </c>
      <c r="AU134" s="21" t="s">
        <v>121</v>
      </c>
      <c r="AY134" s="21" t="s">
        <v>165</v>
      </c>
      <c r="BE134" s="113">
        <f t="shared" si="9"/>
        <v>0</v>
      </c>
      <c r="BF134" s="113">
        <f t="shared" si="10"/>
        <v>0</v>
      </c>
      <c r="BG134" s="113">
        <f t="shared" si="11"/>
        <v>0</v>
      </c>
      <c r="BH134" s="113">
        <f t="shared" si="12"/>
        <v>0</v>
      </c>
      <c r="BI134" s="113">
        <f t="shared" si="13"/>
        <v>0</v>
      </c>
      <c r="BJ134" s="21" t="s">
        <v>87</v>
      </c>
      <c r="BK134" s="113">
        <f t="shared" si="14"/>
        <v>0</v>
      </c>
      <c r="BL134" s="21" t="s">
        <v>170</v>
      </c>
      <c r="BM134" s="21" t="s">
        <v>967</v>
      </c>
    </row>
    <row r="135" spans="2:65" s="10" customFormat="1" ht="22.5" customHeight="1">
      <c r="B135" s="178"/>
      <c r="C135" s="179"/>
      <c r="D135" s="179"/>
      <c r="E135" s="180" t="s">
        <v>22</v>
      </c>
      <c r="F135" s="287" t="s">
        <v>736</v>
      </c>
      <c r="G135" s="288"/>
      <c r="H135" s="288"/>
      <c r="I135" s="288"/>
      <c r="J135" s="179"/>
      <c r="K135" s="181" t="s">
        <v>22</v>
      </c>
      <c r="L135" s="179"/>
      <c r="M135" s="179"/>
      <c r="N135" s="179"/>
      <c r="O135" s="179"/>
      <c r="P135" s="179"/>
      <c r="Q135" s="179"/>
      <c r="R135" s="182"/>
      <c r="T135" s="183"/>
      <c r="U135" s="179"/>
      <c r="V135" s="179"/>
      <c r="W135" s="179"/>
      <c r="X135" s="179"/>
      <c r="Y135" s="179"/>
      <c r="Z135" s="179"/>
      <c r="AA135" s="184"/>
      <c r="AT135" s="185" t="s">
        <v>173</v>
      </c>
      <c r="AU135" s="185" t="s">
        <v>121</v>
      </c>
      <c r="AV135" s="10" t="s">
        <v>87</v>
      </c>
      <c r="AW135" s="10" t="s">
        <v>36</v>
      </c>
      <c r="AX135" s="10" t="s">
        <v>79</v>
      </c>
      <c r="AY135" s="185" t="s">
        <v>165</v>
      </c>
    </row>
    <row r="136" spans="2:65" s="11" customFormat="1" ht="22.5" customHeight="1">
      <c r="B136" s="186"/>
      <c r="C136" s="187"/>
      <c r="D136" s="187"/>
      <c r="E136" s="188" t="s">
        <v>22</v>
      </c>
      <c r="F136" s="291" t="s">
        <v>968</v>
      </c>
      <c r="G136" s="292"/>
      <c r="H136" s="292"/>
      <c r="I136" s="292"/>
      <c r="J136" s="187"/>
      <c r="K136" s="189">
        <v>8.67</v>
      </c>
      <c r="L136" s="187"/>
      <c r="M136" s="187"/>
      <c r="N136" s="187"/>
      <c r="O136" s="187"/>
      <c r="P136" s="187"/>
      <c r="Q136" s="187"/>
      <c r="R136" s="190"/>
      <c r="T136" s="191"/>
      <c r="U136" s="187"/>
      <c r="V136" s="187"/>
      <c r="W136" s="187"/>
      <c r="X136" s="187"/>
      <c r="Y136" s="187"/>
      <c r="Z136" s="187"/>
      <c r="AA136" s="192"/>
      <c r="AT136" s="193" t="s">
        <v>173</v>
      </c>
      <c r="AU136" s="193" t="s">
        <v>121</v>
      </c>
      <c r="AV136" s="11" t="s">
        <v>121</v>
      </c>
      <c r="AW136" s="11" t="s">
        <v>36</v>
      </c>
      <c r="AX136" s="11" t="s">
        <v>79</v>
      </c>
      <c r="AY136" s="193" t="s">
        <v>165</v>
      </c>
    </row>
    <row r="137" spans="2:65" s="10" customFormat="1" ht="22.5" customHeight="1">
      <c r="B137" s="178"/>
      <c r="C137" s="179"/>
      <c r="D137" s="179"/>
      <c r="E137" s="180" t="s">
        <v>22</v>
      </c>
      <c r="F137" s="289" t="s">
        <v>738</v>
      </c>
      <c r="G137" s="290"/>
      <c r="H137" s="290"/>
      <c r="I137" s="290"/>
      <c r="J137" s="179"/>
      <c r="K137" s="181" t="s">
        <v>22</v>
      </c>
      <c r="L137" s="179"/>
      <c r="M137" s="179"/>
      <c r="N137" s="179"/>
      <c r="O137" s="179"/>
      <c r="P137" s="179"/>
      <c r="Q137" s="179"/>
      <c r="R137" s="182"/>
      <c r="T137" s="183"/>
      <c r="U137" s="179"/>
      <c r="V137" s="179"/>
      <c r="W137" s="179"/>
      <c r="X137" s="179"/>
      <c r="Y137" s="179"/>
      <c r="Z137" s="179"/>
      <c r="AA137" s="184"/>
      <c r="AT137" s="185" t="s">
        <v>173</v>
      </c>
      <c r="AU137" s="185" t="s">
        <v>121</v>
      </c>
      <c r="AV137" s="10" t="s">
        <v>87</v>
      </c>
      <c r="AW137" s="10" t="s">
        <v>36</v>
      </c>
      <c r="AX137" s="10" t="s">
        <v>79</v>
      </c>
      <c r="AY137" s="185" t="s">
        <v>165</v>
      </c>
    </row>
    <row r="138" spans="2:65" s="11" customFormat="1" ht="22.5" customHeight="1">
      <c r="B138" s="186"/>
      <c r="C138" s="187"/>
      <c r="D138" s="187"/>
      <c r="E138" s="188" t="s">
        <v>22</v>
      </c>
      <c r="F138" s="291" t="s">
        <v>969</v>
      </c>
      <c r="G138" s="292"/>
      <c r="H138" s="292"/>
      <c r="I138" s="292"/>
      <c r="J138" s="187"/>
      <c r="K138" s="189">
        <v>-2.8050000000000002</v>
      </c>
      <c r="L138" s="187"/>
      <c r="M138" s="187"/>
      <c r="N138" s="187"/>
      <c r="O138" s="187"/>
      <c r="P138" s="187"/>
      <c r="Q138" s="187"/>
      <c r="R138" s="190"/>
      <c r="T138" s="191"/>
      <c r="U138" s="187"/>
      <c r="V138" s="187"/>
      <c r="W138" s="187"/>
      <c r="X138" s="187"/>
      <c r="Y138" s="187"/>
      <c r="Z138" s="187"/>
      <c r="AA138" s="192"/>
      <c r="AT138" s="193" t="s">
        <v>173</v>
      </c>
      <c r="AU138" s="193" t="s">
        <v>121</v>
      </c>
      <c r="AV138" s="11" t="s">
        <v>121</v>
      </c>
      <c r="AW138" s="11" t="s">
        <v>36</v>
      </c>
      <c r="AX138" s="11" t="s">
        <v>79</v>
      </c>
      <c r="AY138" s="193" t="s">
        <v>165</v>
      </c>
    </row>
    <row r="139" spans="2:65" s="12" customFormat="1" ht="22.5" customHeight="1">
      <c r="B139" s="194"/>
      <c r="C139" s="195"/>
      <c r="D139" s="195"/>
      <c r="E139" s="196" t="s">
        <v>22</v>
      </c>
      <c r="F139" s="293" t="s">
        <v>180</v>
      </c>
      <c r="G139" s="294"/>
      <c r="H139" s="294"/>
      <c r="I139" s="294"/>
      <c r="J139" s="195"/>
      <c r="K139" s="197">
        <v>5.8650000000000002</v>
      </c>
      <c r="L139" s="195"/>
      <c r="M139" s="195"/>
      <c r="N139" s="195"/>
      <c r="O139" s="195"/>
      <c r="P139" s="195"/>
      <c r="Q139" s="195"/>
      <c r="R139" s="198"/>
      <c r="T139" s="199"/>
      <c r="U139" s="195"/>
      <c r="V139" s="195"/>
      <c r="W139" s="195"/>
      <c r="X139" s="195"/>
      <c r="Y139" s="195"/>
      <c r="Z139" s="195"/>
      <c r="AA139" s="200"/>
      <c r="AT139" s="201" t="s">
        <v>173</v>
      </c>
      <c r="AU139" s="201" t="s">
        <v>121</v>
      </c>
      <c r="AV139" s="12" t="s">
        <v>170</v>
      </c>
      <c r="AW139" s="12" t="s">
        <v>36</v>
      </c>
      <c r="AX139" s="12" t="s">
        <v>87</v>
      </c>
      <c r="AY139" s="201" t="s">
        <v>165</v>
      </c>
    </row>
    <row r="140" spans="2:65" s="1" customFormat="1" ht="31.5" customHeight="1">
      <c r="B140" s="38"/>
      <c r="C140" s="171" t="s">
        <v>225</v>
      </c>
      <c r="D140" s="171" t="s">
        <v>166</v>
      </c>
      <c r="E140" s="172" t="s">
        <v>211</v>
      </c>
      <c r="F140" s="283" t="s">
        <v>212</v>
      </c>
      <c r="G140" s="283"/>
      <c r="H140" s="283"/>
      <c r="I140" s="283"/>
      <c r="J140" s="173" t="s">
        <v>169</v>
      </c>
      <c r="K140" s="174">
        <v>2.2949999999999999</v>
      </c>
      <c r="L140" s="284">
        <v>0</v>
      </c>
      <c r="M140" s="285"/>
      <c r="N140" s="286">
        <f>ROUND(L140*K140,2)</f>
        <v>0</v>
      </c>
      <c r="O140" s="286"/>
      <c r="P140" s="286"/>
      <c r="Q140" s="286"/>
      <c r="R140" s="40"/>
      <c r="T140" s="175" t="s">
        <v>22</v>
      </c>
      <c r="U140" s="47" t="s">
        <v>44</v>
      </c>
      <c r="V140" s="39"/>
      <c r="W140" s="176">
        <f>V140*K140</f>
        <v>0</v>
      </c>
      <c r="X140" s="176">
        <v>0</v>
      </c>
      <c r="Y140" s="176">
        <f>X140*K140</f>
        <v>0</v>
      </c>
      <c r="Z140" s="176">
        <v>0</v>
      </c>
      <c r="AA140" s="177">
        <f>Z140*K140</f>
        <v>0</v>
      </c>
      <c r="AR140" s="21" t="s">
        <v>170</v>
      </c>
      <c r="AT140" s="21" t="s">
        <v>166</v>
      </c>
      <c r="AU140" s="21" t="s">
        <v>121</v>
      </c>
      <c r="AY140" s="21" t="s">
        <v>165</v>
      </c>
      <c r="BE140" s="113">
        <f>IF(U140="základní",N140,0)</f>
        <v>0</v>
      </c>
      <c r="BF140" s="113">
        <f>IF(U140="snížená",N140,0)</f>
        <v>0</v>
      </c>
      <c r="BG140" s="113">
        <f>IF(U140="zákl. přenesená",N140,0)</f>
        <v>0</v>
      </c>
      <c r="BH140" s="113">
        <f>IF(U140="sníž. přenesená",N140,0)</f>
        <v>0</v>
      </c>
      <c r="BI140" s="113">
        <f>IF(U140="nulová",N140,0)</f>
        <v>0</v>
      </c>
      <c r="BJ140" s="21" t="s">
        <v>87</v>
      </c>
      <c r="BK140" s="113">
        <f>ROUND(L140*K140,2)</f>
        <v>0</v>
      </c>
      <c r="BL140" s="21" t="s">
        <v>170</v>
      </c>
      <c r="BM140" s="21" t="s">
        <v>970</v>
      </c>
    </row>
    <row r="141" spans="2:65" s="11" customFormat="1" ht="22.5" customHeight="1">
      <c r="B141" s="186"/>
      <c r="C141" s="187"/>
      <c r="D141" s="187"/>
      <c r="E141" s="188" t="s">
        <v>22</v>
      </c>
      <c r="F141" s="299" t="s">
        <v>971</v>
      </c>
      <c r="G141" s="300"/>
      <c r="H141" s="300"/>
      <c r="I141" s="300"/>
      <c r="J141" s="187"/>
      <c r="K141" s="189">
        <v>2.2949999999999999</v>
      </c>
      <c r="L141" s="187"/>
      <c r="M141" s="187"/>
      <c r="N141" s="187"/>
      <c r="O141" s="187"/>
      <c r="P141" s="187"/>
      <c r="Q141" s="187"/>
      <c r="R141" s="190"/>
      <c r="T141" s="191"/>
      <c r="U141" s="187"/>
      <c r="V141" s="187"/>
      <c r="W141" s="187"/>
      <c r="X141" s="187"/>
      <c r="Y141" s="187"/>
      <c r="Z141" s="187"/>
      <c r="AA141" s="192"/>
      <c r="AT141" s="193" t="s">
        <v>173</v>
      </c>
      <c r="AU141" s="193" t="s">
        <v>121</v>
      </c>
      <c r="AV141" s="11" t="s">
        <v>121</v>
      </c>
      <c r="AW141" s="11" t="s">
        <v>36</v>
      </c>
      <c r="AX141" s="11" t="s">
        <v>87</v>
      </c>
      <c r="AY141" s="193" t="s">
        <v>165</v>
      </c>
    </row>
    <row r="142" spans="2:65" s="1" customFormat="1" ht="22.5" customHeight="1">
      <c r="B142" s="38"/>
      <c r="C142" s="202" t="s">
        <v>232</v>
      </c>
      <c r="D142" s="202" t="s">
        <v>221</v>
      </c>
      <c r="E142" s="203" t="s">
        <v>222</v>
      </c>
      <c r="F142" s="295" t="s">
        <v>223</v>
      </c>
      <c r="G142" s="295"/>
      <c r="H142" s="295"/>
      <c r="I142" s="295"/>
      <c r="J142" s="204" t="s">
        <v>200</v>
      </c>
      <c r="K142" s="205">
        <v>5.0490000000000004</v>
      </c>
      <c r="L142" s="296">
        <v>0</v>
      </c>
      <c r="M142" s="297"/>
      <c r="N142" s="298">
        <f>ROUND(L142*K142,2)</f>
        <v>0</v>
      </c>
      <c r="O142" s="286"/>
      <c r="P142" s="286"/>
      <c r="Q142" s="286"/>
      <c r="R142" s="40"/>
      <c r="T142" s="175" t="s">
        <v>22</v>
      </c>
      <c r="U142" s="47" t="s">
        <v>44</v>
      </c>
      <c r="V142" s="39"/>
      <c r="W142" s="176">
        <f>V142*K142</f>
        <v>0</v>
      </c>
      <c r="X142" s="176">
        <v>1</v>
      </c>
      <c r="Y142" s="176">
        <f>X142*K142</f>
        <v>5.0490000000000004</v>
      </c>
      <c r="Z142" s="176">
        <v>0</v>
      </c>
      <c r="AA142" s="177">
        <f>Z142*K142</f>
        <v>0</v>
      </c>
      <c r="AR142" s="21" t="s">
        <v>210</v>
      </c>
      <c r="AT142" s="21" t="s">
        <v>221</v>
      </c>
      <c r="AU142" s="21" t="s">
        <v>121</v>
      </c>
      <c r="AY142" s="21" t="s">
        <v>165</v>
      </c>
      <c r="BE142" s="113">
        <f>IF(U142="základní",N142,0)</f>
        <v>0</v>
      </c>
      <c r="BF142" s="113">
        <f>IF(U142="snížená",N142,0)</f>
        <v>0</v>
      </c>
      <c r="BG142" s="113">
        <f>IF(U142="zákl. přenesená",N142,0)</f>
        <v>0</v>
      </c>
      <c r="BH142" s="113">
        <f>IF(U142="sníž. přenesená",N142,0)</f>
        <v>0</v>
      </c>
      <c r="BI142" s="113">
        <f>IF(U142="nulová",N142,0)</f>
        <v>0</v>
      </c>
      <c r="BJ142" s="21" t="s">
        <v>87</v>
      </c>
      <c r="BK142" s="113">
        <f>ROUND(L142*K142,2)</f>
        <v>0</v>
      </c>
      <c r="BL142" s="21" t="s">
        <v>170</v>
      </c>
      <c r="BM142" s="21" t="s">
        <v>972</v>
      </c>
    </row>
    <row r="143" spans="2:65" s="9" customFormat="1" ht="29.85" customHeight="1">
      <c r="B143" s="160"/>
      <c r="C143" s="161"/>
      <c r="D143" s="170" t="s">
        <v>133</v>
      </c>
      <c r="E143" s="170"/>
      <c r="F143" s="170"/>
      <c r="G143" s="170"/>
      <c r="H143" s="170"/>
      <c r="I143" s="170"/>
      <c r="J143" s="170"/>
      <c r="K143" s="170"/>
      <c r="L143" s="170"/>
      <c r="M143" s="170"/>
      <c r="N143" s="306">
        <f>BK143</f>
        <v>0</v>
      </c>
      <c r="O143" s="307"/>
      <c r="P143" s="307"/>
      <c r="Q143" s="307"/>
      <c r="R143" s="163"/>
      <c r="T143" s="164"/>
      <c r="U143" s="161"/>
      <c r="V143" s="161"/>
      <c r="W143" s="165">
        <f>SUM(W144:W150)</f>
        <v>0</v>
      </c>
      <c r="X143" s="161"/>
      <c r="Y143" s="165">
        <f>SUM(Y144:Y150)</f>
        <v>0</v>
      </c>
      <c r="Z143" s="161"/>
      <c r="AA143" s="166">
        <f>SUM(AA144:AA150)</f>
        <v>0</v>
      </c>
      <c r="AR143" s="167" t="s">
        <v>87</v>
      </c>
      <c r="AT143" s="168" t="s">
        <v>78</v>
      </c>
      <c r="AU143" s="168" t="s">
        <v>87</v>
      </c>
      <c r="AY143" s="167" t="s">
        <v>165</v>
      </c>
      <c r="BK143" s="169">
        <f>SUM(BK144:BK150)</f>
        <v>0</v>
      </c>
    </row>
    <row r="144" spans="2:65" s="1" customFormat="1" ht="31.5" customHeight="1">
      <c r="B144" s="38"/>
      <c r="C144" s="171" t="s">
        <v>236</v>
      </c>
      <c r="D144" s="171" t="s">
        <v>166</v>
      </c>
      <c r="E144" s="172" t="s">
        <v>226</v>
      </c>
      <c r="F144" s="283" t="s">
        <v>227</v>
      </c>
      <c r="G144" s="283"/>
      <c r="H144" s="283"/>
      <c r="I144" s="283"/>
      <c r="J144" s="173" t="s">
        <v>169</v>
      </c>
      <c r="K144" s="174">
        <v>0.54600000000000004</v>
      </c>
      <c r="L144" s="284">
        <v>0</v>
      </c>
      <c r="M144" s="285"/>
      <c r="N144" s="286">
        <f>ROUND(L144*K144,2)</f>
        <v>0</v>
      </c>
      <c r="O144" s="286"/>
      <c r="P144" s="286"/>
      <c r="Q144" s="286"/>
      <c r="R144" s="40"/>
      <c r="T144" s="175" t="s">
        <v>22</v>
      </c>
      <c r="U144" s="47" t="s">
        <v>44</v>
      </c>
      <c r="V144" s="39"/>
      <c r="W144" s="176">
        <f>V144*K144</f>
        <v>0</v>
      </c>
      <c r="X144" s="176">
        <v>0</v>
      </c>
      <c r="Y144" s="176">
        <f>X144*K144</f>
        <v>0</v>
      </c>
      <c r="Z144" s="176">
        <v>0</v>
      </c>
      <c r="AA144" s="177">
        <f>Z144*K144</f>
        <v>0</v>
      </c>
      <c r="AR144" s="21" t="s">
        <v>170</v>
      </c>
      <c r="AT144" s="21" t="s">
        <v>166</v>
      </c>
      <c r="AU144" s="21" t="s">
        <v>121</v>
      </c>
      <c r="AY144" s="21" t="s">
        <v>165</v>
      </c>
      <c r="BE144" s="113">
        <f>IF(U144="základní",N144,0)</f>
        <v>0</v>
      </c>
      <c r="BF144" s="113">
        <f>IF(U144="snížená",N144,0)</f>
        <v>0</v>
      </c>
      <c r="BG144" s="113">
        <f>IF(U144="zákl. přenesená",N144,0)</f>
        <v>0</v>
      </c>
      <c r="BH144" s="113">
        <f>IF(U144="sníž. přenesená",N144,0)</f>
        <v>0</v>
      </c>
      <c r="BI144" s="113">
        <f>IF(U144="nulová",N144,0)</f>
        <v>0</v>
      </c>
      <c r="BJ144" s="21" t="s">
        <v>87</v>
      </c>
      <c r="BK144" s="113">
        <f>ROUND(L144*K144,2)</f>
        <v>0</v>
      </c>
      <c r="BL144" s="21" t="s">
        <v>170</v>
      </c>
      <c r="BM144" s="21" t="s">
        <v>973</v>
      </c>
    </row>
    <row r="145" spans="2:65" s="11" customFormat="1" ht="22.5" customHeight="1">
      <c r="B145" s="186"/>
      <c r="C145" s="187"/>
      <c r="D145" s="187"/>
      <c r="E145" s="188" t="s">
        <v>22</v>
      </c>
      <c r="F145" s="299" t="s">
        <v>974</v>
      </c>
      <c r="G145" s="300"/>
      <c r="H145" s="300"/>
      <c r="I145" s="300"/>
      <c r="J145" s="187"/>
      <c r="K145" s="189">
        <v>0.51</v>
      </c>
      <c r="L145" s="187"/>
      <c r="M145" s="187"/>
      <c r="N145" s="187"/>
      <c r="O145" s="187"/>
      <c r="P145" s="187"/>
      <c r="Q145" s="187"/>
      <c r="R145" s="190"/>
      <c r="T145" s="191"/>
      <c r="U145" s="187"/>
      <c r="V145" s="187"/>
      <c r="W145" s="187"/>
      <c r="X145" s="187"/>
      <c r="Y145" s="187"/>
      <c r="Z145" s="187"/>
      <c r="AA145" s="192"/>
      <c r="AT145" s="193" t="s">
        <v>173</v>
      </c>
      <c r="AU145" s="193" t="s">
        <v>121</v>
      </c>
      <c r="AV145" s="11" t="s">
        <v>121</v>
      </c>
      <c r="AW145" s="11" t="s">
        <v>36</v>
      </c>
      <c r="AX145" s="11" t="s">
        <v>79</v>
      </c>
      <c r="AY145" s="193" t="s">
        <v>165</v>
      </c>
    </row>
    <row r="146" spans="2:65" s="13" customFormat="1" ht="22.5" customHeight="1">
      <c r="B146" s="207"/>
      <c r="C146" s="208"/>
      <c r="D146" s="208"/>
      <c r="E146" s="209" t="s">
        <v>22</v>
      </c>
      <c r="F146" s="311" t="s">
        <v>802</v>
      </c>
      <c r="G146" s="312"/>
      <c r="H146" s="312"/>
      <c r="I146" s="312"/>
      <c r="J146" s="208"/>
      <c r="K146" s="210">
        <v>0.51</v>
      </c>
      <c r="L146" s="208"/>
      <c r="M146" s="208"/>
      <c r="N146" s="208"/>
      <c r="O146" s="208"/>
      <c r="P146" s="208"/>
      <c r="Q146" s="208"/>
      <c r="R146" s="211"/>
      <c r="T146" s="212"/>
      <c r="U146" s="208"/>
      <c r="V146" s="208"/>
      <c r="W146" s="208"/>
      <c r="X146" s="208"/>
      <c r="Y146" s="208"/>
      <c r="Z146" s="208"/>
      <c r="AA146" s="213"/>
      <c r="AT146" s="214" t="s">
        <v>173</v>
      </c>
      <c r="AU146" s="214" t="s">
        <v>121</v>
      </c>
      <c r="AV146" s="13" t="s">
        <v>184</v>
      </c>
      <c r="AW146" s="13" t="s">
        <v>36</v>
      </c>
      <c r="AX146" s="13" t="s">
        <v>79</v>
      </c>
      <c r="AY146" s="214" t="s">
        <v>165</v>
      </c>
    </row>
    <row r="147" spans="2:65" s="10" customFormat="1" ht="22.5" customHeight="1">
      <c r="B147" s="178"/>
      <c r="C147" s="179"/>
      <c r="D147" s="179"/>
      <c r="E147" s="180" t="s">
        <v>22</v>
      </c>
      <c r="F147" s="289" t="s">
        <v>803</v>
      </c>
      <c r="G147" s="290"/>
      <c r="H147" s="290"/>
      <c r="I147" s="290"/>
      <c r="J147" s="179"/>
      <c r="K147" s="181" t="s">
        <v>22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173</v>
      </c>
      <c r="AU147" s="185" t="s">
        <v>121</v>
      </c>
      <c r="AV147" s="10" t="s">
        <v>87</v>
      </c>
      <c r="AW147" s="10" t="s">
        <v>36</v>
      </c>
      <c r="AX147" s="10" t="s">
        <v>79</v>
      </c>
      <c r="AY147" s="185" t="s">
        <v>165</v>
      </c>
    </row>
    <row r="148" spans="2:65" s="11" customFormat="1" ht="22.5" customHeight="1">
      <c r="B148" s="186"/>
      <c r="C148" s="187"/>
      <c r="D148" s="187"/>
      <c r="E148" s="188" t="s">
        <v>22</v>
      </c>
      <c r="F148" s="291" t="s">
        <v>804</v>
      </c>
      <c r="G148" s="292"/>
      <c r="H148" s="292"/>
      <c r="I148" s="292"/>
      <c r="J148" s="187"/>
      <c r="K148" s="189">
        <v>3.5999999999999997E-2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173</v>
      </c>
      <c r="AU148" s="193" t="s">
        <v>121</v>
      </c>
      <c r="AV148" s="11" t="s">
        <v>121</v>
      </c>
      <c r="AW148" s="11" t="s">
        <v>36</v>
      </c>
      <c r="AX148" s="11" t="s">
        <v>79</v>
      </c>
      <c r="AY148" s="193" t="s">
        <v>165</v>
      </c>
    </row>
    <row r="149" spans="2:65" s="13" customFormat="1" ht="22.5" customHeight="1">
      <c r="B149" s="207"/>
      <c r="C149" s="208"/>
      <c r="D149" s="208"/>
      <c r="E149" s="209" t="s">
        <v>22</v>
      </c>
      <c r="F149" s="311" t="s">
        <v>802</v>
      </c>
      <c r="G149" s="312"/>
      <c r="H149" s="312"/>
      <c r="I149" s="312"/>
      <c r="J149" s="208"/>
      <c r="K149" s="210">
        <v>3.5999999999999997E-2</v>
      </c>
      <c r="L149" s="208"/>
      <c r="M149" s="208"/>
      <c r="N149" s="208"/>
      <c r="O149" s="208"/>
      <c r="P149" s="208"/>
      <c r="Q149" s="208"/>
      <c r="R149" s="211"/>
      <c r="T149" s="212"/>
      <c r="U149" s="208"/>
      <c r="V149" s="208"/>
      <c r="W149" s="208"/>
      <c r="X149" s="208"/>
      <c r="Y149" s="208"/>
      <c r="Z149" s="208"/>
      <c r="AA149" s="213"/>
      <c r="AT149" s="214" t="s">
        <v>173</v>
      </c>
      <c r="AU149" s="214" t="s">
        <v>121</v>
      </c>
      <c r="AV149" s="13" t="s">
        <v>184</v>
      </c>
      <c r="AW149" s="13" t="s">
        <v>36</v>
      </c>
      <c r="AX149" s="13" t="s">
        <v>79</v>
      </c>
      <c r="AY149" s="214" t="s">
        <v>165</v>
      </c>
    </row>
    <row r="150" spans="2:65" s="12" customFormat="1" ht="22.5" customHeight="1">
      <c r="B150" s="194"/>
      <c r="C150" s="195"/>
      <c r="D150" s="195"/>
      <c r="E150" s="196" t="s">
        <v>22</v>
      </c>
      <c r="F150" s="293" t="s">
        <v>180</v>
      </c>
      <c r="G150" s="294"/>
      <c r="H150" s="294"/>
      <c r="I150" s="294"/>
      <c r="J150" s="195"/>
      <c r="K150" s="197">
        <v>0.54600000000000004</v>
      </c>
      <c r="L150" s="195"/>
      <c r="M150" s="195"/>
      <c r="N150" s="195"/>
      <c r="O150" s="195"/>
      <c r="P150" s="195"/>
      <c r="Q150" s="195"/>
      <c r="R150" s="198"/>
      <c r="T150" s="199"/>
      <c r="U150" s="195"/>
      <c r="V150" s="195"/>
      <c r="W150" s="195"/>
      <c r="X150" s="195"/>
      <c r="Y150" s="195"/>
      <c r="Z150" s="195"/>
      <c r="AA150" s="200"/>
      <c r="AT150" s="201" t="s">
        <v>173</v>
      </c>
      <c r="AU150" s="201" t="s">
        <v>121</v>
      </c>
      <c r="AV150" s="12" t="s">
        <v>170</v>
      </c>
      <c r="AW150" s="12" t="s">
        <v>36</v>
      </c>
      <c r="AX150" s="12" t="s">
        <v>87</v>
      </c>
      <c r="AY150" s="201" t="s">
        <v>165</v>
      </c>
    </row>
    <row r="151" spans="2:65" s="9" customFormat="1" ht="29.85" customHeight="1">
      <c r="B151" s="160"/>
      <c r="C151" s="161"/>
      <c r="D151" s="170" t="s">
        <v>718</v>
      </c>
      <c r="E151" s="170"/>
      <c r="F151" s="170"/>
      <c r="G151" s="170"/>
      <c r="H151" s="170"/>
      <c r="I151" s="170"/>
      <c r="J151" s="170"/>
      <c r="K151" s="170"/>
      <c r="L151" s="170"/>
      <c r="M151" s="170"/>
      <c r="N151" s="304">
        <f>BK151</f>
        <v>0</v>
      </c>
      <c r="O151" s="305"/>
      <c r="P151" s="305"/>
      <c r="Q151" s="305"/>
      <c r="R151" s="163"/>
      <c r="T151" s="164"/>
      <c r="U151" s="161"/>
      <c r="V151" s="161"/>
      <c r="W151" s="165">
        <f>SUM(W152:W162)</f>
        <v>0</v>
      </c>
      <c r="X151" s="161"/>
      <c r="Y151" s="165">
        <f>SUM(Y152:Y162)</f>
        <v>0.67076400000000003</v>
      </c>
      <c r="Z151" s="161"/>
      <c r="AA151" s="166">
        <f>SUM(AA152:AA162)</f>
        <v>0</v>
      </c>
      <c r="AR151" s="167" t="s">
        <v>87</v>
      </c>
      <c r="AT151" s="168" t="s">
        <v>78</v>
      </c>
      <c r="AU151" s="168" t="s">
        <v>87</v>
      </c>
      <c r="AY151" s="167" t="s">
        <v>165</v>
      </c>
      <c r="BK151" s="169">
        <f>SUM(BK152:BK162)</f>
        <v>0</v>
      </c>
    </row>
    <row r="152" spans="2:65" s="1" customFormat="1" ht="31.5" customHeight="1">
      <c r="B152" s="38"/>
      <c r="C152" s="171" t="s">
        <v>242</v>
      </c>
      <c r="D152" s="171" t="s">
        <v>166</v>
      </c>
      <c r="E152" s="172" t="s">
        <v>758</v>
      </c>
      <c r="F152" s="283" t="s">
        <v>759</v>
      </c>
      <c r="G152" s="283"/>
      <c r="H152" s="283"/>
      <c r="I152" s="283"/>
      <c r="J152" s="173" t="s">
        <v>286</v>
      </c>
      <c r="K152" s="174">
        <v>1</v>
      </c>
      <c r="L152" s="284">
        <v>0</v>
      </c>
      <c r="M152" s="285"/>
      <c r="N152" s="286">
        <f t="shared" ref="N152:N162" si="15">ROUND(L152*K152,2)</f>
        <v>0</v>
      </c>
      <c r="O152" s="286"/>
      <c r="P152" s="286"/>
      <c r="Q152" s="286"/>
      <c r="R152" s="40"/>
      <c r="T152" s="175" t="s">
        <v>22</v>
      </c>
      <c r="U152" s="47" t="s">
        <v>44</v>
      </c>
      <c r="V152" s="39"/>
      <c r="W152" s="176">
        <f t="shared" ref="W152:W162" si="16">V152*K152</f>
        <v>0</v>
      </c>
      <c r="X152" s="176">
        <v>6.8640000000000007E-2</v>
      </c>
      <c r="Y152" s="176">
        <f t="shared" ref="Y152:Y162" si="17">X152*K152</f>
        <v>6.8640000000000007E-2</v>
      </c>
      <c r="Z152" s="176">
        <v>0</v>
      </c>
      <c r="AA152" s="177">
        <f t="shared" ref="AA152:AA162" si="18">Z152*K152</f>
        <v>0</v>
      </c>
      <c r="AR152" s="21" t="s">
        <v>170</v>
      </c>
      <c r="AT152" s="21" t="s">
        <v>166</v>
      </c>
      <c r="AU152" s="21" t="s">
        <v>121</v>
      </c>
      <c r="AY152" s="21" t="s">
        <v>165</v>
      </c>
      <c r="BE152" s="113">
        <f t="shared" ref="BE152:BE162" si="19">IF(U152="základní",N152,0)</f>
        <v>0</v>
      </c>
      <c r="BF152" s="113">
        <f t="shared" ref="BF152:BF162" si="20">IF(U152="snížená",N152,0)</f>
        <v>0</v>
      </c>
      <c r="BG152" s="113">
        <f t="shared" ref="BG152:BG162" si="21">IF(U152="zákl. přenesená",N152,0)</f>
        <v>0</v>
      </c>
      <c r="BH152" s="113">
        <f t="shared" ref="BH152:BH162" si="22">IF(U152="sníž. přenesená",N152,0)</f>
        <v>0</v>
      </c>
      <c r="BI152" s="113">
        <f t="shared" ref="BI152:BI162" si="23">IF(U152="nulová",N152,0)</f>
        <v>0</v>
      </c>
      <c r="BJ152" s="21" t="s">
        <v>87</v>
      </c>
      <c r="BK152" s="113">
        <f t="shared" ref="BK152:BK162" si="24">ROUND(L152*K152,2)</f>
        <v>0</v>
      </c>
      <c r="BL152" s="21" t="s">
        <v>170</v>
      </c>
      <c r="BM152" s="21" t="s">
        <v>975</v>
      </c>
    </row>
    <row r="153" spans="2:65" s="1" customFormat="1" ht="31.5" customHeight="1">
      <c r="B153" s="38"/>
      <c r="C153" s="171" t="s">
        <v>248</v>
      </c>
      <c r="D153" s="171" t="s">
        <v>166</v>
      </c>
      <c r="E153" s="172" t="s">
        <v>806</v>
      </c>
      <c r="F153" s="283" t="s">
        <v>807</v>
      </c>
      <c r="G153" s="283"/>
      <c r="H153" s="283"/>
      <c r="I153" s="283"/>
      <c r="J153" s="173" t="s">
        <v>239</v>
      </c>
      <c r="K153" s="174">
        <v>5.0999999999999996</v>
      </c>
      <c r="L153" s="284">
        <v>0</v>
      </c>
      <c r="M153" s="285"/>
      <c r="N153" s="286">
        <f t="shared" si="15"/>
        <v>0</v>
      </c>
      <c r="O153" s="286"/>
      <c r="P153" s="286"/>
      <c r="Q153" s="286"/>
      <c r="R153" s="40"/>
      <c r="T153" s="175" t="s">
        <v>22</v>
      </c>
      <c r="U153" s="47" t="s">
        <v>44</v>
      </c>
      <c r="V153" s="39"/>
      <c r="W153" s="176">
        <f t="shared" si="16"/>
        <v>0</v>
      </c>
      <c r="X153" s="176">
        <v>6.6E-4</v>
      </c>
      <c r="Y153" s="176">
        <f t="shared" si="17"/>
        <v>3.3659999999999996E-3</v>
      </c>
      <c r="Z153" s="176">
        <v>0</v>
      </c>
      <c r="AA153" s="177">
        <f t="shared" si="18"/>
        <v>0</v>
      </c>
      <c r="AR153" s="21" t="s">
        <v>170</v>
      </c>
      <c r="AT153" s="21" t="s">
        <v>166</v>
      </c>
      <c r="AU153" s="21" t="s">
        <v>121</v>
      </c>
      <c r="AY153" s="21" t="s">
        <v>165</v>
      </c>
      <c r="BE153" s="113">
        <f t="shared" si="19"/>
        <v>0</v>
      </c>
      <c r="BF153" s="113">
        <f t="shared" si="20"/>
        <v>0</v>
      </c>
      <c r="BG153" s="113">
        <f t="shared" si="21"/>
        <v>0</v>
      </c>
      <c r="BH153" s="113">
        <f t="shared" si="22"/>
        <v>0</v>
      </c>
      <c r="BI153" s="113">
        <f t="shared" si="23"/>
        <v>0</v>
      </c>
      <c r="BJ153" s="21" t="s">
        <v>87</v>
      </c>
      <c r="BK153" s="113">
        <f t="shared" si="24"/>
        <v>0</v>
      </c>
      <c r="BL153" s="21" t="s">
        <v>170</v>
      </c>
      <c r="BM153" s="21" t="s">
        <v>976</v>
      </c>
    </row>
    <row r="154" spans="2:65" s="1" customFormat="1" ht="22.5" customHeight="1">
      <c r="B154" s="38"/>
      <c r="C154" s="171" t="s">
        <v>11</v>
      </c>
      <c r="D154" s="171" t="s">
        <v>166</v>
      </c>
      <c r="E154" s="172" t="s">
        <v>809</v>
      </c>
      <c r="F154" s="283" t="s">
        <v>810</v>
      </c>
      <c r="G154" s="283"/>
      <c r="H154" s="283"/>
      <c r="I154" s="283"/>
      <c r="J154" s="173" t="s">
        <v>239</v>
      </c>
      <c r="K154" s="174">
        <v>5.0999999999999996</v>
      </c>
      <c r="L154" s="284">
        <v>0</v>
      </c>
      <c r="M154" s="285"/>
      <c r="N154" s="286">
        <f t="shared" si="15"/>
        <v>0</v>
      </c>
      <c r="O154" s="286"/>
      <c r="P154" s="286"/>
      <c r="Q154" s="286"/>
      <c r="R154" s="40"/>
      <c r="T154" s="175" t="s">
        <v>22</v>
      </c>
      <c r="U154" s="47" t="s">
        <v>44</v>
      </c>
      <c r="V154" s="39"/>
      <c r="W154" s="176">
        <f t="shared" si="16"/>
        <v>0</v>
      </c>
      <c r="X154" s="176">
        <v>0</v>
      </c>
      <c r="Y154" s="176">
        <f t="shared" si="17"/>
        <v>0</v>
      </c>
      <c r="Z154" s="176">
        <v>0</v>
      </c>
      <c r="AA154" s="177">
        <f t="shared" si="18"/>
        <v>0</v>
      </c>
      <c r="AR154" s="21" t="s">
        <v>170</v>
      </c>
      <c r="AT154" s="21" t="s">
        <v>166</v>
      </c>
      <c r="AU154" s="21" t="s">
        <v>121</v>
      </c>
      <c r="AY154" s="21" t="s">
        <v>165</v>
      </c>
      <c r="BE154" s="113">
        <f t="shared" si="19"/>
        <v>0</v>
      </c>
      <c r="BF154" s="113">
        <f t="shared" si="20"/>
        <v>0</v>
      </c>
      <c r="BG154" s="113">
        <f t="shared" si="21"/>
        <v>0</v>
      </c>
      <c r="BH154" s="113">
        <f t="shared" si="22"/>
        <v>0</v>
      </c>
      <c r="BI154" s="113">
        <f t="shared" si="23"/>
        <v>0</v>
      </c>
      <c r="BJ154" s="21" t="s">
        <v>87</v>
      </c>
      <c r="BK154" s="113">
        <f t="shared" si="24"/>
        <v>0</v>
      </c>
      <c r="BL154" s="21" t="s">
        <v>170</v>
      </c>
      <c r="BM154" s="21" t="s">
        <v>977</v>
      </c>
    </row>
    <row r="155" spans="2:65" s="1" customFormat="1" ht="31.5" customHeight="1">
      <c r="B155" s="38"/>
      <c r="C155" s="171" t="s">
        <v>240</v>
      </c>
      <c r="D155" s="171" t="s">
        <v>166</v>
      </c>
      <c r="E155" s="172" t="s">
        <v>770</v>
      </c>
      <c r="F155" s="283" t="s">
        <v>771</v>
      </c>
      <c r="G155" s="283"/>
      <c r="H155" s="283"/>
      <c r="I155" s="283"/>
      <c r="J155" s="173" t="s">
        <v>286</v>
      </c>
      <c r="K155" s="174">
        <v>1</v>
      </c>
      <c r="L155" s="284">
        <v>0</v>
      </c>
      <c r="M155" s="285"/>
      <c r="N155" s="286">
        <f t="shared" si="15"/>
        <v>0</v>
      </c>
      <c r="O155" s="286"/>
      <c r="P155" s="286"/>
      <c r="Q155" s="286"/>
      <c r="R155" s="40"/>
      <c r="T155" s="175" t="s">
        <v>22</v>
      </c>
      <c r="U155" s="47" t="s">
        <v>44</v>
      </c>
      <c r="V155" s="39"/>
      <c r="W155" s="176">
        <f t="shared" si="16"/>
        <v>0</v>
      </c>
      <c r="X155" s="176">
        <v>0.46009</v>
      </c>
      <c r="Y155" s="176">
        <f t="shared" si="17"/>
        <v>0.46009</v>
      </c>
      <c r="Z155" s="176">
        <v>0</v>
      </c>
      <c r="AA155" s="177">
        <f t="shared" si="18"/>
        <v>0</v>
      </c>
      <c r="AR155" s="21" t="s">
        <v>170</v>
      </c>
      <c r="AT155" s="21" t="s">
        <v>166</v>
      </c>
      <c r="AU155" s="21" t="s">
        <v>121</v>
      </c>
      <c r="AY155" s="21" t="s">
        <v>165</v>
      </c>
      <c r="BE155" s="113">
        <f t="shared" si="19"/>
        <v>0</v>
      </c>
      <c r="BF155" s="113">
        <f t="shared" si="20"/>
        <v>0</v>
      </c>
      <c r="BG155" s="113">
        <f t="shared" si="21"/>
        <v>0</v>
      </c>
      <c r="BH155" s="113">
        <f t="shared" si="22"/>
        <v>0</v>
      </c>
      <c r="BI155" s="113">
        <f t="shared" si="23"/>
        <v>0</v>
      </c>
      <c r="BJ155" s="21" t="s">
        <v>87</v>
      </c>
      <c r="BK155" s="113">
        <f t="shared" si="24"/>
        <v>0</v>
      </c>
      <c r="BL155" s="21" t="s">
        <v>170</v>
      </c>
      <c r="BM155" s="21" t="s">
        <v>978</v>
      </c>
    </row>
    <row r="156" spans="2:65" s="1" customFormat="1" ht="31.5" customHeight="1">
      <c r="B156" s="38"/>
      <c r="C156" s="171" t="s">
        <v>261</v>
      </c>
      <c r="D156" s="171" t="s">
        <v>166</v>
      </c>
      <c r="E156" s="172" t="s">
        <v>979</v>
      </c>
      <c r="F156" s="283" t="s">
        <v>980</v>
      </c>
      <c r="G156" s="283"/>
      <c r="H156" s="283"/>
      <c r="I156" s="283"/>
      <c r="J156" s="173" t="s">
        <v>286</v>
      </c>
      <c r="K156" s="174">
        <v>1</v>
      </c>
      <c r="L156" s="284">
        <v>0</v>
      </c>
      <c r="M156" s="285"/>
      <c r="N156" s="286">
        <f t="shared" si="15"/>
        <v>0</v>
      </c>
      <c r="O156" s="286"/>
      <c r="P156" s="286"/>
      <c r="Q156" s="286"/>
      <c r="R156" s="40"/>
      <c r="T156" s="175" t="s">
        <v>22</v>
      </c>
      <c r="U156" s="47" t="s">
        <v>44</v>
      </c>
      <c r="V156" s="39"/>
      <c r="W156" s="176">
        <f t="shared" si="16"/>
        <v>0</v>
      </c>
      <c r="X156" s="176">
        <v>6.8959999999999994E-2</v>
      </c>
      <c r="Y156" s="176">
        <f t="shared" si="17"/>
        <v>6.8959999999999994E-2</v>
      </c>
      <c r="Z156" s="176">
        <v>0</v>
      </c>
      <c r="AA156" s="177">
        <f t="shared" si="18"/>
        <v>0</v>
      </c>
      <c r="AR156" s="21" t="s">
        <v>170</v>
      </c>
      <c r="AT156" s="21" t="s">
        <v>166</v>
      </c>
      <c r="AU156" s="21" t="s">
        <v>121</v>
      </c>
      <c r="AY156" s="21" t="s">
        <v>165</v>
      </c>
      <c r="BE156" s="113">
        <f t="shared" si="19"/>
        <v>0</v>
      </c>
      <c r="BF156" s="113">
        <f t="shared" si="20"/>
        <v>0</v>
      </c>
      <c r="BG156" s="113">
        <f t="shared" si="21"/>
        <v>0</v>
      </c>
      <c r="BH156" s="113">
        <f t="shared" si="22"/>
        <v>0</v>
      </c>
      <c r="BI156" s="113">
        <f t="shared" si="23"/>
        <v>0</v>
      </c>
      <c r="BJ156" s="21" t="s">
        <v>87</v>
      </c>
      <c r="BK156" s="113">
        <f t="shared" si="24"/>
        <v>0</v>
      </c>
      <c r="BL156" s="21" t="s">
        <v>170</v>
      </c>
      <c r="BM156" s="21" t="s">
        <v>981</v>
      </c>
    </row>
    <row r="157" spans="2:65" s="1" customFormat="1" ht="44.25" customHeight="1">
      <c r="B157" s="38"/>
      <c r="C157" s="171" t="s">
        <v>266</v>
      </c>
      <c r="D157" s="171" t="s">
        <v>166</v>
      </c>
      <c r="E157" s="172" t="s">
        <v>982</v>
      </c>
      <c r="F157" s="283" t="s">
        <v>983</v>
      </c>
      <c r="G157" s="283"/>
      <c r="H157" s="283"/>
      <c r="I157" s="283"/>
      <c r="J157" s="173" t="s">
        <v>286</v>
      </c>
      <c r="K157" s="174">
        <v>1</v>
      </c>
      <c r="L157" s="284">
        <v>0</v>
      </c>
      <c r="M157" s="285"/>
      <c r="N157" s="286">
        <f t="shared" si="15"/>
        <v>0</v>
      </c>
      <c r="O157" s="286"/>
      <c r="P157" s="286"/>
      <c r="Q157" s="286"/>
      <c r="R157" s="40"/>
      <c r="T157" s="175" t="s">
        <v>22</v>
      </c>
      <c r="U157" s="47" t="s">
        <v>44</v>
      </c>
      <c r="V157" s="39"/>
      <c r="W157" s="176">
        <f t="shared" si="16"/>
        <v>0</v>
      </c>
      <c r="X157" s="176">
        <v>2.6710000000000001E-2</v>
      </c>
      <c r="Y157" s="176">
        <f t="shared" si="17"/>
        <v>2.6710000000000001E-2</v>
      </c>
      <c r="Z157" s="176">
        <v>0</v>
      </c>
      <c r="AA157" s="177">
        <f t="shared" si="18"/>
        <v>0</v>
      </c>
      <c r="AR157" s="21" t="s">
        <v>170</v>
      </c>
      <c r="AT157" s="21" t="s">
        <v>166</v>
      </c>
      <c r="AU157" s="21" t="s">
        <v>121</v>
      </c>
      <c r="AY157" s="21" t="s">
        <v>165</v>
      </c>
      <c r="BE157" s="113">
        <f t="shared" si="19"/>
        <v>0</v>
      </c>
      <c r="BF157" s="113">
        <f t="shared" si="20"/>
        <v>0</v>
      </c>
      <c r="BG157" s="113">
        <f t="shared" si="21"/>
        <v>0</v>
      </c>
      <c r="BH157" s="113">
        <f t="shared" si="22"/>
        <v>0</v>
      </c>
      <c r="BI157" s="113">
        <f t="shared" si="23"/>
        <v>0</v>
      </c>
      <c r="BJ157" s="21" t="s">
        <v>87</v>
      </c>
      <c r="BK157" s="113">
        <f t="shared" si="24"/>
        <v>0</v>
      </c>
      <c r="BL157" s="21" t="s">
        <v>170</v>
      </c>
      <c r="BM157" s="21" t="s">
        <v>984</v>
      </c>
    </row>
    <row r="158" spans="2:65" s="1" customFormat="1" ht="31.5" customHeight="1">
      <c r="B158" s="38"/>
      <c r="C158" s="171" t="s">
        <v>271</v>
      </c>
      <c r="D158" s="171" t="s">
        <v>166</v>
      </c>
      <c r="E158" s="172" t="s">
        <v>819</v>
      </c>
      <c r="F158" s="283" t="s">
        <v>820</v>
      </c>
      <c r="G158" s="283"/>
      <c r="H158" s="283"/>
      <c r="I158" s="283"/>
      <c r="J158" s="173" t="s">
        <v>286</v>
      </c>
      <c r="K158" s="174">
        <v>1</v>
      </c>
      <c r="L158" s="284">
        <v>0</v>
      </c>
      <c r="M158" s="285"/>
      <c r="N158" s="286">
        <f t="shared" si="15"/>
        <v>0</v>
      </c>
      <c r="O158" s="286"/>
      <c r="P158" s="286"/>
      <c r="Q158" s="286"/>
      <c r="R158" s="40"/>
      <c r="T158" s="175" t="s">
        <v>22</v>
      </c>
      <c r="U158" s="47" t="s">
        <v>44</v>
      </c>
      <c r="V158" s="39"/>
      <c r="W158" s="176">
        <f t="shared" si="16"/>
        <v>0</v>
      </c>
      <c r="X158" s="176">
        <v>6.2199999999999998E-3</v>
      </c>
      <c r="Y158" s="176">
        <f t="shared" si="17"/>
        <v>6.2199999999999998E-3</v>
      </c>
      <c r="Z158" s="176">
        <v>0</v>
      </c>
      <c r="AA158" s="177">
        <f t="shared" si="18"/>
        <v>0</v>
      </c>
      <c r="AR158" s="21" t="s">
        <v>170</v>
      </c>
      <c r="AT158" s="21" t="s">
        <v>166</v>
      </c>
      <c r="AU158" s="21" t="s">
        <v>121</v>
      </c>
      <c r="AY158" s="21" t="s">
        <v>165</v>
      </c>
      <c r="BE158" s="113">
        <f t="shared" si="19"/>
        <v>0</v>
      </c>
      <c r="BF158" s="113">
        <f t="shared" si="20"/>
        <v>0</v>
      </c>
      <c r="BG158" s="113">
        <f t="shared" si="21"/>
        <v>0</v>
      </c>
      <c r="BH158" s="113">
        <f t="shared" si="22"/>
        <v>0</v>
      </c>
      <c r="BI158" s="113">
        <f t="shared" si="23"/>
        <v>0</v>
      </c>
      <c r="BJ158" s="21" t="s">
        <v>87</v>
      </c>
      <c r="BK158" s="113">
        <f t="shared" si="24"/>
        <v>0</v>
      </c>
      <c r="BL158" s="21" t="s">
        <v>170</v>
      </c>
      <c r="BM158" s="21" t="s">
        <v>985</v>
      </c>
    </row>
    <row r="159" spans="2:65" s="1" customFormat="1" ht="31.5" customHeight="1">
      <c r="B159" s="38"/>
      <c r="C159" s="171" t="s">
        <v>277</v>
      </c>
      <c r="D159" s="171" t="s">
        <v>166</v>
      </c>
      <c r="E159" s="172" t="s">
        <v>822</v>
      </c>
      <c r="F159" s="283" t="s">
        <v>823</v>
      </c>
      <c r="G159" s="283"/>
      <c r="H159" s="283"/>
      <c r="I159" s="283"/>
      <c r="J159" s="173" t="s">
        <v>286</v>
      </c>
      <c r="K159" s="174">
        <v>1</v>
      </c>
      <c r="L159" s="284">
        <v>0</v>
      </c>
      <c r="M159" s="285"/>
      <c r="N159" s="286">
        <f t="shared" si="15"/>
        <v>0</v>
      </c>
      <c r="O159" s="286"/>
      <c r="P159" s="286"/>
      <c r="Q159" s="286"/>
      <c r="R159" s="40"/>
      <c r="T159" s="175" t="s">
        <v>22</v>
      </c>
      <c r="U159" s="47" t="s">
        <v>44</v>
      </c>
      <c r="V159" s="39"/>
      <c r="W159" s="176">
        <f t="shared" si="16"/>
        <v>0</v>
      </c>
      <c r="X159" s="176">
        <v>0</v>
      </c>
      <c r="Y159" s="176">
        <f t="shared" si="17"/>
        <v>0</v>
      </c>
      <c r="Z159" s="176">
        <v>0</v>
      </c>
      <c r="AA159" s="177">
        <f t="shared" si="18"/>
        <v>0</v>
      </c>
      <c r="AR159" s="21" t="s">
        <v>170</v>
      </c>
      <c r="AT159" s="21" t="s">
        <v>166</v>
      </c>
      <c r="AU159" s="21" t="s">
        <v>121</v>
      </c>
      <c r="AY159" s="21" t="s">
        <v>165</v>
      </c>
      <c r="BE159" s="113">
        <f t="shared" si="19"/>
        <v>0</v>
      </c>
      <c r="BF159" s="113">
        <f t="shared" si="20"/>
        <v>0</v>
      </c>
      <c r="BG159" s="113">
        <f t="shared" si="21"/>
        <v>0</v>
      </c>
      <c r="BH159" s="113">
        <f t="shared" si="22"/>
        <v>0</v>
      </c>
      <c r="BI159" s="113">
        <f t="shared" si="23"/>
        <v>0</v>
      </c>
      <c r="BJ159" s="21" t="s">
        <v>87</v>
      </c>
      <c r="BK159" s="113">
        <f t="shared" si="24"/>
        <v>0</v>
      </c>
      <c r="BL159" s="21" t="s">
        <v>170</v>
      </c>
      <c r="BM159" s="21" t="s">
        <v>986</v>
      </c>
    </row>
    <row r="160" spans="2:65" s="1" customFormat="1" ht="44.25" customHeight="1">
      <c r="B160" s="38"/>
      <c r="C160" s="171" t="s">
        <v>10</v>
      </c>
      <c r="D160" s="171" t="s">
        <v>166</v>
      </c>
      <c r="E160" s="172" t="s">
        <v>825</v>
      </c>
      <c r="F160" s="283" t="s">
        <v>826</v>
      </c>
      <c r="G160" s="283"/>
      <c r="H160" s="283"/>
      <c r="I160" s="283"/>
      <c r="J160" s="173" t="s">
        <v>286</v>
      </c>
      <c r="K160" s="174">
        <v>1</v>
      </c>
      <c r="L160" s="284">
        <v>0</v>
      </c>
      <c r="M160" s="285"/>
      <c r="N160" s="286">
        <f t="shared" si="15"/>
        <v>0</v>
      </c>
      <c r="O160" s="286"/>
      <c r="P160" s="286"/>
      <c r="Q160" s="286"/>
      <c r="R160" s="40"/>
      <c r="T160" s="175" t="s">
        <v>22</v>
      </c>
      <c r="U160" s="47" t="s">
        <v>44</v>
      </c>
      <c r="V160" s="39"/>
      <c r="W160" s="176">
        <f t="shared" si="16"/>
        <v>0</v>
      </c>
      <c r="X160" s="176">
        <v>3.5349999999999999E-2</v>
      </c>
      <c r="Y160" s="176">
        <f t="shared" si="17"/>
        <v>3.5349999999999999E-2</v>
      </c>
      <c r="Z160" s="176">
        <v>0</v>
      </c>
      <c r="AA160" s="177">
        <f t="shared" si="18"/>
        <v>0</v>
      </c>
      <c r="AR160" s="21" t="s">
        <v>170</v>
      </c>
      <c r="AT160" s="21" t="s">
        <v>166</v>
      </c>
      <c r="AU160" s="21" t="s">
        <v>121</v>
      </c>
      <c r="AY160" s="21" t="s">
        <v>165</v>
      </c>
      <c r="BE160" s="113">
        <f t="shared" si="19"/>
        <v>0</v>
      </c>
      <c r="BF160" s="113">
        <f t="shared" si="20"/>
        <v>0</v>
      </c>
      <c r="BG160" s="113">
        <f t="shared" si="21"/>
        <v>0</v>
      </c>
      <c r="BH160" s="113">
        <f t="shared" si="22"/>
        <v>0</v>
      </c>
      <c r="BI160" s="113">
        <f t="shared" si="23"/>
        <v>0</v>
      </c>
      <c r="BJ160" s="21" t="s">
        <v>87</v>
      </c>
      <c r="BK160" s="113">
        <f t="shared" si="24"/>
        <v>0</v>
      </c>
      <c r="BL160" s="21" t="s">
        <v>170</v>
      </c>
      <c r="BM160" s="21" t="s">
        <v>987</v>
      </c>
    </row>
    <row r="161" spans="2:65" s="1" customFormat="1" ht="22.5" customHeight="1">
      <c r="B161" s="38"/>
      <c r="C161" s="171" t="s">
        <v>288</v>
      </c>
      <c r="D161" s="171" t="s">
        <v>166</v>
      </c>
      <c r="E161" s="172" t="s">
        <v>773</v>
      </c>
      <c r="F161" s="283" t="s">
        <v>774</v>
      </c>
      <c r="G161" s="283"/>
      <c r="H161" s="283"/>
      <c r="I161" s="283"/>
      <c r="J161" s="173" t="s">
        <v>239</v>
      </c>
      <c r="K161" s="174">
        <v>5.0999999999999996</v>
      </c>
      <c r="L161" s="284">
        <v>0</v>
      </c>
      <c r="M161" s="285"/>
      <c r="N161" s="286">
        <f t="shared" si="15"/>
        <v>0</v>
      </c>
      <c r="O161" s="286"/>
      <c r="P161" s="286"/>
      <c r="Q161" s="286"/>
      <c r="R161" s="40"/>
      <c r="T161" s="175" t="s">
        <v>22</v>
      </c>
      <c r="U161" s="47" t="s">
        <v>44</v>
      </c>
      <c r="V161" s="39"/>
      <c r="W161" s="176">
        <f t="shared" si="16"/>
        <v>0</v>
      </c>
      <c r="X161" s="176">
        <v>1.9000000000000001E-4</v>
      </c>
      <c r="Y161" s="176">
        <f t="shared" si="17"/>
        <v>9.6900000000000003E-4</v>
      </c>
      <c r="Z161" s="176">
        <v>0</v>
      </c>
      <c r="AA161" s="177">
        <f t="shared" si="18"/>
        <v>0</v>
      </c>
      <c r="AR161" s="21" t="s">
        <v>170</v>
      </c>
      <c r="AT161" s="21" t="s">
        <v>166</v>
      </c>
      <c r="AU161" s="21" t="s">
        <v>121</v>
      </c>
      <c r="AY161" s="21" t="s">
        <v>165</v>
      </c>
      <c r="BE161" s="113">
        <f t="shared" si="19"/>
        <v>0</v>
      </c>
      <c r="BF161" s="113">
        <f t="shared" si="20"/>
        <v>0</v>
      </c>
      <c r="BG161" s="113">
        <f t="shared" si="21"/>
        <v>0</v>
      </c>
      <c r="BH161" s="113">
        <f t="shared" si="22"/>
        <v>0</v>
      </c>
      <c r="BI161" s="113">
        <f t="shared" si="23"/>
        <v>0</v>
      </c>
      <c r="BJ161" s="21" t="s">
        <v>87</v>
      </c>
      <c r="BK161" s="113">
        <f t="shared" si="24"/>
        <v>0</v>
      </c>
      <c r="BL161" s="21" t="s">
        <v>170</v>
      </c>
      <c r="BM161" s="21" t="s">
        <v>988</v>
      </c>
    </row>
    <row r="162" spans="2:65" s="1" customFormat="1" ht="31.5" customHeight="1">
      <c r="B162" s="38"/>
      <c r="C162" s="171" t="s">
        <v>292</v>
      </c>
      <c r="D162" s="171" t="s">
        <v>166</v>
      </c>
      <c r="E162" s="172" t="s">
        <v>776</v>
      </c>
      <c r="F162" s="283" t="s">
        <v>777</v>
      </c>
      <c r="G162" s="283"/>
      <c r="H162" s="283"/>
      <c r="I162" s="283"/>
      <c r="J162" s="173" t="s">
        <v>239</v>
      </c>
      <c r="K162" s="174">
        <v>5.0999999999999996</v>
      </c>
      <c r="L162" s="284">
        <v>0</v>
      </c>
      <c r="M162" s="285"/>
      <c r="N162" s="286">
        <f t="shared" si="15"/>
        <v>0</v>
      </c>
      <c r="O162" s="286"/>
      <c r="P162" s="286"/>
      <c r="Q162" s="286"/>
      <c r="R162" s="40"/>
      <c r="T162" s="175" t="s">
        <v>22</v>
      </c>
      <c r="U162" s="47" t="s">
        <v>44</v>
      </c>
      <c r="V162" s="39"/>
      <c r="W162" s="176">
        <f t="shared" si="16"/>
        <v>0</v>
      </c>
      <c r="X162" s="176">
        <v>9.0000000000000006E-5</v>
      </c>
      <c r="Y162" s="176">
        <f t="shared" si="17"/>
        <v>4.5899999999999999E-4</v>
      </c>
      <c r="Z162" s="176">
        <v>0</v>
      </c>
      <c r="AA162" s="177">
        <f t="shared" si="18"/>
        <v>0</v>
      </c>
      <c r="AR162" s="21" t="s">
        <v>170</v>
      </c>
      <c r="AT162" s="21" t="s">
        <v>166</v>
      </c>
      <c r="AU162" s="21" t="s">
        <v>121</v>
      </c>
      <c r="AY162" s="21" t="s">
        <v>165</v>
      </c>
      <c r="BE162" s="113">
        <f t="shared" si="19"/>
        <v>0</v>
      </c>
      <c r="BF162" s="113">
        <f t="shared" si="20"/>
        <v>0</v>
      </c>
      <c r="BG162" s="113">
        <f t="shared" si="21"/>
        <v>0</v>
      </c>
      <c r="BH162" s="113">
        <f t="shared" si="22"/>
        <v>0</v>
      </c>
      <c r="BI162" s="113">
        <f t="shared" si="23"/>
        <v>0</v>
      </c>
      <c r="BJ162" s="21" t="s">
        <v>87</v>
      </c>
      <c r="BK162" s="113">
        <f t="shared" si="24"/>
        <v>0</v>
      </c>
      <c r="BL162" s="21" t="s">
        <v>170</v>
      </c>
      <c r="BM162" s="21" t="s">
        <v>989</v>
      </c>
    </row>
    <row r="163" spans="2:65" s="9" customFormat="1" ht="29.85" customHeight="1">
      <c r="B163" s="160"/>
      <c r="C163" s="161"/>
      <c r="D163" s="170" t="s">
        <v>134</v>
      </c>
      <c r="E163" s="170"/>
      <c r="F163" s="170"/>
      <c r="G163" s="170"/>
      <c r="H163" s="170"/>
      <c r="I163" s="170"/>
      <c r="J163" s="170"/>
      <c r="K163" s="170"/>
      <c r="L163" s="170"/>
      <c r="M163" s="170"/>
      <c r="N163" s="306">
        <f>BK163</f>
        <v>0</v>
      </c>
      <c r="O163" s="307"/>
      <c r="P163" s="307"/>
      <c r="Q163" s="307"/>
      <c r="R163" s="163"/>
      <c r="T163" s="164"/>
      <c r="U163" s="161"/>
      <c r="V163" s="161"/>
      <c r="W163" s="165">
        <f>W164</f>
        <v>0</v>
      </c>
      <c r="X163" s="161"/>
      <c r="Y163" s="165">
        <f>Y164</f>
        <v>0</v>
      </c>
      <c r="Z163" s="161"/>
      <c r="AA163" s="166">
        <f>AA164</f>
        <v>0</v>
      </c>
      <c r="AR163" s="167" t="s">
        <v>87</v>
      </c>
      <c r="AT163" s="168" t="s">
        <v>78</v>
      </c>
      <c r="AU163" s="168" t="s">
        <v>87</v>
      </c>
      <c r="AY163" s="167" t="s">
        <v>165</v>
      </c>
      <c r="BK163" s="169">
        <f>BK164</f>
        <v>0</v>
      </c>
    </row>
    <row r="164" spans="2:65" s="1" customFormat="1" ht="31.5" customHeight="1">
      <c r="B164" s="38"/>
      <c r="C164" s="171" t="s">
        <v>260</v>
      </c>
      <c r="D164" s="171" t="s">
        <v>166</v>
      </c>
      <c r="E164" s="172" t="s">
        <v>779</v>
      </c>
      <c r="F164" s="283" t="s">
        <v>780</v>
      </c>
      <c r="G164" s="283"/>
      <c r="H164" s="283"/>
      <c r="I164" s="283"/>
      <c r="J164" s="173" t="s">
        <v>200</v>
      </c>
      <c r="K164" s="174">
        <v>5.7350000000000003</v>
      </c>
      <c r="L164" s="284">
        <v>0</v>
      </c>
      <c r="M164" s="285"/>
      <c r="N164" s="286">
        <f>ROUND(L164*K164,2)</f>
        <v>0</v>
      </c>
      <c r="O164" s="286"/>
      <c r="P164" s="286"/>
      <c r="Q164" s="286"/>
      <c r="R164" s="40"/>
      <c r="T164" s="175" t="s">
        <v>22</v>
      </c>
      <c r="U164" s="47" t="s">
        <v>44</v>
      </c>
      <c r="V164" s="39"/>
      <c r="W164" s="176">
        <f>V164*K164</f>
        <v>0</v>
      </c>
      <c r="X164" s="176">
        <v>0</v>
      </c>
      <c r="Y164" s="176">
        <f>X164*K164</f>
        <v>0</v>
      </c>
      <c r="Z164" s="176">
        <v>0</v>
      </c>
      <c r="AA164" s="177">
        <f>Z164*K164</f>
        <v>0</v>
      </c>
      <c r="AR164" s="21" t="s">
        <v>170</v>
      </c>
      <c r="AT164" s="21" t="s">
        <v>166</v>
      </c>
      <c r="AU164" s="21" t="s">
        <v>121</v>
      </c>
      <c r="AY164" s="21" t="s">
        <v>165</v>
      </c>
      <c r="BE164" s="113">
        <f>IF(U164="základní",N164,0)</f>
        <v>0</v>
      </c>
      <c r="BF164" s="113">
        <f>IF(U164="snížená",N164,0)</f>
        <v>0</v>
      </c>
      <c r="BG164" s="113">
        <f>IF(U164="zákl. přenesená",N164,0)</f>
        <v>0</v>
      </c>
      <c r="BH164" s="113">
        <f>IF(U164="sníž. přenesená",N164,0)</f>
        <v>0</v>
      </c>
      <c r="BI164" s="113">
        <f>IF(U164="nulová",N164,0)</f>
        <v>0</v>
      </c>
      <c r="BJ164" s="21" t="s">
        <v>87</v>
      </c>
      <c r="BK164" s="113">
        <f>ROUND(L164*K164,2)</f>
        <v>0</v>
      </c>
      <c r="BL164" s="21" t="s">
        <v>170</v>
      </c>
      <c r="BM164" s="21" t="s">
        <v>990</v>
      </c>
    </row>
    <row r="165" spans="2:65" s="1" customFormat="1" ht="49.9" customHeight="1">
      <c r="B165" s="38"/>
      <c r="C165" s="39"/>
      <c r="D165" s="162" t="s">
        <v>714</v>
      </c>
      <c r="E165" s="39"/>
      <c r="F165" s="39"/>
      <c r="G165" s="39"/>
      <c r="H165" s="39"/>
      <c r="I165" s="39"/>
      <c r="J165" s="39"/>
      <c r="K165" s="39"/>
      <c r="L165" s="39"/>
      <c r="M165" s="39"/>
      <c r="N165" s="308">
        <f>BK165</f>
        <v>0</v>
      </c>
      <c r="O165" s="309"/>
      <c r="P165" s="309"/>
      <c r="Q165" s="309"/>
      <c r="R165" s="40"/>
      <c r="T165" s="151"/>
      <c r="U165" s="59"/>
      <c r="V165" s="59"/>
      <c r="W165" s="59"/>
      <c r="X165" s="59"/>
      <c r="Y165" s="59"/>
      <c r="Z165" s="59"/>
      <c r="AA165" s="61"/>
      <c r="AT165" s="21" t="s">
        <v>78</v>
      </c>
      <c r="AU165" s="21" t="s">
        <v>79</v>
      </c>
      <c r="AY165" s="21" t="s">
        <v>715</v>
      </c>
      <c r="BK165" s="113">
        <v>0</v>
      </c>
    </row>
    <row r="166" spans="2:65" s="1" customFormat="1" ht="6.95" customHeight="1">
      <c r="B166" s="62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4"/>
    </row>
  </sheetData>
  <sheetProtection password="CC35" sheet="1" objects="1" scenarios="1" formatCells="0" formatColumns="0" formatRows="0" sort="0" autoFilter="0"/>
  <mergeCells count="161">
    <mergeCell ref="N165:Q165"/>
    <mergeCell ref="H1:K1"/>
    <mergeCell ref="S2:AC2"/>
    <mergeCell ref="F164:I164"/>
    <mergeCell ref="L164:M164"/>
    <mergeCell ref="N164:Q164"/>
    <mergeCell ref="N120:Q120"/>
    <mergeCell ref="N121:Q121"/>
    <mergeCell ref="N122:Q122"/>
    <mergeCell ref="N143:Q143"/>
    <mergeCell ref="N151:Q151"/>
    <mergeCell ref="N163:Q163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48:I148"/>
    <mergeCell ref="F149:I149"/>
    <mergeCell ref="F150:I150"/>
    <mergeCell ref="F152:I152"/>
    <mergeCell ref="L152:M152"/>
    <mergeCell ref="N152:Q152"/>
    <mergeCell ref="F153:I153"/>
    <mergeCell ref="L153:M153"/>
    <mergeCell ref="N153:Q153"/>
    <mergeCell ref="F142:I142"/>
    <mergeCell ref="L142:M142"/>
    <mergeCell ref="N142:Q142"/>
    <mergeCell ref="F144:I144"/>
    <mergeCell ref="L144:M144"/>
    <mergeCell ref="N144:Q144"/>
    <mergeCell ref="F145:I145"/>
    <mergeCell ref="F146:I146"/>
    <mergeCell ref="F147:I147"/>
    <mergeCell ref="F135:I135"/>
    <mergeCell ref="F136:I136"/>
    <mergeCell ref="F137:I137"/>
    <mergeCell ref="F138:I138"/>
    <mergeCell ref="F139:I139"/>
    <mergeCell ref="F140:I140"/>
    <mergeCell ref="L140:M140"/>
    <mergeCell ref="N140:Q140"/>
    <mergeCell ref="F141:I14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4:I124"/>
    <mergeCell ref="F125:I125"/>
    <mergeCell ref="F126:I126"/>
    <mergeCell ref="L126:M126"/>
    <mergeCell ref="N126:Q126"/>
    <mergeCell ref="F127:I127"/>
    <mergeCell ref="L127:M127"/>
    <mergeCell ref="N127:Q127"/>
    <mergeCell ref="F128:I128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116</v>
      </c>
      <c r="G1" s="17"/>
      <c r="H1" s="310" t="s">
        <v>117</v>
      </c>
      <c r="I1" s="310"/>
      <c r="J1" s="310"/>
      <c r="K1" s="31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260" t="s">
        <v>8</v>
      </c>
      <c r="T2" s="261"/>
      <c r="U2" s="261"/>
      <c r="V2" s="261"/>
      <c r="W2" s="261"/>
      <c r="X2" s="261"/>
      <c r="Y2" s="261"/>
      <c r="Z2" s="261"/>
      <c r="AA2" s="261"/>
      <c r="AB2" s="261"/>
      <c r="AC2" s="261"/>
      <c r="AT2" s="21" t="s">
        <v>103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121</v>
      </c>
    </row>
    <row r="4" spans="1:66" ht="36.950000000000003" customHeight="1">
      <c r="B4" s="25"/>
      <c r="C4" s="217" t="s">
        <v>122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2" t="str">
        <f>'Rekapitulace stavby'!K6</f>
        <v>Hala POWERBRIGDE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9"/>
      <c r="R6" s="26"/>
    </row>
    <row r="7" spans="1:66" s="1" customFormat="1" ht="32.85" customHeight="1">
      <c r="B7" s="38"/>
      <c r="C7" s="39"/>
      <c r="D7" s="32" t="s">
        <v>123</v>
      </c>
      <c r="E7" s="39"/>
      <c r="F7" s="223" t="s">
        <v>991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22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22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65" t="str">
        <f>'Rekapitulace stavby'!AN8</f>
        <v>29.3.2017</v>
      </c>
      <c r="P9" s="266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21" t="s">
        <v>22</v>
      </c>
      <c r="P11" s="221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21" t="s">
        <v>22</v>
      </c>
      <c r="P12" s="221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67" t="str">
        <f>IF('Rekapitulace stavby'!AN13="","",'Rekapitulace stavby'!AN13)</f>
        <v>Vyplň údaj</v>
      </c>
      <c r="P14" s="221"/>
      <c r="Q14" s="39"/>
      <c r="R14" s="40"/>
    </row>
    <row r="15" spans="1:66" s="1" customFormat="1" ht="18" customHeight="1">
      <c r="B15" s="38"/>
      <c r="C15" s="39"/>
      <c r="D15" s="39"/>
      <c r="E15" s="267" t="str">
        <f>IF('Rekapitulace stavby'!E14="","",'Rekapitulace stavby'!E14)</f>
        <v>Vyplň údaj</v>
      </c>
      <c r="F15" s="268"/>
      <c r="G15" s="268"/>
      <c r="H15" s="268"/>
      <c r="I15" s="268"/>
      <c r="J15" s="268"/>
      <c r="K15" s="268"/>
      <c r="L15" s="268"/>
      <c r="M15" s="33" t="s">
        <v>31</v>
      </c>
      <c r="N15" s="39"/>
      <c r="O15" s="267" t="str">
        <f>IF('Rekapitulace stavby'!AN14="","",'Rekapitulace stavby'!AN14)</f>
        <v>Vyplň údaj</v>
      </c>
      <c r="P15" s="221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21" t="str">
        <f>IF('Rekapitulace stavby'!AN16="","",'Rekapitulace stavby'!AN16)</f>
        <v/>
      </c>
      <c r="P17" s="221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21" t="str">
        <f>IF('Rekapitulace stavby'!AN17="","",'Rekapitulace stavby'!AN17)</f>
        <v/>
      </c>
      <c r="P18" s="221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37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21" t="s">
        <v>22</v>
      </c>
      <c r="P20" s="221"/>
      <c r="Q20" s="39"/>
      <c r="R20" s="40"/>
    </row>
    <row r="21" spans="2:18" s="1" customFormat="1" ht="18" customHeight="1">
      <c r="B21" s="38"/>
      <c r="C21" s="39"/>
      <c r="D21" s="39"/>
      <c r="E21" s="31" t="s">
        <v>38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21" t="s">
        <v>22</v>
      </c>
      <c r="P21" s="221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6" t="s">
        <v>22</v>
      </c>
      <c r="F24" s="226"/>
      <c r="G24" s="226"/>
      <c r="H24" s="226"/>
      <c r="I24" s="226"/>
      <c r="J24" s="226"/>
      <c r="K24" s="226"/>
      <c r="L24" s="226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125</v>
      </c>
      <c r="E27" s="39"/>
      <c r="F27" s="39"/>
      <c r="G27" s="39"/>
      <c r="H27" s="39"/>
      <c r="I27" s="39"/>
      <c r="J27" s="39"/>
      <c r="K27" s="39"/>
      <c r="L27" s="39"/>
      <c r="M27" s="227">
        <f>N88</f>
        <v>0</v>
      </c>
      <c r="N27" s="227"/>
      <c r="O27" s="227"/>
      <c r="P27" s="227"/>
      <c r="Q27" s="39"/>
      <c r="R27" s="40"/>
    </row>
    <row r="28" spans="2:18" s="1" customFormat="1" ht="14.45" customHeight="1">
      <c r="B28" s="38"/>
      <c r="C28" s="39"/>
      <c r="D28" s="37" t="s">
        <v>110</v>
      </c>
      <c r="E28" s="39"/>
      <c r="F28" s="39"/>
      <c r="G28" s="39"/>
      <c r="H28" s="39"/>
      <c r="I28" s="39"/>
      <c r="J28" s="39"/>
      <c r="K28" s="39"/>
      <c r="L28" s="39"/>
      <c r="M28" s="227">
        <f>N95</f>
        <v>0</v>
      </c>
      <c r="N28" s="227"/>
      <c r="O28" s="227"/>
      <c r="P28" s="227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42</v>
      </c>
      <c r="E30" s="39"/>
      <c r="F30" s="39"/>
      <c r="G30" s="39"/>
      <c r="H30" s="39"/>
      <c r="I30" s="39"/>
      <c r="J30" s="39"/>
      <c r="K30" s="39"/>
      <c r="L30" s="39"/>
      <c r="M30" s="269">
        <f>ROUND(M27+M28,2)</f>
        <v>0</v>
      </c>
      <c r="N30" s="264"/>
      <c r="O30" s="264"/>
      <c r="P30" s="264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5" t="s">
        <v>45</v>
      </c>
      <c r="H32" s="270">
        <f>(SUM(BE95:BE102)+SUM(BE120:BE164))</f>
        <v>0</v>
      </c>
      <c r="I32" s="264"/>
      <c r="J32" s="264"/>
      <c r="K32" s="39"/>
      <c r="L32" s="39"/>
      <c r="M32" s="270">
        <f>ROUND((SUM(BE95:BE102)+SUM(BE120:BE164)), 2)*F32</f>
        <v>0</v>
      </c>
      <c r="N32" s="264"/>
      <c r="O32" s="264"/>
      <c r="P32" s="264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5" t="s">
        <v>45</v>
      </c>
      <c r="H33" s="270">
        <f>(SUM(BF95:BF102)+SUM(BF120:BF164))</f>
        <v>0</v>
      </c>
      <c r="I33" s="264"/>
      <c r="J33" s="264"/>
      <c r="K33" s="39"/>
      <c r="L33" s="39"/>
      <c r="M33" s="270">
        <f>ROUND((SUM(BF95:BF102)+SUM(BF120:BF164)), 2)*F33</f>
        <v>0</v>
      </c>
      <c r="N33" s="264"/>
      <c r="O33" s="264"/>
      <c r="P33" s="264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5" t="s">
        <v>45</v>
      </c>
      <c r="H34" s="270">
        <f>(SUM(BG95:BG102)+SUM(BG120:BG164))</f>
        <v>0</v>
      </c>
      <c r="I34" s="264"/>
      <c r="J34" s="264"/>
      <c r="K34" s="39"/>
      <c r="L34" s="39"/>
      <c r="M34" s="270">
        <v>0</v>
      </c>
      <c r="N34" s="264"/>
      <c r="O34" s="264"/>
      <c r="P34" s="264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5" t="s">
        <v>45</v>
      </c>
      <c r="H35" s="270">
        <f>(SUM(BH95:BH102)+SUM(BH120:BH164))</f>
        <v>0</v>
      </c>
      <c r="I35" s="264"/>
      <c r="J35" s="264"/>
      <c r="K35" s="39"/>
      <c r="L35" s="39"/>
      <c r="M35" s="270">
        <v>0</v>
      </c>
      <c r="N35" s="264"/>
      <c r="O35" s="264"/>
      <c r="P35" s="264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5" t="s">
        <v>45</v>
      </c>
      <c r="H36" s="270">
        <f>(SUM(BI95:BI102)+SUM(BI120:BI164))</f>
        <v>0</v>
      </c>
      <c r="I36" s="264"/>
      <c r="J36" s="264"/>
      <c r="K36" s="39"/>
      <c r="L36" s="39"/>
      <c r="M36" s="270">
        <v>0</v>
      </c>
      <c r="N36" s="264"/>
      <c r="O36" s="264"/>
      <c r="P36" s="264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50</v>
      </c>
      <c r="E38" s="82"/>
      <c r="F38" s="82"/>
      <c r="G38" s="127" t="s">
        <v>51</v>
      </c>
      <c r="H38" s="128" t="s">
        <v>52</v>
      </c>
      <c r="I38" s="82"/>
      <c r="J38" s="82"/>
      <c r="K38" s="82"/>
      <c r="L38" s="271">
        <f>SUM(M30:M36)</f>
        <v>0</v>
      </c>
      <c r="M38" s="271"/>
      <c r="N38" s="271"/>
      <c r="O38" s="271"/>
      <c r="P38" s="272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17" t="s">
        <v>126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2" t="str">
        <f>F6</f>
        <v>Hala POWERBRIGDE</v>
      </c>
      <c r="G78" s="263"/>
      <c r="H78" s="263"/>
      <c r="I78" s="263"/>
      <c r="J78" s="263"/>
      <c r="K78" s="263"/>
      <c r="L78" s="263"/>
      <c r="M78" s="263"/>
      <c r="N78" s="263"/>
      <c r="O78" s="263"/>
      <c r="P78" s="263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123</v>
      </c>
      <c r="D79" s="39"/>
      <c r="E79" s="39"/>
      <c r="F79" s="237" t="str">
        <f>F7</f>
        <v>170310f - KANALIZACE  DEŠŤOVÁ  PŘÍPOJKA č. 2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65" s="1" customFormat="1" ht="18" customHeight="1">
      <c r="B81" s="38"/>
      <c r="C81" s="33" t="s">
        <v>24</v>
      </c>
      <c r="D81" s="39"/>
      <c r="E81" s="39"/>
      <c r="F81" s="31" t="str">
        <f>F9</f>
        <v>POPŮVKY</v>
      </c>
      <c r="G81" s="39"/>
      <c r="H81" s="39"/>
      <c r="I81" s="39"/>
      <c r="J81" s="39"/>
      <c r="K81" s="33" t="s">
        <v>26</v>
      </c>
      <c r="L81" s="39"/>
      <c r="M81" s="266" t="str">
        <f>IF(O9="","",O9)</f>
        <v>29.3.2017</v>
      </c>
      <c r="N81" s="266"/>
      <c r="O81" s="266"/>
      <c r="P81" s="266"/>
      <c r="Q81" s="39"/>
      <c r="R81" s="40"/>
      <c r="T81" s="132"/>
      <c r="U81" s="132"/>
    </row>
    <row r="82" spans="2:65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65" s="1" customFormat="1">
      <c r="B83" s="38"/>
      <c r="C83" s="33" t="s">
        <v>28</v>
      </c>
      <c r="D83" s="39"/>
      <c r="E83" s="39"/>
      <c r="F83" s="31" t="str">
        <f>E12</f>
        <v>Powerbrigde spol. s.r.o. Popůvky</v>
      </c>
      <c r="G83" s="39"/>
      <c r="H83" s="39"/>
      <c r="I83" s="39"/>
      <c r="J83" s="39"/>
      <c r="K83" s="33" t="s">
        <v>34</v>
      </c>
      <c r="L83" s="39"/>
      <c r="M83" s="221" t="str">
        <f>E18</f>
        <v xml:space="preserve"> </v>
      </c>
      <c r="N83" s="221"/>
      <c r="O83" s="221"/>
      <c r="P83" s="221"/>
      <c r="Q83" s="221"/>
      <c r="R83" s="40"/>
      <c r="T83" s="132"/>
      <c r="U83" s="132"/>
    </row>
    <row r="84" spans="2:65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37</v>
      </c>
      <c r="L84" s="39"/>
      <c r="M84" s="221" t="str">
        <f>E21</f>
        <v>Kepertová</v>
      </c>
      <c r="N84" s="221"/>
      <c r="O84" s="221"/>
      <c r="P84" s="221"/>
      <c r="Q84" s="221"/>
      <c r="R84" s="40"/>
      <c r="T84" s="132"/>
      <c r="U84" s="132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65" s="1" customFormat="1" ht="29.25" customHeight="1">
      <c r="B86" s="38"/>
      <c r="C86" s="273" t="s">
        <v>127</v>
      </c>
      <c r="D86" s="274"/>
      <c r="E86" s="274"/>
      <c r="F86" s="274"/>
      <c r="G86" s="274"/>
      <c r="H86" s="121"/>
      <c r="I86" s="121"/>
      <c r="J86" s="121"/>
      <c r="K86" s="121"/>
      <c r="L86" s="121"/>
      <c r="M86" s="121"/>
      <c r="N86" s="273" t="s">
        <v>128</v>
      </c>
      <c r="O86" s="274"/>
      <c r="P86" s="274"/>
      <c r="Q86" s="274"/>
      <c r="R86" s="40"/>
      <c r="T86" s="132"/>
      <c r="U86" s="132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65" s="1" customFormat="1" ht="29.25" customHeight="1">
      <c r="B88" s="38"/>
      <c r="C88" s="133" t="s">
        <v>129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8">
        <f>N120</f>
        <v>0</v>
      </c>
      <c r="O88" s="275"/>
      <c r="P88" s="275"/>
      <c r="Q88" s="275"/>
      <c r="R88" s="40"/>
      <c r="T88" s="132"/>
      <c r="U88" s="132"/>
      <c r="AU88" s="21" t="s">
        <v>130</v>
      </c>
    </row>
    <row r="89" spans="2:65" s="6" customFormat="1" ht="24.95" customHeight="1">
      <c r="B89" s="134"/>
      <c r="C89" s="135"/>
      <c r="D89" s="136" t="s">
        <v>131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6">
        <f>N121</f>
        <v>0</v>
      </c>
      <c r="O89" s="277"/>
      <c r="P89" s="277"/>
      <c r="Q89" s="277"/>
      <c r="R89" s="137"/>
      <c r="T89" s="138"/>
      <c r="U89" s="138"/>
    </row>
    <row r="90" spans="2:65" s="7" customFormat="1" ht="19.899999999999999" customHeight="1">
      <c r="B90" s="139"/>
      <c r="C90" s="140"/>
      <c r="D90" s="109" t="s">
        <v>132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4">
        <f>N122</f>
        <v>0</v>
      </c>
      <c r="O90" s="278"/>
      <c r="P90" s="278"/>
      <c r="Q90" s="278"/>
      <c r="R90" s="141"/>
      <c r="T90" s="142"/>
      <c r="U90" s="142"/>
    </row>
    <row r="91" spans="2:65" s="7" customFormat="1" ht="19.899999999999999" customHeight="1">
      <c r="B91" s="139"/>
      <c r="C91" s="140"/>
      <c r="D91" s="109" t="s">
        <v>133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4">
        <f>N143</f>
        <v>0</v>
      </c>
      <c r="O91" s="278"/>
      <c r="P91" s="278"/>
      <c r="Q91" s="278"/>
      <c r="R91" s="141"/>
      <c r="T91" s="142"/>
      <c r="U91" s="142"/>
    </row>
    <row r="92" spans="2:65" s="7" customFormat="1" ht="19.899999999999999" customHeight="1">
      <c r="B92" s="139"/>
      <c r="C92" s="140"/>
      <c r="D92" s="109" t="s">
        <v>718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4">
        <f>N151</f>
        <v>0</v>
      </c>
      <c r="O92" s="278"/>
      <c r="P92" s="278"/>
      <c r="Q92" s="278"/>
      <c r="R92" s="141"/>
      <c r="T92" s="142"/>
      <c r="U92" s="142"/>
    </row>
    <row r="93" spans="2:65" s="7" customFormat="1" ht="19.899999999999999" customHeight="1">
      <c r="B93" s="139"/>
      <c r="C93" s="140"/>
      <c r="D93" s="109" t="s">
        <v>134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4">
        <f>N163</f>
        <v>0</v>
      </c>
      <c r="O93" s="278"/>
      <c r="P93" s="278"/>
      <c r="Q93" s="278"/>
      <c r="R93" s="141"/>
      <c r="T93" s="142"/>
      <c r="U93" s="142"/>
    </row>
    <row r="94" spans="2:65" s="1" customFormat="1" ht="21.75" customHeight="1"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40"/>
      <c r="T94" s="132"/>
      <c r="U94" s="132"/>
    </row>
    <row r="95" spans="2:65" s="1" customFormat="1" ht="29.25" customHeight="1">
      <c r="B95" s="38"/>
      <c r="C95" s="133" t="s">
        <v>142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275">
        <f>ROUND(N96+N97+N98+N99+N100+N101,2)</f>
        <v>0</v>
      </c>
      <c r="O95" s="279"/>
      <c r="P95" s="279"/>
      <c r="Q95" s="279"/>
      <c r="R95" s="40"/>
      <c r="T95" s="143"/>
      <c r="U95" s="144" t="s">
        <v>43</v>
      </c>
    </row>
    <row r="96" spans="2:65" s="1" customFormat="1" ht="18" customHeight="1">
      <c r="B96" s="38"/>
      <c r="C96" s="39"/>
      <c r="D96" s="255" t="s">
        <v>143</v>
      </c>
      <c r="E96" s="256"/>
      <c r="F96" s="256"/>
      <c r="G96" s="256"/>
      <c r="H96" s="256"/>
      <c r="I96" s="39"/>
      <c r="J96" s="39"/>
      <c r="K96" s="39"/>
      <c r="L96" s="39"/>
      <c r="M96" s="39"/>
      <c r="N96" s="253">
        <f>ROUND(N88*T96,2)</f>
        <v>0</v>
      </c>
      <c r="O96" s="254"/>
      <c r="P96" s="254"/>
      <c r="Q96" s="254"/>
      <c r="R96" s="40"/>
      <c r="S96" s="145"/>
      <c r="T96" s="146"/>
      <c r="U96" s="147" t="s">
        <v>44</v>
      </c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9" t="s">
        <v>144</v>
      </c>
      <c r="AZ96" s="148"/>
      <c r="BA96" s="148"/>
      <c r="BB96" s="148"/>
      <c r="BC96" s="148"/>
      <c r="BD96" s="148"/>
      <c r="BE96" s="150">
        <f t="shared" ref="BE96:BE101" si="0">IF(U96="základní",N96,0)</f>
        <v>0</v>
      </c>
      <c r="BF96" s="150">
        <f t="shared" ref="BF96:BF101" si="1">IF(U96="snížená",N96,0)</f>
        <v>0</v>
      </c>
      <c r="BG96" s="150">
        <f t="shared" ref="BG96:BG101" si="2">IF(U96="zákl. přenesená",N96,0)</f>
        <v>0</v>
      </c>
      <c r="BH96" s="150">
        <f t="shared" ref="BH96:BH101" si="3">IF(U96="sníž. přenesená",N96,0)</f>
        <v>0</v>
      </c>
      <c r="BI96" s="150">
        <f t="shared" ref="BI96:BI101" si="4">IF(U96="nulová",N96,0)</f>
        <v>0</v>
      </c>
      <c r="BJ96" s="149" t="s">
        <v>87</v>
      </c>
      <c r="BK96" s="148"/>
      <c r="BL96" s="148"/>
      <c r="BM96" s="148"/>
    </row>
    <row r="97" spans="2:65" s="1" customFormat="1" ht="18" customHeight="1">
      <c r="B97" s="38"/>
      <c r="C97" s="39"/>
      <c r="D97" s="255" t="s">
        <v>145</v>
      </c>
      <c r="E97" s="256"/>
      <c r="F97" s="256"/>
      <c r="G97" s="256"/>
      <c r="H97" s="256"/>
      <c r="I97" s="39"/>
      <c r="J97" s="39"/>
      <c r="K97" s="39"/>
      <c r="L97" s="39"/>
      <c r="M97" s="39"/>
      <c r="N97" s="253">
        <f>ROUND(N88*T97,2)</f>
        <v>0</v>
      </c>
      <c r="O97" s="254"/>
      <c r="P97" s="254"/>
      <c r="Q97" s="254"/>
      <c r="R97" s="40"/>
      <c r="S97" s="145"/>
      <c r="T97" s="146"/>
      <c r="U97" s="147" t="s">
        <v>44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144</v>
      </c>
      <c r="AZ97" s="148"/>
      <c r="BA97" s="148"/>
      <c r="BB97" s="148"/>
      <c r="BC97" s="148"/>
      <c r="BD97" s="148"/>
      <c r="BE97" s="150">
        <f t="shared" si="0"/>
        <v>0</v>
      </c>
      <c r="BF97" s="150">
        <f t="shared" si="1"/>
        <v>0</v>
      </c>
      <c r="BG97" s="150">
        <f t="shared" si="2"/>
        <v>0</v>
      </c>
      <c r="BH97" s="150">
        <f t="shared" si="3"/>
        <v>0</v>
      </c>
      <c r="BI97" s="150">
        <f t="shared" si="4"/>
        <v>0</v>
      </c>
      <c r="BJ97" s="149" t="s">
        <v>87</v>
      </c>
      <c r="BK97" s="148"/>
      <c r="BL97" s="148"/>
      <c r="BM97" s="148"/>
    </row>
    <row r="98" spans="2:65" s="1" customFormat="1" ht="18" customHeight="1">
      <c r="B98" s="38"/>
      <c r="C98" s="39"/>
      <c r="D98" s="255" t="s">
        <v>146</v>
      </c>
      <c r="E98" s="256"/>
      <c r="F98" s="256"/>
      <c r="G98" s="256"/>
      <c r="H98" s="256"/>
      <c r="I98" s="39"/>
      <c r="J98" s="39"/>
      <c r="K98" s="39"/>
      <c r="L98" s="39"/>
      <c r="M98" s="39"/>
      <c r="N98" s="253">
        <f>ROUND(N88*T98,2)</f>
        <v>0</v>
      </c>
      <c r="O98" s="254"/>
      <c r="P98" s="254"/>
      <c r="Q98" s="254"/>
      <c r="R98" s="40"/>
      <c r="S98" s="145"/>
      <c r="T98" s="146"/>
      <c r="U98" s="147" t="s">
        <v>44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144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87</v>
      </c>
      <c r="BK98" s="148"/>
      <c r="BL98" s="148"/>
      <c r="BM98" s="148"/>
    </row>
    <row r="99" spans="2:65" s="1" customFormat="1" ht="18" customHeight="1">
      <c r="B99" s="38"/>
      <c r="C99" s="39"/>
      <c r="D99" s="255" t="s">
        <v>147</v>
      </c>
      <c r="E99" s="256"/>
      <c r="F99" s="256"/>
      <c r="G99" s="256"/>
      <c r="H99" s="256"/>
      <c r="I99" s="39"/>
      <c r="J99" s="39"/>
      <c r="K99" s="39"/>
      <c r="L99" s="39"/>
      <c r="M99" s="39"/>
      <c r="N99" s="253">
        <f>ROUND(N88*T99,2)</f>
        <v>0</v>
      </c>
      <c r="O99" s="254"/>
      <c r="P99" s="254"/>
      <c r="Q99" s="254"/>
      <c r="R99" s="40"/>
      <c r="S99" s="145"/>
      <c r="T99" s="146"/>
      <c r="U99" s="147" t="s">
        <v>44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144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87</v>
      </c>
      <c r="BK99" s="148"/>
      <c r="BL99" s="148"/>
      <c r="BM99" s="148"/>
    </row>
    <row r="100" spans="2:65" s="1" customFormat="1" ht="18" customHeight="1">
      <c r="B100" s="38"/>
      <c r="C100" s="39"/>
      <c r="D100" s="255" t="s">
        <v>148</v>
      </c>
      <c r="E100" s="256"/>
      <c r="F100" s="256"/>
      <c r="G100" s="256"/>
      <c r="H100" s="256"/>
      <c r="I100" s="39"/>
      <c r="J100" s="39"/>
      <c r="K100" s="39"/>
      <c r="L100" s="39"/>
      <c r="M100" s="39"/>
      <c r="N100" s="253">
        <f>ROUND(N88*T100,2)</f>
        <v>0</v>
      </c>
      <c r="O100" s="254"/>
      <c r="P100" s="254"/>
      <c r="Q100" s="254"/>
      <c r="R100" s="40"/>
      <c r="S100" s="145"/>
      <c r="T100" s="146"/>
      <c r="U100" s="147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144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87</v>
      </c>
      <c r="BK100" s="148"/>
      <c r="BL100" s="148"/>
      <c r="BM100" s="148"/>
    </row>
    <row r="101" spans="2:65" s="1" customFormat="1" ht="18" customHeight="1">
      <c r="B101" s="38"/>
      <c r="C101" s="39"/>
      <c r="D101" s="109" t="s">
        <v>149</v>
      </c>
      <c r="E101" s="39"/>
      <c r="F101" s="39"/>
      <c r="G101" s="39"/>
      <c r="H101" s="39"/>
      <c r="I101" s="39"/>
      <c r="J101" s="39"/>
      <c r="K101" s="39"/>
      <c r="L101" s="39"/>
      <c r="M101" s="39"/>
      <c r="N101" s="253">
        <f>ROUND(N88*T101,2)</f>
        <v>0</v>
      </c>
      <c r="O101" s="254"/>
      <c r="P101" s="254"/>
      <c r="Q101" s="254"/>
      <c r="R101" s="40"/>
      <c r="S101" s="145"/>
      <c r="T101" s="151"/>
      <c r="U101" s="152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150</v>
      </c>
      <c r="AZ101" s="148"/>
      <c r="BA101" s="148"/>
      <c r="BB101" s="148"/>
      <c r="BC101" s="148"/>
      <c r="BD101" s="148"/>
      <c r="BE101" s="150">
        <f t="shared" si="0"/>
        <v>0</v>
      </c>
      <c r="BF101" s="150">
        <f t="shared" si="1"/>
        <v>0</v>
      </c>
      <c r="BG101" s="150">
        <f t="shared" si="2"/>
        <v>0</v>
      </c>
      <c r="BH101" s="150">
        <f t="shared" si="3"/>
        <v>0</v>
      </c>
      <c r="BI101" s="150">
        <f t="shared" si="4"/>
        <v>0</v>
      </c>
      <c r="BJ101" s="149" t="s">
        <v>87</v>
      </c>
      <c r="BK101" s="148"/>
      <c r="BL101" s="148"/>
      <c r="BM101" s="148"/>
    </row>
    <row r="102" spans="2:65" s="1" customFormat="1" ht="13.5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40"/>
      <c r="T102" s="132"/>
      <c r="U102" s="132"/>
    </row>
    <row r="103" spans="2:65" s="1" customFormat="1" ht="29.25" customHeight="1">
      <c r="B103" s="38"/>
      <c r="C103" s="120" t="s">
        <v>115</v>
      </c>
      <c r="D103" s="121"/>
      <c r="E103" s="121"/>
      <c r="F103" s="121"/>
      <c r="G103" s="121"/>
      <c r="H103" s="121"/>
      <c r="I103" s="121"/>
      <c r="J103" s="121"/>
      <c r="K103" s="121"/>
      <c r="L103" s="259">
        <f>ROUND(SUM(N88+N95),2)</f>
        <v>0</v>
      </c>
      <c r="M103" s="259"/>
      <c r="N103" s="259"/>
      <c r="O103" s="259"/>
      <c r="P103" s="259"/>
      <c r="Q103" s="259"/>
      <c r="R103" s="40"/>
      <c r="T103" s="132"/>
      <c r="U103" s="132"/>
    </row>
    <row r="104" spans="2:65" s="1" customFormat="1" ht="6.95" customHeight="1"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4"/>
      <c r="T104" s="132"/>
      <c r="U104" s="132"/>
    </row>
    <row r="108" spans="2:65" s="1" customFormat="1" ht="6.95" customHeight="1"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7"/>
    </row>
    <row r="109" spans="2:65" s="1" customFormat="1" ht="36.950000000000003" customHeight="1">
      <c r="B109" s="38"/>
      <c r="C109" s="217" t="s">
        <v>151</v>
      </c>
      <c r="D109" s="264"/>
      <c r="E109" s="264"/>
      <c r="F109" s="264"/>
      <c r="G109" s="264"/>
      <c r="H109" s="264"/>
      <c r="I109" s="264"/>
      <c r="J109" s="264"/>
      <c r="K109" s="264"/>
      <c r="L109" s="264"/>
      <c r="M109" s="264"/>
      <c r="N109" s="264"/>
      <c r="O109" s="264"/>
      <c r="P109" s="264"/>
      <c r="Q109" s="264"/>
      <c r="R109" s="40"/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30" customHeight="1">
      <c r="B111" s="38"/>
      <c r="C111" s="33" t="s">
        <v>19</v>
      </c>
      <c r="D111" s="39"/>
      <c r="E111" s="39"/>
      <c r="F111" s="262" t="str">
        <f>F6</f>
        <v>Hala POWERBRIGDE</v>
      </c>
      <c r="G111" s="263"/>
      <c r="H111" s="263"/>
      <c r="I111" s="263"/>
      <c r="J111" s="263"/>
      <c r="K111" s="263"/>
      <c r="L111" s="263"/>
      <c r="M111" s="263"/>
      <c r="N111" s="263"/>
      <c r="O111" s="263"/>
      <c r="P111" s="263"/>
      <c r="Q111" s="39"/>
      <c r="R111" s="40"/>
    </row>
    <row r="112" spans="2:65" s="1" customFormat="1" ht="36.950000000000003" customHeight="1">
      <c r="B112" s="38"/>
      <c r="C112" s="72" t="s">
        <v>123</v>
      </c>
      <c r="D112" s="39"/>
      <c r="E112" s="39"/>
      <c r="F112" s="237" t="str">
        <f>F7</f>
        <v>170310f - KANALIZACE  DEŠŤOVÁ  PŘÍPOJKA č. 2</v>
      </c>
      <c r="G112" s="264"/>
      <c r="H112" s="264"/>
      <c r="I112" s="264"/>
      <c r="J112" s="264"/>
      <c r="K112" s="264"/>
      <c r="L112" s="264"/>
      <c r="M112" s="264"/>
      <c r="N112" s="264"/>
      <c r="O112" s="264"/>
      <c r="P112" s="264"/>
      <c r="Q112" s="39"/>
      <c r="R112" s="40"/>
    </row>
    <row r="113" spans="2:65" s="1" customFormat="1" ht="6.95" customHeight="1"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40"/>
    </row>
    <row r="114" spans="2:65" s="1" customFormat="1" ht="18" customHeight="1">
      <c r="B114" s="38"/>
      <c r="C114" s="33" t="s">
        <v>24</v>
      </c>
      <c r="D114" s="39"/>
      <c r="E114" s="39"/>
      <c r="F114" s="31" t="str">
        <f>F9</f>
        <v>POPŮVKY</v>
      </c>
      <c r="G114" s="39"/>
      <c r="H114" s="39"/>
      <c r="I114" s="39"/>
      <c r="J114" s="39"/>
      <c r="K114" s="33" t="s">
        <v>26</v>
      </c>
      <c r="L114" s="39"/>
      <c r="M114" s="266" t="str">
        <f>IF(O9="","",O9)</f>
        <v>29.3.2017</v>
      </c>
      <c r="N114" s="266"/>
      <c r="O114" s="266"/>
      <c r="P114" s="266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>
      <c r="B116" s="38"/>
      <c r="C116" s="33" t="s">
        <v>28</v>
      </c>
      <c r="D116" s="39"/>
      <c r="E116" s="39"/>
      <c r="F116" s="31" t="str">
        <f>E12</f>
        <v>Powerbrigde spol. s.r.o. Popůvky</v>
      </c>
      <c r="G116" s="39"/>
      <c r="H116" s="39"/>
      <c r="I116" s="39"/>
      <c r="J116" s="39"/>
      <c r="K116" s="33" t="s">
        <v>34</v>
      </c>
      <c r="L116" s="39"/>
      <c r="M116" s="221" t="str">
        <f>E18</f>
        <v xml:space="preserve"> </v>
      </c>
      <c r="N116" s="221"/>
      <c r="O116" s="221"/>
      <c r="P116" s="221"/>
      <c r="Q116" s="221"/>
      <c r="R116" s="40"/>
    </row>
    <row r="117" spans="2:65" s="1" customFormat="1" ht="14.45" customHeight="1">
      <c r="B117" s="38"/>
      <c r="C117" s="33" t="s">
        <v>32</v>
      </c>
      <c r="D117" s="39"/>
      <c r="E117" s="39"/>
      <c r="F117" s="31" t="str">
        <f>IF(E15="","",E15)</f>
        <v>Vyplň údaj</v>
      </c>
      <c r="G117" s="39"/>
      <c r="H117" s="39"/>
      <c r="I117" s="39"/>
      <c r="J117" s="39"/>
      <c r="K117" s="33" t="s">
        <v>37</v>
      </c>
      <c r="L117" s="39"/>
      <c r="M117" s="221" t="str">
        <f>E21</f>
        <v>Kepertová</v>
      </c>
      <c r="N117" s="221"/>
      <c r="O117" s="221"/>
      <c r="P117" s="221"/>
      <c r="Q117" s="221"/>
      <c r="R117" s="40"/>
    </row>
    <row r="118" spans="2:65" s="1" customFormat="1" ht="10.35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5" s="8" customFormat="1" ht="29.25" customHeight="1">
      <c r="B119" s="153"/>
      <c r="C119" s="154" t="s">
        <v>152</v>
      </c>
      <c r="D119" s="155" t="s">
        <v>153</v>
      </c>
      <c r="E119" s="155" t="s">
        <v>61</v>
      </c>
      <c r="F119" s="280" t="s">
        <v>154</v>
      </c>
      <c r="G119" s="280"/>
      <c r="H119" s="280"/>
      <c r="I119" s="280"/>
      <c r="J119" s="155" t="s">
        <v>155</v>
      </c>
      <c r="K119" s="155" t="s">
        <v>156</v>
      </c>
      <c r="L119" s="281" t="s">
        <v>157</v>
      </c>
      <c r="M119" s="281"/>
      <c r="N119" s="280" t="s">
        <v>128</v>
      </c>
      <c r="O119" s="280"/>
      <c r="P119" s="280"/>
      <c r="Q119" s="282"/>
      <c r="R119" s="156"/>
      <c r="T119" s="83" t="s">
        <v>158</v>
      </c>
      <c r="U119" s="84" t="s">
        <v>43</v>
      </c>
      <c r="V119" s="84" t="s">
        <v>159</v>
      </c>
      <c r="W119" s="84" t="s">
        <v>160</v>
      </c>
      <c r="X119" s="84" t="s">
        <v>161</v>
      </c>
      <c r="Y119" s="84" t="s">
        <v>162</v>
      </c>
      <c r="Z119" s="84" t="s">
        <v>163</v>
      </c>
      <c r="AA119" s="85" t="s">
        <v>164</v>
      </c>
    </row>
    <row r="120" spans="2:65" s="1" customFormat="1" ht="29.25" customHeight="1">
      <c r="B120" s="38"/>
      <c r="C120" s="87" t="s">
        <v>125</v>
      </c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01">
        <f>BK120</f>
        <v>0</v>
      </c>
      <c r="O120" s="302"/>
      <c r="P120" s="302"/>
      <c r="Q120" s="302"/>
      <c r="R120" s="40"/>
      <c r="T120" s="86"/>
      <c r="U120" s="54"/>
      <c r="V120" s="54"/>
      <c r="W120" s="157">
        <f>W121+W165</f>
        <v>0</v>
      </c>
      <c r="X120" s="54"/>
      <c r="Y120" s="157">
        <f>Y121+Y165</f>
        <v>45.050789999999999</v>
      </c>
      <c r="Z120" s="54"/>
      <c r="AA120" s="158">
        <f>AA121+AA165</f>
        <v>0</v>
      </c>
      <c r="AT120" s="21" t="s">
        <v>78</v>
      </c>
      <c r="AU120" s="21" t="s">
        <v>130</v>
      </c>
      <c r="BK120" s="159">
        <f>BK121+BK165</f>
        <v>0</v>
      </c>
    </row>
    <row r="121" spans="2:65" s="9" customFormat="1" ht="37.35" customHeight="1">
      <c r="B121" s="160"/>
      <c r="C121" s="161"/>
      <c r="D121" s="162" t="s">
        <v>131</v>
      </c>
      <c r="E121" s="162"/>
      <c r="F121" s="162"/>
      <c r="G121" s="162"/>
      <c r="H121" s="162"/>
      <c r="I121" s="162"/>
      <c r="J121" s="162"/>
      <c r="K121" s="162"/>
      <c r="L121" s="162"/>
      <c r="M121" s="162"/>
      <c r="N121" s="303">
        <f>BK121</f>
        <v>0</v>
      </c>
      <c r="O121" s="276"/>
      <c r="P121" s="276"/>
      <c r="Q121" s="276"/>
      <c r="R121" s="163"/>
      <c r="T121" s="164"/>
      <c r="U121" s="161"/>
      <c r="V121" s="161"/>
      <c r="W121" s="165">
        <f>W122+W143+W151+W163</f>
        <v>0</v>
      </c>
      <c r="X121" s="161"/>
      <c r="Y121" s="165">
        <f>Y122+Y143+Y151+Y163</f>
        <v>45.050789999999999</v>
      </c>
      <c r="Z121" s="161"/>
      <c r="AA121" s="166">
        <f>AA122+AA143+AA151+AA163</f>
        <v>0</v>
      </c>
      <c r="AR121" s="167" t="s">
        <v>87</v>
      </c>
      <c r="AT121" s="168" t="s">
        <v>78</v>
      </c>
      <c r="AU121" s="168" t="s">
        <v>79</v>
      </c>
      <c r="AY121" s="167" t="s">
        <v>165</v>
      </c>
      <c r="BK121" s="169">
        <f>BK122+BK143+BK151+BK163</f>
        <v>0</v>
      </c>
    </row>
    <row r="122" spans="2:65" s="9" customFormat="1" ht="19.899999999999999" customHeight="1">
      <c r="B122" s="160"/>
      <c r="C122" s="161"/>
      <c r="D122" s="170" t="s">
        <v>132</v>
      </c>
      <c r="E122" s="170"/>
      <c r="F122" s="170"/>
      <c r="G122" s="170"/>
      <c r="H122" s="170"/>
      <c r="I122" s="170"/>
      <c r="J122" s="170"/>
      <c r="K122" s="170"/>
      <c r="L122" s="170"/>
      <c r="M122" s="170"/>
      <c r="N122" s="304">
        <f>BK122</f>
        <v>0</v>
      </c>
      <c r="O122" s="305"/>
      <c r="P122" s="305"/>
      <c r="Q122" s="305"/>
      <c r="R122" s="163"/>
      <c r="T122" s="164"/>
      <c r="U122" s="161"/>
      <c r="V122" s="161"/>
      <c r="W122" s="165">
        <f>SUM(W123:W142)</f>
        <v>0</v>
      </c>
      <c r="X122" s="161"/>
      <c r="Y122" s="165">
        <f>SUM(Y123:Y142)</f>
        <v>44.336177999999997</v>
      </c>
      <c r="Z122" s="161"/>
      <c r="AA122" s="166">
        <f>SUM(AA123:AA142)</f>
        <v>0</v>
      </c>
      <c r="AR122" s="167" t="s">
        <v>87</v>
      </c>
      <c r="AT122" s="168" t="s">
        <v>78</v>
      </c>
      <c r="AU122" s="168" t="s">
        <v>87</v>
      </c>
      <c r="AY122" s="167" t="s">
        <v>165</v>
      </c>
      <c r="BK122" s="169">
        <f>SUM(BK123:BK142)</f>
        <v>0</v>
      </c>
    </row>
    <row r="123" spans="2:65" s="1" customFormat="1" ht="31.5" customHeight="1">
      <c r="B123" s="38"/>
      <c r="C123" s="171" t="s">
        <v>87</v>
      </c>
      <c r="D123" s="171" t="s">
        <v>166</v>
      </c>
      <c r="E123" s="172" t="s">
        <v>167</v>
      </c>
      <c r="F123" s="283" t="s">
        <v>168</v>
      </c>
      <c r="G123" s="283"/>
      <c r="H123" s="283"/>
      <c r="I123" s="283"/>
      <c r="J123" s="173" t="s">
        <v>169</v>
      </c>
      <c r="K123" s="174">
        <v>68.34</v>
      </c>
      <c r="L123" s="284">
        <v>0</v>
      </c>
      <c r="M123" s="285"/>
      <c r="N123" s="286">
        <f>ROUND(L123*K123,2)</f>
        <v>0</v>
      </c>
      <c r="O123" s="286"/>
      <c r="P123" s="286"/>
      <c r="Q123" s="286"/>
      <c r="R123" s="40"/>
      <c r="T123" s="175" t="s">
        <v>22</v>
      </c>
      <c r="U123" s="47" t="s">
        <v>44</v>
      </c>
      <c r="V123" s="39"/>
      <c r="W123" s="176">
        <f>V123*K123</f>
        <v>0</v>
      </c>
      <c r="X123" s="176">
        <v>0</v>
      </c>
      <c r="Y123" s="176">
        <f>X123*K123</f>
        <v>0</v>
      </c>
      <c r="Z123" s="176">
        <v>0</v>
      </c>
      <c r="AA123" s="177">
        <f>Z123*K123</f>
        <v>0</v>
      </c>
      <c r="AR123" s="21" t="s">
        <v>170</v>
      </c>
      <c r="AT123" s="21" t="s">
        <v>166</v>
      </c>
      <c r="AU123" s="21" t="s">
        <v>121</v>
      </c>
      <c r="AY123" s="21" t="s">
        <v>165</v>
      </c>
      <c r="BE123" s="113">
        <f>IF(U123="základní",N123,0)</f>
        <v>0</v>
      </c>
      <c r="BF123" s="113">
        <f>IF(U123="snížená",N123,0)</f>
        <v>0</v>
      </c>
      <c r="BG123" s="113">
        <f>IF(U123="zákl. přenesená",N123,0)</f>
        <v>0</v>
      </c>
      <c r="BH123" s="113">
        <f>IF(U123="sníž. přenesená",N123,0)</f>
        <v>0</v>
      </c>
      <c r="BI123" s="113">
        <f>IF(U123="nulová",N123,0)</f>
        <v>0</v>
      </c>
      <c r="BJ123" s="21" t="s">
        <v>87</v>
      </c>
      <c r="BK123" s="113">
        <f>ROUND(L123*K123,2)</f>
        <v>0</v>
      </c>
      <c r="BL123" s="21" t="s">
        <v>170</v>
      </c>
      <c r="BM123" s="21" t="s">
        <v>992</v>
      </c>
    </row>
    <row r="124" spans="2:65" s="10" customFormat="1" ht="22.5" customHeight="1">
      <c r="B124" s="178"/>
      <c r="C124" s="179"/>
      <c r="D124" s="179"/>
      <c r="E124" s="180" t="s">
        <v>22</v>
      </c>
      <c r="F124" s="287" t="s">
        <v>957</v>
      </c>
      <c r="G124" s="288"/>
      <c r="H124" s="288"/>
      <c r="I124" s="288"/>
      <c r="J124" s="179"/>
      <c r="K124" s="181" t="s">
        <v>22</v>
      </c>
      <c r="L124" s="179"/>
      <c r="M124" s="179"/>
      <c r="N124" s="179"/>
      <c r="O124" s="179"/>
      <c r="P124" s="179"/>
      <c r="Q124" s="179"/>
      <c r="R124" s="182"/>
      <c r="T124" s="183"/>
      <c r="U124" s="179"/>
      <c r="V124" s="179"/>
      <c r="W124" s="179"/>
      <c r="X124" s="179"/>
      <c r="Y124" s="179"/>
      <c r="Z124" s="179"/>
      <c r="AA124" s="184"/>
      <c r="AT124" s="185" t="s">
        <v>173</v>
      </c>
      <c r="AU124" s="185" t="s">
        <v>121</v>
      </c>
      <c r="AV124" s="10" t="s">
        <v>87</v>
      </c>
      <c r="AW124" s="10" t="s">
        <v>36</v>
      </c>
      <c r="AX124" s="10" t="s">
        <v>79</v>
      </c>
      <c r="AY124" s="185" t="s">
        <v>165</v>
      </c>
    </row>
    <row r="125" spans="2:65" s="11" customFormat="1" ht="22.5" customHeight="1">
      <c r="B125" s="186"/>
      <c r="C125" s="187"/>
      <c r="D125" s="187"/>
      <c r="E125" s="188" t="s">
        <v>22</v>
      </c>
      <c r="F125" s="291" t="s">
        <v>993</v>
      </c>
      <c r="G125" s="292"/>
      <c r="H125" s="292"/>
      <c r="I125" s="292"/>
      <c r="J125" s="187"/>
      <c r="K125" s="189">
        <v>68.34</v>
      </c>
      <c r="L125" s="187"/>
      <c r="M125" s="187"/>
      <c r="N125" s="187"/>
      <c r="O125" s="187"/>
      <c r="P125" s="187"/>
      <c r="Q125" s="187"/>
      <c r="R125" s="190"/>
      <c r="T125" s="191"/>
      <c r="U125" s="187"/>
      <c r="V125" s="187"/>
      <c r="W125" s="187"/>
      <c r="X125" s="187"/>
      <c r="Y125" s="187"/>
      <c r="Z125" s="187"/>
      <c r="AA125" s="192"/>
      <c r="AT125" s="193" t="s">
        <v>173</v>
      </c>
      <c r="AU125" s="193" t="s">
        <v>121</v>
      </c>
      <c r="AV125" s="11" t="s">
        <v>121</v>
      </c>
      <c r="AW125" s="11" t="s">
        <v>36</v>
      </c>
      <c r="AX125" s="11" t="s">
        <v>87</v>
      </c>
      <c r="AY125" s="193" t="s">
        <v>165</v>
      </c>
    </row>
    <row r="126" spans="2:65" s="1" customFormat="1" ht="31.5" customHeight="1">
      <c r="B126" s="38"/>
      <c r="C126" s="171" t="s">
        <v>121</v>
      </c>
      <c r="D126" s="171" t="s">
        <v>166</v>
      </c>
      <c r="E126" s="172" t="s">
        <v>181</v>
      </c>
      <c r="F126" s="283" t="s">
        <v>182</v>
      </c>
      <c r="G126" s="283"/>
      <c r="H126" s="283"/>
      <c r="I126" s="283"/>
      <c r="J126" s="173" t="s">
        <v>169</v>
      </c>
      <c r="K126" s="174">
        <v>68.34</v>
      </c>
      <c r="L126" s="284">
        <v>0</v>
      </c>
      <c r="M126" s="285"/>
      <c r="N126" s="286">
        <f>ROUND(L126*K126,2)</f>
        <v>0</v>
      </c>
      <c r="O126" s="286"/>
      <c r="P126" s="286"/>
      <c r="Q126" s="286"/>
      <c r="R126" s="40"/>
      <c r="T126" s="175" t="s">
        <v>22</v>
      </c>
      <c r="U126" s="47" t="s">
        <v>44</v>
      </c>
      <c r="V126" s="39"/>
      <c r="W126" s="176">
        <f>V126*K126</f>
        <v>0</v>
      </c>
      <c r="X126" s="176">
        <v>0</v>
      </c>
      <c r="Y126" s="176">
        <f>X126*K126</f>
        <v>0</v>
      </c>
      <c r="Z126" s="176">
        <v>0</v>
      </c>
      <c r="AA126" s="177">
        <f>Z126*K126</f>
        <v>0</v>
      </c>
      <c r="AR126" s="21" t="s">
        <v>170</v>
      </c>
      <c r="AT126" s="21" t="s">
        <v>166</v>
      </c>
      <c r="AU126" s="21" t="s">
        <v>121</v>
      </c>
      <c r="AY126" s="21" t="s">
        <v>165</v>
      </c>
      <c r="BE126" s="113">
        <f>IF(U126="základní",N126,0)</f>
        <v>0</v>
      </c>
      <c r="BF126" s="113">
        <f>IF(U126="snížená",N126,0)</f>
        <v>0</v>
      </c>
      <c r="BG126" s="113">
        <f>IF(U126="zákl. přenesená",N126,0)</f>
        <v>0</v>
      </c>
      <c r="BH126" s="113">
        <f>IF(U126="sníž. přenesená",N126,0)</f>
        <v>0</v>
      </c>
      <c r="BI126" s="113">
        <f>IF(U126="nulová",N126,0)</f>
        <v>0</v>
      </c>
      <c r="BJ126" s="21" t="s">
        <v>87</v>
      </c>
      <c r="BK126" s="113">
        <f>ROUND(L126*K126,2)</f>
        <v>0</v>
      </c>
      <c r="BL126" s="21" t="s">
        <v>170</v>
      </c>
      <c r="BM126" s="21" t="s">
        <v>994</v>
      </c>
    </row>
    <row r="127" spans="2:65" s="1" customFormat="1" ht="31.5" customHeight="1">
      <c r="B127" s="38"/>
      <c r="C127" s="171" t="s">
        <v>184</v>
      </c>
      <c r="D127" s="171" t="s">
        <v>166</v>
      </c>
      <c r="E127" s="172" t="s">
        <v>723</v>
      </c>
      <c r="F127" s="283" t="s">
        <v>724</v>
      </c>
      <c r="G127" s="283"/>
      <c r="H127" s="283"/>
      <c r="I127" s="283"/>
      <c r="J127" s="173" t="s">
        <v>725</v>
      </c>
      <c r="K127" s="174">
        <v>136.68</v>
      </c>
      <c r="L127" s="284">
        <v>0</v>
      </c>
      <c r="M127" s="285"/>
      <c r="N127" s="286">
        <f>ROUND(L127*K127,2)</f>
        <v>0</v>
      </c>
      <c r="O127" s="286"/>
      <c r="P127" s="286"/>
      <c r="Q127" s="286"/>
      <c r="R127" s="40"/>
      <c r="T127" s="175" t="s">
        <v>22</v>
      </c>
      <c r="U127" s="47" t="s">
        <v>44</v>
      </c>
      <c r="V127" s="39"/>
      <c r="W127" s="176">
        <f>V127*K127</f>
        <v>0</v>
      </c>
      <c r="X127" s="176">
        <v>8.4999999999999995E-4</v>
      </c>
      <c r="Y127" s="176">
        <f>X127*K127</f>
        <v>0.116178</v>
      </c>
      <c r="Z127" s="176">
        <v>0</v>
      </c>
      <c r="AA127" s="177">
        <f>Z127*K127</f>
        <v>0</v>
      </c>
      <c r="AR127" s="21" t="s">
        <v>170</v>
      </c>
      <c r="AT127" s="21" t="s">
        <v>166</v>
      </c>
      <c r="AU127" s="21" t="s">
        <v>121</v>
      </c>
      <c r="AY127" s="21" t="s">
        <v>165</v>
      </c>
      <c r="BE127" s="113">
        <f>IF(U127="základní",N127,0)</f>
        <v>0</v>
      </c>
      <c r="BF127" s="113">
        <f>IF(U127="snížená",N127,0)</f>
        <v>0</v>
      </c>
      <c r="BG127" s="113">
        <f>IF(U127="zákl. přenesená",N127,0)</f>
        <v>0</v>
      </c>
      <c r="BH127" s="113">
        <f>IF(U127="sníž. přenesená",N127,0)</f>
        <v>0</v>
      </c>
      <c r="BI127" s="113">
        <f>IF(U127="nulová",N127,0)</f>
        <v>0</v>
      </c>
      <c r="BJ127" s="21" t="s">
        <v>87</v>
      </c>
      <c r="BK127" s="113">
        <f>ROUND(L127*K127,2)</f>
        <v>0</v>
      </c>
      <c r="BL127" s="21" t="s">
        <v>170</v>
      </c>
      <c r="BM127" s="21" t="s">
        <v>995</v>
      </c>
    </row>
    <row r="128" spans="2:65" s="11" customFormat="1" ht="22.5" customHeight="1">
      <c r="B128" s="186"/>
      <c r="C128" s="187"/>
      <c r="D128" s="187"/>
      <c r="E128" s="188" t="s">
        <v>22</v>
      </c>
      <c r="F128" s="299" t="s">
        <v>849</v>
      </c>
      <c r="G128" s="300"/>
      <c r="H128" s="300"/>
      <c r="I128" s="300"/>
      <c r="J128" s="187"/>
      <c r="K128" s="189">
        <v>136.68</v>
      </c>
      <c r="L128" s="187"/>
      <c r="M128" s="187"/>
      <c r="N128" s="187"/>
      <c r="O128" s="187"/>
      <c r="P128" s="187"/>
      <c r="Q128" s="187"/>
      <c r="R128" s="190"/>
      <c r="T128" s="191"/>
      <c r="U128" s="187"/>
      <c r="V128" s="187"/>
      <c r="W128" s="187"/>
      <c r="X128" s="187"/>
      <c r="Y128" s="187"/>
      <c r="Z128" s="187"/>
      <c r="AA128" s="192"/>
      <c r="AT128" s="193" t="s">
        <v>173</v>
      </c>
      <c r="AU128" s="193" t="s">
        <v>121</v>
      </c>
      <c r="AV128" s="11" t="s">
        <v>121</v>
      </c>
      <c r="AW128" s="11" t="s">
        <v>36</v>
      </c>
      <c r="AX128" s="11" t="s">
        <v>87</v>
      </c>
      <c r="AY128" s="193" t="s">
        <v>165</v>
      </c>
    </row>
    <row r="129" spans="2:65" s="1" customFormat="1" ht="31.5" customHeight="1">
      <c r="B129" s="38"/>
      <c r="C129" s="171" t="s">
        <v>170</v>
      </c>
      <c r="D129" s="171" t="s">
        <v>166</v>
      </c>
      <c r="E129" s="172" t="s">
        <v>728</v>
      </c>
      <c r="F129" s="283" t="s">
        <v>729</v>
      </c>
      <c r="G129" s="283"/>
      <c r="H129" s="283"/>
      <c r="I129" s="283"/>
      <c r="J129" s="173" t="s">
        <v>725</v>
      </c>
      <c r="K129" s="174">
        <v>136.68</v>
      </c>
      <c r="L129" s="284">
        <v>0</v>
      </c>
      <c r="M129" s="285"/>
      <c r="N129" s="286">
        <f t="shared" ref="N129:N134" si="5">ROUND(L129*K129,2)</f>
        <v>0</v>
      </c>
      <c r="O129" s="286"/>
      <c r="P129" s="286"/>
      <c r="Q129" s="286"/>
      <c r="R129" s="40"/>
      <c r="T129" s="175" t="s">
        <v>22</v>
      </c>
      <c r="U129" s="47" t="s">
        <v>44</v>
      </c>
      <c r="V129" s="39"/>
      <c r="W129" s="176">
        <f t="shared" ref="W129:W134" si="6">V129*K129</f>
        <v>0</v>
      </c>
      <c r="X129" s="176">
        <v>0</v>
      </c>
      <c r="Y129" s="176">
        <f t="shared" ref="Y129:Y134" si="7">X129*K129</f>
        <v>0</v>
      </c>
      <c r="Z129" s="176">
        <v>0</v>
      </c>
      <c r="AA129" s="177">
        <f t="shared" ref="AA129:AA134" si="8">Z129*K129</f>
        <v>0</v>
      </c>
      <c r="AR129" s="21" t="s">
        <v>170</v>
      </c>
      <c r="AT129" s="21" t="s">
        <v>166</v>
      </c>
      <c r="AU129" s="21" t="s">
        <v>121</v>
      </c>
      <c r="AY129" s="21" t="s">
        <v>165</v>
      </c>
      <c r="BE129" s="113">
        <f t="shared" ref="BE129:BE134" si="9">IF(U129="základní",N129,0)</f>
        <v>0</v>
      </c>
      <c r="BF129" s="113">
        <f t="shared" ref="BF129:BF134" si="10">IF(U129="snížená",N129,0)</f>
        <v>0</v>
      </c>
      <c r="BG129" s="113">
        <f t="shared" ref="BG129:BG134" si="11">IF(U129="zákl. přenesená",N129,0)</f>
        <v>0</v>
      </c>
      <c r="BH129" s="113">
        <f t="shared" ref="BH129:BH134" si="12">IF(U129="sníž. přenesená",N129,0)</f>
        <v>0</v>
      </c>
      <c r="BI129" s="113">
        <f t="shared" ref="BI129:BI134" si="13">IF(U129="nulová",N129,0)</f>
        <v>0</v>
      </c>
      <c r="BJ129" s="21" t="s">
        <v>87</v>
      </c>
      <c r="BK129" s="113">
        <f t="shared" ref="BK129:BK134" si="14">ROUND(L129*K129,2)</f>
        <v>0</v>
      </c>
      <c r="BL129" s="21" t="s">
        <v>170</v>
      </c>
      <c r="BM129" s="21" t="s">
        <v>996</v>
      </c>
    </row>
    <row r="130" spans="2:65" s="1" customFormat="1" ht="31.5" customHeight="1">
      <c r="B130" s="38"/>
      <c r="C130" s="171" t="s">
        <v>193</v>
      </c>
      <c r="D130" s="171" t="s">
        <v>166</v>
      </c>
      <c r="E130" s="172" t="s">
        <v>185</v>
      </c>
      <c r="F130" s="283" t="s">
        <v>186</v>
      </c>
      <c r="G130" s="283"/>
      <c r="H130" s="283"/>
      <c r="I130" s="283"/>
      <c r="J130" s="173" t="s">
        <v>169</v>
      </c>
      <c r="K130" s="174">
        <v>68.34</v>
      </c>
      <c r="L130" s="284">
        <v>0</v>
      </c>
      <c r="M130" s="285"/>
      <c r="N130" s="286">
        <f t="shared" si="5"/>
        <v>0</v>
      </c>
      <c r="O130" s="286"/>
      <c r="P130" s="286"/>
      <c r="Q130" s="286"/>
      <c r="R130" s="40"/>
      <c r="T130" s="175" t="s">
        <v>22</v>
      </c>
      <c r="U130" s="47" t="s">
        <v>44</v>
      </c>
      <c r="V130" s="39"/>
      <c r="W130" s="176">
        <f t="shared" si="6"/>
        <v>0</v>
      </c>
      <c r="X130" s="176">
        <v>0</v>
      </c>
      <c r="Y130" s="176">
        <f t="shared" si="7"/>
        <v>0</v>
      </c>
      <c r="Z130" s="176">
        <v>0</v>
      </c>
      <c r="AA130" s="177">
        <f t="shared" si="8"/>
        <v>0</v>
      </c>
      <c r="AR130" s="21" t="s">
        <v>170</v>
      </c>
      <c r="AT130" s="21" t="s">
        <v>166</v>
      </c>
      <c r="AU130" s="21" t="s">
        <v>121</v>
      </c>
      <c r="AY130" s="21" t="s">
        <v>165</v>
      </c>
      <c r="BE130" s="113">
        <f t="shared" si="9"/>
        <v>0</v>
      </c>
      <c r="BF130" s="113">
        <f t="shared" si="10"/>
        <v>0</v>
      </c>
      <c r="BG130" s="113">
        <f t="shared" si="11"/>
        <v>0</v>
      </c>
      <c r="BH130" s="113">
        <f t="shared" si="12"/>
        <v>0</v>
      </c>
      <c r="BI130" s="113">
        <f t="shared" si="13"/>
        <v>0</v>
      </c>
      <c r="BJ130" s="21" t="s">
        <v>87</v>
      </c>
      <c r="BK130" s="113">
        <f t="shared" si="14"/>
        <v>0</v>
      </c>
      <c r="BL130" s="21" t="s">
        <v>170</v>
      </c>
      <c r="BM130" s="21" t="s">
        <v>997</v>
      </c>
    </row>
    <row r="131" spans="2:65" s="1" customFormat="1" ht="31.5" customHeight="1">
      <c r="B131" s="38"/>
      <c r="C131" s="171" t="s">
        <v>197</v>
      </c>
      <c r="D131" s="171" t="s">
        <v>166</v>
      </c>
      <c r="E131" s="172" t="s">
        <v>188</v>
      </c>
      <c r="F131" s="283" t="s">
        <v>189</v>
      </c>
      <c r="G131" s="283"/>
      <c r="H131" s="283"/>
      <c r="I131" s="283"/>
      <c r="J131" s="173" t="s">
        <v>169</v>
      </c>
      <c r="K131" s="174">
        <v>24.12</v>
      </c>
      <c r="L131" s="284">
        <v>0</v>
      </c>
      <c r="M131" s="285"/>
      <c r="N131" s="286">
        <f t="shared" si="5"/>
        <v>0</v>
      </c>
      <c r="O131" s="286"/>
      <c r="P131" s="286"/>
      <c r="Q131" s="286"/>
      <c r="R131" s="40"/>
      <c r="T131" s="175" t="s">
        <v>22</v>
      </c>
      <c r="U131" s="47" t="s">
        <v>44</v>
      </c>
      <c r="V131" s="39"/>
      <c r="W131" s="176">
        <f t="shared" si="6"/>
        <v>0</v>
      </c>
      <c r="X131" s="176">
        <v>0</v>
      </c>
      <c r="Y131" s="176">
        <f t="shared" si="7"/>
        <v>0</v>
      </c>
      <c r="Z131" s="176">
        <v>0</v>
      </c>
      <c r="AA131" s="177">
        <f t="shared" si="8"/>
        <v>0</v>
      </c>
      <c r="AR131" s="21" t="s">
        <v>170</v>
      </c>
      <c r="AT131" s="21" t="s">
        <v>166</v>
      </c>
      <c r="AU131" s="21" t="s">
        <v>121</v>
      </c>
      <c r="AY131" s="21" t="s">
        <v>165</v>
      </c>
      <c r="BE131" s="113">
        <f t="shared" si="9"/>
        <v>0</v>
      </c>
      <c r="BF131" s="113">
        <f t="shared" si="10"/>
        <v>0</v>
      </c>
      <c r="BG131" s="113">
        <f t="shared" si="11"/>
        <v>0</v>
      </c>
      <c r="BH131" s="113">
        <f t="shared" si="12"/>
        <v>0</v>
      </c>
      <c r="BI131" s="113">
        <f t="shared" si="13"/>
        <v>0</v>
      </c>
      <c r="BJ131" s="21" t="s">
        <v>87</v>
      </c>
      <c r="BK131" s="113">
        <f t="shared" si="14"/>
        <v>0</v>
      </c>
      <c r="BL131" s="21" t="s">
        <v>170</v>
      </c>
      <c r="BM131" s="21" t="s">
        <v>998</v>
      </c>
    </row>
    <row r="132" spans="2:65" s="1" customFormat="1" ht="22.5" customHeight="1">
      <c r="B132" s="38"/>
      <c r="C132" s="171" t="s">
        <v>202</v>
      </c>
      <c r="D132" s="171" t="s">
        <v>166</v>
      </c>
      <c r="E132" s="172" t="s">
        <v>194</v>
      </c>
      <c r="F132" s="283" t="s">
        <v>195</v>
      </c>
      <c r="G132" s="283"/>
      <c r="H132" s="283"/>
      <c r="I132" s="283"/>
      <c r="J132" s="173" t="s">
        <v>169</v>
      </c>
      <c r="K132" s="174">
        <v>24.12</v>
      </c>
      <c r="L132" s="284">
        <v>0</v>
      </c>
      <c r="M132" s="285"/>
      <c r="N132" s="286">
        <f t="shared" si="5"/>
        <v>0</v>
      </c>
      <c r="O132" s="286"/>
      <c r="P132" s="286"/>
      <c r="Q132" s="286"/>
      <c r="R132" s="40"/>
      <c r="T132" s="175" t="s">
        <v>22</v>
      </c>
      <c r="U132" s="47" t="s">
        <v>44</v>
      </c>
      <c r="V132" s="39"/>
      <c r="W132" s="176">
        <f t="shared" si="6"/>
        <v>0</v>
      </c>
      <c r="X132" s="176">
        <v>0</v>
      </c>
      <c r="Y132" s="176">
        <f t="shared" si="7"/>
        <v>0</v>
      </c>
      <c r="Z132" s="176">
        <v>0</v>
      </c>
      <c r="AA132" s="177">
        <f t="shared" si="8"/>
        <v>0</v>
      </c>
      <c r="AR132" s="21" t="s">
        <v>170</v>
      </c>
      <c r="AT132" s="21" t="s">
        <v>166</v>
      </c>
      <c r="AU132" s="21" t="s">
        <v>121</v>
      </c>
      <c r="AY132" s="21" t="s">
        <v>165</v>
      </c>
      <c r="BE132" s="113">
        <f t="shared" si="9"/>
        <v>0</v>
      </c>
      <c r="BF132" s="113">
        <f t="shared" si="10"/>
        <v>0</v>
      </c>
      <c r="BG132" s="113">
        <f t="shared" si="11"/>
        <v>0</v>
      </c>
      <c r="BH132" s="113">
        <f t="shared" si="12"/>
        <v>0</v>
      </c>
      <c r="BI132" s="113">
        <f t="shared" si="13"/>
        <v>0</v>
      </c>
      <c r="BJ132" s="21" t="s">
        <v>87</v>
      </c>
      <c r="BK132" s="113">
        <f t="shared" si="14"/>
        <v>0</v>
      </c>
      <c r="BL132" s="21" t="s">
        <v>170</v>
      </c>
      <c r="BM132" s="21" t="s">
        <v>999</v>
      </c>
    </row>
    <row r="133" spans="2:65" s="1" customFormat="1" ht="31.5" customHeight="1">
      <c r="B133" s="38"/>
      <c r="C133" s="171" t="s">
        <v>210</v>
      </c>
      <c r="D133" s="171" t="s">
        <v>166</v>
      </c>
      <c r="E133" s="172" t="s">
        <v>198</v>
      </c>
      <c r="F133" s="283" t="s">
        <v>199</v>
      </c>
      <c r="G133" s="283"/>
      <c r="H133" s="283"/>
      <c r="I133" s="283"/>
      <c r="J133" s="173" t="s">
        <v>200</v>
      </c>
      <c r="K133" s="174">
        <v>43.415999999999997</v>
      </c>
      <c r="L133" s="284">
        <v>0</v>
      </c>
      <c r="M133" s="285"/>
      <c r="N133" s="286">
        <f t="shared" si="5"/>
        <v>0</v>
      </c>
      <c r="O133" s="286"/>
      <c r="P133" s="286"/>
      <c r="Q133" s="286"/>
      <c r="R133" s="40"/>
      <c r="T133" s="175" t="s">
        <v>22</v>
      </c>
      <c r="U133" s="47" t="s">
        <v>44</v>
      </c>
      <c r="V133" s="39"/>
      <c r="W133" s="176">
        <f t="shared" si="6"/>
        <v>0</v>
      </c>
      <c r="X133" s="176">
        <v>0</v>
      </c>
      <c r="Y133" s="176">
        <f t="shared" si="7"/>
        <v>0</v>
      </c>
      <c r="Z133" s="176">
        <v>0</v>
      </c>
      <c r="AA133" s="177">
        <f t="shared" si="8"/>
        <v>0</v>
      </c>
      <c r="AR133" s="21" t="s">
        <v>170</v>
      </c>
      <c r="AT133" s="21" t="s">
        <v>166</v>
      </c>
      <c r="AU133" s="21" t="s">
        <v>121</v>
      </c>
      <c r="AY133" s="21" t="s">
        <v>165</v>
      </c>
      <c r="BE133" s="113">
        <f t="shared" si="9"/>
        <v>0</v>
      </c>
      <c r="BF133" s="113">
        <f t="shared" si="10"/>
        <v>0</v>
      </c>
      <c r="BG133" s="113">
        <f t="shared" si="11"/>
        <v>0</v>
      </c>
      <c r="BH133" s="113">
        <f t="shared" si="12"/>
        <v>0</v>
      </c>
      <c r="BI133" s="113">
        <f t="shared" si="13"/>
        <v>0</v>
      </c>
      <c r="BJ133" s="21" t="s">
        <v>87</v>
      </c>
      <c r="BK133" s="113">
        <f t="shared" si="14"/>
        <v>0</v>
      </c>
      <c r="BL133" s="21" t="s">
        <v>170</v>
      </c>
      <c r="BM133" s="21" t="s">
        <v>1000</v>
      </c>
    </row>
    <row r="134" spans="2:65" s="1" customFormat="1" ht="31.5" customHeight="1">
      <c r="B134" s="38"/>
      <c r="C134" s="171" t="s">
        <v>220</v>
      </c>
      <c r="D134" s="171" t="s">
        <v>166</v>
      </c>
      <c r="E134" s="172" t="s">
        <v>203</v>
      </c>
      <c r="F134" s="283" t="s">
        <v>204</v>
      </c>
      <c r="G134" s="283"/>
      <c r="H134" s="283"/>
      <c r="I134" s="283"/>
      <c r="J134" s="173" t="s">
        <v>169</v>
      </c>
      <c r="K134" s="174">
        <v>44.22</v>
      </c>
      <c r="L134" s="284">
        <v>0</v>
      </c>
      <c r="M134" s="285"/>
      <c r="N134" s="286">
        <f t="shared" si="5"/>
        <v>0</v>
      </c>
      <c r="O134" s="286"/>
      <c r="P134" s="286"/>
      <c r="Q134" s="286"/>
      <c r="R134" s="40"/>
      <c r="T134" s="175" t="s">
        <v>22</v>
      </c>
      <c r="U134" s="47" t="s">
        <v>44</v>
      </c>
      <c r="V134" s="39"/>
      <c r="W134" s="176">
        <f t="shared" si="6"/>
        <v>0</v>
      </c>
      <c r="X134" s="176">
        <v>0</v>
      </c>
      <c r="Y134" s="176">
        <f t="shared" si="7"/>
        <v>0</v>
      </c>
      <c r="Z134" s="176">
        <v>0</v>
      </c>
      <c r="AA134" s="177">
        <f t="shared" si="8"/>
        <v>0</v>
      </c>
      <c r="AR134" s="21" t="s">
        <v>170</v>
      </c>
      <c r="AT134" s="21" t="s">
        <v>166</v>
      </c>
      <c r="AU134" s="21" t="s">
        <v>121</v>
      </c>
      <c r="AY134" s="21" t="s">
        <v>165</v>
      </c>
      <c r="BE134" s="113">
        <f t="shared" si="9"/>
        <v>0</v>
      </c>
      <c r="BF134" s="113">
        <f t="shared" si="10"/>
        <v>0</v>
      </c>
      <c r="BG134" s="113">
        <f t="shared" si="11"/>
        <v>0</v>
      </c>
      <c r="BH134" s="113">
        <f t="shared" si="12"/>
        <v>0</v>
      </c>
      <c r="BI134" s="113">
        <f t="shared" si="13"/>
        <v>0</v>
      </c>
      <c r="BJ134" s="21" t="s">
        <v>87</v>
      </c>
      <c r="BK134" s="113">
        <f t="shared" si="14"/>
        <v>0</v>
      </c>
      <c r="BL134" s="21" t="s">
        <v>170</v>
      </c>
      <c r="BM134" s="21" t="s">
        <v>1001</v>
      </c>
    </row>
    <row r="135" spans="2:65" s="10" customFormat="1" ht="22.5" customHeight="1">
      <c r="B135" s="178"/>
      <c r="C135" s="179"/>
      <c r="D135" s="179"/>
      <c r="E135" s="180" t="s">
        <v>22</v>
      </c>
      <c r="F135" s="287" t="s">
        <v>736</v>
      </c>
      <c r="G135" s="288"/>
      <c r="H135" s="288"/>
      <c r="I135" s="288"/>
      <c r="J135" s="179"/>
      <c r="K135" s="181" t="s">
        <v>22</v>
      </c>
      <c r="L135" s="179"/>
      <c r="M135" s="179"/>
      <c r="N135" s="179"/>
      <c r="O135" s="179"/>
      <c r="P135" s="179"/>
      <c r="Q135" s="179"/>
      <c r="R135" s="182"/>
      <c r="T135" s="183"/>
      <c r="U135" s="179"/>
      <c r="V135" s="179"/>
      <c r="W135" s="179"/>
      <c r="X135" s="179"/>
      <c r="Y135" s="179"/>
      <c r="Z135" s="179"/>
      <c r="AA135" s="184"/>
      <c r="AT135" s="185" t="s">
        <v>173</v>
      </c>
      <c r="AU135" s="185" t="s">
        <v>121</v>
      </c>
      <c r="AV135" s="10" t="s">
        <v>87</v>
      </c>
      <c r="AW135" s="10" t="s">
        <v>36</v>
      </c>
      <c r="AX135" s="10" t="s">
        <v>79</v>
      </c>
      <c r="AY135" s="185" t="s">
        <v>165</v>
      </c>
    </row>
    <row r="136" spans="2:65" s="11" customFormat="1" ht="22.5" customHeight="1">
      <c r="B136" s="186"/>
      <c r="C136" s="187"/>
      <c r="D136" s="187"/>
      <c r="E136" s="188" t="s">
        <v>22</v>
      </c>
      <c r="F136" s="291" t="s">
        <v>1002</v>
      </c>
      <c r="G136" s="292"/>
      <c r="H136" s="292"/>
      <c r="I136" s="292"/>
      <c r="J136" s="187"/>
      <c r="K136" s="189">
        <v>68.34</v>
      </c>
      <c r="L136" s="187"/>
      <c r="M136" s="187"/>
      <c r="N136" s="187"/>
      <c r="O136" s="187"/>
      <c r="P136" s="187"/>
      <c r="Q136" s="187"/>
      <c r="R136" s="190"/>
      <c r="T136" s="191"/>
      <c r="U136" s="187"/>
      <c r="V136" s="187"/>
      <c r="W136" s="187"/>
      <c r="X136" s="187"/>
      <c r="Y136" s="187"/>
      <c r="Z136" s="187"/>
      <c r="AA136" s="192"/>
      <c r="AT136" s="193" t="s">
        <v>173</v>
      </c>
      <c r="AU136" s="193" t="s">
        <v>121</v>
      </c>
      <c r="AV136" s="11" t="s">
        <v>121</v>
      </c>
      <c r="AW136" s="11" t="s">
        <v>36</v>
      </c>
      <c r="AX136" s="11" t="s">
        <v>79</v>
      </c>
      <c r="AY136" s="193" t="s">
        <v>165</v>
      </c>
    </row>
    <row r="137" spans="2:65" s="10" customFormat="1" ht="22.5" customHeight="1">
      <c r="B137" s="178"/>
      <c r="C137" s="179"/>
      <c r="D137" s="179"/>
      <c r="E137" s="180" t="s">
        <v>22</v>
      </c>
      <c r="F137" s="289" t="s">
        <v>738</v>
      </c>
      <c r="G137" s="290"/>
      <c r="H137" s="290"/>
      <c r="I137" s="290"/>
      <c r="J137" s="179"/>
      <c r="K137" s="181" t="s">
        <v>22</v>
      </c>
      <c r="L137" s="179"/>
      <c r="M137" s="179"/>
      <c r="N137" s="179"/>
      <c r="O137" s="179"/>
      <c r="P137" s="179"/>
      <c r="Q137" s="179"/>
      <c r="R137" s="182"/>
      <c r="T137" s="183"/>
      <c r="U137" s="179"/>
      <c r="V137" s="179"/>
      <c r="W137" s="179"/>
      <c r="X137" s="179"/>
      <c r="Y137" s="179"/>
      <c r="Z137" s="179"/>
      <c r="AA137" s="184"/>
      <c r="AT137" s="185" t="s">
        <v>173</v>
      </c>
      <c r="AU137" s="185" t="s">
        <v>121</v>
      </c>
      <c r="AV137" s="10" t="s">
        <v>87</v>
      </c>
      <c r="AW137" s="10" t="s">
        <v>36</v>
      </c>
      <c r="AX137" s="10" t="s">
        <v>79</v>
      </c>
      <c r="AY137" s="185" t="s">
        <v>165</v>
      </c>
    </row>
    <row r="138" spans="2:65" s="11" customFormat="1" ht="22.5" customHeight="1">
      <c r="B138" s="186"/>
      <c r="C138" s="187"/>
      <c r="D138" s="187"/>
      <c r="E138" s="188" t="s">
        <v>22</v>
      </c>
      <c r="F138" s="291" t="s">
        <v>1003</v>
      </c>
      <c r="G138" s="292"/>
      <c r="H138" s="292"/>
      <c r="I138" s="292"/>
      <c r="J138" s="187"/>
      <c r="K138" s="189">
        <v>-24.12</v>
      </c>
      <c r="L138" s="187"/>
      <c r="M138" s="187"/>
      <c r="N138" s="187"/>
      <c r="O138" s="187"/>
      <c r="P138" s="187"/>
      <c r="Q138" s="187"/>
      <c r="R138" s="190"/>
      <c r="T138" s="191"/>
      <c r="U138" s="187"/>
      <c r="V138" s="187"/>
      <c r="W138" s="187"/>
      <c r="X138" s="187"/>
      <c r="Y138" s="187"/>
      <c r="Z138" s="187"/>
      <c r="AA138" s="192"/>
      <c r="AT138" s="193" t="s">
        <v>173</v>
      </c>
      <c r="AU138" s="193" t="s">
        <v>121</v>
      </c>
      <c r="AV138" s="11" t="s">
        <v>121</v>
      </c>
      <c r="AW138" s="11" t="s">
        <v>36</v>
      </c>
      <c r="AX138" s="11" t="s">
        <v>79</v>
      </c>
      <c r="AY138" s="193" t="s">
        <v>165</v>
      </c>
    </row>
    <row r="139" spans="2:65" s="12" customFormat="1" ht="22.5" customHeight="1">
      <c r="B139" s="194"/>
      <c r="C139" s="195"/>
      <c r="D139" s="195"/>
      <c r="E139" s="196" t="s">
        <v>22</v>
      </c>
      <c r="F139" s="293" t="s">
        <v>180</v>
      </c>
      <c r="G139" s="294"/>
      <c r="H139" s="294"/>
      <c r="I139" s="294"/>
      <c r="J139" s="195"/>
      <c r="K139" s="197">
        <v>44.22</v>
      </c>
      <c r="L139" s="195"/>
      <c r="M139" s="195"/>
      <c r="N139" s="195"/>
      <c r="O139" s="195"/>
      <c r="P139" s="195"/>
      <c r="Q139" s="195"/>
      <c r="R139" s="198"/>
      <c r="T139" s="199"/>
      <c r="U139" s="195"/>
      <c r="V139" s="195"/>
      <c r="W139" s="195"/>
      <c r="X139" s="195"/>
      <c r="Y139" s="195"/>
      <c r="Z139" s="195"/>
      <c r="AA139" s="200"/>
      <c r="AT139" s="201" t="s">
        <v>173</v>
      </c>
      <c r="AU139" s="201" t="s">
        <v>121</v>
      </c>
      <c r="AV139" s="12" t="s">
        <v>170</v>
      </c>
      <c r="AW139" s="12" t="s">
        <v>36</v>
      </c>
      <c r="AX139" s="12" t="s">
        <v>87</v>
      </c>
      <c r="AY139" s="201" t="s">
        <v>165</v>
      </c>
    </row>
    <row r="140" spans="2:65" s="1" customFormat="1" ht="31.5" customHeight="1">
      <c r="B140" s="38"/>
      <c r="C140" s="171" t="s">
        <v>225</v>
      </c>
      <c r="D140" s="171" t="s">
        <v>166</v>
      </c>
      <c r="E140" s="172" t="s">
        <v>211</v>
      </c>
      <c r="F140" s="283" t="s">
        <v>212</v>
      </c>
      <c r="G140" s="283"/>
      <c r="H140" s="283"/>
      <c r="I140" s="283"/>
      <c r="J140" s="173" t="s">
        <v>169</v>
      </c>
      <c r="K140" s="174">
        <v>20.100000000000001</v>
      </c>
      <c r="L140" s="284">
        <v>0</v>
      </c>
      <c r="M140" s="285"/>
      <c r="N140" s="286">
        <f>ROUND(L140*K140,2)</f>
        <v>0</v>
      </c>
      <c r="O140" s="286"/>
      <c r="P140" s="286"/>
      <c r="Q140" s="286"/>
      <c r="R140" s="40"/>
      <c r="T140" s="175" t="s">
        <v>22</v>
      </c>
      <c r="U140" s="47" t="s">
        <v>44</v>
      </c>
      <c r="V140" s="39"/>
      <c r="W140" s="176">
        <f>V140*K140</f>
        <v>0</v>
      </c>
      <c r="X140" s="176">
        <v>0</v>
      </c>
      <c r="Y140" s="176">
        <f>X140*K140</f>
        <v>0</v>
      </c>
      <c r="Z140" s="176">
        <v>0</v>
      </c>
      <c r="AA140" s="177">
        <f>Z140*K140</f>
        <v>0</v>
      </c>
      <c r="AR140" s="21" t="s">
        <v>170</v>
      </c>
      <c r="AT140" s="21" t="s">
        <v>166</v>
      </c>
      <c r="AU140" s="21" t="s">
        <v>121</v>
      </c>
      <c r="AY140" s="21" t="s">
        <v>165</v>
      </c>
      <c r="BE140" s="113">
        <f>IF(U140="základní",N140,0)</f>
        <v>0</v>
      </c>
      <c r="BF140" s="113">
        <f>IF(U140="snížená",N140,0)</f>
        <v>0</v>
      </c>
      <c r="BG140" s="113">
        <f>IF(U140="zákl. přenesená",N140,0)</f>
        <v>0</v>
      </c>
      <c r="BH140" s="113">
        <f>IF(U140="sníž. přenesená",N140,0)</f>
        <v>0</v>
      </c>
      <c r="BI140" s="113">
        <f>IF(U140="nulová",N140,0)</f>
        <v>0</v>
      </c>
      <c r="BJ140" s="21" t="s">
        <v>87</v>
      </c>
      <c r="BK140" s="113">
        <f>ROUND(L140*K140,2)</f>
        <v>0</v>
      </c>
      <c r="BL140" s="21" t="s">
        <v>170</v>
      </c>
      <c r="BM140" s="21" t="s">
        <v>1004</v>
      </c>
    </row>
    <row r="141" spans="2:65" s="11" customFormat="1" ht="22.5" customHeight="1">
      <c r="B141" s="186"/>
      <c r="C141" s="187"/>
      <c r="D141" s="187"/>
      <c r="E141" s="188" t="s">
        <v>22</v>
      </c>
      <c r="F141" s="299" t="s">
        <v>1005</v>
      </c>
      <c r="G141" s="300"/>
      <c r="H141" s="300"/>
      <c r="I141" s="300"/>
      <c r="J141" s="187"/>
      <c r="K141" s="189">
        <v>20.100000000000001</v>
      </c>
      <c r="L141" s="187"/>
      <c r="M141" s="187"/>
      <c r="N141" s="187"/>
      <c r="O141" s="187"/>
      <c r="P141" s="187"/>
      <c r="Q141" s="187"/>
      <c r="R141" s="190"/>
      <c r="T141" s="191"/>
      <c r="U141" s="187"/>
      <c r="V141" s="187"/>
      <c r="W141" s="187"/>
      <c r="X141" s="187"/>
      <c r="Y141" s="187"/>
      <c r="Z141" s="187"/>
      <c r="AA141" s="192"/>
      <c r="AT141" s="193" t="s">
        <v>173</v>
      </c>
      <c r="AU141" s="193" t="s">
        <v>121</v>
      </c>
      <c r="AV141" s="11" t="s">
        <v>121</v>
      </c>
      <c r="AW141" s="11" t="s">
        <v>36</v>
      </c>
      <c r="AX141" s="11" t="s">
        <v>87</v>
      </c>
      <c r="AY141" s="193" t="s">
        <v>165</v>
      </c>
    </row>
    <row r="142" spans="2:65" s="1" customFormat="1" ht="22.5" customHeight="1">
      <c r="B142" s="38"/>
      <c r="C142" s="202" t="s">
        <v>232</v>
      </c>
      <c r="D142" s="202" t="s">
        <v>221</v>
      </c>
      <c r="E142" s="203" t="s">
        <v>222</v>
      </c>
      <c r="F142" s="295" t="s">
        <v>223</v>
      </c>
      <c r="G142" s="295"/>
      <c r="H142" s="295"/>
      <c r="I142" s="295"/>
      <c r="J142" s="204" t="s">
        <v>200</v>
      </c>
      <c r="K142" s="205">
        <v>44.22</v>
      </c>
      <c r="L142" s="296">
        <v>0</v>
      </c>
      <c r="M142" s="297"/>
      <c r="N142" s="298">
        <f>ROUND(L142*K142,2)</f>
        <v>0</v>
      </c>
      <c r="O142" s="286"/>
      <c r="P142" s="286"/>
      <c r="Q142" s="286"/>
      <c r="R142" s="40"/>
      <c r="T142" s="175" t="s">
        <v>22</v>
      </c>
      <c r="U142" s="47" t="s">
        <v>44</v>
      </c>
      <c r="V142" s="39"/>
      <c r="W142" s="176">
        <f>V142*K142</f>
        <v>0</v>
      </c>
      <c r="X142" s="176">
        <v>1</v>
      </c>
      <c r="Y142" s="176">
        <f>X142*K142</f>
        <v>44.22</v>
      </c>
      <c r="Z142" s="176">
        <v>0</v>
      </c>
      <c r="AA142" s="177">
        <f>Z142*K142</f>
        <v>0</v>
      </c>
      <c r="AR142" s="21" t="s">
        <v>210</v>
      </c>
      <c r="AT142" s="21" t="s">
        <v>221</v>
      </c>
      <c r="AU142" s="21" t="s">
        <v>121</v>
      </c>
      <c r="AY142" s="21" t="s">
        <v>165</v>
      </c>
      <c r="BE142" s="113">
        <f>IF(U142="základní",N142,0)</f>
        <v>0</v>
      </c>
      <c r="BF142" s="113">
        <f>IF(U142="snížená",N142,0)</f>
        <v>0</v>
      </c>
      <c r="BG142" s="113">
        <f>IF(U142="zákl. přenesená",N142,0)</f>
        <v>0</v>
      </c>
      <c r="BH142" s="113">
        <f>IF(U142="sníž. přenesená",N142,0)</f>
        <v>0</v>
      </c>
      <c r="BI142" s="113">
        <f>IF(U142="nulová",N142,0)</f>
        <v>0</v>
      </c>
      <c r="BJ142" s="21" t="s">
        <v>87</v>
      </c>
      <c r="BK142" s="113">
        <f>ROUND(L142*K142,2)</f>
        <v>0</v>
      </c>
      <c r="BL142" s="21" t="s">
        <v>170</v>
      </c>
      <c r="BM142" s="21" t="s">
        <v>1006</v>
      </c>
    </row>
    <row r="143" spans="2:65" s="9" customFormat="1" ht="29.85" customHeight="1">
      <c r="B143" s="160"/>
      <c r="C143" s="161"/>
      <c r="D143" s="170" t="s">
        <v>133</v>
      </c>
      <c r="E143" s="170"/>
      <c r="F143" s="170"/>
      <c r="G143" s="170"/>
      <c r="H143" s="170"/>
      <c r="I143" s="170"/>
      <c r="J143" s="170"/>
      <c r="K143" s="170"/>
      <c r="L143" s="170"/>
      <c r="M143" s="170"/>
      <c r="N143" s="306">
        <f>BK143</f>
        <v>0</v>
      </c>
      <c r="O143" s="307"/>
      <c r="P143" s="307"/>
      <c r="Q143" s="307"/>
      <c r="R143" s="163"/>
      <c r="T143" s="164"/>
      <c r="U143" s="161"/>
      <c r="V143" s="161"/>
      <c r="W143" s="165">
        <f>SUM(W144:W150)</f>
        <v>0</v>
      </c>
      <c r="X143" s="161"/>
      <c r="Y143" s="165">
        <f>SUM(Y144:Y150)</f>
        <v>0</v>
      </c>
      <c r="Z143" s="161"/>
      <c r="AA143" s="166">
        <f>SUM(AA144:AA150)</f>
        <v>0</v>
      </c>
      <c r="AR143" s="167" t="s">
        <v>87</v>
      </c>
      <c r="AT143" s="168" t="s">
        <v>78</v>
      </c>
      <c r="AU143" s="168" t="s">
        <v>87</v>
      </c>
      <c r="AY143" s="167" t="s">
        <v>165</v>
      </c>
      <c r="BK143" s="169">
        <f>SUM(BK144:BK150)</f>
        <v>0</v>
      </c>
    </row>
    <row r="144" spans="2:65" s="1" customFormat="1" ht="31.5" customHeight="1">
      <c r="B144" s="38"/>
      <c r="C144" s="171" t="s">
        <v>236</v>
      </c>
      <c r="D144" s="171" t="s">
        <v>166</v>
      </c>
      <c r="E144" s="172" t="s">
        <v>226</v>
      </c>
      <c r="F144" s="283" t="s">
        <v>227</v>
      </c>
      <c r="G144" s="283"/>
      <c r="H144" s="283"/>
      <c r="I144" s="283"/>
      <c r="J144" s="173" t="s">
        <v>169</v>
      </c>
      <c r="K144" s="174">
        <v>4.056</v>
      </c>
      <c r="L144" s="284">
        <v>0</v>
      </c>
      <c r="M144" s="285"/>
      <c r="N144" s="286">
        <f>ROUND(L144*K144,2)</f>
        <v>0</v>
      </c>
      <c r="O144" s="286"/>
      <c r="P144" s="286"/>
      <c r="Q144" s="286"/>
      <c r="R144" s="40"/>
      <c r="T144" s="175" t="s">
        <v>22</v>
      </c>
      <c r="U144" s="47" t="s">
        <v>44</v>
      </c>
      <c r="V144" s="39"/>
      <c r="W144" s="176">
        <f>V144*K144</f>
        <v>0</v>
      </c>
      <c r="X144" s="176">
        <v>0</v>
      </c>
      <c r="Y144" s="176">
        <f>X144*K144</f>
        <v>0</v>
      </c>
      <c r="Z144" s="176">
        <v>0</v>
      </c>
      <c r="AA144" s="177">
        <f>Z144*K144</f>
        <v>0</v>
      </c>
      <c r="AR144" s="21" t="s">
        <v>170</v>
      </c>
      <c r="AT144" s="21" t="s">
        <v>166</v>
      </c>
      <c r="AU144" s="21" t="s">
        <v>121</v>
      </c>
      <c r="AY144" s="21" t="s">
        <v>165</v>
      </c>
      <c r="BE144" s="113">
        <f>IF(U144="základní",N144,0)</f>
        <v>0</v>
      </c>
      <c r="BF144" s="113">
        <f>IF(U144="snížená",N144,0)</f>
        <v>0</v>
      </c>
      <c r="BG144" s="113">
        <f>IF(U144="zákl. přenesená",N144,0)</f>
        <v>0</v>
      </c>
      <c r="BH144" s="113">
        <f>IF(U144="sníž. přenesená",N144,0)</f>
        <v>0</v>
      </c>
      <c r="BI144" s="113">
        <f>IF(U144="nulová",N144,0)</f>
        <v>0</v>
      </c>
      <c r="BJ144" s="21" t="s">
        <v>87</v>
      </c>
      <c r="BK144" s="113">
        <f>ROUND(L144*K144,2)</f>
        <v>0</v>
      </c>
      <c r="BL144" s="21" t="s">
        <v>170</v>
      </c>
      <c r="BM144" s="21" t="s">
        <v>1007</v>
      </c>
    </row>
    <row r="145" spans="2:65" s="11" customFormat="1" ht="22.5" customHeight="1">
      <c r="B145" s="186"/>
      <c r="C145" s="187"/>
      <c r="D145" s="187"/>
      <c r="E145" s="188" t="s">
        <v>22</v>
      </c>
      <c r="F145" s="299" t="s">
        <v>1008</v>
      </c>
      <c r="G145" s="300"/>
      <c r="H145" s="300"/>
      <c r="I145" s="300"/>
      <c r="J145" s="187"/>
      <c r="K145" s="189">
        <v>4.0199999999999996</v>
      </c>
      <c r="L145" s="187"/>
      <c r="M145" s="187"/>
      <c r="N145" s="187"/>
      <c r="O145" s="187"/>
      <c r="P145" s="187"/>
      <c r="Q145" s="187"/>
      <c r="R145" s="190"/>
      <c r="T145" s="191"/>
      <c r="U145" s="187"/>
      <c r="V145" s="187"/>
      <c r="W145" s="187"/>
      <c r="X145" s="187"/>
      <c r="Y145" s="187"/>
      <c r="Z145" s="187"/>
      <c r="AA145" s="192"/>
      <c r="AT145" s="193" t="s">
        <v>173</v>
      </c>
      <c r="AU145" s="193" t="s">
        <v>121</v>
      </c>
      <c r="AV145" s="11" t="s">
        <v>121</v>
      </c>
      <c r="AW145" s="11" t="s">
        <v>36</v>
      </c>
      <c r="AX145" s="11" t="s">
        <v>79</v>
      </c>
      <c r="AY145" s="193" t="s">
        <v>165</v>
      </c>
    </row>
    <row r="146" spans="2:65" s="13" customFormat="1" ht="22.5" customHeight="1">
      <c r="B146" s="207"/>
      <c r="C146" s="208"/>
      <c r="D146" s="208"/>
      <c r="E146" s="209" t="s">
        <v>22</v>
      </c>
      <c r="F146" s="311" t="s">
        <v>802</v>
      </c>
      <c r="G146" s="312"/>
      <c r="H146" s="312"/>
      <c r="I146" s="312"/>
      <c r="J146" s="208"/>
      <c r="K146" s="210">
        <v>4.0199999999999996</v>
      </c>
      <c r="L146" s="208"/>
      <c r="M146" s="208"/>
      <c r="N146" s="208"/>
      <c r="O146" s="208"/>
      <c r="P146" s="208"/>
      <c r="Q146" s="208"/>
      <c r="R146" s="211"/>
      <c r="T146" s="212"/>
      <c r="U146" s="208"/>
      <c r="V146" s="208"/>
      <c r="W146" s="208"/>
      <c r="X146" s="208"/>
      <c r="Y146" s="208"/>
      <c r="Z146" s="208"/>
      <c r="AA146" s="213"/>
      <c r="AT146" s="214" t="s">
        <v>173</v>
      </c>
      <c r="AU146" s="214" t="s">
        <v>121</v>
      </c>
      <c r="AV146" s="13" t="s">
        <v>184</v>
      </c>
      <c r="AW146" s="13" t="s">
        <v>36</v>
      </c>
      <c r="AX146" s="13" t="s">
        <v>79</v>
      </c>
      <c r="AY146" s="214" t="s">
        <v>165</v>
      </c>
    </row>
    <row r="147" spans="2:65" s="10" customFormat="1" ht="22.5" customHeight="1">
      <c r="B147" s="178"/>
      <c r="C147" s="179"/>
      <c r="D147" s="179"/>
      <c r="E147" s="180" t="s">
        <v>22</v>
      </c>
      <c r="F147" s="289" t="s">
        <v>803</v>
      </c>
      <c r="G147" s="290"/>
      <c r="H147" s="290"/>
      <c r="I147" s="290"/>
      <c r="J147" s="179"/>
      <c r="K147" s="181" t="s">
        <v>22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173</v>
      </c>
      <c r="AU147" s="185" t="s">
        <v>121</v>
      </c>
      <c r="AV147" s="10" t="s">
        <v>87</v>
      </c>
      <c r="AW147" s="10" t="s">
        <v>36</v>
      </c>
      <c r="AX147" s="10" t="s">
        <v>79</v>
      </c>
      <c r="AY147" s="185" t="s">
        <v>165</v>
      </c>
    </row>
    <row r="148" spans="2:65" s="11" customFormat="1" ht="22.5" customHeight="1">
      <c r="B148" s="186"/>
      <c r="C148" s="187"/>
      <c r="D148" s="187"/>
      <c r="E148" s="188" t="s">
        <v>22</v>
      </c>
      <c r="F148" s="291" t="s">
        <v>804</v>
      </c>
      <c r="G148" s="292"/>
      <c r="H148" s="292"/>
      <c r="I148" s="292"/>
      <c r="J148" s="187"/>
      <c r="K148" s="189">
        <v>3.5999999999999997E-2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173</v>
      </c>
      <c r="AU148" s="193" t="s">
        <v>121</v>
      </c>
      <c r="AV148" s="11" t="s">
        <v>121</v>
      </c>
      <c r="AW148" s="11" t="s">
        <v>36</v>
      </c>
      <c r="AX148" s="11" t="s">
        <v>79</v>
      </c>
      <c r="AY148" s="193" t="s">
        <v>165</v>
      </c>
    </row>
    <row r="149" spans="2:65" s="13" customFormat="1" ht="22.5" customHeight="1">
      <c r="B149" s="207"/>
      <c r="C149" s="208"/>
      <c r="D149" s="208"/>
      <c r="E149" s="209" t="s">
        <v>22</v>
      </c>
      <c r="F149" s="311" t="s">
        <v>802</v>
      </c>
      <c r="G149" s="312"/>
      <c r="H149" s="312"/>
      <c r="I149" s="312"/>
      <c r="J149" s="208"/>
      <c r="K149" s="210">
        <v>3.5999999999999997E-2</v>
      </c>
      <c r="L149" s="208"/>
      <c r="M149" s="208"/>
      <c r="N149" s="208"/>
      <c r="O149" s="208"/>
      <c r="P149" s="208"/>
      <c r="Q149" s="208"/>
      <c r="R149" s="211"/>
      <c r="T149" s="212"/>
      <c r="U149" s="208"/>
      <c r="V149" s="208"/>
      <c r="W149" s="208"/>
      <c r="X149" s="208"/>
      <c r="Y149" s="208"/>
      <c r="Z149" s="208"/>
      <c r="AA149" s="213"/>
      <c r="AT149" s="214" t="s">
        <v>173</v>
      </c>
      <c r="AU149" s="214" t="s">
        <v>121</v>
      </c>
      <c r="AV149" s="13" t="s">
        <v>184</v>
      </c>
      <c r="AW149" s="13" t="s">
        <v>36</v>
      </c>
      <c r="AX149" s="13" t="s">
        <v>79</v>
      </c>
      <c r="AY149" s="214" t="s">
        <v>165</v>
      </c>
    </row>
    <row r="150" spans="2:65" s="12" customFormat="1" ht="22.5" customHeight="1">
      <c r="B150" s="194"/>
      <c r="C150" s="195"/>
      <c r="D150" s="195"/>
      <c r="E150" s="196" t="s">
        <v>22</v>
      </c>
      <c r="F150" s="293" t="s">
        <v>180</v>
      </c>
      <c r="G150" s="294"/>
      <c r="H150" s="294"/>
      <c r="I150" s="294"/>
      <c r="J150" s="195"/>
      <c r="K150" s="197">
        <v>4.056</v>
      </c>
      <c r="L150" s="195"/>
      <c r="M150" s="195"/>
      <c r="N150" s="195"/>
      <c r="O150" s="195"/>
      <c r="P150" s="195"/>
      <c r="Q150" s="195"/>
      <c r="R150" s="198"/>
      <c r="T150" s="199"/>
      <c r="U150" s="195"/>
      <c r="V150" s="195"/>
      <c r="W150" s="195"/>
      <c r="X150" s="195"/>
      <c r="Y150" s="195"/>
      <c r="Z150" s="195"/>
      <c r="AA150" s="200"/>
      <c r="AT150" s="201" t="s">
        <v>173</v>
      </c>
      <c r="AU150" s="201" t="s">
        <v>121</v>
      </c>
      <c r="AV150" s="12" t="s">
        <v>170</v>
      </c>
      <c r="AW150" s="12" t="s">
        <v>36</v>
      </c>
      <c r="AX150" s="12" t="s">
        <v>87</v>
      </c>
      <c r="AY150" s="201" t="s">
        <v>165</v>
      </c>
    </row>
    <row r="151" spans="2:65" s="9" customFormat="1" ht="29.85" customHeight="1">
      <c r="B151" s="160"/>
      <c r="C151" s="161"/>
      <c r="D151" s="170" t="s">
        <v>718</v>
      </c>
      <c r="E151" s="170"/>
      <c r="F151" s="170"/>
      <c r="G151" s="170"/>
      <c r="H151" s="170"/>
      <c r="I151" s="170"/>
      <c r="J151" s="170"/>
      <c r="K151" s="170"/>
      <c r="L151" s="170"/>
      <c r="M151" s="170"/>
      <c r="N151" s="304">
        <f>BK151</f>
        <v>0</v>
      </c>
      <c r="O151" s="305"/>
      <c r="P151" s="305"/>
      <c r="Q151" s="305"/>
      <c r="R151" s="163"/>
      <c r="T151" s="164"/>
      <c r="U151" s="161"/>
      <c r="V151" s="161"/>
      <c r="W151" s="165">
        <f>SUM(W152:W162)</f>
        <v>0</v>
      </c>
      <c r="X151" s="161"/>
      <c r="Y151" s="165">
        <f>SUM(Y152:Y162)</f>
        <v>0.71461200000000014</v>
      </c>
      <c r="Z151" s="161"/>
      <c r="AA151" s="166">
        <f>SUM(AA152:AA162)</f>
        <v>0</v>
      </c>
      <c r="AR151" s="167" t="s">
        <v>87</v>
      </c>
      <c r="AT151" s="168" t="s">
        <v>78</v>
      </c>
      <c r="AU151" s="168" t="s">
        <v>87</v>
      </c>
      <c r="AY151" s="167" t="s">
        <v>165</v>
      </c>
      <c r="BK151" s="169">
        <f>SUM(BK152:BK162)</f>
        <v>0</v>
      </c>
    </row>
    <row r="152" spans="2:65" s="1" customFormat="1" ht="31.5" customHeight="1">
      <c r="B152" s="38"/>
      <c r="C152" s="171" t="s">
        <v>242</v>
      </c>
      <c r="D152" s="171" t="s">
        <v>166</v>
      </c>
      <c r="E152" s="172" t="s">
        <v>758</v>
      </c>
      <c r="F152" s="283" t="s">
        <v>759</v>
      </c>
      <c r="G152" s="283"/>
      <c r="H152" s="283"/>
      <c r="I152" s="283"/>
      <c r="J152" s="173" t="s">
        <v>286</v>
      </c>
      <c r="K152" s="174">
        <v>1</v>
      </c>
      <c r="L152" s="284">
        <v>0</v>
      </c>
      <c r="M152" s="285"/>
      <c r="N152" s="286">
        <f t="shared" ref="N152:N162" si="15">ROUND(L152*K152,2)</f>
        <v>0</v>
      </c>
      <c r="O152" s="286"/>
      <c r="P152" s="286"/>
      <c r="Q152" s="286"/>
      <c r="R152" s="40"/>
      <c r="T152" s="175" t="s">
        <v>22</v>
      </c>
      <c r="U152" s="47" t="s">
        <v>44</v>
      </c>
      <c r="V152" s="39"/>
      <c r="W152" s="176">
        <f t="shared" ref="W152:W162" si="16">V152*K152</f>
        <v>0</v>
      </c>
      <c r="X152" s="176">
        <v>6.8640000000000007E-2</v>
      </c>
      <c r="Y152" s="176">
        <f t="shared" ref="Y152:Y162" si="17">X152*K152</f>
        <v>6.8640000000000007E-2</v>
      </c>
      <c r="Z152" s="176">
        <v>0</v>
      </c>
      <c r="AA152" s="177">
        <f t="shared" ref="AA152:AA162" si="18">Z152*K152</f>
        <v>0</v>
      </c>
      <c r="AR152" s="21" t="s">
        <v>170</v>
      </c>
      <c r="AT152" s="21" t="s">
        <v>166</v>
      </c>
      <c r="AU152" s="21" t="s">
        <v>121</v>
      </c>
      <c r="AY152" s="21" t="s">
        <v>165</v>
      </c>
      <c r="BE152" s="113">
        <f t="shared" ref="BE152:BE162" si="19">IF(U152="základní",N152,0)</f>
        <v>0</v>
      </c>
      <c r="BF152" s="113">
        <f t="shared" ref="BF152:BF162" si="20">IF(U152="snížená",N152,0)</f>
        <v>0</v>
      </c>
      <c r="BG152" s="113">
        <f t="shared" ref="BG152:BG162" si="21">IF(U152="zákl. přenesená",N152,0)</f>
        <v>0</v>
      </c>
      <c r="BH152" s="113">
        <f t="shared" ref="BH152:BH162" si="22">IF(U152="sníž. přenesená",N152,0)</f>
        <v>0</v>
      </c>
      <c r="BI152" s="113">
        <f t="shared" ref="BI152:BI162" si="23">IF(U152="nulová",N152,0)</f>
        <v>0</v>
      </c>
      <c r="BJ152" s="21" t="s">
        <v>87</v>
      </c>
      <c r="BK152" s="113">
        <f t="shared" ref="BK152:BK162" si="24">ROUND(L152*K152,2)</f>
        <v>0</v>
      </c>
      <c r="BL152" s="21" t="s">
        <v>170</v>
      </c>
      <c r="BM152" s="21" t="s">
        <v>1009</v>
      </c>
    </row>
    <row r="153" spans="2:65" s="1" customFormat="1" ht="31.5" customHeight="1">
      <c r="B153" s="38"/>
      <c r="C153" s="171" t="s">
        <v>248</v>
      </c>
      <c r="D153" s="171" t="s">
        <v>166</v>
      </c>
      <c r="E153" s="172" t="s">
        <v>897</v>
      </c>
      <c r="F153" s="283" t="s">
        <v>898</v>
      </c>
      <c r="G153" s="283"/>
      <c r="H153" s="283"/>
      <c r="I153" s="283"/>
      <c r="J153" s="173" t="s">
        <v>239</v>
      </c>
      <c r="K153" s="174">
        <v>40.200000000000003</v>
      </c>
      <c r="L153" s="284">
        <v>0</v>
      </c>
      <c r="M153" s="285"/>
      <c r="N153" s="286">
        <f t="shared" si="15"/>
        <v>0</v>
      </c>
      <c r="O153" s="286"/>
      <c r="P153" s="286"/>
      <c r="Q153" s="286"/>
      <c r="R153" s="40"/>
      <c r="T153" s="175" t="s">
        <v>22</v>
      </c>
      <c r="U153" s="47" t="s">
        <v>44</v>
      </c>
      <c r="V153" s="39"/>
      <c r="W153" s="176">
        <f t="shared" si="16"/>
        <v>0</v>
      </c>
      <c r="X153" s="176">
        <v>9.3000000000000005E-4</v>
      </c>
      <c r="Y153" s="176">
        <f t="shared" si="17"/>
        <v>3.7386000000000003E-2</v>
      </c>
      <c r="Z153" s="176">
        <v>0</v>
      </c>
      <c r="AA153" s="177">
        <f t="shared" si="18"/>
        <v>0</v>
      </c>
      <c r="AR153" s="21" t="s">
        <v>170</v>
      </c>
      <c r="AT153" s="21" t="s">
        <v>166</v>
      </c>
      <c r="AU153" s="21" t="s">
        <v>121</v>
      </c>
      <c r="AY153" s="21" t="s">
        <v>165</v>
      </c>
      <c r="BE153" s="113">
        <f t="shared" si="19"/>
        <v>0</v>
      </c>
      <c r="BF153" s="113">
        <f t="shared" si="20"/>
        <v>0</v>
      </c>
      <c r="BG153" s="113">
        <f t="shared" si="21"/>
        <v>0</v>
      </c>
      <c r="BH153" s="113">
        <f t="shared" si="22"/>
        <v>0</v>
      </c>
      <c r="BI153" s="113">
        <f t="shared" si="23"/>
        <v>0</v>
      </c>
      <c r="BJ153" s="21" t="s">
        <v>87</v>
      </c>
      <c r="BK153" s="113">
        <f t="shared" si="24"/>
        <v>0</v>
      </c>
      <c r="BL153" s="21" t="s">
        <v>170</v>
      </c>
      <c r="BM153" s="21" t="s">
        <v>1010</v>
      </c>
    </row>
    <row r="154" spans="2:65" s="1" customFormat="1" ht="22.5" customHeight="1">
      <c r="B154" s="38"/>
      <c r="C154" s="171" t="s">
        <v>11</v>
      </c>
      <c r="D154" s="171" t="s">
        <v>166</v>
      </c>
      <c r="E154" s="172" t="s">
        <v>809</v>
      </c>
      <c r="F154" s="283" t="s">
        <v>810</v>
      </c>
      <c r="G154" s="283"/>
      <c r="H154" s="283"/>
      <c r="I154" s="283"/>
      <c r="J154" s="173" t="s">
        <v>239</v>
      </c>
      <c r="K154" s="174">
        <v>40.200000000000003</v>
      </c>
      <c r="L154" s="284">
        <v>0</v>
      </c>
      <c r="M154" s="285"/>
      <c r="N154" s="286">
        <f t="shared" si="15"/>
        <v>0</v>
      </c>
      <c r="O154" s="286"/>
      <c r="P154" s="286"/>
      <c r="Q154" s="286"/>
      <c r="R154" s="40"/>
      <c r="T154" s="175" t="s">
        <v>22</v>
      </c>
      <c r="U154" s="47" t="s">
        <v>44</v>
      </c>
      <c r="V154" s="39"/>
      <c r="W154" s="176">
        <f t="shared" si="16"/>
        <v>0</v>
      </c>
      <c r="X154" s="176">
        <v>0</v>
      </c>
      <c r="Y154" s="176">
        <f t="shared" si="17"/>
        <v>0</v>
      </c>
      <c r="Z154" s="176">
        <v>0</v>
      </c>
      <c r="AA154" s="177">
        <f t="shared" si="18"/>
        <v>0</v>
      </c>
      <c r="AR154" s="21" t="s">
        <v>170</v>
      </c>
      <c r="AT154" s="21" t="s">
        <v>166</v>
      </c>
      <c r="AU154" s="21" t="s">
        <v>121</v>
      </c>
      <c r="AY154" s="21" t="s">
        <v>165</v>
      </c>
      <c r="BE154" s="113">
        <f t="shared" si="19"/>
        <v>0</v>
      </c>
      <c r="BF154" s="113">
        <f t="shared" si="20"/>
        <v>0</v>
      </c>
      <c r="BG154" s="113">
        <f t="shared" si="21"/>
        <v>0</v>
      </c>
      <c r="BH154" s="113">
        <f t="shared" si="22"/>
        <v>0</v>
      </c>
      <c r="BI154" s="113">
        <f t="shared" si="23"/>
        <v>0</v>
      </c>
      <c r="BJ154" s="21" t="s">
        <v>87</v>
      </c>
      <c r="BK154" s="113">
        <f t="shared" si="24"/>
        <v>0</v>
      </c>
      <c r="BL154" s="21" t="s">
        <v>170</v>
      </c>
      <c r="BM154" s="21" t="s">
        <v>1011</v>
      </c>
    </row>
    <row r="155" spans="2:65" s="1" customFormat="1" ht="31.5" customHeight="1">
      <c r="B155" s="38"/>
      <c r="C155" s="171" t="s">
        <v>240</v>
      </c>
      <c r="D155" s="171" t="s">
        <v>166</v>
      </c>
      <c r="E155" s="172" t="s">
        <v>770</v>
      </c>
      <c r="F155" s="283" t="s">
        <v>771</v>
      </c>
      <c r="G155" s="283"/>
      <c r="H155" s="283"/>
      <c r="I155" s="283"/>
      <c r="J155" s="173" t="s">
        <v>286</v>
      </c>
      <c r="K155" s="174">
        <v>1</v>
      </c>
      <c r="L155" s="284">
        <v>0</v>
      </c>
      <c r="M155" s="285"/>
      <c r="N155" s="286">
        <f t="shared" si="15"/>
        <v>0</v>
      </c>
      <c r="O155" s="286"/>
      <c r="P155" s="286"/>
      <c r="Q155" s="286"/>
      <c r="R155" s="40"/>
      <c r="T155" s="175" t="s">
        <v>22</v>
      </c>
      <c r="U155" s="47" t="s">
        <v>44</v>
      </c>
      <c r="V155" s="39"/>
      <c r="W155" s="176">
        <f t="shared" si="16"/>
        <v>0</v>
      </c>
      <c r="X155" s="176">
        <v>0.46009</v>
      </c>
      <c r="Y155" s="176">
        <f t="shared" si="17"/>
        <v>0.46009</v>
      </c>
      <c r="Z155" s="176">
        <v>0</v>
      </c>
      <c r="AA155" s="177">
        <f t="shared" si="18"/>
        <v>0</v>
      </c>
      <c r="AR155" s="21" t="s">
        <v>170</v>
      </c>
      <c r="AT155" s="21" t="s">
        <v>166</v>
      </c>
      <c r="AU155" s="21" t="s">
        <v>121</v>
      </c>
      <c r="AY155" s="21" t="s">
        <v>165</v>
      </c>
      <c r="BE155" s="113">
        <f t="shared" si="19"/>
        <v>0</v>
      </c>
      <c r="BF155" s="113">
        <f t="shared" si="20"/>
        <v>0</v>
      </c>
      <c r="BG155" s="113">
        <f t="shared" si="21"/>
        <v>0</v>
      </c>
      <c r="BH155" s="113">
        <f t="shared" si="22"/>
        <v>0</v>
      </c>
      <c r="BI155" s="113">
        <f t="shared" si="23"/>
        <v>0</v>
      </c>
      <c r="BJ155" s="21" t="s">
        <v>87</v>
      </c>
      <c r="BK155" s="113">
        <f t="shared" si="24"/>
        <v>0</v>
      </c>
      <c r="BL155" s="21" t="s">
        <v>170</v>
      </c>
      <c r="BM155" s="21" t="s">
        <v>1012</v>
      </c>
    </row>
    <row r="156" spans="2:65" s="1" customFormat="1" ht="31.5" customHeight="1">
      <c r="B156" s="38"/>
      <c r="C156" s="171" t="s">
        <v>261</v>
      </c>
      <c r="D156" s="171" t="s">
        <v>166</v>
      </c>
      <c r="E156" s="172" t="s">
        <v>979</v>
      </c>
      <c r="F156" s="283" t="s">
        <v>1013</v>
      </c>
      <c r="G156" s="283"/>
      <c r="H156" s="283"/>
      <c r="I156" s="283"/>
      <c r="J156" s="173" t="s">
        <v>286</v>
      </c>
      <c r="K156" s="174">
        <v>1</v>
      </c>
      <c r="L156" s="284">
        <v>0</v>
      </c>
      <c r="M156" s="285"/>
      <c r="N156" s="286">
        <f t="shared" si="15"/>
        <v>0</v>
      </c>
      <c r="O156" s="286"/>
      <c r="P156" s="286"/>
      <c r="Q156" s="286"/>
      <c r="R156" s="40"/>
      <c r="T156" s="175" t="s">
        <v>22</v>
      </c>
      <c r="U156" s="47" t="s">
        <v>44</v>
      </c>
      <c r="V156" s="39"/>
      <c r="W156" s="176">
        <f t="shared" si="16"/>
        <v>0</v>
      </c>
      <c r="X156" s="176">
        <v>6.8959999999999994E-2</v>
      </c>
      <c r="Y156" s="176">
        <f t="shared" si="17"/>
        <v>6.8959999999999994E-2</v>
      </c>
      <c r="Z156" s="176">
        <v>0</v>
      </c>
      <c r="AA156" s="177">
        <f t="shared" si="18"/>
        <v>0</v>
      </c>
      <c r="AR156" s="21" t="s">
        <v>170</v>
      </c>
      <c r="AT156" s="21" t="s">
        <v>166</v>
      </c>
      <c r="AU156" s="21" t="s">
        <v>121</v>
      </c>
      <c r="AY156" s="21" t="s">
        <v>165</v>
      </c>
      <c r="BE156" s="113">
        <f t="shared" si="19"/>
        <v>0</v>
      </c>
      <c r="BF156" s="113">
        <f t="shared" si="20"/>
        <v>0</v>
      </c>
      <c r="BG156" s="113">
        <f t="shared" si="21"/>
        <v>0</v>
      </c>
      <c r="BH156" s="113">
        <f t="shared" si="22"/>
        <v>0</v>
      </c>
      <c r="BI156" s="113">
        <f t="shared" si="23"/>
        <v>0</v>
      </c>
      <c r="BJ156" s="21" t="s">
        <v>87</v>
      </c>
      <c r="BK156" s="113">
        <f t="shared" si="24"/>
        <v>0</v>
      </c>
      <c r="BL156" s="21" t="s">
        <v>170</v>
      </c>
      <c r="BM156" s="21" t="s">
        <v>1014</v>
      </c>
    </row>
    <row r="157" spans="2:65" s="1" customFormat="1" ht="44.25" customHeight="1">
      <c r="B157" s="38"/>
      <c r="C157" s="171" t="s">
        <v>266</v>
      </c>
      <c r="D157" s="171" t="s">
        <v>166</v>
      </c>
      <c r="E157" s="172" t="s">
        <v>982</v>
      </c>
      <c r="F157" s="283" t="s">
        <v>983</v>
      </c>
      <c r="G157" s="283"/>
      <c r="H157" s="283"/>
      <c r="I157" s="283"/>
      <c r="J157" s="173" t="s">
        <v>286</v>
      </c>
      <c r="K157" s="174">
        <v>1</v>
      </c>
      <c r="L157" s="284">
        <v>0</v>
      </c>
      <c r="M157" s="285"/>
      <c r="N157" s="286">
        <f t="shared" si="15"/>
        <v>0</v>
      </c>
      <c r="O157" s="286"/>
      <c r="P157" s="286"/>
      <c r="Q157" s="286"/>
      <c r="R157" s="40"/>
      <c r="T157" s="175" t="s">
        <v>22</v>
      </c>
      <c r="U157" s="47" t="s">
        <v>44</v>
      </c>
      <c r="V157" s="39"/>
      <c r="W157" s="176">
        <f t="shared" si="16"/>
        <v>0</v>
      </c>
      <c r="X157" s="176">
        <v>2.6710000000000001E-2</v>
      </c>
      <c r="Y157" s="176">
        <f t="shared" si="17"/>
        <v>2.6710000000000001E-2</v>
      </c>
      <c r="Z157" s="176">
        <v>0</v>
      </c>
      <c r="AA157" s="177">
        <f t="shared" si="18"/>
        <v>0</v>
      </c>
      <c r="AR157" s="21" t="s">
        <v>170</v>
      </c>
      <c r="AT157" s="21" t="s">
        <v>166</v>
      </c>
      <c r="AU157" s="21" t="s">
        <v>121</v>
      </c>
      <c r="AY157" s="21" t="s">
        <v>165</v>
      </c>
      <c r="BE157" s="113">
        <f t="shared" si="19"/>
        <v>0</v>
      </c>
      <c r="BF157" s="113">
        <f t="shared" si="20"/>
        <v>0</v>
      </c>
      <c r="BG157" s="113">
        <f t="shared" si="21"/>
        <v>0</v>
      </c>
      <c r="BH157" s="113">
        <f t="shared" si="22"/>
        <v>0</v>
      </c>
      <c r="BI157" s="113">
        <f t="shared" si="23"/>
        <v>0</v>
      </c>
      <c r="BJ157" s="21" t="s">
        <v>87</v>
      </c>
      <c r="BK157" s="113">
        <f t="shared" si="24"/>
        <v>0</v>
      </c>
      <c r="BL157" s="21" t="s">
        <v>170</v>
      </c>
      <c r="BM157" s="21" t="s">
        <v>1015</v>
      </c>
    </row>
    <row r="158" spans="2:65" s="1" customFormat="1" ht="31.5" customHeight="1">
      <c r="B158" s="38"/>
      <c r="C158" s="171" t="s">
        <v>271</v>
      </c>
      <c r="D158" s="171" t="s">
        <v>166</v>
      </c>
      <c r="E158" s="172" t="s">
        <v>819</v>
      </c>
      <c r="F158" s="283" t="s">
        <v>820</v>
      </c>
      <c r="G158" s="283"/>
      <c r="H158" s="283"/>
      <c r="I158" s="283"/>
      <c r="J158" s="173" t="s">
        <v>286</v>
      </c>
      <c r="K158" s="174">
        <v>1</v>
      </c>
      <c r="L158" s="284">
        <v>0</v>
      </c>
      <c r="M158" s="285"/>
      <c r="N158" s="286">
        <f t="shared" si="15"/>
        <v>0</v>
      </c>
      <c r="O158" s="286"/>
      <c r="P158" s="286"/>
      <c r="Q158" s="286"/>
      <c r="R158" s="40"/>
      <c r="T158" s="175" t="s">
        <v>22</v>
      </c>
      <c r="U158" s="47" t="s">
        <v>44</v>
      </c>
      <c r="V158" s="39"/>
      <c r="W158" s="176">
        <f t="shared" si="16"/>
        <v>0</v>
      </c>
      <c r="X158" s="176">
        <v>6.2199999999999998E-3</v>
      </c>
      <c r="Y158" s="176">
        <f t="shared" si="17"/>
        <v>6.2199999999999998E-3</v>
      </c>
      <c r="Z158" s="176">
        <v>0</v>
      </c>
      <c r="AA158" s="177">
        <f t="shared" si="18"/>
        <v>0</v>
      </c>
      <c r="AR158" s="21" t="s">
        <v>170</v>
      </c>
      <c r="AT158" s="21" t="s">
        <v>166</v>
      </c>
      <c r="AU158" s="21" t="s">
        <v>121</v>
      </c>
      <c r="AY158" s="21" t="s">
        <v>165</v>
      </c>
      <c r="BE158" s="113">
        <f t="shared" si="19"/>
        <v>0</v>
      </c>
      <c r="BF158" s="113">
        <f t="shared" si="20"/>
        <v>0</v>
      </c>
      <c r="BG158" s="113">
        <f t="shared" si="21"/>
        <v>0</v>
      </c>
      <c r="BH158" s="113">
        <f t="shared" si="22"/>
        <v>0</v>
      </c>
      <c r="BI158" s="113">
        <f t="shared" si="23"/>
        <v>0</v>
      </c>
      <c r="BJ158" s="21" t="s">
        <v>87</v>
      </c>
      <c r="BK158" s="113">
        <f t="shared" si="24"/>
        <v>0</v>
      </c>
      <c r="BL158" s="21" t="s">
        <v>170</v>
      </c>
      <c r="BM158" s="21" t="s">
        <v>1016</v>
      </c>
    </row>
    <row r="159" spans="2:65" s="1" customFormat="1" ht="31.5" customHeight="1">
      <c r="B159" s="38"/>
      <c r="C159" s="171" t="s">
        <v>277</v>
      </c>
      <c r="D159" s="171" t="s">
        <v>166</v>
      </c>
      <c r="E159" s="172" t="s">
        <v>822</v>
      </c>
      <c r="F159" s="283" t="s">
        <v>823</v>
      </c>
      <c r="G159" s="283"/>
      <c r="H159" s="283"/>
      <c r="I159" s="283"/>
      <c r="J159" s="173" t="s">
        <v>286</v>
      </c>
      <c r="K159" s="174">
        <v>1</v>
      </c>
      <c r="L159" s="284">
        <v>0</v>
      </c>
      <c r="M159" s="285"/>
      <c r="N159" s="286">
        <f t="shared" si="15"/>
        <v>0</v>
      </c>
      <c r="O159" s="286"/>
      <c r="P159" s="286"/>
      <c r="Q159" s="286"/>
      <c r="R159" s="40"/>
      <c r="T159" s="175" t="s">
        <v>22</v>
      </c>
      <c r="U159" s="47" t="s">
        <v>44</v>
      </c>
      <c r="V159" s="39"/>
      <c r="W159" s="176">
        <f t="shared" si="16"/>
        <v>0</v>
      </c>
      <c r="X159" s="176">
        <v>0</v>
      </c>
      <c r="Y159" s="176">
        <f t="shared" si="17"/>
        <v>0</v>
      </c>
      <c r="Z159" s="176">
        <v>0</v>
      </c>
      <c r="AA159" s="177">
        <f t="shared" si="18"/>
        <v>0</v>
      </c>
      <c r="AR159" s="21" t="s">
        <v>170</v>
      </c>
      <c r="AT159" s="21" t="s">
        <v>166</v>
      </c>
      <c r="AU159" s="21" t="s">
        <v>121</v>
      </c>
      <c r="AY159" s="21" t="s">
        <v>165</v>
      </c>
      <c r="BE159" s="113">
        <f t="shared" si="19"/>
        <v>0</v>
      </c>
      <c r="BF159" s="113">
        <f t="shared" si="20"/>
        <v>0</v>
      </c>
      <c r="BG159" s="113">
        <f t="shared" si="21"/>
        <v>0</v>
      </c>
      <c r="BH159" s="113">
        <f t="shared" si="22"/>
        <v>0</v>
      </c>
      <c r="BI159" s="113">
        <f t="shared" si="23"/>
        <v>0</v>
      </c>
      <c r="BJ159" s="21" t="s">
        <v>87</v>
      </c>
      <c r="BK159" s="113">
        <f t="shared" si="24"/>
        <v>0</v>
      </c>
      <c r="BL159" s="21" t="s">
        <v>170</v>
      </c>
      <c r="BM159" s="21" t="s">
        <v>1017</v>
      </c>
    </row>
    <row r="160" spans="2:65" s="1" customFormat="1" ht="44.25" customHeight="1">
      <c r="B160" s="38"/>
      <c r="C160" s="171" t="s">
        <v>10</v>
      </c>
      <c r="D160" s="171" t="s">
        <v>166</v>
      </c>
      <c r="E160" s="172" t="s">
        <v>825</v>
      </c>
      <c r="F160" s="283" t="s">
        <v>826</v>
      </c>
      <c r="G160" s="283"/>
      <c r="H160" s="283"/>
      <c r="I160" s="283"/>
      <c r="J160" s="173" t="s">
        <v>286</v>
      </c>
      <c r="K160" s="174">
        <v>1</v>
      </c>
      <c r="L160" s="284">
        <v>0</v>
      </c>
      <c r="M160" s="285"/>
      <c r="N160" s="286">
        <f t="shared" si="15"/>
        <v>0</v>
      </c>
      <c r="O160" s="286"/>
      <c r="P160" s="286"/>
      <c r="Q160" s="286"/>
      <c r="R160" s="40"/>
      <c r="T160" s="175" t="s">
        <v>22</v>
      </c>
      <c r="U160" s="47" t="s">
        <v>44</v>
      </c>
      <c r="V160" s="39"/>
      <c r="W160" s="176">
        <f t="shared" si="16"/>
        <v>0</v>
      </c>
      <c r="X160" s="176">
        <v>3.5349999999999999E-2</v>
      </c>
      <c r="Y160" s="176">
        <f t="shared" si="17"/>
        <v>3.5349999999999999E-2</v>
      </c>
      <c r="Z160" s="176">
        <v>0</v>
      </c>
      <c r="AA160" s="177">
        <f t="shared" si="18"/>
        <v>0</v>
      </c>
      <c r="AR160" s="21" t="s">
        <v>170</v>
      </c>
      <c r="AT160" s="21" t="s">
        <v>166</v>
      </c>
      <c r="AU160" s="21" t="s">
        <v>121</v>
      </c>
      <c r="AY160" s="21" t="s">
        <v>165</v>
      </c>
      <c r="BE160" s="113">
        <f t="shared" si="19"/>
        <v>0</v>
      </c>
      <c r="BF160" s="113">
        <f t="shared" si="20"/>
        <v>0</v>
      </c>
      <c r="BG160" s="113">
        <f t="shared" si="21"/>
        <v>0</v>
      </c>
      <c r="BH160" s="113">
        <f t="shared" si="22"/>
        <v>0</v>
      </c>
      <c r="BI160" s="113">
        <f t="shared" si="23"/>
        <v>0</v>
      </c>
      <c r="BJ160" s="21" t="s">
        <v>87</v>
      </c>
      <c r="BK160" s="113">
        <f t="shared" si="24"/>
        <v>0</v>
      </c>
      <c r="BL160" s="21" t="s">
        <v>170</v>
      </c>
      <c r="BM160" s="21" t="s">
        <v>1018</v>
      </c>
    </row>
    <row r="161" spans="2:65" s="1" customFormat="1" ht="22.5" customHeight="1">
      <c r="B161" s="38"/>
      <c r="C161" s="171" t="s">
        <v>288</v>
      </c>
      <c r="D161" s="171" t="s">
        <v>166</v>
      </c>
      <c r="E161" s="172" t="s">
        <v>773</v>
      </c>
      <c r="F161" s="283" t="s">
        <v>774</v>
      </c>
      <c r="G161" s="283"/>
      <c r="H161" s="283"/>
      <c r="I161" s="283"/>
      <c r="J161" s="173" t="s">
        <v>239</v>
      </c>
      <c r="K161" s="174">
        <v>40.200000000000003</v>
      </c>
      <c r="L161" s="284">
        <v>0</v>
      </c>
      <c r="M161" s="285"/>
      <c r="N161" s="286">
        <f t="shared" si="15"/>
        <v>0</v>
      </c>
      <c r="O161" s="286"/>
      <c r="P161" s="286"/>
      <c r="Q161" s="286"/>
      <c r="R161" s="40"/>
      <c r="T161" s="175" t="s">
        <v>22</v>
      </c>
      <c r="U161" s="47" t="s">
        <v>44</v>
      </c>
      <c r="V161" s="39"/>
      <c r="W161" s="176">
        <f t="shared" si="16"/>
        <v>0</v>
      </c>
      <c r="X161" s="176">
        <v>1.9000000000000001E-4</v>
      </c>
      <c r="Y161" s="176">
        <f t="shared" si="17"/>
        <v>7.6380000000000007E-3</v>
      </c>
      <c r="Z161" s="176">
        <v>0</v>
      </c>
      <c r="AA161" s="177">
        <f t="shared" si="18"/>
        <v>0</v>
      </c>
      <c r="AR161" s="21" t="s">
        <v>170</v>
      </c>
      <c r="AT161" s="21" t="s">
        <v>166</v>
      </c>
      <c r="AU161" s="21" t="s">
        <v>121</v>
      </c>
      <c r="AY161" s="21" t="s">
        <v>165</v>
      </c>
      <c r="BE161" s="113">
        <f t="shared" si="19"/>
        <v>0</v>
      </c>
      <c r="BF161" s="113">
        <f t="shared" si="20"/>
        <v>0</v>
      </c>
      <c r="BG161" s="113">
        <f t="shared" si="21"/>
        <v>0</v>
      </c>
      <c r="BH161" s="113">
        <f t="shared" si="22"/>
        <v>0</v>
      </c>
      <c r="BI161" s="113">
        <f t="shared" si="23"/>
        <v>0</v>
      </c>
      <c r="BJ161" s="21" t="s">
        <v>87</v>
      </c>
      <c r="BK161" s="113">
        <f t="shared" si="24"/>
        <v>0</v>
      </c>
      <c r="BL161" s="21" t="s">
        <v>170</v>
      </c>
      <c r="BM161" s="21" t="s">
        <v>1019</v>
      </c>
    </row>
    <row r="162" spans="2:65" s="1" customFormat="1" ht="31.5" customHeight="1">
      <c r="B162" s="38"/>
      <c r="C162" s="171" t="s">
        <v>292</v>
      </c>
      <c r="D162" s="171" t="s">
        <v>166</v>
      </c>
      <c r="E162" s="172" t="s">
        <v>776</v>
      </c>
      <c r="F162" s="283" t="s">
        <v>777</v>
      </c>
      <c r="G162" s="283"/>
      <c r="H162" s="283"/>
      <c r="I162" s="283"/>
      <c r="J162" s="173" t="s">
        <v>239</v>
      </c>
      <c r="K162" s="174">
        <v>40.200000000000003</v>
      </c>
      <c r="L162" s="284">
        <v>0</v>
      </c>
      <c r="M162" s="285"/>
      <c r="N162" s="286">
        <f t="shared" si="15"/>
        <v>0</v>
      </c>
      <c r="O162" s="286"/>
      <c r="P162" s="286"/>
      <c r="Q162" s="286"/>
      <c r="R162" s="40"/>
      <c r="T162" s="175" t="s">
        <v>22</v>
      </c>
      <c r="U162" s="47" t="s">
        <v>44</v>
      </c>
      <c r="V162" s="39"/>
      <c r="W162" s="176">
        <f t="shared" si="16"/>
        <v>0</v>
      </c>
      <c r="X162" s="176">
        <v>9.0000000000000006E-5</v>
      </c>
      <c r="Y162" s="176">
        <f t="shared" si="17"/>
        <v>3.6180000000000006E-3</v>
      </c>
      <c r="Z162" s="176">
        <v>0</v>
      </c>
      <c r="AA162" s="177">
        <f t="shared" si="18"/>
        <v>0</v>
      </c>
      <c r="AR162" s="21" t="s">
        <v>170</v>
      </c>
      <c r="AT162" s="21" t="s">
        <v>166</v>
      </c>
      <c r="AU162" s="21" t="s">
        <v>121</v>
      </c>
      <c r="AY162" s="21" t="s">
        <v>165</v>
      </c>
      <c r="BE162" s="113">
        <f t="shared" si="19"/>
        <v>0</v>
      </c>
      <c r="BF162" s="113">
        <f t="shared" si="20"/>
        <v>0</v>
      </c>
      <c r="BG162" s="113">
        <f t="shared" si="21"/>
        <v>0</v>
      </c>
      <c r="BH162" s="113">
        <f t="shared" si="22"/>
        <v>0</v>
      </c>
      <c r="BI162" s="113">
        <f t="shared" si="23"/>
        <v>0</v>
      </c>
      <c r="BJ162" s="21" t="s">
        <v>87</v>
      </c>
      <c r="BK162" s="113">
        <f t="shared" si="24"/>
        <v>0</v>
      </c>
      <c r="BL162" s="21" t="s">
        <v>170</v>
      </c>
      <c r="BM162" s="21" t="s">
        <v>1020</v>
      </c>
    </row>
    <row r="163" spans="2:65" s="9" customFormat="1" ht="29.85" customHeight="1">
      <c r="B163" s="160"/>
      <c r="C163" s="161"/>
      <c r="D163" s="170" t="s">
        <v>134</v>
      </c>
      <c r="E163" s="170"/>
      <c r="F163" s="170"/>
      <c r="G163" s="170"/>
      <c r="H163" s="170"/>
      <c r="I163" s="170"/>
      <c r="J163" s="170"/>
      <c r="K163" s="170"/>
      <c r="L163" s="170"/>
      <c r="M163" s="170"/>
      <c r="N163" s="306">
        <f>BK163</f>
        <v>0</v>
      </c>
      <c r="O163" s="307"/>
      <c r="P163" s="307"/>
      <c r="Q163" s="307"/>
      <c r="R163" s="163"/>
      <c r="T163" s="164"/>
      <c r="U163" s="161"/>
      <c r="V163" s="161"/>
      <c r="W163" s="165">
        <f>W164</f>
        <v>0</v>
      </c>
      <c r="X163" s="161"/>
      <c r="Y163" s="165">
        <f>Y164</f>
        <v>0</v>
      </c>
      <c r="Z163" s="161"/>
      <c r="AA163" s="166">
        <f>AA164</f>
        <v>0</v>
      </c>
      <c r="AR163" s="167" t="s">
        <v>87</v>
      </c>
      <c r="AT163" s="168" t="s">
        <v>78</v>
      </c>
      <c r="AU163" s="168" t="s">
        <v>87</v>
      </c>
      <c r="AY163" s="167" t="s">
        <v>165</v>
      </c>
      <c r="BK163" s="169">
        <f>BK164</f>
        <v>0</v>
      </c>
    </row>
    <row r="164" spans="2:65" s="1" customFormat="1" ht="31.5" customHeight="1">
      <c r="B164" s="38"/>
      <c r="C164" s="171" t="s">
        <v>260</v>
      </c>
      <c r="D164" s="171" t="s">
        <v>166</v>
      </c>
      <c r="E164" s="172" t="s">
        <v>779</v>
      </c>
      <c r="F164" s="283" t="s">
        <v>780</v>
      </c>
      <c r="G164" s="283"/>
      <c r="H164" s="283"/>
      <c r="I164" s="283"/>
      <c r="J164" s="173" t="s">
        <v>200</v>
      </c>
      <c r="K164" s="174">
        <v>45.051000000000002</v>
      </c>
      <c r="L164" s="284">
        <v>0</v>
      </c>
      <c r="M164" s="285"/>
      <c r="N164" s="286">
        <f>ROUND(L164*K164,2)</f>
        <v>0</v>
      </c>
      <c r="O164" s="286"/>
      <c r="P164" s="286"/>
      <c r="Q164" s="286"/>
      <c r="R164" s="40"/>
      <c r="T164" s="175" t="s">
        <v>22</v>
      </c>
      <c r="U164" s="47" t="s">
        <v>44</v>
      </c>
      <c r="V164" s="39"/>
      <c r="W164" s="176">
        <f>V164*K164</f>
        <v>0</v>
      </c>
      <c r="X164" s="176">
        <v>0</v>
      </c>
      <c r="Y164" s="176">
        <f>X164*K164</f>
        <v>0</v>
      </c>
      <c r="Z164" s="176">
        <v>0</v>
      </c>
      <c r="AA164" s="177">
        <f>Z164*K164</f>
        <v>0</v>
      </c>
      <c r="AR164" s="21" t="s">
        <v>170</v>
      </c>
      <c r="AT164" s="21" t="s">
        <v>166</v>
      </c>
      <c r="AU164" s="21" t="s">
        <v>121</v>
      </c>
      <c r="AY164" s="21" t="s">
        <v>165</v>
      </c>
      <c r="BE164" s="113">
        <f>IF(U164="základní",N164,0)</f>
        <v>0</v>
      </c>
      <c r="BF164" s="113">
        <f>IF(U164="snížená",N164,0)</f>
        <v>0</v>
      </c>
      <c r="BG164" s="113">
        <f>IF(U164="zákl. přenesená",N164,0)</f>
        <v>0</v>
      </c>
      <c r="BH164" s="113">
        <f>IF(U164="sníž. přenesená",N164,0)</f>
        <v>0</v>
      </c>
      <c r="BI164" s="113">
        <f>IF(U164="nulová",N164,0)</f>
        <v>0</v>
      </c>
      <c r="BJ164" s="21" t="s">
        <v>87</v>
      </c>
      <c r="BK164" s="113">
        <f>ROUND(L164*K164,2)</f>
        <v>0</v>
      </c>
      <c r="BL164" s="21" t="s">
        <v>170</v>
      </c>
      <c r="BM164" s="21" t="s">
        <v>1021</v>
      </c>
    </row>
    <row r="165" spans="2:65" s="1" customFormat="1" ht="49.9" customHeight="1">
      <c r="B165" s="38"/>
      <c r="C165" s="39"/>
      <c r="D165" s="162" t="s">
        <v>714</v>
      </c>
      <c r="E165" s="39"/>
      <c r="F165" s="39"/>
      <c r="G165" s="39"/>
      <c r="H165" s="39"/>
      <c r="I165" s="39"/>
      <c r="J165" s="39"/>
      <c r="K165" s="39"/>
      <c r="L165" s="39"/>
      <c r="M165" s="39"/>
      <c r="N165" s="308">
        <f>BK165</f>
        <v>0</v>
      </c>
      <c r="O165" s="309"/>
      <c r="P165" s="309"/>
      <c r="Q165" s="309"/>
      <c r="R165" s="40"/>
      <c r="T165" s="151"/>
      <c r="U165" s="59"/>
      <c r="V165" s="59"/>
      <c r="W165" s="59"/>
      <c r="X165" s="59"/>
      <c r="Y165" s="59"/>
      <c r="Z165" s="59"/>
      <c r="AA165" s="61"/>
      <c r="AT165" s="21" t="s">
        <v>78</v>
      </c>
      <c r="AU165" s="21" t="s">
        <v>79</v>
      </c>
      <c r="AY165" s="21" t="s">
        <v>715</v>
      </c>
      <c r="BK165" s="113">
        <v>0</v>
      </c>
    </row>
    <row r="166" spans="2:65" s="1" customFormat="1" ht="6.95" customHeight="1">
      <c r="B166" s="62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4"/>
    </row>
  </sheetData>
  <sheetProtection password="CC35" sheet="1" objects="1" scenarios="1" formatCells="0" formatColumns="0" formatRows="0" sort="0" autoFilter="0"/>
  <mergeCells count="161">
    <mergeCell ref="N165:Q165"/>
    <mergeCell ref="H1:K1"/>
    <mergeCell ref="S2:AC2"/>
    <mergeCell ref="F164:I164"/>
    <mergeCell ref="L164:M164"/>
    <mergeCell ref="N164:Q164"/>
    <mergeCell ref="N120:Q120"/>
    <mergeCell ref="N121:Q121"/>
    <mergeCell ref="N122:Q122"/>
    <mergeCell ref="N143:Q143"/>
    <mergeCell ref="N151:Q151"/>
    <mergeCell ref="N163:Q163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48:I148"/>
    <mergeCell ref="F149:I149"/>
    <mergeCell ref="F150:I150"/>
    <mergeCell ref="F152:I152"/>
    <mergeCell ref="L152:M152"/>
    <mergeCell ref="N152:Q152"/>
    <mergeCell ref="F153:I153"/>
    <mergeCell ref="L153:M153"/>
    <mergeCell ref="N153:Q153"/>
    <mergeCell ref="F142:I142"/>
    <mergeCell ref="L142:M142"/>
    <mergeCell ref="N142:Q142"/>
    <mergeCell ref="F144:I144"/>
    <mergeCell ref="L144:M144"/>
    <mergeCell ref="N144:Q144"/>
    <mergeCell ref="F145:I145"/>
    <mergeCell ref="F146:I146"/>
    <mergeCell ref="F147:I147"/>
    <mergeCell ref="F135:I135"/>
    <mergeCell ref="F136:I136"/>
    <mergeCell ref="F137:I137"/>
    <mergeCell ref="F138:I138"/>
    <mergeCell ref="F139:I139"/>
    <mergeCell ref="F140:I140"/>
    <mergeCell ref="L140:M140"/>
    <mergeCell ref="N140:Q140"/>
    <mergeCell ref="F141:I14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4:I124"/>
    <mergeCell ref="F125:I125"/>
    <mergeCell ref="F126:I126"/>
    <mergeCell ref="L126:M126"/>
    <mergeCell ref="N126:Q126"/>
    <mergeCell ref="F127:I127"/>
    <mergeCell ref="L127:M127"/>
    <mergeCell ref="N127:Q127"/>
    <mergeCell ref="F128:I128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116</v>
      </c>
      <c r="G1" s="17"/>
      <c r="H1" s="310" t="s">
        <v>117</v>
      </c>
      <c r="I1" s="310"/>
      <c r="J1" s="310"/>
      <c r="K1" s="31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260" t="s">
        <v>8</v>
      </c>
      <c r="T2" s="261"/>
      <c r="U2" s="261"/>
      <c r="V2" s="261"/>
      <c r="W2" s="261"/>
      <c r="X2" s="261"/>
      <c r="Y2" s="261"/>
      <c r="Z2" s="261"/>
      <c r="AA2" s="261"/>
      <c r="AB2" s="261"/>
      <c r="AC2" s="261"/>
      <c r="AT2" s="21" t="s">
        <v>106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121</v>
      </c>
    </row>
    <row r="4" spans="1:66" ht="36.950000000000003" customHeight="1">
      <c r="B4" s="25"/>
      <c r="C4" s="217" t="s">
        <v>122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2" t="str">
        <f>'Rekapitulace stavby'!K6</f>
        <v>Hala POWERBRIGDE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9"/>
      <c r="R6" s="26"/>
    </row>
    <row r="7" spans="1:66" s="1" customFormat="1" ht="32.85" customHeight="1">
      <c r="B7" s="38"/>
      <c r="C7" s="39"/>
      <c r="D7" s="32" t="s">
        <v>123</v>
      </c>
      <c r="E7" s="39"/>
      <c r="F7" s="223" t="s">
        <v>1022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22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22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65" t="str">
        <f>'Rekapitulace stavby'!AN8</f>
        <v>29.3.2017</v>
      </c>
      <c r="P9" s="266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21" t="s">
        <v>22</v>
      </c>
      <c r="P11" s="221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21" t="s">
        <v>22</v>
      </c>
      <c r="P12" s="221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67" t="str">
        <f>IF('Rekapitulace stavby'!AN13="","",'Rekapitulace stavby'!AN13)</f>
        <v>Vyplň údaj</v>
      </c>
      <c r="P14" s="221"/>
      <c r="Q14" s="39"/>
      <c r="R14" s="40"/>
    </row>
    <row r="15" spans="1:66" s="1" customFormat="1" ht="18" customHeight="1">
      <c r="B15" s="38"/>
      <c r="C15" s="39"/>
      <c r="D15" s="39"/>
      <c r="E15" s="267" t="str">
        <f>IF('Rekapitulace stavby'!E14="","",'Rekapitulace stavby'!E14)</f>
        <v>Vyplň údaj</v>
      </c>
      <c r="F15" s="268"/>
      <c r="G15" s="268"/>
      <c r="H15" s="268"/>
      <c r="I15" s="268"/>
      <c r="J15" s="268"/>
      <c r="K15" s="268"/>
      <c r="L15" s="268"/>
      <c r="M15" s="33" t="s">
        <v>31</v>
      </c>
      <c r="N15" s="39"/>
      <c r="O15" s="267" t="str">
        <f>IF('Rekapitulace stavby'!AN14="","",'Rekapitulace stavby'!AN14)</f>
        <v>Vyplň údaj</v>
      </c>
      <c r="P15" s="221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21" t="str">
        <f>IF('Rekapitulace stavby'!AN16="","",'Rekapitulace stavby'!AN16)</f>
        <v/>
      </c>
      <c r="P17" s="221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21" t="str">
        <f>IF('Rekapitulace stavby'!AN17="","",'Rekapitulace stavby'!AN17)</f>
        <v/>
      </c>
      <c r="P18" s="221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37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21" t="s">
        <v>22</v>
      </c>
      <c r="P20" s="221"/>
      <c r="Q20" s="39"/>
      <c r="R20" s="40"/>
    </row>
    <row r="21" spans="2:18" s="1" customFormat="1" ht="18" customHeight="1">
      <c r="B21" s="38"/>
      <c r="C21" s="39"/>
      <c r="D21" s="39"/>
      <c r="E21" s="31" t="s">
        <v>38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21" t="s">
        <v>22</v>
      </c>
      <c r="P21" s="221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6" t="s">
        <v>22</v>
      </c>
      <c r="F24" s="226"/>
      <c r="G24" s="226"/>
      <c r="H24" s="226"/>
      <c r="I24" s="226"/>
      <c r="J24" s="226"/>
      <c r="K24" s="226"/>
      <c r="L24" s="226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125</v>
      </c>
      <c r="E27" s="39"/>
      <c r="F27" s="39"/>
      <c r="G27" s="39"/>
      <c r="H27" s="39"/>
      <c r="I27" s="39"/>
      <c r="J27" s="39"/>
      <c r="K27" s="39"/>
      <c r="L27" s="39"/>
      <c r="M27" s="227">
        <f>N88</f>
        <v>0</v>
      </c>
      <c r="N27" s="227"/>
      <c r="O27" s="227"/>
      <c r="P27" s="227"/>
      <c r="Q27" s="39"/>
      <c r="R27" s="40"/>
    </row>
    <row r="28" spans="2:18" s="1" customFormat="1" ht="14.45" customHeight="1">
      <c r="B28" s="38"/>
      <c r="C28" s="39"/>
      <c r="D28" s="37" t="s">
        <v>110</v>
      </c>
      <c r="E28" s="39"/>
      <c r="F28" s="39"/>
      <c r="G28" s="39"/>
      <c r="H28" s="39"/>
      <c r="I28" s="39"/>
      <c r="J28" s="39"/>
      <c r="K28" s="39"/>
      <c r="L28" s="39"/>
      <c r="M28" s="227">
        <f>N95</f>
        <v>0</v>
      </c>
      <c r="N28" s="227"/>
      <c r="O28" s="227"/>
      <c r="P28" s="227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42</v>
      </c>
      <c r="E30" s="39"/>
      <c r="F30" s="39"/>
      <c r="G30" s="39"/>
      <c r="H30" s="39"/>
      <c r="I30" s="39"/>
      <c r="J30" s="39"/>
      <c r="K30" s="39"/>
      <c r="L30" s="39"/>
      <c r="M30" s="269">
        <f>ROUND(M27+M28,2)</f>
        <v>0</v>
      </c>
      <c r="N30" s="264"/>
      <c r="O30" s="264"/>
      <c r="P30" s="264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5" t="s">
        <v>45</v>
      </c>
      <c r="H32" s="270">
        <f>(SUM(BE95:BE102)+SUM(BE120:BE162))</f>
        <v>0</v>
      </c>
      <c r="I32" s="264"/>
      <c r="J32" s="264"/>
      <c r="K32" s="39"/>
      <c r="L32" s="39"/>
      <c r="M32" s="270">
        <f>ROUND((SUM(BE95:BE102)+SUM(BE120:BE162)), 2)*F32</f>
        <v>0</v>
      </c>
      <c r="N32" s="264"/>
      <c r="O32" s="264"/>
      <c r="P32" s="264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5" t="s">
        <v>45</v>
      </c>
      <c r="H33" s="270">
        <f>(SUM(BF95:BF102)+SUM(BF120:BF162))</f>
        <v>0</v>
      </c>
      <c r="I33" s="264"/>
      <c r="J33" s="264"/>
      <c r="K33" s="39"/>
      <c r="L33" s="39"/>
      <c r="M33" s="270">
        <f>ROUND((SUM(BF95:BF102)+SUM(BF120:BF162)), 2)*F33</f>
        <v>0</v>
      </c>
      <c r="N33" s="264"/>
      <c r="O33" s="264"/>
      <c r="P33" s="264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5" t="s">
        <v>45</v>
      </c>
      <c r="H34" s="270">
        <f>(SUM(BG95:BG102)+SUM(BG120:BG162))</f>
        <v>0</v>
      </c>
      <c r="I34" s="264"/>
      <c r="J34" s="264"/>
      <c r="K34" s="39"/>
      <c r="L34" s="39"/>
      <c r="M34" s="270">
        <v>0</v>
      </c>
      <c r="N34" s="264"/>
      <c r="O34" s="264"/>
      <c r="P34" s="264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5" t="s">
        <v>45</v>
      </c>
      <c r="H35" s="270">
        <f>(SUM(BH95:BH102)+SUM(BH120:BH162))</f>
        <v>0</v>
      </c>
      <c r="I35" s="264"/>
      <c r="J35" s="264"/>
      <c r="K35" s="39"/>
      <c r="L35" s="39"/>
      <c r="M35" s="270">
        <v>0</v>
      </c>
      <c r="N35" s="264"/>
      <c r="O35" s="264"/>
      <c r="P35" s="264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5" t="s">
        <v>45</v>
      </c>
      <c r="H36" s="270">
        <f>(SUM(BI95:BI102)+SUM(BI120:BI162))</f>
        <v>0</v>
      </c>
      <c r="I36" s="264"/>
      <c r="J36" s="264"/>
      <c r="K36" s="39"/>
      <c r="L36" s="39"/>
      <c r="M36" s="270">
        <v>0</v>
      </c>
      <c r="N36" s="264"/>
      <c r="O36" s="264"/>
      <c r="P36" s="264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50</v>
      </c>
      <c r="E38" s="82"/>
      <c r="F38" s="82"/>
      <c r="G38" s="127" t="s">
        <v>51</v>
      </c>
      <c r="H38" s="128" t="s">
        <v>52</v>
      </c>
      <c r="I38" s="82"/>
      <c r="J38" s="82"/>
      <c r="K38" s="82"/>
      <c r="L38" s="271">
        <f>SUM(M30:M36)</f>
        <v>0</v>
      </c>
      <c r="M38" s="271"/>
      <c r="N38" s="271"/>
      <c r="O38" s="271"/>
      <c r="P38" s="272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17" t="s">
        <v>126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2" t="str">
        <f>F6</f>
        <v>Hala POWERBRIGDE</v>
      </c>
      <c r="G78" s="263"/>
      <c r="H78" s="263"/>
      <c r="I78" s="263"/>
      <c r="J78" s="263"/>
      <c r="K78" s="263"/>
      <c r="L78" s="263"/>
      <c r="M78" s="263"/>
      <c r="N78" s="263"/>
      <c r="O78" s="263"/>
      <c r="P78" s="263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123</v>
      </c>
      <c r="D79" s="39"/>
      <c r="E79" s="39"/>
      <c r="F79" s="237" t="str">
        <f>F7</f>
        <v>170310g - VODOVODNÍ  PŘÍPOJKA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65" s="1" customFormat="1" ht="18" customHeight="1">
      <c r="B81" s="38"/>
      <c r="C81" s="33" t="s">
        <v>24</v>
      </c>
      <c r="D81" s="39"/>
      <c r="E81" s="39"/>
      <c r="F81" s="31" t="str">
        <f>F9</f>
        <v>POPŮVKY</v>
      </c>
      <c r="G81" s="39"/>
      <c r="H81" s="39"/>
      <c r="I81" s="39"/>
      <c r="J81" s="39"/>
      <c r="K81" s="33" t="s">
        <v>26</v>
      </c>
      <c r="L81" s="39"/>
      <c r="M81" s="266" t="str">
        <f>IF(O9="","",O9)</f>
        <v>29.3.2017</v>
      </c>
      <c r="N81" s="266"/>
      <c r="O81" s="266"/>
      <c r="P81" s="266"/>
      <c r="Q81" s="39"/>
      <c r="R81" s="40"/>
      <c r="T81" s="132"/>
      <c r="U81" s="132"/>
    </row>
    <row r="82" spans="2:65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65" s="1" customFormat="1">
      <c r="B83" s="38"/>
      <c r="C83" s="33" t="s">
        <v>28</v>
      </c>
      <c r="D83" s="39"/>
      <c r="E83" s="39"/>
      <c r="F83" s="31" t="str">
        <f>E12</f>
        <v>Powerbrigde spol. s.r.o. Popůvky</v>
      </c>
      <c r="G83" s="39"/>
      <c r="H83" s="39"/>
      <c r="I83" s="39"/>
      <c r="J83" s="39"/>
      <c r="K83" s="33" t="s">
        <v>34</v>
      </c>
      <c r="L83" s="39"/>
      <c r="M83" s="221" t="str">
        <f>E18</f>
        <v xml:space="preserve"> </v>
      </c>
      <c r="N83" s="221"/>
      <c r="O83" s="221"/>
      <c r="P83" s="221"/>
      <c r="Q83" s="221"/>
      <c r="R83" s="40"/>
      <c r="T83" s="132"/>
      <c r="U83" s="132"/>
    </row>
    <row r="84" spans="2:65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37</v>
      </c>
      <c r="L84" s="39"/>
      <c r="M84" s="221" t="str">
        <f>E21</f>
        <v>Kepertová</v>
      </c>
      <c r="N84" s="221"/>
      <c r="O84" s="221"/>
      <c r="P84" s="221"/>
      <c r="Q84" s="221"/>
      <c r="R84" s="40"/>
      <c r="T84" s="132"/>
      <c r="U84" s="132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65" s="1" customFormat="1" ht="29.25" customHeight="1">
      <c r="B86" s="38"/>
      <c r="C86" s="273" t="s">
        <v>127</v>
      </c>
      <c r="D86" s="274"/>
      <c r="E86" s="274"/>
      <c r="F86" s="274"/>
      <c r="G86" s="274"/>
      <c r="H86" s="121"/>
      <c r="I86" s="121"/>
      <c r="J86" s="121"/>
      <c r="K86" s="121"/>
      <c r="L86" s="121"/>
      <c r="M86" s="121"/>
      <c r="N86" s="273" t="s">
        <v>128</v>
      </c>
      <c r="O86" s="274"/>
      <c r="P86" s="274"/>
      <c r="Q86" s="274"/>
      <c r="R86" s="40"/>
      <c r="T86" s="132"/>
      <c r="U86" s="132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65" s="1" customFormat="1" ht="29.25" customHeight="1">
      <c r="B88" s="38"/>
      <c r="C88" s="133" t="s">
        <v>129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8">
        <f>N120</f>
        <v>0</v>
      </c>
      <c r="O88" s="275"/>
      <c r="P88" s="275"/>
      <c r="Q88" s="275"/>
      <c r="R88" s="40"/>
      <c r="T88" s="132"/>
      <c r="U88" s="132"/>
      <c r="AU88" s="21" t="s">
        <v>130</v>
      </c>
    </row>
    <row r="89" spans="2:65" s="6" customFormat="1" ht="24.95" customHeight="1">
      <c r="B89" s="134"/>
      <c r="C89" s="135"/>
      <c r="D89" s="136" t="s">
        <v>131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6">
        <f>N121</f>
        <v>0</v>
      </c>
      <c r="O89" s="277"/>
      <c r="P89" s="277"/>
      <c r="Q89" s="277"/>
      <c r="R89" s="137"/>
      <c r="T89" s="138"/>
      <c r="U89" s="138"/>
    </row>
    <row r="90" spans="2:65" s="7" customFormat="1" ht="19.899999999999999" customHeight="1">
      <c r="B90" s="139"/>
      <c r="C90" s="140"/>
      <c r="D90" s="109" t="s">
        <v>132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4">
        <f>N122</f>
        <v>0</v>
      </c>
      <c r="O90" s="278"/>
      <c r="P90" s="278"/>
      <c r="Q90" s="278"/>
      <c r="R90" s="141"/>
      <c r="T90" s="142"/>
      <c r="U90" s="142"/>
    </row>
    <row r="91" spans="2:65" s="7" customFormat="1" ht="19.899999999999999" customHeight="1">
      <c r="B91" s="139"/>
      <c r="C91" s="140"/>
      <c r="D91" s="109" t="s">
        <v>133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4">
        <f>N143</f>
        <v>0</v>
      </c>
      <c r="O91" s="278"/>
      <c r="P91" s="278"/>
      <c r="Q91" s="278"/>
      <c r="R91" s="141"/>
      <c r="T91" s="142"/>
      <c r="U91" s="142"/>
    </row>
    <row r="92" spans="2:65" s="7" customFormat="1" ht="19.899999999999999" customHeight="1">
      <c r="B92" s="139"/>
      <c r="C92" s="140"/>
      <c r="D92" s="109" t="s">
        <v>718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4">
        <f>N151</f>
        <v>0</v>
      </c>
      <c r="O92" s="278"/>
      <c r="P92" s="278"/>
      <c r="Q92" s="278"/>
      <c r="R92" s="141"/>
      <c r="T92" s="142"/>
      <c r="U92" s="142"/>
    </row>
    <row r="93" spans="2:65" s="7" customFormat="1" ht="19.899999999999999" customHeight="1">
      <c r="B93" s="139"/>
      <c r="C93" s="140"/>
      <c r="D93" s="109" t="s">
        <v>134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4">
        <f>N161</f>
        <v>0</v>
      </c>
      <c r="O93" s="278"/>
      <c r="P93" s="278"/>
      <c r="Q93" s="278"/>
      <c r="R93" s="141"/>
      <c r="T93" s="142"/>
      <c r="U93" s="142"/>
    </row>
    <row r="94" spans="2:65" s="1" customFormat="1" ht="21.75" customHeight="1"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40"/>
      <c r="T94" s="132"/>
      <c r="U94" s="132"/>
    </row>
    <row r="95" spans="2:65" s="1" customFormat="1" ht="29.25" customHeight="1">
      <c r="B95" s="38"/>
      <c r="C95" s="133" t="s">
        <v>142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275">
        <f>ROUND(N96+N97+N98+N99+N100+N101,2)</f>
        <v>0</v>
      </c>
      <c r="O95" s="279"/>
      <c r="P95" s="279"/>
      <c r="Q95" s="279"/>
      <c r="R95" s="40"/>
      <c r="T95" s="143"/>
      <c r="U95" s="144" t="s">
        <v>43</v>
      </c>
    </row>
    <row r="96" spans="2:65" s="1" customFormat="1" ht="18" customHeight="1">
      <c r="B96" s="38"/>
      <c r="C96" s="39"/>
      <c r="D96" s="255" t="s">
        <v>143</v>
      </c>
      <c r="E96" s="256"/>
      <c r="F96" s="256"/>
      <c r="G96" s="256"/>
      <c r="H96" s="256"/>
      <c r="I96" s="39"/>
      <c r="J96" s="39"/>
      <c r="K96" s="39"/>
      <c r="L96" s="39"/>
      <c r="M96" s="39"/>
      <c r="N96" s="253">
        <f>ROUND(N88*T96,2)</f>
        <v>0</v>
      </c>
      <c r="O96" s="254"/>
      <c r="P96" s="254"/>
      <c r="Q96" s="254"/>
      <c r="R96" s="40"/>
      <c r="S96" s="145"/>
      <c r="T96" s="146"/>
      <c r="U96" s="147" t="s">
        <v>44</v>
      </c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9" t="s">
        <v>144</v>
      </c>
      <c r="AZ96" s="148"/>
      <c r="BA96" s="148"/>
      <c r="BB96" s="148"/>
      <c r="BC96" s="148"/>
      <c r="BD96" s="148"/>
      <c r="BE96" s="150">
        <f t="shared" ref="BE96:BE101" si="0">IF(U96="základní",N96,0)</f>
        <v>0</v>
      </c>
      <c r="BF96" s="150">
        <f t="shared" ref="BF96:BF101" si="1">IF(U96="snížená",N96,0)</f>
        <v>0</v>
      </c>
      <c r="BG96" s="150">
        <f t="shared" ref="BG96:BG101" si="2">IF(U96="zákl. přenesená",N96,0)</f>
        <v>0</v>
      </c>
      <c r="BH96" s="150">
        <f t="shared" ref="BH96:BH101" si="3">IF(U96="sníž. přenesená",N96,0)</f>
        <v>0</v>
      </c>
      <c r="BI96" s="150">
        <f t="shared" ref="BI96:BI101" si="4">IF(U96="nulová",N96,0)</f>
        <v>0</v>
      </c>
      <c r="BJ96" s="149" t="s">
        <v>87</v>
      </c>
      <c r="BK96" s="148"/>
      <c r="BL96" s="148"/>
      <c r="BM96" s="148"/>
    </row>
    <row r="97" spans="2:65" s="1" customFormat="1" ht="18" customHeight="1">
      <c r="B97" s="38"/>
      <c r="C97" s="39"/>
      <c r="D97" s="255" t="s">
        <v>145</v>
      </c>
      <c r="E97" s="256"/>
      <c r="F97" s="256"/>
      <c r="G97" s="256"/>
      <c r="H97" s="256"/>
      <c r="I97" s="39"/>
      <c r="J97" s="39"/>
      <c r="K97" s="39"/>
      <c r="L97" s="39"/>
      <c r="M97" s="39"/>
      <c r="N97" s="253">
        <f>ROUND(N88*T97,2)</f>
        <v>0</v>
      </c>
      <c r="O97" s="254"/>
      <c r="P97" s="254"/>
      <c r="Q97" s="254"/>
      <c r="R97" s="40"/>
      <c r="S97" s="145"/>
      <c r="T97" s="146"/>
      <c r="U97" s="147" t="s">
        <v>44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144</v>
      </c>
      <c r="AZ97" s="148"/>
      <c r="BA97" s="148"/>
      <c r="BB97" s="148"/>
      <c r="BC97" s="148"/>
      <c r="BD97" s="148"/>
      <c r="BE97" s="150">
        <f t="shared" si="0"/>
        <v>0</v>
      </c>
      <c r="BF97" s="150">
        <f t="shared" si="1"/>
        <v>0</v>
      </c>
      <c r="BG97" s="150">
        <f t="shared" si="2"/>
        <v>0</v>
      </c>
      <c r="BH97" s="150">
        <f t="shared" si="3"/>
        <v>0</v>
      </c>
      <c r="BI97" s="150">
        <f t="shared" si="4"/>
        <v>0</v>
      </c>
      <c r="BJ97" s="149" t="s">
        <v>87</v>
      </c>
      <c r="BK97" s="148"/>
      <c r="BL97" s="148"/>
      <c r="BM97" s="148"/>
    </row>
    <row r="98" spans="2:65" s="1" customFormat="1" ht="18" customHeight="1">
      <c r="B98" s="38"/>
      <c r="C98" s="39"/>
      <c r="D98" s="255" t="s">
        <v>146</v>
      </c>
      <c r="E98" s="256"/>
      <c r="F98" s="256"/>
      <c r="G98" s="256"/>
      <c r="H98" s="256"/>
      <c r="I98" s="39"/>
      <c r="J98" s="39"/>
      <c r="K98" s="39"/>
      <c r="L98" s="39"/>
      <c r="M98" s="39"/>
      <c r="N98" s="253">
        <f>ROUND(N88*T98,2)</f>
        <v>0</v>
      </c>
      <c r="O98" s="254"/>
      <c r="P98" s="254"/>
      <c r="Q98" s="254"/>
      <c r="R98" s="40"/>
      <c r="S98" s="145"/>
      <c r="T98" s="146"/>
      <c r="U98" s="147" t="s">
        <v>44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144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87</v>
      </c>
      <c r="BK98" s="148"/>
      <c r="BL98" s="148"/>
      <c r="BM98" s="148"/>
    </row>
    <row r="99" spans="2:65" s="1" customFormat="1" ht="18" customHeight="1">
      <c r="B99" s="38"/>
      <c r="C99" s="39"/>
      <c r="D99" s="255" t="s">
        <v>147</v>
      </c>
      <c r="E99" s="256"/>
      <c r="F99" s="256"/>
      <c r="G99" s="256"/>
      <c r="H99" s="256"/>
      <c r="I99" s="39"/>
      <c r="J99" s="39"/>
      <c r="K99" s="39"/>
      <c r="L99" s="39"/>
      <c r="M99" s="39"/>
      <c r="N99" s="253">
        <f>ROUND(N88*T99,2)</f>
        <v>0</v>
      </c>
      <c r="O99" s="254"/>
      <c r="P99" s="254"/>
      <c r="Q99" s="254"/>
      <c r="R99" s="40"/>
      <c r="S99" s="145"/>
      <c r="T99" s="146"/>
      <c r="U99" s="147" t="s">
        <v>44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144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87</v>
      </c>
      <c r="BK99" s="148"/>
      <c r="BL99" s="148"/>
      <c r="BM99" s="148"/>
    </row>
    <row r="100" spans="2:65" s="1" customFormat="1" ht="18" customHeight="1">
      <c r="B100" s="38"/>
      <c r="C100" s="39"/>
      <c r="D100" s="255" t="s">
        <v>148</v>
      </c>
      <c r="E100" s="256"/>
      <c r="F100" s="256"/>
      <c r="G100" s="256"/>
      <c r="H100" s="256"/>
      <c r="I100" s="39"/>
      <c r="J100" s="39"/>
      <c r="K100" s="39"/>
      <c r="L100" s="39"/>
      <c r="M100" s="39"/>
      <c r="N100" s="253">
        <f>ROUND(N88*T100,2)</f>
        <v>0</v>
      </c>
      <c r="O100" s="254"/>
      <c r="P100" s="254"/>
      <c r="Q100" s="254"/>
      <c r="R100" s="40"/>
      <c r="S100" s="145"/>
      <c r="T100" s="146"/>
      <c r="U100" s="147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144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87</v>
      </c>
      <c r="BK100" s="148"/>
      <c r="BL100" s="148"/>
      <c r="BM100" s="148"/>
    </row>
    <row r="101" spans="2:65" s="1" customFormat="1" ht="18" customHeight="1">
      <c r="B101" s="38"/>
      <c r="C101" s="39"/>
      <c r="D101" s="109" t="s">
        <v>149</v>
      </c>
      <c r="E101" s="39"/>
      <c r="F101" s="39"/>
      <c r="G101" s="39"/>
      <c r="H101" s="39"/>
      <c r="I101" s="39"/>
      <c r="J101" s="39"/>
      <c r="K101" s="39"/>
      <c r="L101" s="39"/>
      <c r="M101" s="39"/>
      <c r="N101" s="253">
        <f>ROUND(N88*T101,2)</f>
        <v>0</v>
      </c>
      <c r="O101" s="254"/>
      <c r="P101" s="254"/>
      <c r="Q101" s="254"/>
      <c r="R101" s="40"/>
      <c r="S101" s="145"/>
      <c r="T101" s="151"/>
      <c r="U101" s="152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150</v>
      </c>
      <c r="AZ101" s="148"/>
      <c r="BA101" s="148"/>
      <c r="BB101" s="148"/>
      <c r="BC101" s="148"/>
      <c r="BD101" s="148"/>
      <c r="BE101" s="150">
        <f t="shared" si="0"/>
        <v>0</v>
      </c>
      <c r="BF101" s="150">
        <f t="shared" si="1"/>
        <v>0</v>
      </c>
      <c r="BG101" s="150">
        <f t="shared" si="2"/>
        <v>0</v>
      </c>
      <c r="BH101" s="150">
        <f t="shared" si="3"/>
        <v>0</v>
      </c>
      <c r="BI101" s="150">
        <f t="shared" si="4"/>
        <v>0</v>
      </c>
      <c r="BJ101" s="149" t="s">
        <v>87</v>
      </c>
      <c r="BK101" s="148"/>
      <c r="BL101" s="148"/>
      <c r="BM101" s="148"/>
    </row>
    <row r="102" spans="2:65" s="1" customFormat="1" ht="13.5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40"/>
      <c r="T102" s="132"/>
      <c r="U102" s="132"/>
    </row>
    <row r="103" spans="2:65" s="1" customFormat="1" ht="29.25" customHeight="1">
      <c r="B103" s="38"/>
      <c r="C103" s="120" t="s">
        <v>115</v>
      </c>
      <c r="D103" s="121"/>
      <c r="E103" s="121"/>
      <c r="F103" s="121"/>
      <c r="G103" s="121"/>
      <c r="H103" s="121"/>
      <c r="I103" s="121"/>
      <c r="J103" s="121"/>
      <c r="K103" s="121"/>
      <c r="L103" s="259">
        <f>ROUND(SUM(N88+N95),2)</f>
        <v>0</v>
      </c>
      <c r="M103" s="259"/>
      <c r="N103" s="259"/>
      <c r="O103" s="259"/>
      <c r="P103" s="259"/>
      <c r="Q103" s="259"/>
      <c r="R103" s="40"/>
      <c r="T103" s="132"/>
      <c r="U103" s="132"/>
    </row>
    <row r="104" spans="2:65" s="1" customFormat="1" ht="6.95" customHeight="1"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4"/>
      <c r="T104" s="132"/>
      <c r="U104" s="132"/>
    </row>
    <row r="108" spans="2:65" s="1" customFormat="1" ht="6.95" customHeight="1"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7"/>
    </row>
    <row r="109" spans="2:65" s="1" customFormat="1" ht="36.950000000000003" customHeight="1">
      <c r="B109" s="38"/>
      <c r="C109" s="217" t="s">
        <v>151</v>
      </c>
      <c r="D109" s="264"/>
      <c r="E109" s="264"/>
      <c r="F109" s="264"/>
      <c r="G109" s="264"/>
      <c r="H109" s="264"/>
      <c r="I109" s="264"/>
      <c r="J109" s="264"/>
      <c r="K109" s="264"/>
      <c r="L109" s="264"/>
      <c r="M109" s="264"/>
      <c r="N109" s="264"/>
      <c r="O109" s="264"/>
      <c r="P109" s="264"/>
      <c r="Q109" s="264"/>
      <c r="R109" s="40"/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30" customHeight="1">
      <c r="B111" s="38"/>
      <c r="C111" s="33" t="s">
        <v>19</v>
      </c>
      <c r="D111" s="39"/>
      <c r="E111" s="39"/>
      <c r="F111" s="262" t="str">
        <f>F6</f>
        <v>Hala POWERBRIGDE</v>
      </c>
      <c r="G111" s="263"/>
      <c r="H111" s="263"/>
      <c r="I111" s="263"/>
      <c r="J111" s="263"/>
      <c r="K111" s="263"/>
      <c r="L111" s="263"/>
      <c r="M111" s="263"/>
      <c r="N111" s="263"/>
      <c r="O111" s="263"/>
      <c r="P111" s="263"/>
      <c r="Q111" s="39"/>
      <c r="R111" s="40"/>
    </row>
    <row r="112" spans="2:65" s="1" customFormat="1" ht="36.950000000000003" customHeight="1">
      <c r="B112" s="38"/>
      <c r="C112" s="72" t="s">
        <v>123</v>
      </c>
      <c r="D112" s="39"/>
      <c r="E112" s="39"/>
      <c r="F112" s="237" t="str">
        <f>F7</f>
        <v>170310g - VODOVODNÍ  PŘÍPOJKA</v>
      </c>
      <c r="G112" s="264"/>
      <c r="H112" s="264"/>
      <c r="I112" s="264"/>
      <c r="J112" s="264"/>
      <c r="K112" s="264"/>
      <c r="L112" s="264"/>
      <c r="M112" s="264"/>
      <c r="N112" s="264"/>
      <c r="O112" s="264"/>
      <c r="P112" s="264"/>
      <c r="Q112" s="39"/>
      <c r="R112" s="40"/>
    </row>
    <row r="113" spans="2:65" s="1" customFormat="1" ht="6.95" customHeight="1"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40"/>
    </row>
    <row r="114" spans="2:65" s="1" customFormat="1" ht="18" customHeight="1">
      <c r="B114" s="38"/>
      <c r="C114" s="33" t="s">
        <v>24</v>
      </c>
      <c r="D114" s="39"/>
      <c r="E114" s="39"/>
      <c r="F114" s="31" t="str">
        <f>F9</f>
        <v>POPŮVKY</v>
      </c>
      <c r="G114" s="39"/>
      <c r="H114" s="39"/>
      <c r="I114" s="39"/>
      <c r="J114" s="39"/>
      <c r="K114" s="33" t="s">
        <v>26</v>
      </c>
      <c r="L114" s="39"/>
      <c r="M114" s="266" t="str">
        <f>IF(O9="","",O9)</f>
        <v>29.3.2017</v>
      </c>
      <c r="N114" s="266"/>
      <c r="O114" s="266"/>
      <c r="P114" s="266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>
      <c r="B116" s="38"/>
      <c r="C116" s="33" t="s">
        <v>28</v>
      </c>
      <c r="D116" s="39"/>
      <c r="E116" s="39"/>
      <c r="F116" s="31" t="str">
        <f>E12</f>
        <v>Powerbrigde spol. s.r.o. Popůvky</v>
      </c>
      <c r="G116" s="39"/>
      <c r="H116" s="39"/>
      <c r="I116" s="39"/>
      <c r="J116" s="39"/>
      <c r="K116" s="33" t="s">
        <v>34</v>
      </c>
      <c r="L116" s="39"/>
      <c r="M116" s="221" t="str">
        <f>E18</f>
        <v xml:space="preserve"> </v>
      </c>
      <c r="N116" s="221"/>
      <c r="O116" s="221"/>
      <c r="P116" s="221"/>
      <c r="Q116" s="221"/>
      <c r="R116" s="40"/>
    </row>
    <row r="117" spans="2:65" s="1" customFormat="1" ht="14.45" customHeight="1">
      <c r="B117" s="38"/>
      <c r="C117" s="33" t="s">
        <v>32</v>
      </c>
      <c r="D117" s="39"/>
      <c r="E117" s="39"/>
      <c r="F117" s="31" t="str">
        <f>IF(E15="","",E15)</f>
        <v>Vyplň údaj</v>
      </c>
      <c r="G117" s="39"/>
      <c r="H117" s="39"/>
      <c r="I117" s="39"/>
      <c r="J117" s="39"/>
      <c r="K117" s="33" t="s">
        <v>37</v>
      </c>
      <c r="L117" s="39"/>
      <c r="M117" s="221" t="str">
        <f>E21</f>
        <v>Kepertová</v>
      </c>
      <c r="N117" s="221"/>
      <c r="O117" s="221"/>
      <c r="P117" s="221"/>
      <c r="Q117" s="221"/>
      <c r="R117" s="40"/>
    </row>
    <row r="118" spans="2:65" s="1" customFormat="1" ht="10.35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5" s="8" customFormat="1" ht="29.25" customHeight="1">
      <c r="B119" s="153"/>
      <c r="C119" s="154" t="s">
        <v>152</v>
      </c>
      <c r="D119" s="155" t="s">
        <v>153</v>
      </c>
      <c r="E119" s="155" t="s">
        <v>61</v>
      </c>
      <c r="F119" s="280" t="s">
        <v>154</v>
      </c>
      <c r="G119" s="280"/>
      <c r="H119" s="280"/>
      <c r="I119" s="280"/>
      <c r="J119" s="155" t="s">
        <v>155</v>
      </c>
      <c r="K119" s="155" t="s">
        <v>156</v>
      </c>
      <c r="L119" s="281" t="s">
        <v>157</v>
      </c>
      <c r="M119" s="281"/>
      <c r="N119" s="280" t="s">
        <v>128</v>
      </c>
      <c r="O119" s="280"/>
      <c r="P119" s="280"/>
      <c r="Q119" s="282"/>
      <c r="R119" s="156"/>
      <c r="T119" s="83" t="s">
        <v>158</v>
      </c>
      <c r="U119" s="84" t="s">
        <v>43</v>
      </c>
      <c r="V119" s="84" t="s">
        <v>159</v>
      </c>
      <c r="W119" s="84" t="s">
        <v>160</v>
      </c>
      <c r="X119" s="84" t="s">
        <v>161</v>
      </c>
      <c r="Y119" s="84" t="s">
        <v>162</v>
      </c>
      <c r="Z119" s="84" t="s">
        <v>163</v>
      </c>
      <c r="AA119" s="85" t="s">
        <v>164</v>
      </c>
    </row>
    <row r="120" spans="2:65" s="1" customFormat="1" ht="29.25" customHeight="1">
      <c r="B120" s="38"/>
      <c r="C120" s="87" t="s">
        <v>125</v>
      </c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01">
        <f>BK120</f>
        <v>0</v>
      </c>
      <c r="O120" s="302"/>
      <c r="P120" s="302"/>
      <c r="Q120" s="302"/>
      <c r="R120" s="40"/>
      <c r="T120" s="86"/>
      <c r="U120" s="54"/>
      <c r="V120" s="54"/>
      <c r="W120" s="157">
        <f>W121+W163</f>
        <v>0</v>
      </c>
      <c r="X120" s="54"/>
      <c r="Y120" s="157">
        <f>Y121+Y163</f>
        <v>7.65757026</v>
      </c>
      <c r="Z120" s="54"/>
      <c r="AA120" s="158">
        <f>AA121+AA163</f>
        <v>0</v>
      </c>
      <c r="AT120" s="21" t="s">
        <v>78</v>
      </c>
      <c r="AU120" s="21" t="s">
        <v>130</v>
      </c>
      <c r="BK120" s="159">
        <f>BK121+BK163</f>
        <v>0</v>
      </c>
    </row>
    <row r="121" spans="2:65" s="9" customFormat="1" ht="37.35" customHeight="1">
      <c r="B121" s="160"/>
      <c r="C121" s="161"/>
      <c r="D121" s="162" t="s">
        <v>131</v>
      </c>
      <c r="E121" s="162"/>
      <c r="F121" s="162"/>
      <c r="G121" s="162"/>
      <c r="H121" s="162"/>
      <c r="I121" s="162"/>
      <c r="J121" s="162"/>
      <c r="K121" s="162"/>
      <c r="L121" s="162"/>
      <c r="M121" s="162"/>
      <c r="N121" s="303">
        <f>BK121</f>
        <v>0</v>
      </c>
      <c r="O121" s="276"/>
      <c r="P121" s="276"/>
      <c r="Q121" s="276"/>
      <c r="R121" s="163"/>
      <c r="T121" s="164"/>
      <c r="U121" s="161"/>
      <c r="V121" s="161"/>
      <c r="W121" s="165">
        <f>W122+W143+W151+W161</f>
        <v>0</v>
      </c>
      <c r="X121" s="161"/>
      <c r="Y121" s="165">
        <f>Y122+Y143+Y151+Y161</f>
        <v>7.65757026</v>
      </c>
      <c r="Z121" s="161"/>
      <c r="AA121" s="166">
        <f>AA122+AA143+AA151+AA161</f>
        <v>0</v>
      </c>
      <c r="AR121" s="167" t="s">
        <v>87</v>
      </c>
      <c r="AT121" s="168" t="s">
        <v>78</v>
      </c>
      <c r="AU121" s="168" t="s">
        <v>79</v>
      </c>
      <c r="AY121" s="167" t="s">
        <v>165</v>
      </c>
      <c r="BK121" s="169">
        <f>BK122+BK143+BK151+BK161</f>
        <v>0</v>
      </c>
    </row>
    <row r="122" spans="2:65" s="9" customFormat="1" ht="19.899999999999999" customHeight="1">
      <c r="B122" s="160"/>
      <c r="C122" s="161"/>
      <c r="D122" s="170" t="s">
        <v>132</v>
      </c>
      <c r="E122" s="170"/>
      <c r="F122" s="170"/>
      <c r="G122" s="170"/>
      <c r="H122" s="170"/>
      <c r="I122" s="170"/>
      <c r="J122" s="170"/>
      <c r="K122" s="170"/>
      <c r="L122" s="170"/>
      <c r="M122" s="170"/>
      <c r="N122" s="304">
        <f>BK122</f>
        <v>0</v>
      </c>
      <c r="O122" s="305"/>
      <c r="P122" s="305"/>
      <c r="Q122" s="305"/>
      <c r="R122" s="163"/>
      <c r="T122" s="164"/>
      <c r="U122" s="161"/>
      <c r="V122" s="161"/>
      <c r="W122" s="165">
        <f>SUM(W123:W142)</f>
        <v>0</v>
      </c>
      <c r="X122" s="161"/>
      <c r="Y122" s="165">
        <f>SUM(Y123:Y142)</f>
        <v>5.5180096000000001</v>
      </c>
      <c r="Z122" s="161"/>
      <c r="AA122" s="166">
        <f>SUM(AA123:AA142)</f>
        <v>0</v>
      </c>
      <c r="AR122" s="167" t="s">
        <v>87</v>
      </c>
      <c r="AT122" s="168" t="s">
        <v>78</v>
      </c>
      <c r="AU122" s="168" t="s">
        <v>87</v>
      </c>
      <c r="AY122" s="167" t="s">
        <v>165</v>
      </c>
      <c r="BK122" s="169">
        <f>SUM(BK123:BK142)</f>
        <v>0</v>
      </c>
    </row>
    <row r="123" spans="2:65" s="1" customFormat="1" ht="31.5" customHeight="1">
      <c r="B123" s="38"/>
      <c r="C123" s="171" t="s">
        <v>87</v>
      </c>
      <c r="D123" s="171" t="s">
        <v>166</v>
      </c>
      <c r="E123" s="172" t="s">
        <v>167</v>
      </c>
      <c r="F123" s="283" t="s">
        <v>168</v>
      </c>
      <c r="G123" s="283"/>
      <c r="H123" s="283"/>
      <c r="I123" s="283"/>
      <c r="J123" s="173" t="s">
        <v>169</v>
      </c>
      <c r="K123" s="174">
        <v>8.5760000000000005</v>
      </c>
      <c r="L123" s="284">
        <v>0</v>
      </c>
      <c r="M123" s="285"/>
      <c r="N123" s="286">
        <f>ROUND(L123*K123,2)</f>
        <v>0</v>
      </c>
      <c r="O123" s="286"/>
      <c r="P123" s="286"/>
      <c r="Q123" s="286"/>
      <c r="R123" s="40"/>
      <c r="T123" s="175" t="s">
        <v>22</v>
      </c>
      <c r="U123" s="47" t="s">
        <v>44</v>
      </c>
      <c r="V123" s="39"/>
      <c r="W123" s="176">
        <f>V123*K123</f>
        <v>0</v>
      </c>
      <c r="X123" s="176">
        <v>0</v>
      </c>
      <c r="Y123" s="176">
        <f>X123*K123</f>
        <v>0</v>
      </c>
      <c r="Z123" s="176">
        <v>0</v>
      </c>
      <c r="AA123" s="177">
        <f>Z123*K123</f>
        <v>0</v>
      </c>
      <c r="AR123" s="21" t="s">
        <v>170</v>
      </c>
      <c r="AT123" s="21" t="s">
        <v>166</v>
      </c>
      <c r="AU123" s="21" t="s">
        <v>121</v>
      </c>
      <c r="AY123" s="21" t="s">
        <v>165</v>
      </c>
      <c r="BE123" s="113">
        <f>IF(U123="základní",N123,0)</f>
        <v>0</v>
      </c>
      <c r="BF123" s="113">
        <f>IF(U123="snížená",N123,0)</f>
        <v>0</v>
      </c>
      <c r="BG123" s="113">
        <f>IF(U123="zákl. přenesená",N123,0)</f>
        <v>0</v>
      </c>
      <c r="BH123" s="113">
        <f>IF(U123="sníž. přenesená",N123,0)</f>
        <v>0</v>
      </c>
      <c r="BI123" s="113">
        <f>IF(U123="nulová",N123,0)</f>
        <v>0</v>
      </c>
      <c r="BJ123" s="21" t="s">
        <v>87</v>
      </c>
      <c r="BK123" s="113">
        <f>ROUND(L123*K123,2)</f>
        <v>0</v>
      </c>
      <c r="BL123" s="21" t="s">
        <v>170</v>
      </c>
      <c r="BM123" s="21" t="s">
        <v>1023</v>
      </c>
    </row>
    <row r="124" spans="2:65" s="10" customFormat="1" ht="22.5" customHeight="1">
      <c r="B124" s="178"/>
      <c r="C124" s="179"/>
      <c r="D124" s="179"/>
      <c r="E124" s="180" t="s">
        <v>22</v>
      </c>
      <c r="F124" s="287" t="s">
        <v>1024</v>
      </c>
      <c r="G124" s="288"/>
      <c r="H124" s="288"/>
      <c r="I124" s="288"/>
      <c r="J124" s="179"/>
      <c r="K124" s="181" t="s">
        <v>22</v>
      </c>
      <c r="L124" s="179"/>
      <c r="M124" s="179"/>
      <c r="N124" s="179"/>
      <c r="O124" s="179"/>
      <c r="P124" s="179"/>
      <c r="Q124" s="179"/>
      <c r="R124" s="182"/>
      <c r="T124" s="183"/>
      <c r="U124" s="179"/>
      <c r="V124" s="179"/>
      <c r="W124" s="179"/>
      <c r="X124" s="179"/>
      <c r="Y124" s="179"/>
      <c r="Z124" s="179"/>
      <c r="AA124" s="184"/>
      <c r="AT124" s="185" t="s">
        <v>173</v>
      </c>
      <c r="AU124" s="185" t="s">
        <v>121</v>
      </c>
      <c r="AV124" s="10" t="s">
        <v>87</v>
      </c>
      <c r="AW124" s="10" t="s">
        <v>36</v>
      </c>
      <c r="AX124" s="10" t="s">
        <v>79</v>
      </c>
      <c r="AY124" s="185" t="s">
        <v>165</v>
      </c>
    </row>
    <row r="125" spans="2:65" s="11" customFormat="1" ht="22.5" customHeight="1">
      <c r="B125" s="186"/>
      <c r="C125" s="187"/>
      <c r="D125" s="187"/>
      <c r="E125" s="188" t="s">
        <v>22</v>
      </c>
      <c r="F125" s="291" t="s">
        <v>1025</v>
      </c>
      <c r="G125" s="292"/>
      <c r="H125" s="292"/>
      <c r="I125" s="292"/>
      <c r="J125" s="187"/>
      <c r="K125" s="189">
        <v>8.5760000000000005</v>
      </c>
      <c r="L125" s="187"/>
      <c r="M125" s="187"/>
      <c r="N125" s="187"/>
      <c r="O125" s="187"/>
      <c r="P125" s="187"/>
      <c r="Q125" s="187"/>
      <c r="R125" s="190"/>
      <c r="T125" s="191"/>
      <c r="U125" s="187"/>
      <c r="V125" s="187"/>
      <c r="W125" s="187"/>
      <c r="X125" s="187"/>
      <c r="Y125" s="187"/>
      <c r="Z125" s="187"/>
      <c r="AA125" s="192"/>
      <c r="AT125" s="193" t="s">
        <v>173</v>
      </c>
      <c r="AU125" s="193" t="s">
        <v>121</v>
      </c>
      <c r="AV125" s="11" t="s">
        <v>121</v>
      </c>
      <c r="AW125" s="11" t="s">
        <v>36</v>
      </c>
      <c r="AX125" s="11" t="s">
        <v>87</v>
      </c>
      <c r="AY125" s="193" t="s">
        <v>165</v>
      </c>
    </row>
    <row r="126" spans="2:65" s="1" customFormat="1" ht="31.5" customHeight="1">
      <c r="B126" s="38"/>
      <c r="C126" s="171" t="s">
        <v>121</v>
      </c>
      <c r="D126" s="171" t="s">
        <v>166</v>
      </c>
      <c r="E126" s="172" t="s">
        <v>181</v>
      </c>
      <c r="F126" s="283" t="s">
        <v>182</v>
      </c>
      <c r="G126" s="283"/>
      <c r="H126" s="283"/>
      <c r="I126" s="283"/>
      <c r="J126" s="173" t="s">
        <v>169</v>
      </c>
      <c r="K126" s="174">
        <v>8.5760000000000005</v>
      </c>
      <c r="L126" s="284">
        <v>0</v>
      </c>
      <c r="M126" s="285"/>
      <c r="N126" s="286">
        <f>ROUND(L126*K126,2)</f>
        <v>0</v>
      </c>
      <c r="O126" s="286"/>
      <c r="P126" s="286"/>
      <c r="Q126" s="286"/>
      <c r="R126" s="40"/>
      <c r="T126" s="175" t="s">
        <v>22</v>
      </c>
      <c r="U126" s="47" t="s">
        <v>44</v>
      </c>
      <c r="V126" s="39"/>
      <c r="W126" s="176">
        <f>V126*K126</f>
        <v>0</v>
      </c>
      <c r="X126" s="176">
        <v>0</v>
      </c>
      <c r="Y126" s="176">
        <f>X126*K126</f>
        <v>0</v>
      </c>
      <c r="Z126" s="176">
        <v>0</v>
      </c>
      <c r="AA126" s="177">
        <f>Z126*K126</f>
        <v>0</v>
      </c>
      <c r="AR126" s="21" t="s">
        <v>170</v>
      </c>
      <c r="AT126" s="21" t="s">
        <v>166</v>
      </c>
      <c r="AU126" s="21" t="s">
        <v>121</v>
      </c>
      <c r="AY126" s="21" t="s">
        <v>165</v>
      </c>
      <c r="BE126" s="113">
        <f>IF(U126="základní",N126,0)</f>
        <v>0</v>
      </c>
      <c r="BF126" s="113">
        <f>IF(U126="snížená",N126,0)</f>
        <v>0</v>
      </c>
      <c r="BG126" s="113">
        <f>IF(U126="zákl. přenesená",N126,0)</f>
        <v>0</v>
      </c>
      <c r="BH126" s="113">
        <f>IF(U126="sníž. přenesená",N126,0)</f>
        <v>0</v>
      </c>
      <c r="BI126" s="113">
        <f>IF(U126="nulová",N126,0)</f>
        <v>0</v>
      </c>
      <c r="BJ126" s="21" t="s">
        <v>87</v>
      </c>
      <c r="BK126" s="113">
        <f>ROUND(L126*K126,2)</f>
        <v>0</v>
      </c>
      <c r="BL126" s="21" t="s">
        <v>170</v>
      </c>
      <c r="BM126" s="21" t="s">
        <v>1026</v>
      </c>
    </row>
    <row r="127" spans="2:65" s="1" customFormat="1" ht="31.5" customHeight="1">
      <c r="B127" s="38"/>
      <c r="C127" s="171" t="s">
        <v>184</v>
      </c>
      <c r="D127" s="171" t="s">
        <v>166</v>
      </c>
      <c r="E127" s="172" t="s">
        <v>1027</v>
      </c>
      <c r="F127" s="283" t="s">
        <v>1028</v>
      </c>
      <c r="G127" s="283"/>
      <c r="H127" s="283"/>
      <c r="I127" s="283"/>
      <c r="J127" s="173" t="s">
        <v>725</v>
      </c>
      <c r="K127" s="174">
        <v>21.44</v>
      </c>
      <c r="L127" s="284">
        <v>0</v>
      </c>
      <c r="M127" s="285"/>
      <c r="N127" s="286">
        <f>ROUND(L127*K127,2)</f>
        <v>0</v>
      </c>
      <c r="O127" s="286"/>
      <c r="P127" s="286"/>
      <c r="Q127" s="286"/>
      <c r="R127" s="40"/>
      <c r="T127" s="175" t="s">
        <v>22</v>
      </c>
      <c r="U127" s="47" t="s">
        <v>44</v>
      </c>
      <c r="V127" s="39"/>
      <c r="W127" s="176">
        <f>V127*K127</f>
        <v>0</v>
      </c>
      <c r="X127" s="176">
        <v>8.4000000000000003E-4</v>
      </c>
      <c r="Y127" s="176">
        <f>X127*K127</f>
        <v>1.8009600000000001E-2</v>
      </c>
      <c r="Z127" s="176">
        <v>0</v>
      </c>
      <c r="AA127" s="177">
        <f>Z127*K127</f>
        <v>0</v>
      </c>
      <c r="AR127" s="21" t="s">
        <v>170</v>
      </c>
      <c r="AT127" s="21" t="s">
        <v>166</v>
      </c>
      <c r="AU127" s="21" t="s">
        <v>121</v>
      </c>
      <c r="AY127" s="21" t="s">
        <v>165</v>
      </c>
      <c r="BE127" s="113">
        <f>IF(U127="základní",N127,0)</f>
        <v>0</v>
      </c>
      <c r="BF127" s="113">
        <f>IF(U127="snížená",N127,0)</f>
        <v>0</v>
      </c>
      <c r="BG127" s="113">
        <f>IF(U127="zákl. přenesená",N127,0)</f>
        <v>0</v>
      </c>
      <c r="BH127" s="113">
        <f>IF(U127="sníž. přenesená",N127,0)</f>
        <v>0</v>
      </c>
      <c r="BI127" s="113">
        <f>IF(U127="nulová",N127,0)</f>
        <v>0</v>
      </c>
      <c r="BJ127" s="21" t="s">
        <v>87</v>
      </c>
      <c r="BK127" s="113">
        <f>ROUND(L127*K127,2)</f>
        <v>0</v>
      </c>
      <c r="BL127" s="21" t="s">
        <v>170</v>
      </c>
      <c r="BM127" s="21" t="s">
        <v>1029</v>
      </c>
    </row>
    <row r="128" spans="2:65" s="11" customFormat="1" ht="22.5" customHeight="1">
      <c r="B128" s="186"/>
      <c r="C128" s="187"/>
      <c r="D128" s="187"/>
      <c r="E128" s="188" t="s">
        <v>22</v>
      </c>
      <c r="F128" s="299" t="s">
        <v>1030</v>
      </c>
      <c r="G128" s="300"/>
      <c r="H128" s="300"/>
      <c r="I128" s="300"/>
      <c r="J128" s="187"/>
      <c r="K128" s="189">
        <v>21.44</v>
      </c>
      <c r="L128" s="187"/>
      <c r="M128" s="187"/>
      <c r="N128" s="187"/>
      <c r="O128" s="187"/>
      <c r="P128" s="187"/>
      <c r="Q128" s="187"/>
      <c r="R128" s="190"/>
      <c r="T128" s="191"/>
      <c r="U128" s="187"/>
      <c r="V128" s="187"/>
      <c r="W128" s="187"/>
      <c r="X128" s="187"/>
      <c r="Y128" s="187"/>
      <c r="Z128" s="187"/>
      <c r="AA128" s="192"/>
      <c r="AT128" s="193" t="s">
        <v>173</v>
      </c>
      <c r="AU128" s="193" t="s">
        <v>121</v>
      </c>
      <c r="AV128" s="11" t="s">
        <v>121</v>
      </c>
      <c r="AW128" s="11" t="s">
        <v>36</v>
      </c>
      <c r="AX128" s="11" t="s">
        <v>87</v>
      </c>
      <c r="AY128" s="193" t="s">
        <v>165</v>
      </c>
    </row>
    <row r="129" spans="2:65" s="1" customFormat="1" ht="31.5" customHeight="1">
      <c r="B129" s="38"/>
      <c r="C129" s="171" t="s">
        <v>170</v>
      </c>
      <c r="D129" s="171" t="s">
        <v>166</v>
      </c>
      <c r="E129" s="172" t="s">
        <v>1031</v>
      </c>
      <c r="F129" s="283" t="s">
        <v>1032</v>
      </c>
      <c r="G129" s="283"/>
      <c r="H129" s="283"/>
      <c r="I129" s="283"/>
      <c r="J129" s="173" t="s">
        <v>725</v>
      </c>
      <c r="K129" s="174">
        <v>21.44</v>
      </c>
      <c r="L129" s="284">
        <v>0</v>
      </c>
      <c r="M129" s="285"/>
      <c r="N129" s="286">
        <f t="shared" ref="N129:N134" si="5">ROUND(L129*K129,2)</f>
        <v>0</v>
      </c>
      <c r="O129" s="286"/>
      <c r="P129" s="286"/>
      <c r="Q129" s="286"/>
      <c r="R129" s="40"/>
      <c r="T129" s="175" t="s">
        <v>22</v>
      </c>
      <c r="U129" s="47" t="s">
        <v>44</v>
      </c>
      <c r="V129" s="39"/>
      <c r="W129" s="176">
        <f t="shared" ref="W129:W134" si="6">V129*K129</f>
        <v>0</v>
      </c>
      <c r="X129" s="176">
        <v>0</v>
      </c>
      <c r="Y129" s="176">
        <f t="shared" ref="Y129:Y134" si="7">X129*K129</f>
        <v>0</v>
      </c>
      <c r="Z129" s="176">
        <v>0</v>
      </c>
      <c r="AA129" s="177">
        <f t="shared" ref="AA129:AA134" si="8">Z129*K129</f>
        <v>0</v>
      </c>
      <c r="AR129" s="21" t="s">
        <v>170</v>
      </c>
      <c r="AT129" s="21" t="s">
        <v>166</v>
      </c>
      <c r="AU129" s="21" t="s">
        <v>121</v>
      </c>
      <c r="AY129" s="21" t="s">
        <v>165</v>
      </c>
      <c r="BE129" s="113">
        <f t="shared" ref="BE129:BE134" si="9">IF(U129="základní",N129,0)</f>
        <v>0</v>
      </c>
      <c r="BF129" s="113">
        <f t="shared" ref="BF129:BF134" si="10">IF(U129="snížená",N129,0)</f>
        <v>0</v>
      </c>
      <c r="BG129" s="113">
        <f t="shared" ref="BG129:BG134" si="11">IF(U129="zákl. přenesená",N129,0)</f>
        <v>0</v>
      </c>
      <c r="BH129" s="113">
        <f t="shared" ref="BH129:BH134" si="12">IF(U129="sníž. přenesená",N129,0)</f>
        <v>0</v>
      </c>
      <c r="BI129" s="113">
        <f t="shared" ref="BI129:BI134" si="13">IF(U129="nulová",N129,0)</f>
        <v>0</v>
      </c>
      <c r="BJ129" s="21" t="s">
        <v>87</v>
      </c>
      <c r="BK129" s="113">
        <f t="shared" ref="BK129:BK134" si="14">ROUND(L129*K129,2)</f>
        <v>0</v>
      </c>
      <c r="BL129" s="21" t="s">
        <v>170</v>
      </c>
      <c r="BM129" s="21" t="s">
        <v>1033</v>
      </c>
    </row>
    <row r="130" spans="2:65" s="1" customFormat="1" ht="31.5" customHeight="1">
      <c r="B130" s="38"/>
      <c r="C130" s="171" t="s">
        <v>193</v>
      </c>
      <c r="D130" s="171" t="s">
        <v>166</v>
      </c>
      <c r="E130" s="172" t="s">
        <v>185</v>
      </c>
      <c r="F130" s="283" t="s">
        <v>186</v>
      </c>
      <c r="G130" s="283"/>
      <c r="H130" s="283"/>
      <c r="I130" s="283"/>
      <c r="J130" s="173" t="s">
        <v>169</v>
      </c>
      <c r="K130" s="174">
        <v>8.5760000000000005</v>
      </c>
      <c r="L130" s="284">
        <v>0</v>
      </c>
      <c r="M130" s="285"/>
      <c r="N130" s="286">
        <f t="shared" si="5"/>
        <v>0</v>
      </c>
      <c r="O130" s="286"/>
      <c r="P130" s="286"/>
      <c r="Q130" s="286"/>
      <c r="R130" s="40"/>
      <c r="T130" s="175" t="s">
        <v>22</v>
      </c>
      <c r="U130" s="47" t="s">
        <v>44</v>
      </c>
      <c r="V130" s="39"/>
      <c r="W130" s="176">
        <f t="shared" si="6"/>
        <v>0</v>
      </c>
      <c r="X130" s="176">
        <v>0</v>
      </c>
      <c r="Y130" s="176">
        <f t="shared" si="7"/>
        <v>0</v>
      </c>
      <c r="Z130" s="176">
        <v>0</v>
      </c>
      <c r="AA130" s="177">
        <f t="shared" si="8"/>
        <v>0</v>
      </c>
      <c r="AR130" s="21" t="s">
        <v>170</v>
      </c>
      <c r="AT130" s="21" t="s">
        <v>166</v>
      </c>
      <c r="AU130" s="21" t="s">
        <v>121</v>
      </c>
      <c r="AY130" s="21" t="s">
        <v>165</v>
      </c>
      <c r="BE130" s="113">
        <f t="shared" si="9"/>
        <v>0</v>
      </c>
      <c r="BF130" s="113">
        <f t="shared" si="10"/>
        <v>0</v>
      </c>
      <c r="BG130" s="113">
        <f t="shared" si="11"/>
        <v>0</v>
      </c>
      <c r="BH130" s="113">
        <f t="shared" si="12"/>
        <v>0</v>
      </c>
      <c r="BI130" s="113">
        <f t="shared" si="13"/>
        <v>0</v>
      </c>
      <c r="BJ130" s="21" t="s">
        <v>87</v>
      </c>
      <c r="BK130" s="113">
        <f t="shared" si="14"/>
        <v>0</v>
      </c>
      <c r="BL130" s="21" t="s">
        <v>170</v>
      </c>
      <c r="BM130" s="21" t="s">
        <v>1034</v>
      </c>
    </row>
    <row r="131" spans="2:65" s="1" customFormat="1" ht="31.5" customHeight="1">
      <c r="B131" s="38"/>
      <c r="C131" s="171" t="s">
        <v>197</v>
      </c>
      <c r="D131" s="171" t="s">
        <v>166</v>
      </c>
      <c r="E131" s="172" t="s">
        <v>188</v>
      </c>
      <c r="F131" s="283" t="s">
        <v>189</v>
      </c>
      <c r="G131" s="283"/>
      <c r="H131" s="283"/>
      <c r="I131" s="283"/>
      <c r="J131" s="173" t="s">
        <v>169</v>
      </c>
      <c r="K131" s="174">
        <v>2.4119999999999999</v>
      </c>
      <c r="L131" s="284">
        <v>0</v>
      </c>
      <c r="M131" s="285"/>
      <c r="N131" s="286">
        <f t="shared" si="5"/>
        <v>0</v>
      </c>
      <c r="O131" s="286"/>
      <c r="P131" s="286"/>
      <c r="Q131" s="286"/>
      <c r="R131" s="40"/>
      <c r="T131" s="175" t="s">
        <v>22</v>
      </c>
      <c r="U131" s="47" t="s">
        <v>44</v>
      </c>
      <c r="V131" s="39"/>
      <c r="W131" s="176">
        <f t="shared" si="6"/>
        <v>0</v>
      </c>
      <c r="X131" s="176">
        <v>0</v>
      </c>
      <c r="Y131" s="176">
        <f t="shared" si="7"/>
        <v>0</v>
      </c>
      <c r="Z131" s="176">
        <v>0</v>
      </c>
      <c r="AA131" s="177">
        <f t="shared" si="8"/>
        <v>0</v>
      </c>
      <c r="AR131" s="21" t="s">
        <v>170</v>
      </c>
      <c r="AT131" s="21" t="s">
        <v>166</v>
      </c>
      <c r="AU131" s="21" t="s">
        <v>121</v>
      </c>
      <c r="AY131" s="21" t="s">
        <v>165</v>
      </c>
      <c r="BE131" s="113">
        <f t="shared" si="9"/>
        <v>0</v>
      </c>
      <c r="BF131" s="113">
        <f t="shared" si="10"/>
        <v>0</v>
      </c>
      <c r="BG131" s="113">
        <f t="shared" si="11"/>
        <v>0</v>
      </c>
      <c r="BH131" s="113">
        <f t="shared" si="12"/>
        <v>0</v>
      </c>
      <c r="BI131" s="113">
        <f t="shared" si="13"/>
        <v>0</v>
      </c>
      <c r="BJ131" s="21" t="s">
        <v>87</v>
      </c>
      <c r="BK131" s="113">
        <f t="shared" si="14"/>
        <v>0</v>
      </c>
      <c r="BL131" s="21" t="s">
        <v>170</v>
      </c>
      <c r="BM131" s="21" t="s">
        <v>1035</v>
      </c>
    </row>
    <row r="132" spans="2:65" s="1" customFormat="1" ht="22.5" customHeight="1">
      <c r="B132" s="38"/>
      <c r="C132" s="171" t="s">
        <v>202</v>
      </c>
      <c r="D132" s="171" t="s">
        <v>166</v>
      </c>
      <c r="E132" s="172" t="s">
        <v>194</v>
      </c>
      <c r="F132" s="283" t="s">
        <v>195</v>
      </c>
      <c r="G132" s="283"/>
      <c r="H132" s="283"/>
      <c r="I132" s="283"/>
      <c r="J132" s="173" t="s">
        <v>169</v>
      </c>
      <c r="K132" s="174">
        <v>2.4119999999999999</v>
      </c>
      <c r="L132" s="284">
        <v>0</v>
      </c>
      <c r="M132" s="285"/>
      <c r="N132" s="286">
        <f t="shared" si="5"/>
        <v>0</v>
      </c>
      <c r="O132" s="286"/>
      <c r="P132" s="286"/>
      <c r="Q132" s="286"/>
      <c r="R132" s="40"/>
      <c r="T132" s="175" t="s">
        <v>22</v>
      </c>
      <c r="U132" s="47" t="s">
        <v>44</v>
      </c>
      <c r="V132" s="39"/>
      <c r="W132" s="176">
        <f t="shared" si="6"/>
        <v>0</v>
      </c>
      <c r="X132" s="176">
        <v>0</v>
      </c>
      <c r="Y132" s="176">
        <f t="shared" si="7"/>
        <v>0</v>
      </c>
      <c r="Z132" s="176">
        <v>0</v>
      </c>
      <c r="AA132" s="177">
        <f t="shared" si="8"/>
        <v>0</v>
      </c>
      <c r="AR132" s="21" t="s">
        <v>170</v>
      </c>
      <c r="AT132" s="21" t="s">
        <v>166</v>
      </c>
      <c r="AU132" s="21" t="s">
        <v>121</v>
      </c>
      <c r="AY132" s="21" t="s">
        <v>165</v>
      </c>
      <c r="BE132" s="113">
        <f t="shared" si="9"/>
        <v>0</v>
      </c>
      <c r="BF132" s="113">
        <f t="shared" si="10"/>
        <v>0</v>
      </c>
      <c r="BG132" s="113">
        <f t="shared" si="11"/>
        <v>0</v>
      </c>
      <c r="BH132" s="113">
        <f t="shared" si="12"/>
        <v>0</v>
      </c>
      <c r="BI132" s="113">
        <f t="shared" si="13"/>
        <v>0</v>
      </c>
      <c r="BJ132" s="21" t="s">
        <v>87</v>
      </c>
      <c r="BK132" s="113">
        <f t="shared" si="14"/>
        <v>0</v>
      </c>
      <c r="BL132" s="21" t="s">
        <v>170</v>
      </c>
      <c r="BM132" s="21" t="s">
        <v>1036</v>
      </c>
    </row>
    <row r="133" spans="2:65" s="1" customFormat="1" ht="31.5" customHeight="1">
      <c r="B133" s="38"/>
      <c r="C133" s="171" t="s">
        <v>210</v>
      </c>
      <c r="D133" s="171" t="s">
        <v>166</v>
      </c>
      <c r="E133" s="172" t="s">
        <v>198</v>
      </c>
      <c r="F133" s="283" t="s">
        <v>199</v>
      </c>
      <c r="G133" s="283"/>
      <c r="H133" s="283"/>
      <c r="I133" s="283"/>
      <c r="J133" s="173" t="s">
        <v>200</v>
      </c>
      <c r="K133" s="174">
        <v>4.3419999999999996</v>
      </c>
      <c r="L133" s="284">
        <v>0</v>
      </c>
      <c r="M133" s="285"/>
      <c r="N133" s="286">
        <f t="shared" si="5"/>
        <v>0</v>
      </c>
      <c r="O133" s="286"/>
      <c r="P133" s="286"/>
      <c r="Q133" s="286"/>
      <c r="R133" s="40"/>
      <c r="T133" s="175" t="s">
        <v>22</v>
      </c>
      <c r="U133" s="47" t="s">
        <v>44</v>
      </c>
      <c r="V133" s="39"/>
      <c r="W133" s="176">
        <f t="shared" si="6"/>
        <v>0</v>
      </c>
      <c r="X133" s="176">
        <v>0</v>
      </c>
      <c r="Y133" s="176">
        <f t="shared" si="7"/>
        <v>0</v>
      </c>
      <c r="Z133" s="176">
        <v>0</v>
      </c>
      <c r="AA133" s="177">
        <f t="shared" si="8"/>
        <v>0</v>
      </c>
      <c r="AR133" s="21" t="s">
        <v>170</v>
      </c>
      <c r="AT133" s="21" t="s">
        <v>166</v>
      </c>
      <c r="AU133" s="21" t="s">
        <v>121</v>
      </c>
      <c r="AY133" s="21" t="s">
        <v>165</v>
      </c>
      <c r="BE133" s="113">
        <f t="shared" si="9"/>
        <v>0</v>
      </c>
      <c r="BF133" s="113">
        <f t="shared" si="10"/>
        <v>0</v>
      </c>
      <c r="BG133" s="113">
        <f t="shared" si="11"/>
        <v>0</v>
      </c>
      <c r="BH133" s="113">
        <f t="shared" si="12"/>
        <v>0</v>
      </c>
      <c r="BI133" s="113">
        <f t="shared" si="13"/>
        <v>0</v>
      </c>
      <c r="BJ133" s="21" t="s">
        <v>87</v>
      </c>
      <c r="BK133" s="113">
        <f t="shared" si="14"/>
        <v>0</v>
      </c>
      <c r="BL133" s="21" t="s">
        <v>170</v>
      </c>
      <c r="BM133" s="21" t="s">
        <v>1037</v>
      </c>
    </row>
    <row r="134" spans="2:65" s="1" customFormat="1" ht="31.5" customHeight="1">
      <c r="B134" s="38"/>
      <c r="C134" s="171" t="s">
        <v>220</v>
      </c>
      <c r="D134" s="171" t="s">
        <v>166</v>
      </c>
      <c r="E134" s="172" t="s">
        <v>203</v>
      </c>
      <c r="F134" s="283" t="s">
        <v>204</v>
      </c>
      <c r="G134" s="283"/>
      <c r="H134" s="283"/>
      <c r="I134" s="283"/>
      <c r="J134" s="173" t="s">
        <v>169</v>
      </c>
      <c r="K134" s="174">
        <v>6.1639999999999997</v>
      </c>
      <c r="L134" s="284">
        <v>0</v>
      </c>
      <c r="M134" s="285"/>
      <c r="N134" s="286">
        <f t="shared" si="5"/>
        <v>0</v>
      </c>
      <c r="O134" s="286"/>
      <c r="P134" s="286"/>
      <c r="Q134" s="286"/>
      <c r="R134" s="40"/>
      <c r="T134" s="175" t="s">
        <v>22</v>
      </c>
      <c r="U134" s="47" t="s">
        <v>44</v>
      </c>
      <c r="V134" s="39"/>
      <c r="W134" s="176">
        <f t="shared" si="6"/>
        <v>0</v>
      </c>
      <c r="X134" s="176">
        <v>0</v>
      </c>
      <c r="Y134" s="176">
        <f t="shared" si="7"/>
        <v>0</v>
      </c>
      <c r="Z134" s="176">
        <v>0</v>
      </c>
      <c r="AA134" s="177">
        <f t="shared" si="8"/>
        <v>0</v>
      </c>
      <c r="AR134" s="21" t="s">
        <v>170</v>
      </c>
      <c r="AT134" s="21" t="s">
        <v>166</v>
      </c>
      <c r="AU134" s="21" t="s">
        <v>121</v>
      </c>
      <c r="AY134" s="21" t="s">
        <v>165</v>
      </c>
      <c r="BE134" s="113">
        <f t="shared" si="9"/>
        <v>0</v>
      </c>
      <c r="BF134" s="113">
        <f t="shared" si="10"/>
        <v>0</v>
      </c>
      <c r="BG134" s="113">
        <f t="shared" si="11"/>
        <v>0</v>
      </c>
      <c r="BH134" s="113">
        <f t="shared" si="12"/>
        <v>0</v>
      </c>
      <c r="BI134" s="113">
        <f t="shared" si="13"/>
        <v>0</v>
      </c>
      <c r="BJ134" s="21" t="s">
        <v>87</v>
      </c>
      <c r="BK134" s="113">
        <f t="shared" si="14"/>
        <v>0</v>
      </c>
      <c r="BL134" s="21" t="s">
        <v>170</v>
      </c>
      <c r="BM134" s="21" t="s">
        <v>1038</v>
      </c>
    </row>
    <row r="135" spans="2:65" s="10" customFormat="1" ht="22.5" customHeight="1">
      <c r="B135" s="178"/>
      <c r="C135" s="179"/>
      <c r="D135" s="179"/>
      <c r="E135" s="180" t="s">
        <v>22</v>
      </c>
      <c r="F135" s="287" t="s">
        <v>736</v>
      </c>
      <c r="G135" s="288"/>
      <c r="H135" s="288"/>
      <c r="I135" s="288"/>
      <c r="J135" s="179"/>
      <c r="K135" s="181" t="s">
        <v>22</v>
      </c>
      <c r="L135" s="179"/>
      <c r="M135" s="179"/>
      <c r="N135" s="179"/>
      <c r="O135" s="179"/>
      <c r="P135" s="179"/>
      <c r="Q135" s="179"/>
      <c r="R135" s="182"/>
      <c r="T135" s="183"/>
      <c r="U135" s="179"/>
      <c r="V135" s="179"/>
      <c r="W135" s="179"/>
      <c r="X135" s="179"/>
      <c r="Y135" s="179"/>
      <c r="Z135" s="179"/>
      <c r="AA135" s="184"/>
      <c r="AT135" s="185" t="s">
        <v>173</v>
      </c>
      <c r="AU135" s="185" t="s">
        <v>121</v>
      </c>
      <c r="AV135" s="10" t="s">
        <v>87</v>
      </c>
      <c r="AW135" s="10" t="s">
        <v>36</v>
      </c>
      <c r="AX135" s="10" t="s">
        <v>79</v>
      </c>
      <c r="AY135" s="185" t="s">
        <v>165</v>
      </c>
    </row>
    <row r="136" spans="2:65" s="11" customFormat="1" ht="22.5" customHeight="1">
      <c r="B136" s="186"/>
      <c r="C136" s="187"/>
      <c r="D136" s="187"/>
      <c r="E136" s="188" t="s">
        <v>22</v>
      </c>
      <c r="F136" s="291" t="s">
        <v>1039</v>
      </c>
      <c r="G136" s="292"/>
      <c r="H136" s="292"/>
      <c r="I136" s="292"/>
      <c r="J136" s="187"/>
      <c r="K136" s="189">
        <v>8.5760000000000005</v>
      </c>
      <c r="L136" s="187"/>
      <c r="M136" s="187"/>
      <c r="N136" s="187"/>
      <c r="O136" s="187"/>
      <c r="P136" s="187"/>
      <c r="Q136" s="187"/>
      <c r="R136" s="190"/>
      <c r="T136" s="191"/>
      <c r="U136" s="187"/>
      <c r="V136" s="187"/>
      <c r="W136" s="187"/>
      <c r="X136" s="187"/>
      <c r="Y136" s="187"/>
      <c r="Z136" s="187"/>
      <c r="AA136" s="192"/>
      <c r="AT136" s="193" t="s">
        <v>173</v>
      </c>
      <c r="AU136" s="193" t="s">
        <v>121</v>
      </c>
      <c r="AV136" s="11" t="s">
        <v>121</v>
      </c>
      <c r="AW136" s="11" t="s">
        <v>36</v>
      </c>
      <c r="AX136" s="11" t="s">
        <v>79</v>
      </c>
      <c r="AY136" s="193" t="s">
        <v>165</v>
      </c>
    </row>
    <row r="137" spans="2:65" s="10" customFormat="1" ht="22.5" customHeight="1">
      <c r="B137" s="178"/>
      <c r="C137" s="179"/>
      <c r="D137" s="179"/>
      <c r="E137" s="180" t="s">
        <v>22</v>
      </c>
      <c r="F137" s="289" t="s">
        <v>738</v>
      </c>
      <c r="G137" s="290"/>
      <c r="H137" s="290"/>
      <c r="I137" s="290"/>
      <c r="J137" s="179"/>
      <c r="K137" s="181" t="s">
        <v>22</v>
      </c>
      <c r="L137" s="179"/>
      <c r="M137" s="179"/>
      <c r="N137" s="179"/>
      <c r="O137" s="179"/>
      <c r="P137" s="179"/>
      <c r="Q137" s="179"/>
      <c r="R137" s="182"/>
      <c r="T137" s="183"/>
      <c r="U137" s="179"/>
      <c r="V137" s="179"/>
      <c r="W137" s="179"/>
      <c r="X137" s="179"/>
      <c r="Y137" s="179"/>
      <c r="Z137" s="179"/>
      <c r="AA137" s="184"/>
      <c r="AT137" s="185" t="s">
        <v>173</v>
      </c>
      <c r="AU137" s="185" t="s">
        <v>121</v>
      </c>
      <c r="AV137" s="10" t="s">
        <v>87</v>
      </c>
      <c r="AW137" s="10" t="s">
        <v>36</v>
      </c>
      <c r="AX137" s="10" t="s">
        <v>79</v>
      </c>
      <c r="AY137" s="185" t="s">
        <v>165</v>
      </c>
    </row>
    <row r="138" spans="2:65" s="11" customFormat="1" ht="22.5" customHeight="1">
      <c r="B138" s="186"/>
      <c r="C138" s="187"/>
      <c r="D138" s="187"/>
      <c r="E138" s="188" t="s">
        <v>22</v>
      </c>
      <c r="F138" s="291" t="s">
        <v>1040</v>
      </c>
      <c r="G138" s="292"/>
      <c r="H138" s="292"/>
      <c r="I138" s="292"/>
      <c r="J138" s="187"/>
      <c r="K138" s="189">
        <v>-2.4119999999999999</v>
      </c>
      <c r="L138" s="187"/>
      <c r="M138" s="187"/>
      <c r="N138" s="187"/>
      <c r="O138" s="187"/>
      <c r="P138" s="187"/>
      <c r="Q138" s="187"/>
      <c r="R138" s="190"/>
      <c r="T138" s="191"/>
      <c r="U138" s="187"/>
      <c r="V138" s="187"/>
      <c r="W138" s="187"/>
      <c r="X138" s="187"/>
      <c r="Y138" s="187"/>
      <c r="Z138" s="187"/>
      <c r="AA138" s="192"/>
      <c r="AT138" s="193" t="s">
        <v>173</v>
      </c>
      <c r="AU138" s="193" t="s">
        <v>121</v>
      </c>
      <c r="AV138" s="11" t="s">
        <v>121</v>
      </c>
      <c r="AW138" s="11" t="s">
        <v>36</v>
      </c>
      <c r="AX138" s="11" t="s">
        <v>79</v>
      </c>
      <c r="AY138" s="193" t="s">
        <v>165</v>
      </c>
    </row>
    <row r="139" spans="2:65" s="12" customFormat="1" ht="22.5" customHeight="1">
      <c r="B139" s="194"/>
      <c r="C139" s="195"/>
      <c r="D139" s="195"/>
      <c r="E139" s="196" t="s">
        <v>22</v>
      </c>
      <c r="F139" s="293" t="s">
        <v>180</v>
      </c>
      <c r="G139" s="294"/>
      <c r="H139" s="294"/>
      <c r="I139" s="294"/>
      <c r="J139" s="195"/>
      <c r="K139" s="197">
        <v>6.1639999999999997</v>
      </c>
      <c r="L139" s="195"/>
      <c r="M139" s="195"/>
      <c r="N139" s="195"/>
      <c r="O139" s="195"/>
      <c r="P139" s="195"/>
      <c r="Q139" s="195"/>
      <c r="R139" s="198"/>
      <c r="T139" s="199"/>
      <c r="U139" s="195"/>
      <c r="V139" s="195"/>
      <c r="W139" s="195"/>
      <c r="X139" s="195"/>
      <c r="Y139" s="195"/>
      <c r="Z139" s="195"/>
      <c r="AA139" s="200"/>
      <c r="AT139" s="201" t="s">
        <v>173</v>
      </c>
      <c r="AU139" s="201" t="s">
        <v>121</v>
      </c>
      <c r="AV139" s="12" t="s">
        <v>170</v>
      </c>
      <c r="AW139" s="12" t="s">
        <v>36</v>
      </c>
      <c r="AX139" s="12" t="s">
        <v>87</v>
      </c>
      <c r="AY139" s="201" t="s">
        <v>165</v>
      </c>
    </row>
    <row r="140" spans="2:65" s="1" customFormat="1" ht="31.5" customHeight="1">
      <c r="B140" s="38"/>
      <c r="C140" s="171" t="s">
        <v>225</v>
      </c>
      <c r="D140" s="171" t="s">
        <v>166</v>
      </c>
      <c r="E140" s="172" t="s">
        <v>211</v>
      </c>
      <c r="F140" s="283" t="s">
        <v>212</v>
      </c>
      <c r="G140" s="283"/>
      <c r="H140" s="283"/>
      <c r="I140" s="283"/>
      <c r="J140" s="173" t="s">
        <v>169</v>
      </c>
      <c r="K140" s="174">
        <v>1.8759999999999999</v>
      </c>
      <c r="L140" s="284">
        <v>0</v>
      </c>
      <c r="M140" s="285"/>
      <c r="N140" s="286">
        <f>ROUND(L140*K140,2)</f>
        <v>0</v>
      </c>
      <c r="O140" s="286"/>
      <c r="P140" s="286"/>
      <c r="Q140" s="286"/>
      <c r="R140" s="40"/>
      <c r="T140" s="175" t="s">
        <v>22</v>
      </c>
      <c r="U140" s="47" t="s">
        <v>44</v>
      </c>
      <c r="V140" s="39"/>
      <c r="W140" s="176">
        <f>V140*K140</f>
        <v>0</v>
      </c>
      <c r="X140" s="176">
        <v>0</v>
      </c>
      <c r="Y140" s="176">
        <f>X140*K140</f>
        <v>0</v>
      </c>
      <c r="Z140" s="176">
        <v>0</v>
      </c>
      <c r="AA140" s="177">
        <f>Z140*K140</f>
        <v>0</v>
      </c>
      <c r="AR140" s="21" t="s">
        <v>170</v>
      </c>
      <c r="AT140" s="21" t="s">
        <v>166</v>
      </c>
      <c r="AU140" s="21" t="s">
        <v>121</v>
      </c>
      <c r="AY140" s="21" t="s">
        <v>165</v>
      </c>
      <c r="BE140" s="113">
        <f>IF(U140="základní",N140,0)</f>
        <v>0</v>
      </c>
      <c r="BF140" s="113">
        <f>IF(U140="snížená",N140,0)</f>
        <v>0</v>
      </c>
      <c r="BG140" s="113">
        <f>IF(U140="zákl. přenesená",N140,0)</f>
        <v>0</v>
      </c>
      <c r="BH140" s="113">
        <f>IF(U140="sníž. přenesená",N140,0)</f>
        <v>0</v>
      </c>
      <c r="BI140" s="113">
        <f>IF(U140="nulová",N140,0)</f>
        <v>0</v>
      </c>
      <c r="BJ140" s="21" t="s">
        <v>87</v>
      </c>
      <c r="BK140" s="113">
        <f>ROUND(L140*K140,2)</f>
        <v>0</v>
      </c>
      <c r="BL140" s="21" t="s">
        <v>170</v>
      </c>
      <c r="BM140" s="21" t="s">
        <v>1041</v>
      </c>
    </row>
    <row r="141" spans="2:65" s="11" customFormat="1" ht="22.5" customHeight="1">
      <c r="B141" s="186"/>
      <c r="C141" s="187"/>
      <c r="D141" s="187"/>
      <c r="E141" s="188" t="s">
        <v>22</v>
      </c>
      <c r="F141" s="299" t="s">
        <v>1042</v>
      </c>
      <c r="G141" s="300"/>
      <c r="H141" s="300"/>
      <c r="I141" s="300"/>
      <c r="J141" s="187"/>
      <c r="K141" s="189">
        <v>1.8759999999999999</v>
      </c>
      <c r="L141" s="187"/>
      <c r="M141" s="187"/>
      <c r="N141" s="187"/>
      <c r="O141" s="187"/>
      <c r="P141" s="187"/>
      <c r="Q141" s="187"/>
      <c r="R141" s="190"/>
      <c r="T141" s="191"/>
      <c r="U141" s="187"/>
      <c r="V141" s="187"/>
      <c r="W141" s="187"/>
      <c r="X141" s="187"/>
      <c r="Y141" s="187"/>
      <c r="Z141" s="187"/>
      <c r="AA141" s="192"/>
      <c r="AT141" s="193" t="s">
        <v>173</v>
      </c>
      <c r="AU141" s="193" t="s">
        <v>121</v>
      </c>
      <c r="AV141" s="11" t="s">
        <v>121</v>
      </c>
      <c r="AW141" s="11" t="s">
        <v>36</v>
      </c>
      <c r="AX141" s="11" t="s">
        <v>87</v>
      </c>
      <c r="AY141" s="193" t="s">
        <v>165</v>
      </c>
    </row>
    <row r="142" spans="2:65" s="1" customFormat="1" ht="22.5" customHeight="1">
      <c r="B142" s="38"/>
      <c r="C142" s="202" t="s">
        <v>232</v>
      </c>
      <c r="D142" s="202" t="s">
        <v>221</v>
      </c>
      <c r="E142" s="203" t="s">
        <v>222</v>
      </c>
      <c r="F142" s="295" t="s">
        <v>223</v>
      </c>
      <c r="G142" s="295"/>
      <c r="H142" s="295"/>
      <c r="I142" s="295"/>
      <c r="J142" s="204" t="s">
        <v>200</v>
      </c>
      <c r="K142" s="205">
        <v>5.5</v>
      </c>
      <c r="L142" s="296">
        <v>0</v>
      </c>
      <c r="M142" s="297"/>
      <c r="N142" s="298">
        <f>ROUND(L142*K142,2)</f>
        <v>0</v>
      </c>
      <c r="O142" s="286"/>
      <c r="P142" s="286"/>
      <c r="Q142" s="286"/>
      <c r="R142" s="40"/>
      <c r="T142" s="175" t="s">
        <v>22</v>
      </c>
      <c r="U142" s="47" t="s">
        <v>44</v>
      </c>
      <c r="V142" s="39"/>
      <c r="W142" s="176">
        <f>V142*K142</f>
        <v>0</v>
      </c>
      <c r="X142" s="176">
        <v>1</v>
      </c>
      <c r="Y142" s="176">
        <f>X142*K142</f>
        <v>5.5</v>
      </c>
      <c r="Z142" s="176">
        <v>0</v>
      </c>
      <c r="AA142" s="177">
        <f>Z142*K142</f>
        <v>0</v>
      </c>
      <c r="AR142" s="21" t="s">
        <v>210</v>
      </c>
      <c r="AT142" s="21" t="s">
        <v>221</v>
      </c>
      <c r="AU142" s="21" t="s">
        <v>121</v>
      </c>
      <c r="AY142" s="21" t="s">
        <v>165</v>
      </c>
      <c r="BE142" s="113">
        <f>IF(U142="základní",N142,0)</f>
        <v>0</v>
      </c>
      <c r="BF142" s="113">
        <f>IF(U142="snížená",N142,0)</f>
        <v>0</v>
      </c>
      <c r="BG142" s="113">
        <f>IF(U142="zákl. přenesená",N142,0)</f>
        <v>0</v>
      </c>
      <c r="BH142" s="113">
        <f>IF(U142="sníž. přenesená",N142,0)</f>
        <v>0</v>
      </c>
      <c r="BI142" s="113">
        <f>IF(U142="nulová",N142,0)</f>
        <v>0</v>
      </c>
      <c r="BJ142" s="21" t="s">
        <v>87</v>
      </c>
      <c r="BK142" s="113">
        <f>ROUND(L142*K142,2)</f>
        <v>0</v>
      </c>
      <c r="BL142" s="21" t="s">
        <v>170</v>
      </c>
      <c r="BM142" s="21" t="s">
        <v>1043</v>
      </c>
    </row>
    <row r="143" spans="2:65" s="9" customFormat="1" ht="29.85" customHeight="1">
      <c r="B143" s="160"/>
      <c r="C143" s="161"/>
      <c r="D143" s="170" t="s">
        <v>133</v>
      </c>
      <c r="E143" s="170"/>
      <c r="F143" s="170"/>
      <c r="G143" s="170"/>
      <c r="H143" s="170"/>
      <c r="I143" s="170"/>
      <c r="J143" s="170"/>
      <c r="K143" s="170"/>
      <c r="L143" s="170"/>
      <c r="M143" s="170"/>
      <c r="N143" s="306">
        <f>BK143</f>
        <v>0</v>
      </c>
      <c r="O143" s="307"/>
      <c r="P143" s="307"/>
      <c r="Q143" s="307"/>
      <c r="R143" s="163"/>
      <c r="T143" s="164"/>
      <c r="U143" s="161"/>
      <c r="V143" s="161"/>
      <c r="W143" s="165">
        <f>SUM(W144:W150)</f>
        <v>0</v>
      </c>
      <c r="X143" s="161"/>
      <c r="Y143" s="165">
        <f>SUM(Y144:Y150)</f>
        <v>0</v>
      </c>
      <c r="Z143" s="161"/>
      <c r="AA143" s="166">
        <f>SUM(AA144:AA150)</f>
        <v>0</v>
      </c>
      <c r="AR143" s="167" t="s">
        <v>87</v>
      </c>
      <c r="AT143" s="168" t="s">
        <v>78</v>
      </c>
      <c r="AU143" s="168" t="s">
        <v>87</v>
      </c>
      <c r="AY143" s="167" t="s">
        <v>165</v>
      </c>
      <c r="BK143" s="169">
        <f>SUM(BK144:BK150)</f>
        <v>0</v>
      </c>
    </row>
    <row r="144" spans="2:65" s="1" customFormat="1" ht="31.5" customHeight="1">
      <c r="B144" s="38"/>
      <c r="C144" s="171" t="s">
        <v>236</v>
      </c>
      <c r="D144" s="171" t="s">
        <v>166</v>
      </c>
      <c r="E144" s="172" t="s">
        <v>226</v>
      </c>
      <c r="F144" s="283" t="s">
        <v>227</v>
      </c>
      <c r="G144" s="283"/>
      <c r="H144" s="283"/>
      <c r="I144" s="283"/>
      <c r="J144" s="173" t="s">
        <v>169</v>
      </c>
      <c r="K144" s="174">
        <v>0.71599999999999997</v>
      </c>
      <c r="L144" s="284">
        <v>0</v>
      </c>
      <c r="M144" s="285"/>
      <c r="N144" s="286">
        <f>ROUND(L144*K144,2)</f>
        <v>0</v>
      </c>
      <c r="O144" s="286"/>
      <c r="P144" s="286"/>
      <c r="Q144" s="286"/>
      <c r="R144" s="40"/>
      <c r="T144" s="175" t="s">
        <v>22</v>
      </c>
      <c r="U144" s="47" t="s">
        <v>44</v>
      </c>
      <c r="V144" s="39"/>
      <c r="W144" s="176">
        <f>V144*K144</f>
        <v>0</v>
      </c>
      <c r="X144" s="176">
        <v>0</v>
      </c>
      <c r="Y144" s="176">
        <f>X144*K144</f>
        <v>0</v>
      </c>
      <c r="Z144" s="176">
        <v>0</v>
      </c>
      <c r="AA144" s="177">
        <f>Z144*K144</f>
        <v>0</v>
      </c>
      <c r="AR144" s="21" t="s">
        <v>170</v>
      </c>
      <c r="AT144" s="21" t="s">
        <v>166</v>
      </c>
      <c r="AU144" s="21" t="s">
        <v>121</v>
      </c>
      <c r="AY144" s="21" t="s">
        <v>165</v>
      </c>
      <c r="BE144" s="113">
        <f>IF(U144="základní",N144,0)</f>
        <v>0</v>
      </c>
      <c r="BF144" s="113">
        <f>IF(U144="snížená",N144,0)</f>
        <v>0</v>
      </c>
      <c r="BG144" s="113">
        <f>IF(U144="zákl. přenesená",N144,0)</f>
        <v>0</v>
      </c>
      <c r="BH144" s="113">
        <f>IF(U144="sníž. přenesená",N144,0)</f>
        <v>0</v>
      </c>
      <c r="BI144" s="113">
        <f>IF(U144="nulová",N144,0)</f>
        <v>0</v>
      </c>
      <c r="BJ144" s="21" t="s">
        <v>87</v>
      </c>
      <c r="BK144" s="113">
        <f>ROUND(L144*K144,2)</f>
        <v>0</v>
      </c>
      <c r="BL144" s="21" t="s">
        <v>170</v>
      </c>
      <c r="BM144" s="21" t="s">
        <v>1044</v>
      </c>
    </row>
    <row r="145" spans="2:65" s="11" customFormat="1" ht="22.5" customHeight="1">
      <c r="B145" s="186"/>
      <c r="C145" s="187"/>
      <c r="D145" s="187"/>
      <c r="E145" s="188" t="s">
        <v>22</v>
      </c>
      <c r="F145" s="299" t="s">
        <v>1045</v>
      </c>
      <c r="G145" s="300"/>
      <c r="H145" s="300"/>
      <c r="I145" s="300"/>
      <c r="J145" s="187"/>
      <c r="K145" s="189">
        <v>0.53600000000000003</v>
      </c>
      <c r="L145" s="187"/>
      <c r="M145" s="187"/>
      <c r="N145" s="187"/>
      <c r="O145" s="187"/>
      <c r="P145" s="187"/>
      <c r="Q145" s="187"/>
      <c r="R145" s="190"/>
      <c r="T145" s="191"/>
      <c r="U145" s="187"/>
      <c r="V145" s="187"/>
      <c r="W145" s="187"/>
      <c r="X145" s="187"/>
      <c r="Y145" s="187"/>
      <c r="Z145" s="187"/>
      <c r="AA145" s="192"/>
      <c r="AT145" s="193" t="s">
        <v>173</v>
      </c>
      <c r="AU145" s="193" t="s">
        <v>121</v>
      </c>
      <c r="AV145" s="11" t="s">
        <v>121</v>
      </c>
      <c r="AW145" s="11" t="s">
        <v>36</v>
      </c>
      <c r="AX145" s="11" t="s">
        <v>79</v>
      </c>
      <c r="AY145" s="193" t="s">
        <v>165</v>
      </c>
    </row>
    <row r="146" spans="2:65" s="13" customFormat="1" ht="22.5" customHeight="1">
      <c r="B146" s="207"/>
      <c r="C146" s="208"/>
      <c r="D146" s="208"/>
      <c r="E146" s="209" t="s">
        <v>22</v>
      </c>
      <c r="F146" s="311" t="s">
        <v>802</v>
      </c>
      <c r="G146" s="312"/>
      <c r="H146" s="312"/>
      <c r="I146" s="312"/>
      <c r="J146" s="208"/>
      <c r="K146" s="210">
        <v>0.53600000000000003</v>
      </c>
      <c r="L146" s="208"/>
      <c r="M146" s="208"/>
      <c r="N146" s="208"/>
      <c r="O146" s="208"/>
      <c r="P146" s="208"/>
      <c r="Q146" s="208"/>
      <c r="R146" s="211"/>
      <c r="T146" s="212"/>
      <c r="U146" s="208"/>
      <c r="V146" s="208"/>
      <c r="W146" s="208"/>
      <c r="X146" s="208"/>
      <c r="Y146" s="208"/>
      <c r="Z146" s="208"/>
      <c r="AA146" s="213"/>
      <c r="AT146" s="214" t="s">
        <v>173</v>
      </c>
      <c r="AU146" s="214" t="s">
        <v>121</v>
      </c>
      <c r="AV146" s="13" t="s">
        <v>184</v>
      </c>
      <c r="AW146" s="13" t="s">
        <v>36</v>
      </c>
      <c r="AX146" s="13" t="s">
        <v>79</v>
      </c>
      <c r="AY146" s="214" t="s">
        <v>165</v>
      </c>
    </row>
    <row r="147" spans="2:65" s="10" customFormat="1" ht="22.5" customHeight="1">
      <c r="B147" s="178"/>
      <c r="C147" s="179"/>
      <c r="D147" s="179"/>
      <c r="E147" s="180" t="s">
        <v>22</v>
      </c>
      <c r="F147" s="289" t="s">
        <v>803</v>
      </c>
      <c r="G147" s="290"/>
      <c r="H147" s="290"/>
      <c r="I147" s="290"/>
      <c r="J147" s="179"/>
      <c r="K147" s="181" t="s">
        <v>22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173</v>
      </c>
      <c r="AU147" s="185" t="s">
        <v>121</v>
      </c>
      <c r="AV147" s="10" t="s">
        <v>87</v>
      </c>
      <c r="AW147" s="10" t="s">
        <v>36</v>
      </c>
      <c r="AX147" s="10" t="s">
        <v>79</v>
      </c>
      <c r="AY147" s="185" t="s">
        <v>165</v>
      </c>
    </row>
    <row r="148" spans="2:65" s="11" customFormat="1" ht="22.5" customHeight="1">
      <c r="B148" s="186"/>
      <c r="C148" s="187"/>
      <c r="D148" s="187"/>
      <c r="E148" s="188" t="s">
        <v>22</v>
      </c>
      <c r="F148" s="291" t="s">
        <v>1046</v>
      </c>
      <c r="G148" s="292"/>
      <c r="H148" s="292"/>
      <c r="I148" s="292"/>
      <c r="J148" s="187"/>
      <c r="K148" s="189">
        <v>0.18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173</v>
      </c>
      <c r="AU148" s="193" t="s">
        <v>121</v>
      </c>
      <c r="AV148" s="11" t="s">
        <v>121</v>
      </c>
      <c r="AW148" s="11" t="s">
        <v>36</v>
      </c>
      <c r="AX148" s="11" t="s">
        <v>79</v>
      </c>
      <c r="AY148" s="193" t="s">
        <v>165</v>
      </c>
    </row>
    <row r="149" spans="2:65" s="13" customFormat="1" ht="22.5" customHeight="1">
      <c r="B149" s="207"/>
      <c r="C149" s="208"/>
      <c r="D149" s="208"/>
      <c r="E149" s="209" t="s">
        <v>22</v>
      </c>
      <c r="F149" s="311" t="s">
        <v>802</v>
      </c>
      <c r="G149" s="312"/>
      <c r="H149" s="312"/>
      <c r="I149" s="312"/>
      <c r="J149" s="208"/>
      <c r="K149" s="210">
        <v>0.18</v>
      </c>
      <c r="L149" s="208"/>
      <c r="M149" s="208"/>
      <c r="N149" s="208"/>
      <c r="O149" s="208"/>
      <c r="P149" s="208"/>
      <c r="Q149" s="208"/>
      <c r="R149" s="211"/>
      <c r="T149" s="212"/>
      <c r="U149" s="208"/>
      <c r="V149" s="208"/>
      <c r="W149" s="208"/>
      <c r="X149" s="208"/>
      <c r="Y149" s="208"/>
      <c r="Z149" s="208"/>
      <c r="AA149" s="213"/>
      <c r="AT149" s="214" t="s">
        <v>173</v>
      </c>
      <c r="AU149" s="214" t="s">
        <v>121</v>
      </c>
      <c r="AV149" s="13" t="s">
        <v>184</v>
      </c>
      <c r="AW149" s="13" t="s">
        <v>36</v>
      </c>
      <c r="AX149" s="13" t="s">
        <v>79</v>
      </c>
      <c r="AY149" s="214" t="s">
        <v>165</v>
      </c>
    </row>
    <row r="150" spans="2:65" s="12" customFormat="1" ht="22.5" customHeight="1">
      <c r="B150" s="194"/>
      <c r="C150" s="195"/>
      <c r="D150" s="195"/>
      <c r="E150" s="196" t="s">
        <v>22</v>
      </c>
      <c r="F150" s="293" t="s">
        <v>180</v>
      </c>
      <c r="G150" s="294"/>
      <c r="H150" s="294"/>
      <c r="I150" s="294"/>
      <c r="J150" s="195"/>
      <c r="K150" s="197">
        <v>0.71599999999999997</v>
      </c>
      <c r="L150" s="195"/>
      <c r="M150" s="195"/>
      <c r="N150" s="195"/>
      <c r="O150" s="195"/>
      <c r="P150" s="195"/>
      <c r="Q150" s="195"/>
      <c r="R150" s="198"/>
      <c r="T150" s="199"/>
      <c r="U150" s="195"/>
      <c r="V150" s="195"/>
      <c r="W150" s="195"/>
      <c r="X150" s="195"/>
      <c r="Y150" s="195"/>
      <c r="Z150" s="195"/>
      <c r="AA150" s="200"/>
      <c r="AT150" s="201" t="s">
        <v>173</v>
      </c>
      <c r="AU150" s="201" t="s">
        <v>121</v>
      </c>
      <c r="AV150" s="12" t="s">
        <v>170</v>
      </c>
      <c r="AW150" s="12" t="s">
        <v>36</v>
      </c>
      <c r="AX150" s="12" t="s">
        <v>87</v>
      </c>
      <c r="AY150" s="201" t="s">
        <v>165</v>
      </c>
    </row>
    <row r="151" spans="2:65" s="9" customFormat="1" ht="29.85" customHeight="1">
      <c r="B151" s="160"/>
      <c r="C151" s="161"/>
      <c r="D151" s="170" t="s">
        <v>718</v>
      </c>
      <c r="E151" s="170"/>
      <c r="F151" s="170"/>
      <c r="G151" s="170"/>
      <c r="H151" s="170"/>
      <c r="I151" s="170"/>
      <c r="J151" s="170"/>
      <c r="K151" s="170"/>
      <c r="L151" s="170"/>
      <c r="M151" s="170"/>
      <c r="N151" s="304">
        <f>BK151</f>
        <v>0</v>
      </c>
      <c r="O151" s="305"/>
      <c r="P151" s="305"/>
      <c r="Q151" s="305"/>
      <c r="R151" s="163"/>
      <c r="T151" s="164"/>
      <c r="U151" s="161"/>
      <c r="V151" s="161"/>
      <c r="W151" s="165">
        <f>SUM(W152:W160)</f>
        <v>0</v>
      </c>
      <c r="X151" s="161"/>
      <c r="Y151" s="165">
        <f>SUM(Y152:Y160)</f>
        <v>2.1395606599999999</v>
      </c>
      <c r="Z151" s="161"/>
      <c r="AA151" s="166">
        <f>SUM(AA152:AA160)</f>
        <v>0</v>
      </c>
      <c r="AR151" s="167" t="s">
        <v>87</v>
      </c>
      <c r="AT151" s="168" t="s">
        <v>78</v>
      </c>
      <c r="AU151" s="168" t="s">
        <v>87</v>
      </c>
      <c r="AY151" s="167" t="s">
        <v>165</v>
      </c>
      <c r="BK151" s="169">
        <f>SUM(BK152:BK160)</f>
        <v>0</v>
      </c>
    </row>
    <row r="152" spans="2:65" s="1" customFormat="1" ht="31.5" customHeight="1">
      <c r="B152" s="38"/>
      <c r="C152" s="171" t="s">
        <v>242</v>
      </c>
      <c r="D152" s="171" t="s">
        <v>166</v>
      </c>
      <c r="E152" s="172" t="s">
        <v>1047</v>
      </c>
      <c r="F152" s="283" t="s">
        <v>1048</v>
      </c>
      <c r="G152" s="283"/>
      <c r="H152" s="283"/>
      <c r="I152" s="283"/>
      <c r="J152" s="173" t="s">
        <v>239</v>
      </c>
      <c r="K152" s="174">
        <v>6.7</v>
      </c>
      <c r="L152" s="284">
        <v>0</v>
      </c>
      <c r="M152" s="285"/>
      <c r="N152" s="286">
        <f t="shared" ref="N152:N160" si="15">ROUND(L152*K152,2)</f>
        <v>0</v>
      </c>
      <c r="O152" s="286"/>
      <c r="P152" s="286"/>
      <c r="Q152" s="286"/>
      <c r="R152" s="40"/>
      <c r="T152" s="175" t="s">
        <v>22</v>
      </c>
      <c r="U152" s="47" t="s">
        <v>44</v>
      </c>
      <c r="V152" s="39"/>
      <c r="W152" s="176">
        <f t="shared" ref="W152:W160" si="16">V152*K152</f>
        <v>0</v>
      </c>
      <c r="X152" s="176">
        <v>0</v>
      </c>
      <c r="Y152" s="176">
        <f t="shared" ref="Y152:Y160" si="17">X152*K152</f>
        <v>0</v>
      </c>
      <c r="Z152" s="176">
        <v>0</v>
      </c>
      <c r="AA152" s="177">
        <f t="shared" ref="AA152:AA160" si="18">Z152*K152</f>
        <v>0</v>
      </c>
      <c r="AR152" s="21" t="s">
        <v>170</v>
      </c>
      <c r="AT152" s="21" t="s">
        <v>166</v>
      </c>
      <c r="AU152" s="21" t="s">
        <v>121</v>
      </c>
      <c r="AY152" s="21" t="s">
        <v>165</v>
      </c>
      <c r="BE152" s="113">
        <f t="shared" ref="BE152:BE160" si="19">IF(U152="základní",N152,0)</f>
        <v>0</v>
      </c>
      <c r="BF152" s="113">
        <f t="shared" ref="BF152:BF160" si="20">IF(U152="snížená",N152,0)</f>
        <v>0</v>
      </c>
      <c r="BG152" s="113">
        <f t="shared" ref="BG152:BG160" si="21">IF(U152="zákl. přenesená",N152,0)</f>
        <v>0</v>
      </c>
      <c r="BH152" s="113">
        <f t="shared" ref="BH152:BH160" si="22">IF(U152="sníž. přenesená",N152,0)</f>
        <v>0</v>
      </c>
      <c r="BI152" s="113">
        <f t="shared" ref="BI152:BI160" si="23">IF(U152="nulová",N152,0)</f>
        <v>0</v>
      </c>
      <c r="BJ152" s="21" t="s">
        <v>87</v>
      </c>
      <c r="BK152" s="113">
        <f t="shared" ref="BK152:BK160" si="24">ROUND(L152*K152,2)</f>
        <v>0</v>
      </c>
      <c r="BL152" s="21" t="s">
        <v>170</v>
      </c>
      <c r="BM152" s="21" t="s">
        <v>1049</v>
      </c>
    </row>
    <row r="153" spans="2:65" s="1" customFormat="1" ht="22.5" customHeight="1">
      <c r="B153" s="38"/>
      <c r="C153" s="202" t="s">
        <v>248</v>
      </c>
      <c r="D153" s="202" t="s">
        <v>221</v>
      </c>
      <c r="E153" s="203" t="s">
        <v>1050</v>
      </c>
      <c r="F153" s="295" t="s">
        <v>1051</v>
      </c>
      <c r="G153" s="295"/>
      <c r="H153" s="295"/>
      <c r="I153" s="295"/>
      <c r="J153" s="204" t="s">
        <v>239</v>
      </c>
      <c r="K153" s="205">
        <v>6.8010000000000002</v>
      </c>
      <c r="L153" s="296">
        <v>0</v>
      </c>
      <c r="M153" s="297"/>
      <c r="N153" s="298">
        <f t="shared" si="15"/>
        <v>0</v>
      </c>
      <c r="O153" s="286"/>
      <c r="P153" s="286"/>
      <c r="Q153" s="286"/>
      <c r="R153" s="40"/>
      <c r="T153" s="175" t="s">
        <v>22</v>
      </c>
      <c r="U153" s="47" t="s">
        <v>44</v>
      </c>
      <c r="V153" s="39"/>
      <c r="W153" s="176">
        <f t="shared" si="16"/>
        <v>0</v>
      </c>
      <c r="X153" s="176">
        <v>6.6E-4</v>
      </c>
      <c r="Y153" s="176">
        <f t="shared" si="17"/>
        <v>4.4886600000000002E-3</v>
      </c>
      <c r="Z153" s="176">
        <v>0</v>
      </c>
      <c r="AA153" s="177">
        <f t="shared" si="18"/>
        <v>0</v>
      </c>
      <c r="AR153" s="21" t="s">
        <v>210</v>
      </c>
      <c r="AT153" s="21" t="s">
        <v>221</v>
      </c>
      <c r="AU153" s="21" t="s">
        <v>121</v>
      </c>
      <c r="AY153" s="21" t="s">
        <v>165</v>
      </c>
      <c r="BE153" s="113">
        <f t="shared" si="19"/>
        <v>0</v>
      </c>
      <c r="BF153" s="113">
        <f t="shared" si="20"/>
        <v>0</v>
      </c>
      <c r="BG153" s="113">
        <f t="shared" si="21"/>
        <v>0</v>
      </c>
      <c r="BH153" s="113">
        <f t="shared" si="22"/>
        <v>0</v>
      </c>
      <c r="BI153" s="113">
        <f t="shared" si="23"/>
        <v>0</v>
      </c>
      <c r="BJ153" s="21" t="s">
        <v>87</v>
      </c>
      <c r="BK153" s="113">
        <f t="shared" si="24"/>
        <v>0</v>
      </c>
      <c r="BL153" s="21" t="s">
        <v>170</v>
      </c>
      <c r="BM153" s="21" t="s">
        <v>1052</v>
      </c>
    </row>
    <row r="154" spans="2:65" s="1" customFormat="1" ht="22.5" customHeight="1">
      <c r="B154" s="38"/>
      <c r="C154" s="171" t="s">
        <v>11</v>
      </c>
      <c r="D154" s="171" t="s">
        <v>166</v>
      </c>
      <c r="E154" s="172" t="s">
        <v>1053</v>
      </c>
      <c r="F154" s="283" t="s">
        <v>1054</v>
      </c>
      <c r="G154" s="283"/>
      <c r="H154" s="283"/>
      <c r="I154" s="283"/>
      <c r="J154" s="173" t="s">
        <v>286</v>
      </c>
      <c r="K154" s="174">
        <v>1</v>
      </c>
      <c r="L154" s="284">
        <v>0</v>
      </c>
      <c r="M154" s="285"/>
      <c r="N154" s="286">
        <f t="shared" si="15"/>
        <v>0</v>
      </c>
      <c r="O154" s="286"/>
      <c r="P154" s="286"/>
      <c r="Q154" s="286"/>
      <c r="R154" s="40"/>
      <c r="T154" s="175" t="s">
        <v>22</v>
      </c>
      <c r="U154" s="47" t="s">
        <v>44</v>
      </c>
      <c r="V154" s="39"/>
      <c r="W154" s="176">
        <f t="shared" si="16"/>
        <v>0</v>
      </c>
      <c r="X154" s="176">
        <v>8.8999999999999995E-4</v>
      </c>
      <c r="Y154" s="176">
        <f t="shared" si="17"/>
        <v>8.8999999999999995E-4</v>
      </c>
      <c r="Z154" s="176">
        <v>0</v>
      </c>
      <c r="AA154" s="177">
        <f t="shared" si="18"/>
        <v>0</v>
      </c>
      <c r="AR154" s="21" t="s">
        <v>170</v>
      </c>
      <c r="AT154" s="21" t="s">
        <v>166</v>
      </c>
      <c r="AU154" s="21" t="s">
        <v>121</v>
      </c>
      <c r="AY154" s="21" t="s">
        <v>165</v>
      </c>
      <c r="BE154" s="113">
        <f t="shared" si="19"/>
        <v>0</v>
      </c>
      <c r="BF154" s="113">
        <f t="shared" si="20"/>
        <v>0</v>
      </c>
      <c r="BG154" s="113">
        <f t="shared" si="21"/>
        <v>0</v>
      </c>
      <c r="BH154" s="113">
        <f t="shared" si="22"/>
        <v>0</v>
      </c>
      <c r="BI154" s="113">
        <f t="shared" si="23"/>
        <v>0</v>
      </c>
      <c r="BJ154" s="21" t="s">
        <v>87</v>
      </c>
      <c r="BK154" s="113">
        <f t="shared" si="24"/>
        <v>0</v>
      </c>
      <c r="BL154" s="21" t="s">
        <v>170</v>
      </c>
      <c r="BM154" s="21" t="s">
        <v>1055</v>
      </c>
    </row>
    <row r="155" spans="2:65" s="1" customFormat="1" ht="22.5" customHeight="1">
      <c r="B155" s="38"/>
      <c r="C155" s="171" t="s">
        <v>240</v>
      </c>
      <c r="D155" s="171" t="s">
        <v>166</v>
      </c>
      <c r="E155" s="172" t="s">
        <v>767</v>
      </c>
      <c r="F155" s="283" t="s">
        <v>768</v>
      </c>
      <c r="G155" s="283"/>
      <c r="H155" s="283"/>
      <c r="I155" s="283"/>
      <c r="J155" s="173" t="s">
        <v>239</v>
      </c>
      <c r="K155" s="174">
        <v>6.7</v>
      </c>
      <c r="L155" s="284">
        <v>0</v>
      </c>
      <c r="M155" s="285"/>
      <c r="N155" s="286">
        <f t="shared" si="15"/>
        <v>0</v>
      </c>
      <c r="O155" s="286"/>
      <c r="P155" s="286"/>
      <c r="Q155" s="286"/>
      <c r="R155" s="40"/>
      <c r="T155" s="175" t="s">
        <v>22</v>
      </c>
      <c r="U155" s="47" t="s">
        <v>44</v>
      </c>
      <c r="V155" s="39"/>
      <c r="W155" s="176">
        <f t="shared" si="16"/>
        <v>0</v>
      </c>
      <c r="X155" s="176">
        <v>0</v>
      </c>
      <c r="Y155" s="176">
        <f t="shared" si="17"/>
        <v>0</v>
      </c>
      <c r="Z155" s="176">
        <v>0</v>
      </c>
      <c r="AA155" s="177">
        <f t="shared" si="18"/>
        <v>0</v>
      </c>
      <c r="AR155" s="21" t="s">
        <v>170</v>
      </c>
      <c r="AT155" s="21" t="s">
        <v>166</v>
      </c>
      <c r="AU155" s="21" t="s">
        <v>121</v>
      </c>
      <c r="AY155" s="21" t="s">
        <v>165</v>
      </c>
      <c r="BE155" s="113">
        <f t="shared" si="19"/>
        <v>0</v>
      </c>
      <c r="BF155" s="113">
        <f t="shared" si="20"/>
        <v>0</v>
      </c>
      <c r="BG155" s="113">
        <f t="shared" si="21"/>
        <v>0</v>
      </c>
      <c r="BH155" s="113">
        <f t="shared" si="22"/>
        <v>0</v>
      </c>
      <c r="BI155" s="113">
        <f t="shared" si="23"/>
        <v>0</v>
      </c>
      <c r="BJ155" s="21" t="s">
        <v>87</v>
      </c>
      <c r="BK155" s="113">
        <f t="shared" si="24"/>
        <v>0</v>
      </c>
      <c r="BL155" s="21" t="s">
        <v>170</v>
      </c>
      <c r="BM155" s="21" t="s">
        <v>1056</v>
      </c>
    </row>
    <row r="156" spans="2:65" s="1" customFormat="1" ht="31.5" customHeight="1">
      <c r="B156" s="38"/>
      <c r="C156" s="171" t="s">
        <v>261</v>
      </c>
      <c r="D156" s="171" t="s">
        <v>166</v>
      </c>
      <c r="E156" s="172" t="s">
        <v>770</v>
      </c>
      <c r="F156" s="283" t="s">
        <v>771</v>
      </c>
      <c r="G156" s="283"/>
      <c r="H156" s="283"/>
      <c r="I156" s="283"/>
      <c r="J156" s="173" t="s">
        <v>286</v>
      </c>
      <c r="K156" s="174">
        <v>1</v>
      </c>
      <c r="L156" s="284">
        <v>0</v>
      </c>
      <c r="M156" s="285"/>
      <c r="N156" s="286">
        <f t="shared" si="15"/>
        <v>0</v>
      </c>
      <c r="O156" s="286"/>
      <c r="P156" s="286"/>
      <c r="Q156" s="286"/>
      <c r="R156" s="40"/>
      <c r="T156" s="175" t="s">
        <v>22</v>
      </c>
      <c r="U156" s="47" t="s">
        <v>44</v>
      </c>
      <c r="V156" s="39"/>
      <c r="W156" s="176">
        <f t="shared" si="16"/>
        <v>0</v>
      </c>
      <c r="X156" s="176">
        <v>0.46009</v>
      </c>
      <c r="Y156" s="176">
        <f t="shared" si="17"/>
        <v>0.46009</v>
      </c>
      <c r="Z156" s="176">
        <v>0</v>
      </c>
      <c r="AA156" s="177">
        <f t="shared" si="18"/>
        <v>0</v>
      </c>
      <c r="AR156" s="21" t="s">
        <v>170</v>
      </c>
      <c r="AT156" s="21" t="s">
        <v>166</v>
      </c>
      <c r="AU156" s="21" t="s">
        <v>121</v>
      </c>
      <c r="AY156" s="21" t="s">
        <v>165</v>
      </c>
      <c r="BE156" s="113">
        <f t="shared" si="19"/>
        <v>0</v>
      </c>
      <c r="BF156" s="113">
        <f t="shared" si="20"/>
        <v>0</v>
      </c>
      <c r="BG156" s="113">
        <f t="shared" si="21"/>
        <v>0</v>
      </c>
      <c r="BH156" s="113">
        <f t="shared" si="22"/>
        <v>0</v>
      </c>
      <c r="BI156" s="113">
        <f t="shared" si="23"/>
        <v>0</v>
      </c>
      <c r="BJ156" s="21" t="s">
        <v>87</v>
      </c>
      <c r="BK156" s="113">
        <f t="shared" si="24"/>
        <v>0</v>
      </c>
      <c r="BL156" s="21" t="s">
        <v>170</v>
      </c>
      <c r="BM156" s="21" t="s">
        <v>1057</v>
      </c>
    </row>
    <row r="157" spans="2:65" s="1" customFormat="1" ht="44.25" customHeight="1">
      <c r="B157" s="38"/>
      <c r="C157" s="171" t="s">
        <v>266</v>
      </c>
      <c r="D157" s="171" t="s">
        <v>166</v>
      </c>
      <c r="E157" s="172" t="s">
        <v>1058</v>
      </c>
      <c r="F157" s="283" t="s">
        <v>1059</v>
      </c>
      <c r="G157" s="283"/>
      <c r="H157" s="283"/>
      <c r="I157" s="283"/>
      <c r="J157" s="173" t="s">
        <v>286</v>
      </c>
      <c r="K157" s="174">
        <v>1</v>
      </c>
      <c r="L157" s="284">
        <v>0</v>
      </c>
      <c r="M157" s="285"/>
      <c r="N157" s="286">
        <f t="shared" si="15"/>
        <v>0</v>
      </c>
      <c r="O157" s="286"/>
      <c r="P157" s="286"/>
      <c r="Q157" s="286"/>
      <c r="R157" s="40"/>
      <c r="T157" s="175" t="s">
        <v>22</v>
      </c>
      <c r="U157" s="47" t="s">
        <v>44</v>
      </c>
      <c r="V157" s="39"/>
      <c r="W157" s="176">
        <f t="shared" si="16"/>
        <v>0</v>
      </c>
      <c r="X157" s="176">
        <v>1.6073500000000001</v>
      </c>
      <c r="Y157" s="176">
        <f t="shared" si="17"/>
        <v>1.6073500000000001</v>
      </c>
      <c r="Z157" s="176">
        <v>0</v>
      </c>
      <c r="AA157" s="177">
        <f t="shared" si="18"/>
        <v>0</v>
      </c>
      <c r="AR157" s="21" t="s">
        <v>170</v>
      </c>
      <c r="AT157" s="21" t="s">
        <v>166</v>
      </c>
      <c r="AU157" s="21" t="s">
        <v>121</v>
      </c>
      <c r="AY157" s="21" t="s">
        <v>165</v>
      </c>
      <c r="BE157" s="113">
        <f t="shared" si="19"/>
        <v>0</v>
      </c>
      <c r="BF157" s="113">
        <f t="shared" si="20"/>
        <v>0</v>
      </c>
      <c r="BG157" s="113">
        <f t="shared" si="21"/>
        <v>0</v>
      </c>
      <c r="BH157" s="113">
        <f t="shared" si="22"/>
        <v>0</v>
      </c>
      <c r="BI157" s="113">
        <f t="shared" si="23"/>
        <v>0</v>
      </c>
      <c r="BJ157" s="21" t="s">
        <v>87</v>
      </c>
      <c r="BK157" s="113">
        <f t="shared" si="24"/>
        <v>0</v>
      </c>
      <c r="BL157" s="21" t="s">
        <v>170</v>
      </c>
      <c r="BM157" s="21" t="s">
        <v>1060</v>
      </c>
    </row>
    <row r="158" spans="2:65" s="1" customFormat="1" ht="31.5" customHeight="1">
      <c r="B158" s="38"/>
      <c r="C158" s="202" t="s">
        <v>271</v>
      </c>
      <c r="D158" s="202" t="s">
        <v>221</v>
      </c>
      <c r="E158" s="203" t="s">
        <v>1061</v>
      </c>
      <c r="F158" s="295" t="s">
        <v>1062</v>
      </c>
      <c r="G158" s="295"/>
      <c r="H158" s="295"/>
      <c r="I158" s="295"/>
      <c r="J158" s="204" t="s">
        <v>286</v>
      </c>
      <c r="K158" s="205">
        <v>1</v>
      </c>
      <c r="L158" s="296">
        <v>0</v>
      </c>
      <c r="M158" s="297"/>
      <c r="N158" s="298">
        <f t="shared" si="15"/>
        <v>0</v>
      </c>
      <c r="O158" s="286"/>
      <c r="P158" s="286"/>
      <c r="Q158" s="286"/>
      <c r="R158" s="40"/>
      <c r="T158" s="175" t="s">
        <v>22</v>
      </c>
      <c r="U158" s="47" t="s">
        <v>44</v>
      </c>
      <c r="V158" s="39"/>
      <c r="W158" s="176">
        <f t="shared" si="16"/>
        <v>0</v>
      </c>
      <c r="X158" s="176">
        <v>6.5000000000000002E-2</v>
      </c>
      <c r="Y158" s="176">
        <f t="shared" si="17"/>
        <v>6.5000000000000002E-2</v>
      </c>
      <c r="Z158" s="176">
        <v>0</v>
      </c>
      <c r="AA158" s="177">
        <f t="shared" si="18"/>
        <v>0</v>
      </c>
      <c r="AR158" s="21" t="s">
        <v>210</v>
      </c>
      <c r="AT158" s="21" t="s">
        <v>221</v>
      </c>
      <c r="AU158" s="21" t="s">
        <v>121</v>
      </c>
      <c r="AY158" s="21" t="s">
        <v>165</v>
      </c>
      <c r="BE158" s="113">
        <f t="shared" si="19"/>
        <v>0</v>
      </c>
      <c r="BF158" s="113">
        <f t="shared" si="20"/>
        <v>0</v>
      </c>
      <c r="BG158" s="113">
        <f t="shared" si="21"/>
        <v>0</v>
      </c>
      <c r="BH158" s="113">
        <f t="shared" si="22"/>
        <v>0</v>
      </c>
      <c r="BI158" s="113">
        <f t="shared" si="23"/>
        <v>0</v>
      </c>
      <c r="BJ158" s="21" t="s">
        <v>87</v>
      </c>
      <c r="BK158" s="113">
        <f t="shared" si="24"/>
        <v>0</v>
      </c>
      <c r="BL158" s="21" t="s">
        <v>170</v>
      </c>
      <c r="BM158" s="21" t="s">
        <v>1063</v>
      </c>
    </row>
    <row r="159" spans="2:65" s="1" customFormat="1" ht="22.5" customHeight="1">
      <c r="B159" s="38"/>
      <c r="C159" s="171" t="s">
        <v>277</v>
      </c>
      <c r="D159" s="171" t="s">
        <v>166</v>
      </c>
      <c r="E159" s="172" t="s">
        <v>773</v>
      </c>
      <c r="F159" s="283" t="s">
        <v>774</v>
      </c>
      <c r="G159" s="283"/>
      <c r="H159" s="283"/>
      <c r="I159" s="283"/>
      <c r="J159" s="173" t="s">
        <v>239</v>
      </c>
      <c r="K159" s="174">
        <v>6.7</v>
      </c>
      <c r="L159" s="284">
        <v>0</v>
      </c>
      <c r="M159" s="285"/>
      <c r="N159" s="286">
        <f t="shared" si="15"/>
        <v>0</v>
      </c>
      <c r="O159" s="286"/>
      <c r="P159" s="286"/>
      <c r="Q159" s="286"/>
      <c r="R159" s="40"/>
      <c r="T159" s="175" t="s">
        <v>22</v>
      </c>
      <c r="U159" s="47" t="s">
        <v>44</v>
      </c>
      <c r="V159" s="39"/>
      <c r="W159" s="176">
        <f t="shared" si="16"/>
        <v>0</v>
      </c>
      <c r="X159" s="176">
        <v>1.9000000000000001E-4</v>
      </c>
      <c r="Y159" s="176">
        <f t="shared" si="17"/>
        <v>1.273E-3</v>
      </c>
      <c r="Z159" s="176">
        <v>0</v>
      </c>
      <c r="AA159" s="177">
        <f t="shared" si="18"/>
        <v>0</v>
      </c>
      <c r="AR159" s="21" t="s">
        <v>170</v>
      </c>
      <c r="AT159" s="21" t="s">
        <v>166</v>
      </c>
      <c r="AU159" s="21" t="s">
        <v>121</v>
      </c>
      <c r="AY159" s="21" t="s">
        <v>165</v>
      </c>
      <c r="BE159" s="113">
        <f t="shared" si="19"/>
        <v>0</v>
      </c>
      <c r="BF159" s="113">
        <f t="shared" si="20"/>
        <v>0</v>
      </c>
      <c r="BG159" s="113">
        <f t="shared" si="21"/>
        <v>0</v>
      </c>
      <c r="BH159" s="113">
        <f t="shared" si="22"/>
        <v>0</v>
      </c>
      <c r="BI159" s="113">
        <f t="shared" si="23"/>
        <v>0</v>
      </c>
      <c r="BJ159" s="21" t="s">
        <v>87</v>
      </c>
      <c r="BK159" s="113">
        <f t="shared" si="24"/>
        <v>0</v>
      </c>
      <c r="BL159" s="21" t="s">
        <v>170</v>
      </c>
      <c r="BM159" s="21" t="s">
        <v>1064</v>
      </c>
    </row>
    <row r="160" spans="2:65" s="1" customFormat="1" ht="31.5" customHeight="1">
      <c r="B160" s="38"/>
      <c r="C160" s="171" t="s">
        <v>10</v>
      </c>
      <c r="D160" s="171" t="s">
        <v>166</v>
      </c>
      <c r="E160" s="172" t="s">
        <v>1065</v>
      </c>
      <c r="F160" s="283" t="s">
        <v>1066</v>
      </c>
      <c r="G160" s="283"/>
      <c r="H160" s="283"/>
      <c r="I160" s="283"/>
      <c r="J160" s="173" t="s">
        <v>239</v>
      </c>
      <c r="K160" s="174">
        <v>6.7</v>
      </c>
      <c r="L160" s="284">
        <v>0</v>
      </c>
      <c r="M160" s="285"/>
      <c r="N160" s="286">
        <f t="shared" si="15"/>
        <v>0</v>
      </c>
      <c r="O160" s="286"/>
      <c r="P160" s="286"/>
      <c r="Q160" s="286"/>
      <c r="R160" s="40"/>
      <c r="T160" s="175" t="s">
        <v>22</v>
      </c>
      <c r="U160" s="47" t="s">
        <v>44</v>
      </c>
      <c r="V160" s="39"/>
      <c r="W160" s="176">
        <f t="shared" si="16"/>
        <v>0</v>
      </c>
      <c r="X160" s="176">
        <v>6.9999999999999994E-5</v>
      </c>
      <c r="Y160" s="176">
        <f t="shared" si="17"/>
        <v>4.6899999999999996E-4</v>
      </c>
      <c r="Z160" s="176">
        <v>0</v>
      </c>
      <c r="AA160" s="177">
        <f t="shared" si="18"/>
        <v>0</v>
      </c>
      <c r="AR160" s="21" t="s">
        <v>170</v>
      </c>
      <c r="AT160" s="21" t="s">
        <v>166</v>
      </c>
      <c r="AU160" s="21" t="s">
        <v>121</v>
      </c>
      <c r="AY160" s="21" t="s">
        <v>165</v>
      </c>
      <c r="BE160" s="113">
        <f t="shared" si="19"/>
        <v>0</v>
      </c>
      <c r="BF160" s="113">
        <f t="shared" si="20"/>
        <v>0</v>
      </c>
      <c r="BG160" s="113">
        <f t="shared" si="21"/>
        <v>0</v>
      </c>
      <c r="BH160" s="113">
        <f t="shared" si="22"/>
        <v>0</v>
      </c>
      <c r="BI160" s="113">
        <f t="shared" si="23"/>
        <v>0</v>
      </c>
      <c r="BJ160" s="21" t="s">
        <v>87</v>
      </c>
      <c r="BK160" s="113">
        <f t="shared" si="24"/>
        <v>0</v>
      </c>
      <c r="BL160" s="21" t="s">
        <v>170</v>
      </c>
      <c r="BM160" s="21" t="s">
        <v>1067</v>
      </c>
    </row>
    <row r="161" spans="2:65" s="9" customFormat="1" ht="29.85" customHeight="1">
      <c r="B161" s="160"/>
      <c r="C161" s="161"/>
      <c r="D161" s="170" t="s">
        <v>134</v>
      </c>
      <c r="E161" s="170"/>
      <c r="F161" s="170"/>
      <c r="G161" s="170"/>
      <c r="H161" s="170"/>
      <c r="I161" s="170"/>
      <c r="J161" s="170"/>
      <c r="K161" s="170"/>
      <c r="L161" s="170"/>
      <c r="M161" s="170"/>
      <c r="N161" s="306">
        <f>BK161</f>
        <v>0</v>
      </c>
      <c r="O161" s="307"/>
      <c r="P161" s="307"/>
      <c r="Q161" s="307"/>
      <c r="R161" s="163"/>
      <c r="T161" s="164"/>
      <c r="U161" s="161"/>
      <c r="V161" s="161"/>
      <c r="W161" s="165">
        <f>W162</f>
        <v>0</v>
      </c>
      <c r="X161" s="161"/>
      <c r="Y161" s="165">
        <f>Y162</f>
        <v>0</v>
      </c>
      <c r="Z161" s="161"/>
      <c r="AA161" s="166">
        <f>AA162</f>
        <v>0</v>
      </c>
      <c r="AR161" s="167" t="s">
        <v>87</v>
      </c>
      <c r="AT161" s="168" t="s">
        <v>78</v>
      </c>
      <c r="AU161" s="168" t="s">
        <v>87</v>
      </c>
      <c r="AY161" s="167" t="s">
        <v>165</v>
      </c>
      <c r="BK161" s="169">
        <f>BK162</f>
        <v>0</v>
      </c>
    </row>
    <row r="162" spans="2:65" s="1" customFormat="1" ht="31.5" customHeight="1">
      <c r="B162" s="38"/>
      <c r="C162" s="171" t="s">
        <v>288</v>
      </c>
      <c r="D162" s="171" t="s">
        <v>166</v>
      </c>
      <c r="E162" s="172" t="s">
        <v>779</v>
      </c>
      <c r="F162" s="283" t="s">
        <v>780</v>
      </c>
      <c r="G162" s="283"/>
      <c r="H162" s="283"/>
      <c r="I162" s="283"/>
      <c r="J162" s="173" t="s">
        <v>200</v>
      </c>
      <c r="K162" s="174">
        <v>7.6580000000000004</v>
      </c>
      <c r="L162" s="284">
        <v>0</v>
      </c>
      <c r="M162" s="285"/>
      <c r="N162" s="286">
        <f>ROUND(L162*K162,2)</f>
        <v>0</v>
      </c>
      <c r="O162" s="286"/>
      <c r="P162" s="286"/>
      <c r="Q162" s="286"/>
      <c r="R162" s="40"/>
      <c r="T162" s="175" t="s">
        <v>22</v>
      </c>
      <c r="U162" s="47" t="s">
        <v>44</v>
      </c>
      <c r="V162" s="39"/>
      <c r="W162" s="176">
        <f>V162*K162</f>
        <v>0</v>
      </c>
      <c r="X162" s="176">
        <v>0</v>
      </c>
      <c r="Y162" s="176">
        <f>X162*K162</f>
        <v>0</v>
      </c>
      <c r="Z162" s="176">
        <v>0</v>
      </c>
      <c r="AA162" s="177">
        <f>Z162*K162</f>
        <v>0</v>
      </c>
      <c r="AR162" s="21" t="s">
        <v>170</v>
      </c>
      <c r="AT162" s="21" t="s">
        <v>166</v>
      </c>
      <c r="AU162" s="21" t="s">
        <v>121</v>
      </c>
      <c r="AY162" s="21" t="s">
        <v>165</v>
      </c>
      <c r="BE162" s="113">
        <f>IF(U162="základní",N162,0)</f>
        <v>0</v>
      </c>
      <c r="BF162" s="113">
        <f>IF(U162="snížená",N162,0)</f>
        <v>0</v>
      </c>
      <c r="BG162" s="113">
        <f>IF(U162="zákl. přenesená",N162,0)</f>
        <v>0</v>
      </c>
      <c r="BH162" s="113">
        <f>IF(U162="sníž. přenesená",N162,0)</f>
        <v>0</v>
      </c>
      <c r="BI162" s="113">
        <f>IF(U162="nulová",N162,0)</f>
        <v>0</v>
      </c>
      <c r="BJ162" s="21" t="s">
        <v>87</v>
      </c>
      <c r="BK162" s="113">
        <f>ROUND(L162*K162,2)</f>
        <v>0</v>
      </c>
      <c r="BL162" s="21" t="s">
        <v>170</v>
      </c>
      <c r="BM162" s="21" t="s">
        <v>1068</v>
      </c>
    </row>
    <row r="163" spans="2:65" s="1" customFormat="1" ht="49.9" customHeight="1">
      <c r="B163" s="38"/>
      <c r="C163" s="39"/>
      <c r="D163" s="162" t="s">
        <v>714</v>
      </c>
      <c r="E163" s="39"/>
      <c r="F163" s="39"/>
      <c r="G163" s="39"/>
      <c r="H163" s="39"/>
      <c r="I163" s="39"/>
      <c r="J163" s="39"/>
      <c r="K163" s="39"/>
      <c r="L163" s="39"/>
      <c r="M163" s="39"/>
      <c r="N163" s="308">
        <f>BK163</f>
        <v>0</v>
      </c>
      <c r="O163" s="309"/>
      <c r="P163" s="309"/>
      <c r="Q163" s="309"/>
      <c r="R163" s="40"/>
      <c r="T163" s="151"/>
      <c r="U163" s="59"/>
      <c r="V163" s="59"/>
      <c r="W163" s="59"/>
      <c r="X163" s="59"/>
      <c r="Y163" s="59"/>
      <c r="Z163" s="59"/>
      <c r="AA163" s="61"/>
      <c r="AT163" s="21" t="s">
        <v>78</v>
      </c>
      <c r="AU163" s="21" t="s">
        <v>79</v>
      </c>
      <c r="AY163" s="21" t="s">
        <v>715</v>
      </c>
      <c r="BK163" s="113">
        <v>0</v>
      </c>
    </row>
    <row r="164" spans="2:65" s="1" customFormat="1" ht="6.95" customHeight="1">
      <c r="B164" s="62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4"/>
    </row>
  </sheetData>
  <sheetProtection password="CC35" sheet="1" objects="1" scenarios="1" formatCells="0" formatColumns="0" formatRows="0" sort="0" autoFilter="0"/>
  <mergeCells count="155">
    <mergeCell ref="N163:Q163"/>
    <mergeCell ref="H1:K1"/>
    <mergeCell ref="S2:AC2"/>
    <mergeCell ref="F160:I160"/>
    <mergeCell ref="L160:M160"/>
    <mergeCell ref="N160:Q160"/>
    <mergeCell ref="F162:I162"/>
    <mergeCell ref="L162:M162"/>
    <mergeCell ref="N162:Q162"/>
    <mergeCell ref="N120:Q120"/>
    <mergeCell ref="N121:Q121"/>
    <mergeCell ref="N122:Q122"/>
    <mergeCell ref="N143:Q143"/>
    <mergeCell ref="N151:Q151"/>
    <mergeCell ref="N161:Q161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48:I148"/>
    <mergeCell ref="F149:I149"/>
    <mergeCell ref="F150:I150"/>
    <mergeCell ref="F152:I152"/>
    <mergeCell ref="L152:M152"/>
    <mergeCell ref="N152:Q152"/>
    <mergeCell ref="F153:I153"/>
    <mergeCell ref="L153:M153"/>
    <mergeCell ref="N153:Q153"/>
    <mergeCell ref="F142:I142"/>
    <mergeCell ref="L142:M142"/>
    <mergeCell ref="N142:Q142"/>
    <mergeCell ref="F144:I144"/>
    <mergeCell ref="L144:M144"/>
    <mergeCell ref="N144:Q144"/>
    <mergeCell ref="F145:I145"/>
    <mergeCell ref="F146:I146"/>
    <mergeCell ref="F147:I147"/>
    <mergeCell ref="F135:I135"/>
    <mergeCell ref="F136:I136"/>
    <mergeCell ref="F137:I137"/>
    <mergeCell ref="F138:I138"/>
    <mergeCell ref="F139:I139"/>
    <mergeCell ref="F140:I140"/>
    <mergeCell ref="L140:M140"/>
    <mergeCell ref="N140:Q140"/>
    <mergeCell ref="F141:I14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4:I124"/>
    <mergeCell ref="F125:I125"/>
    <mergeCell ref="F126:I126"/>
    <mergeCell ref="L126:M126"/>
    <mergeCell ref="N126:Q126"/>
    <mergeCell ref="F127:I127"/>
    <mergeCell ref="L127:M127"/>
    <mergeCell ref="N127:Q127"/>
    <mergeCell ref="F128:I128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170310a - ZDRAVOTECHNIKA</vt:lpstr>
      <vt:lpstr>170310b - KANALIZACE  SPL...</vt:lpstr>
      <vt:lpstr>170310c - KANALIZACE  SPL...</vt:lpstr>
      <vt:lpstr>170310d - KANALIZACE  DEŠ...</vt:lpstr>
      <vt:lpstr>170310e - KANALIZACE  DEŠ...</vt:lpstr>
      <vt:lpstr>170310f - KANALIZACE  DEŠ...</vt:lpstr>
      <vt:lpstr>170310g - VODOVODNÍ  PŘÍP...</vt:lpstr>
      <vt:lpstr>'170310a - ZDRAVOTECHNIKA'!Názvy_tisku</vt:lpstr>
      <vt:lpstr>'170310b - KANALIZACE  SPL...'!Názvy_tisku</vt:lpstr>
      <vt:lpstr>'170310c - KANALIZACE  SPL...'!Názvy_tisku</vt:lpstr>
      <vt:lpstr>'170310d - KANALIZACE  DEŠ...'!Názvy_tisku</vt:lpstr>
      <vt:lpstr>'170310e - KANALIZACE  DEŠ...'!Názvy_tisku</vt:lpstr>
      <vt:lpstr>'170310f - KANALIZACE  DEŠ...'!Názvy_tisku</vt:lpstr>
      <vt:lpstr>'170310g - VODOVODNÍ  PŘÍP...'!Názvy_tisku</vt:lpstr>
      <vt:lpstr>'Rekapitulace stavby'!Názvy_tisku</vt:lpstr>
      <vt:lpstr>'170310a - ZDRAVOTECHNIKA'!Oblast_tisku</vt:lpstr>
      <vt:lpstr>'170310b - KANALIZACE  SPL...'!Oblast_tisku</vt:lpstr>
      <vt:lpstr>'170310c - KANALIZACE  SPL...'!Oblast_tisku</vt:lpstr>
      <vt:lpstr>'170310d - KANALIZACE  DEŠ...'!Oblast_tisku</vt:lpstr>
      <vt:lpstr>'170310e - KANALIZACE  DEŠ...'!Oblast_tisku</vt:lpstr>
      <vt:lpstr>'170310f - KANALIZACE  DEŠ...'!Oblast_tisku</vt:lpstr>
      <vt:lpstr>'170310g - VODOVODNÍ  PŘÍP...'!Oblast_tisku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Kepertová</dc:creator>
  <cp:lastModifiedBy>Helena</cp:lastModifiedBy>
  <dcterms:created xsi:type="dcterms:W3CDTF">2017-04-12T05:44:02Z</dcterms:created>
  <dcterms:modified xsi:type="dcterms:W3CDTF">2017-04-12T05:44:13Z</dcterms:modified>
</cp:coreProperties>
</file>